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5.xml" ContentType="application/vnd.openxmlformats-officedocument.themeOverrid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6.xml" ContentType="application/vnd.openxmlformats-officedocument.themeOverrid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7.xml" ContentType="application/vnd.openxmlformats-officedocument.themeOverrid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8.xml" ContentType="application/vnd.openxmlformats-officedocument.themeOverrid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9.xml" ContentType="application/vnd.openxmlformats-officedocument.themeOverrid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ho110\Godd\Excel_baojiadan\QCAuto\bin\Debug\辣皇后\"/>
    </mc:Choice>
  </mc:AlternateContent>
  <bookViews>
    <workbookView visibility="hidden" xWindow="0" yWindow="0" windowWidth="18990" windowHeight="6780" tabRatio="645"/>
  </bookViews>
  <sheets>
    <sheet name="系统界面" sheetId="4" r:id="rId1"/>
    <sheet name="图表隐藏" sheetId="21" state="hidden" r:id="rId2"/>
    <sheet name="设定价格表" sheetId="22" state="hidden" r:id="rId3"/>
    <sheet name="单品录入" sheetId="13" state="hidden" r:id="rId4"/>
    <sheet name="经营信息" sheetId="20" state="hidden" r:id="rId5"/>
    <sheet name="Sheet1" sheetId="1" state="hidden" r:id="rId6"/>
    <sheet name="业绩录入" sheetId="19" state="hidden" r:id="rId7"/>
    <sheet name="价格表数据库" sheetId="15" r:id="rId8"/>
    <sheet name="产品数据库" sheetId="2" r:id="rId9"/>
  </sheets>
  <definedNames>
    <definedName name="_xlnm._FilterDatabase" localSheetId="5" hidden="1">Sheet1!$K$82:$P$101</definedName>
    <definedName name="_xlnm._FilterDatabase" localSheetId="8" hidden="1">产品数据库!$B$4:$C$40</definedName>
    <definedName name="财务核查01">OFFSET(Sheet1!$AT$44,0,0,Sheet1!$AT$43,1)</definedName>
    <definedName name="财务核查02">OFFSET(Sheet1!$CS$7,0,0,Sheet1!$CQ$4,1)</definedName>
    <definedName name="财务核查03">OFFSET(Sheet1!$BE$44,0,0,Sheet1!$BD$44,1)</definedName>
    <definedName name="财务核查04">OFFSET(Sheet1!$Z$47,0,0,Sheet1!$Z$46,1)</definedName>
    <definedName name="产品单位">OFFSET(Sheet1!$H$3,0,0,Sheet1!$H$1,1)</definedName>
    <definedName name="产品类型">OFFSET(Sheet1!$G$3,0,0,Sheet1!$G$1,1)</definedName>
    <definedName name="创业职级">Sheet1!$H$82:$H$91</definedName>
    <definedName name="订补余款">OFFSET(经营信息!#REF!,0,0,经营信息!#REF!,1)</definedName>
    <definedName name="订单类型">OFFSET(经营信息!$K$20,0,0,经营信息!$K$19,1)</definedName>
    <definedName name="动态品名">OFFSET(产品数据库!$AN$5,0,0,产品数据库!$AN$3,1)</definedName>
    <definedName name="动态品名1">产品数据库!$BB$5:$BD$58</definedName>
    <definedName name="动态筛选">产品数据库!$Y$5:$AB$58</definedName>
    <definedName name="工作类型">OFFSET(Sheet1!$AP$7,0,0,Sheet1!$AP$4,1)</definedName>
    <definedName name="共享比率">Sheet1!$F$17:$F$22</definedName>
    <definedName name="共享利润">Sheet1!$AH$52:$AH$54</definedName>
    <definedName name="共享业绩">Sheet1!$AG$50:$AG$51</definedName>
    <definedName name="供货厂家">Sheet1!$J$3:$L$71</definedName>
    <definedName name="股东人数">OFFSET(Sheet1!$AB$81,0,0,Sheet1!$AB$77,1)</definedName>
    <definedName name="股内经营">OFFSET(经营信息!#REF!,,,COUNTA(经营信息!$B$42:$B$44),COUNTA(经营信息!$B$38:$F$38))</definedName>
    <definedName name="股内经营01">OFFSET(经营信息!#REF!,0,0,经营信息!#REF!,1)</definedName>
    <definedName name="股内经营02">OFFSET(经营信息!#REF!,0,0,经营信息!#REF!,1)</definedName>
    <definedName name="归属名字">OFFSET(Sheet1!$G$81,0,0,Sheet1!$H$80,1)</definedName>
    <definedName name="进店渠道">OFFSET(经营信息!$D$31,0,0,经营信息!$E$30,1)</definedName>
    <definedName name="客户来源">OFFSET(Sheet1!$N$3,0,0,Sheet1!$N$1,1)</definedName>
    <definedName name="联盟名单">OFFSET(Sheet1!$W$6,0,0,Sheet1!$W$5,1)</definedName>
    <definedName name="年">Sheet1!$O$9:$O$71</definedName>
    <definedName name="人工流程01">OFFSET(Sheet1!$BB$7,0,0,Sheet1!$AS$6,1)</definedName>
    <definedName name="人工流程02">OFFSET(Sheet1!$CQ$7,0,0,Sheet1!$CQ$4,1)</definedName>
    <definedName name="人工流程03">OFFSET(Sheet1!$BK$17,0,0,Sheet1!$BK$16,1)</definedName>
    <definedName name="人效表01">OFFSET(经营信息!$Q$6,0,0,经营信息!$P$5,1)</definedName>
    <definedName name="人效表02">OFFSET(经营信息!$S$6,0,0,经营信息!$R$5,1)</definedName>
    <definedName name="审核人">OFFSET(Sheet1!$F$27,0,0,Sheet1!$F$25,1)</definedName>
    <definedName name="套系产品">OFFSET(价格表数据库!$DY$6,0,0,价格表数据库!$DZ$2,1)</definedName>
    <definedName name="套系类型">OFFSET(Sheet1!$M$3,0,0,Sheet1!$M$1,1)</definedName>
    <definedName name="套系名称">OFFSET(价格表数据库!$DG$6,0,0,价格表数据库!$DG$4,1)</definedName>
    <definedName name="薪资排序">OFFSET(图表隐藏!$AN$21,0,0,图表隐藏!$AN$20,1)</definedName>
    <definedName name="薪资排序01">OFFSET(图表隐藏!$AO$21,0,0,图表隐藏!$AN$20,1)</definedName>
    <definedName name="英雄名字">OFFSET(Sheet1!$B$3,0,0,Sheet1!$B$1,1)</definedName>
    <definedName name="月">Sheet1!$P$9:$P$20</definedName>
    <definedName name="组合赠送">OFFSET(Sheet1!$AG$7,0,0,Sheet1!$AG$6,1)</definedName>
  </definedNames>
  <calcPr calcId="152511" concurrentCalc="0"/>
</workbook>
</file>

<file path=xl/calcChain.xml><?xml version="1.0" encoding="utf-8"?>
<calcChain xmlns="http://schemas.openxmlformats.org/spreadsheetml/2006/main">
  <c r="C43" i="13" l="1"/>
  <c r="Q3" i="2"/>
  <c r="F43" i="13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S67" i="2" a="1"/>
  <c r="S67" i="2"/>
  <c r="R67" i="2"/>
  <c r="S66" i="2" a="1"/>
  <c r="S66" i="2"/>
  <c r="R66" i="2"/>
  <c r="S65" i="2" a="1"/>
  <c r="S65" i="2"/>
  <c r="R65" i="2"/>
  <c r="S64" i="2" a="1"/>
  <c r="S64" i="2"/>
  <c r="R64" i="2"/>
  <c r="S63" i="2" a="1"/>
  <c r="S63" i="2"/>
  <c r="R63" i="2"/>
  <c r="S62" i="2" a="1"/>
  <c r="S62" i="2"/>
  <c r="R62" i="2"/>
  <c r="S61" i="2" a="1"/>
  <c r="S61" i="2"/>
  <c r="R61" i="2"/>
  <c r="S60" i="2" a="1"/>
  <c r="S60" i="2"/>
  <c r="R60" i="2"/>
  <c r="S59" i="2" a="1"/>
  <c r="S59" i="2"/>
  <c r="R59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Y58" i="2" a="1"/>
  <c r="Y58" i="2"/>
  <c r="W58" i="2"/>
  <c r="BD58" i="2"/>
  <c r="BC58" i="2"/>
  <c r="BB58" i="2"/>
  <c r="AH58" i="2"/>
  <c r="AY58" i="2"/>
  <c r="AW58" i="2"/>
  <c r="AV58" i="2"/>
  <c r="AU58" i="2"/>
  <c r="AO58" i="2"/>
  <c r="AN58" i="2"/>
  <c r="AM58" i="2"/>
  <c r="AL58" i="2"/>
  <c r="AK58" i="2"/>
  <c r="AJ58" i="2"/>
  <c r="AI58" i="2"/>
  <c r="AG58" i="2"/>
  <c r="AF58" i="2"/>
  <c r="AE58" i="2"/>
  <c r="AD58" i="2"/>
  <c r="AC58" i="2"/>
  <c r="AB58" i="2"/>
  <c r="AA58" i="2"/>
  <c r="Z58" i="2"/>
  <c r="X58" i="2"/>
  <c r="T58" i="2" a="1"/>
  <c r="T58" i="2"/>
  <c r="S58" i="2" a="1"/>
  <c r="S58" i="2"/>
  <c r="Y57" i="2" a="1"/>
  <c r="Y57" i="2"/>
  <c r="W57" i="2"/>
  <c r="BD57" i="2"/>
  <c r="BC57" i="2"/>
  <c r="BB57" i="2"/>
  <c r="AH57" i="2"/>
  <c r="AY57" i="2"/>
  <c r="AW57" i="2"/>
  <c r="AV57" i="2"/>
  <c r="AU57" i="2"/>
  <c r="AO57" i="2"/>
  <c r="AN57" i="2"/>
  <c r="AM57" i="2"/>
  <c r="AL57" i="2"/>
  <c r="AK57" i="2"/>
  <c r="AJ57" i="2"/>
  <c r="AI57" i="2"/>
  <c r="AG57" i="2"/>
  <c r="AF57" i="2"/>
  <c r="AE57" i="2"/>
  <c r="AD57" i="2"/>
  <c r="AC57" i="2"/>
  <c r="AB57" i="2"/>
  <c r="AA57" i="2"/>
  <c r="Z57" i="2"/>
  <c r="X57" i="2"/>
  <c r="S57" i="2" a="1"/>
  <c r="S57" i="2"/>
  <c r="Y56" i="2" a="1"/>
  <c r="Y56" i="2"/>
  <c r="W56" i="2"/>
  <c r="BD56" i="2"/>
  <c r="BC56" i="2"/>
  <c r="BB56" i="2"/>
  <c r="AH56" i="2"/>
  <c r="AY56" i="2"/>
  <c r="AW56" i="2"/>
  <c r="AV56" i="2"/>
  <c r="AU56" i="2"/>
  <c r="AO56" i="2"/>
  <c r="AN56" i="2"/>
  <c r="AM56" i="2"/>
  <c r="AL56" i="2"/>
  <c r="AK56" i="2"/>
  <c r="AJ56" i="2"/>
  <c r="AI56" i="2"/>
  <c r="AG56" i="2"/>
  <c r="AF56" i="2"/>
  <c r="AE56" i="2"/>
  <c r="AD56" i="2"/>
  <c r="AC56" i="2"/>
  <c r="AB56" i="2"/>
  <c r="AA56" i="2"/>
  <c r="Z56" i="2"/>
  <c r="X56" i="2"/>
  <c r="S56" i="2" a="1"/>
  <c r="S56" i="2"/>
  <c r="Y55" i="2" a="1"/>
  <c r="Y55" i="2"/>
  <c r="W55" i="2"/>
  <c r="BD55" i="2"/>
  <c r="BC55" i="2"/>
  <c r="BB55" i="2"/>
  <c r="AH55" i="2"/>
  <c r="AY55" i="2"/>
  <c r="AW55" i="2"/>
  <c r="AV55" i="2"/>
  <c r="AU55" i="2"/>
  <c r="AO55" i="2"/>
  <c r="AN55" i="2"/>
  <c r="AM55" i="2"/>
  <c r="AL55" i="2"/>
  <c r="AK55" i="2"/>
  <c r="AJ55" i="2"/>
  <c r="AI55" i="2"/>
  <c r="AG55" i="2"/>
  <c r="AF55" i="2"/>
  <c r="AE55" i="2"/>
  <c r="AD55" i="2"/>
  <c r="AC55" i="2"/>
  <c r="AB55" i="2"/>
  <c r="AA55" i="2"/>
  <c r="Z55" i="2"/>
  <c r="X55" i="2"/>
  <c r="S55" i="2" a="1"/>
  <c r="S55" i="2"/>
  <c r="Y54" i="2" a="1"/>
  <c r="Y54" i="2"/>
  <c r="W54" i="2"/>
  <c r="BD54" i="2"/>
  <c r="BC54" i="2"/>
  <c r="BB54" i="2"/>
  <c r="AH54" i="2"/>
  <c r="AY54" i="2"/>
  <c r="AW54" i="2"/>
  <c r="AV54" i="2"/>
  <c r="AU54" i="2"/>
  <c r="AO54" i="2"/>
  <c r="AN54" i="2"/>
  <c r="AM54" i="2"/>
  <c r="AL54" i="2"/>
  <c r="AK54" i="2"/>
  <c r="AJ54" i="2"/>
  <c r="AI54" i="2"/>
  <c r="AG54" i="2"/>
  <c r="AF54" i="2"/>
  <c r="AE54" i="2"/>
  <c r="AD54" i="2"/>
  <c r="AC54" i="2"/>
  <c r="AB54" i="2"/>
  <c r="AA54" i="2"/>
  <c r="Z54" i="2"/>
  <c r="X54" i="2"/>
  <c r="S54" i="2" a="1"/>
  <c r="S54" i="2"/>
  <c r="Y53" i="2" a="1"/>
  <c r="Y53" i="2"/>
  <c r="W53" i="2"/>
  <c r="BD53" i="2"/>
  <c r="BC53" i="2"/>
  <c r="BB53" i="2"/>
  <c r="AH53" i="2"/>
  <c r="AY53" i="2"/>
  <c r="AW53" i="2"/>
  <c r="AV53" i="2"/>
  <c r="AU53" i="2"/>
  <c r="AO53" i="2"/>
  <c r="AN53" i="2"/>
  <c r="AM53" i="2"/>
  <c r="AL53" i="2"/>
  <c r="AK53" i="2"/>
  <c r="AJ53" i="2"/>
  <c r="AI53" i="2"/>
  <c r="AG53" i="2"/>
  <c r="AF53" i="2"/>
  <c r="AE53" i="2"/>
  <c r="AD53" i="2"/>
  <c r="AC53" i="2"/>
  <c r="AB53" i="2"/>
  <c r="AA53" i="2"/>
  <c r="Z53" i="2"/>
  <c r="X53" i="2"/>
  <c r="S53" i="2" a="1"/>
  <c r="S53" i="2"/>
  <c r="Y52" i="2" a="1"/>
  <c r="Y52" i="2"/>
  <c r="W52" i="2"/>
  <c r="BD52" i="2"/>
  <c r="BC52" i="2"/>
  <c r="BB52" i="2"/>
  <c r="AH52" i="2"/>
  <c r="AY52" i="2"/>
  <c r="AW52" i="2"/>
  <c r="AV52" i="2"/>
  <c r="AU52" i="2"/>
  <c r="AO52" i="2"/>
  <c r="AN52" i="2"/>
  <c r="AM52" i="2"/>
  <c r="AL52" i="2"/>
  <c r="AK52" i="2"/>
  <c r="AJ52" i="2"/>
  <c r="AI52" i="2"/>
  <c r="AG52" i="2"/>
  <c r="AF52" i="2"/>
  <c r="AE52" i="2"/>
  <c r="AD52" i="2"/>
  <c r="AC52" i="2"/>
  <c r="AB52" i="2"/>
  <c r="AA52" i="2"/>
  <c r="Z52" i="2"/>
  <c r="X52" i="2"/>
  <c r="S52" i="2" a="1"/>
  <c r="S52" i="2"/>
  <c r="Y51" i="2" a="1"/>
  <c r="Y51" i="2"/>
  <c r="W51" i="2"/>
  <c r="BD51" i="2"/>
  <c r="BC51" i="2"/>
  <c r="BB51" i="2"/>
  <c r="AH51" i="2"/>
  <c r="AY51" i="2"/>
  <c r="AW51" i="2"/>
  <c r="AV51" i="2"/>
  <c r="AU51" i="2"/>
  <c r="AO51" i="2"/>
  <c r="AN51" i="2"/>
  <c r="AM51" i="2"/>
  <c r="AL51" i="2"/>
  <c r="AK51" i="2"/>
  <c r="AJ51" i="2"/>
  <c r="AI51" i="2"/>
  <c r="AG51" i="2"/>
  <c r="AF51" i="2"/>
  <c r="AE51" i="2"/>
  <c r="AD51" i="2"/>
  <c r="AC51" i="2"/>
  <c r="AB51" i="2"/>
  <c r="AA51" i="2"/>
  <c r="Z51" i="2"/>
  <c r="X51" i="2"/>
  <c r="S51" i="2" a="1"/>
  <c r="S51" i="2"/>
  <c r="Y50" i="2" a="1"/>
  <c r="Y50" i="2"/>
  <c r="W50" i="2"/>
  <c r="BD50" i="2"/>
  <c r="BC50" i="2"/>
  <c r="BB50" i="2"/>
  <c r="AH50" i="2"/>
  <c r="AY50" i="2"/>
  <c r="AW50" i="2"/>
  <c r="AV50" i="2"/>
  <c r="AU50" i="2"/>
  <c r="AO50" i="2"/>
  <c r="AN50" i="2"/>
  <c r="AM50" i="2"/>
  <c r="AL50" i="2"/>
  <c r="AK50" i="2"/>
  <c r="AJ50" i="2"/>
  <c r="AI50" i="2"/>
  <c r="AG50" i="2"/>
  <c r="AF50" i="2"/>
  <c r="AE50" i="2"/>
  <c r="AD50" i="2"/>
  <c r="AC50" i="2"/>
  <c r="AB50" i="2"/>
  <c r="AA50" i="2"/>
  <c r="Z50" i="2"/>
  <c r="X50" i="2"/>
  <c r="S50" i="2" a="1"/>
  <c r="S50" i="2"/>
  <c r="Y49" i="2" a="1"/>
  <c r="Y49" i="2"/>
  <c r="W49" i="2"/>
  <c r="BD49" i="2"/>
  <c r="BC49" i="2"/>
  <c r="BB49" i="2"/>
  <c r="AH49" i="2"/>
  <c r="AY49" i="2"/>
  <c r="AW49" i="2"/>
  <c r="AV49" i="2"/>
  <c r="AU49" i="2"/>
  <c r="AO49" i="2"/>
  <c r="AN49" i="2"/>
  <c r="AM49" i="2"/>
  <c r="AL49" i="2"/>
  <c r="AK49" i="2"/>
  <c r="AJ49" i="2"/>
  <c r="AI49" i="2"/>
  <c r="AG49" i="2"/>
  <c r="AF49" i="2"/>
  <c r="AE49" i="2"/>
  <c r="AD49" i="2"/>
  <c r="AC49" i="2"/>
  <c r="AB49" i="2"/>
  <c r="AA49" i="2"/>
  <c r="Z49" i="2"/>
  <c r="X49" i="2"/>
  <c r="S49" i="2" a="1"/>
  <c r="S49" i="2"/>
  <c r="Y48" i="2" a="1"/>
  <c r="Y48" i="2"/>
  <c r="W48" i="2"/>
  <c r="BD48" i="2"/>
  <c r="BC48" i="2"/>
  <c r="BB48" i="2"/>
  <c r="AH48" i="2"/>
  <c r="AY48" i="2"/>
  <c r="AW48" i="2"/>
  <c r="AV48" i="2"/>
  <c r="AU48" i="2"/>
  <c r="AO48" i="2"/>
  <c r="AN48" i="2"/>
  <c r="AM48" i="2"/>
  <c r="AL48" i="2"/>
  <c r="AK48" i="2"/>
  <c r="AJ48" i="2"/>
  <c r="AI48" i="2"/>
  <c r="AG48" i="2"/>
  <c r="AF48" i="2"/>
  <c r="AE48" i="2"/>
  <c r="AD48" i="2"/>
  <c r="AC48" i="2"/>
  <c r="AB48" i="2"/>
  <c r="AA48" i="2"/>
  <c r="Z48" i="2"/>
  <c r="X48" i="2"/>
  <c r="S48" i="2" a="1"/>
  <c r="S48" i="2"/>
  <c r="Y47" i="2" a="1"/>
  <c r="Y47" i="2"/>
  <c r="W47" i="2"/>
  <c r="BD47" i="2"/>
  <c r="BC47" i="2"/>
  <c r="BB47" i="2"/>
  <c r="AH47" i="2"/>
  <c r="AY47" i="2"/>
  <c r="AW47" i="2"/>
  <c r="AV47" i="2"/>
  <c r="AU47" i="2"/>
  <c r="AO47" i="2"/>
  <c r="AN47" i="2"/>
  <c r="AM47" i="2"/>
  <c r="AL47" i="2"/>
  <c r="AK47" i="2"/>
  <c r="AJ47" i="2"/>
  <c r="AI47" i="2"/>
  <c r="AG47" i="2"/>
  <c r="AF47" i="2"/>
  <c r="AE47" i="2"/>
  <c r="AD47" i="2"/>
  <c r="AC47" i="2"/>
  <c r="AB47" i="2"/>
  <c r="AA47" i="2"/>
  <c r="Z47" i="2"/>
  <c r="X47" i="2"/>
  <c r="S47" i="2" a="1"/>
  <c r="S47" i="2"/>
  <c r="Y46" i="2" a="1"/>
  <c r="Y46" i="2"/>
  <c r="W46" i="2"/>
  <c r="BD46" i="2"/>
  <c r="BC46" i="2"/>
  <c r="BB46" i="2"/>
  <c r="AH46" i="2"/>
  <c r="AY46" i="2"/>
  <c r="AW46" i="2"/>
  <c r="AV46" i="2"/>
  <c r="AU46" i="2"/>
  <c r="AO46" i="2"/>
  <c r="AN46" i="2"/>
  <c r="AM46" i="2"/>
  <c r="AL46" i="2"/>
  <c r="AK46" i="2"/>
  <c r="AJ46" i="2"/>
  <c r="AI46" i="2"/>
  <c r="AG46" i="2"/>
  <c r="AF46" i="2"/>
  <c r="AE46" i="2"/>
  <c r="AD46" i="2"/>
  <c r="AC46" i="2"/>
  <c r="AB46" i="2"/>
  <c r="AA46" i="2"/>
  <c r="Z46" i="2"/>
  <c r="X46" i="2"/>
  <c r="S46" i="2" a="1"/>
  <c r="S46" i="2"/>
  <c r="Y45" i="2" a="1"/>
  <c r="Y45" i="2"/>
  <c r="W45" i="2"/>
  <c r="BD45" i="2"/>
  <c r="BC45" i="2"/>
  <c r="BB45" i="2"/>
  <c r="AH45" i="2"/>
  <c r="AY45" i="2"/>
  <c r="AW45" i="2"/>
  <c r="AV45" i="2"/>
  <c r="AU45" i="2"/>
  <c r="AO45" i="2"/>
  <c r="AN45" i="2"/>
  <c r="AM45" i="2"/>
  <c r="AL45" i="2"/>
  <c r="AK45" i="2"/>
  <c r="AJ45" i="2"/>
  <c r="AI45" i="2"/>
  <c r="AG45" i="2"/>
  <c r="AF45" i="2"/>
  <c r="AE45" i="2"/>
  <c r="AD45" i="2"/>
  <c r="AC45" i="2"/>
  <c r="AB45" i="2"/>
  <c r="AA45" i="2"/>
  <c r="Z45" i="2"/>
  <c r="X45" i="2"/>
  <c r="S45" i="2" a="1"/>
  <c r="S45" i="2"/>
  <c r="Y44" i="2" a="1"/>
  <c r="Y44" i="2"/>
  <c r="W44" i="2"/>
  <c r="BD44" i="2"/>
  <c r="BC44" i="2"/>
  <c r="BB44" i="2"/>
  <c r="AH44" i="2"/>
  <c r="AY44" i="2"/>
  <c r="AW44" i="2"/>
  <c r="AV44" i="2"/>
  <c r="AU44" i="2"/>
  <c r="AO44" i="2"/>
  <c r="AN44" i="2"/>
  <c r="AM44" i="2"/>
  <c r="AL44" i="2"/>
  <c r="AK44" i="2"/>
  <c r="AJ44" i="2"/>
  <c r="AI44" i="2"/>
  <c r="AG44" i="2"/>
  <c r="AF44" i="2"/>
  <c r="AE44" i="2"/>
  <c r="AD44" i="2"/>
  <c r="AC44" i="2"/>
  <c r="AB44" i="2"/>
  <c r="AA44" i="2"/>
  <c r="Z44" i="2"/>
  <c r="X44" i="2"/>
  <c r="S44" i="2" a="1"/>
  <c r="S44" i="2"/>
  <c r="Y43" i="2" a="1"/>
  <c r="Y43" i="2"/>
  <c r="W43" i="2"/>
  <c r="BD43" i="2"/>
  <c r="BC43" i="2"/>
  <c r="BB43" i="2"/>
  <c r="AH43" i="2"/>
  <c r="AY43" i="2"/>
  <c r="AW43" i="2"/>
  <c r="AV43" i="2"/>
  <c r="AU43" i="2"/>
  <c r="AO43" i="2"/>
  <c r="AN43" i="2"/>
  <c r="AM43" i="2"/>
  <c r="AL43" i="2"/>
  <c r="AK43" i="2"/>
  <c r="AJ43" i="2"/>
  <c r="AI43" i="2"/>
  <c r="AG43" i="2"/>
  <c r="AF43" i="2"/>
  <c r="AE43" i="2"/>
  <c r="AD43" i="2"/>
  <c r="AC43" i="2"/>
  <c r="AB43" i="2"/>
  <c r="AA43" i="2"/>
  <c r="Z43" i="2"/>
  <c r="X43" i="2"/>
  <c r="S43" i="2" a="1"/>
  <c r="S43" i="2"/>
  <c r="Y42" i="2" a="1"/>
  <c r="Y42" i="2"/>
  <c r="W42" i="2"/>
  <c r="BD42" i="2"/>
  <c r="BC42" i="2"/>
  <c r="BB42" i="2"/>
  <c r="AH42" i="2"/>
  <c r="AY42" i="2"/>
  <c r="AW42" i="2"/>
  <c r="AV42" i="2"/>
  <c r="AU42" i="2"/>
  <c r="AO42" i="2"/>
  <c r="AN42" i="2"/>
  <c r="AM42" i="2"/>
  <c r="AL42" i="2"/>
  <c r="AK42" i="2"/>
  <c r="AJ42" i="2"/>
  <c r="AI42" i="2"/>
  <c r="AG42" i="2"/>
  <c r="AF42" i="2"/>
  <c r="AE42" i="2"/>
  <c r="AD42" i="2"/>
  <c r="AC42" i="2"/>
  <c r="AB42" i="2"/>
  <c r="AA42" i="2"/>
  <c r="Z42" i="2"/>
  <c r="X42" i="2"/>
  <c r="S42" i="2" a="1"/>
  <c r="S42" i="2"/>
  <c r="Y41" i="2" a="1"/>
  <c r="Y41" i="2"/>
  <c r="W41" i="2"/>
  <c r="BD41" i="2"/>
  <c r="BC41" i="2"/>
  <c r="BB41" i="2"/>
  <c r="AH41" i="2"/>
  <c r="AY41" i="2"/>
  <c r="AW41" i="2"/>
  <c r="AV41" i="2"/>
  <c r="AU41" i="2"/>
  <c r="AO41" i="2"/>
  <c r="AN41" i="2"/>
  <c r="AM41" i="2"/>
  <c r="AL41" i="2"/>
  <c r="AK41" i="2"/>
  <c r="AJ41" i="2"/>
  <c r="AI41" i="2"/>
  <c r="AG41" i="2"/>
  <c r="AF41" i="2"/>
  <c r="AE41" i="2"/>
  <c r="AD41" i="2"/>
  <c r="AC41" i="2"/>
  <c r="AB41" i="2"/>
  <c r="AA41" i="2"/>
  <c r="Z41" i="2"/>
  <c r="X41" i="2"/>
  <c r="S41" i="2" a="1"/>
  <c r="S41" i="2"/>
  <c r="Y40" i="2" a="1"/>
  <c r="Y40" i="2"/>
  <c r="W40" i="2"/>
  <c r="BD40" i="2"/>
  <c r="BC40" i="2"/>
  <c r="BB40" i="2"/>
  <c r="AH40" i="2"/>
  <c r="AY40" i="2"/>
  <c r="AW40" i="2"/>
  <c r="AV40" i="2"/>
  <c r="AU40" i="2"/>
  <c r="AO40" i="2"/>
  <c r="AN40" i="2"/>
  <c r="AM40" i="2"/>
  <c r="AL40" i="2"/>
  <c r="AK40" i="2"/>
  <c r="AJ40" i="2"/>
  <c r="AI40" i="2"/>
  <c r="AG40" i="2"/>
  <c r="AF40" i="2"/>
  <c r="AE40" i="2"/>
  <c r="AD40" i="2"/>
  <c r="AC40" i="2"/>
  <c r="AB40" i="2"/>
  <c r="AA40" i="2"/>
  <c r="Z40" i="2"/>
  <c r="X40" i="2"/>
  <c r="S40" i="2" a="1"/>
  <c r="S40" i="2"/>
  <c r="Y39" i="2" a="1"/>
  <c r="Y39" i="2"/>
  <c r="W39" i="2"/>
  <c r="BD39" i="2"/>
  <c r="BC39" i="2"/>
  <c r="BB39" i="2"/>
  <c r="AH39" i="2"/>
  <c r="AY39" i="2"/>
  <c r="AW39" i="2"/>
  <c r="AV39" i="2"/>
  <c r="AU39" i="2"/>
  <c r="AO39" i="2"/>
  <c r="AN39" i="2"/>
  <c r="AM39" i="2"/>
  <c r="AL39" i="2"/>
  <c r="AK39" i="2"/>
  <c r="AJ39" i="2"/>
  <c r="AI39" i="2"/>
  <c r="AG39" i="2"/>
  <c r="AF39" i="2"/>
  <c r="AE39" i="2"/>
  <c r="AD39" i="2"/>
  <c r="AC39" i="2"/>
  <c r="AB39" i="2"/>
  <c r="AA39" i="2"/>
  <c r="Z39" i="2"/>
  <c r="X39" i="2"/>
  <c r="S39" i="2" a="1"/>
  <c r="S39" i="2"/>
  <c r="Y38" i="2" a="1"/>
  <c r="Y38" i="2"/>
  <c r="W38" i="2"/>
  <c r="BD38" i="2"/>
  <c r="BC38" i="2"/>
  <c r="BB38" i="2"/>
  <c r="AH38" i="2"/>
  <c r="AY38" i="2"/>
  <c r="AW38" i="2"/>
  <c r="AV38" i="2"/>
  <c r="AU38" i="2"/>
  <c r="AO38" i="2"/>
  <c r="AN38" i="2"/>
  <c r="AM38" i="2"/>
  <c r="AL38" i="2"/>
  <c r="AK38" i="2"/>
  <c r="AJ38" i="2"/>
  <c r="AI38" i="2"/>
  <c r="AG38" i="2"/>
  <c r="AF38" i="2"/>
  <c r="AE38" i="2"/>
  <c r="AD38" i="2"/>
  <c r="AC38" i="2"/>
  <c r="AB38" i="2"/>
  <c r="AA38" i="2"/>
  <c r="Z38" i="2"/>
  <c r="X38" i="2"/>
  <c r="S38" i="2" a="1"/>
  <c r="S38" i="2"/>
  <c r="Y37" i="2" a="1"/>
  <c r="Y37" i="2"/>
  <c r="W37" i="2"/>
  <c r="BD37" i="2"/>
  <c r="BC37" i="2"/>
  <c r="BB37" i="2"/>
  <c r="AH37" i="2"/>
  <c r="AY37" i="2"/>
  <c r="AW37" i="2"/>
  <c r="AV37" i="2"/>
  <c r="AU37" i="2"/>
  <c r="AO37" i="2"/>
  <c r="AN37" i="2"/>
  <c r="AM37" i="2"/>
  <c r="AL37" i="2"/>
  <c r="AK37" i="2"/>
  <c r="AJ37" i="2"/>
  <c r="AI37" i="2"/>
  <c r="AG37" i="2"/>
  <c r="AF37" i="2"/>
  <c r="AE37" i="2"/>
  <c r="AD37" i="2"/>
  <c r="AC37" i="2"/>
  <c r="AB37" i="2"/>
  <c r="AA37" i="2"/>
  <c r="Z37" i="2"/>
  <c r="X37" i="2"/>
  <c r="S37" i="2" a="1"/>
  <c r="S37" i="2"/>
  <c r="Y36" i="2" a="1"/>
  <c r="Y36" i="2"/>
  <c r="W36" i="2"/>
  <c r="BD36" i="2"/>
  <c r="BC36" i="2"/>
  <c r="BB36" i="2"/>
  <c r="AH36" i="2"/>
  <c r="AY36" i="2"/>
  <c r="AW36" i="2"/>
  <c r="AV36" i="2"/>
  <c r="AU36" i="2"/>
  <c r="AO36" i="2"/>
  <c r="AN36" i="2"/>
  <c r="AM36" i="2"/>
  <c r="AL36" i="2"/>
  <c r="AK36" i="2"/>
  <c r="AJ36" i="2"/>
  <c r="AI36" i="2"/>
  <c r="AG36" i="2"/>
  <c r="AF36" i="2"/>
  <c r="AE36" i="2"/>
  <c r="AD36" i="2"/>
  <c r="AC36" i="2"/>
  <c r="AB36" i="2"/>
  <c r="AA36" i="2"/>
  <c r="Z36" i="2"/>
  <c r="X36" i="2"/>
  <c r="S36" i="2" a="1"/>
  <c r="S36" i="2"/>
  <c r="Y35" i="2" a="1"/>
  <c r="Y35" i="2"/>
  <c r="W35" i="2"/>
  <c r="BD35" i="2"/>
  <c r="BC35" i="2"/>
  <c r="BB35" i="2"/>
  <c r="AH35" i="2"/>
  <c r="AY35" i="2"/>
  <c r="AW35" i="2"/>
  <c r="AV35" i="2"/>
  <c r="AU35" i="2"/>
  <c r="AO35" i="2"/>
  <c r="AN35" i="2"/>
  <c r="AM35" i="2"/>
  <c r="AL35" i="2"/>
  <c r="AK35" i="2"/>
  <c r="AJ35" i="2"/>
  <c r="AI35" i="2"/>
  <c r="AG35" i="2"/>
  <c r="AF35" i="2"/>
  <c r="AE35" i="2"/>
  <c r="AD35" i="2"/>
  <c r="AC35" i="2"/>
  <c r="AB35" i="2"/>
  <c r="AA35" i="2"/>
  <c r="Z35" i="2"/>
  <c r="X35" i="2"/>
  <c r="S35" i="2" a="1"/>
  <c r="S35" i="2"/>
  <c r="Y34" i="2" a="1"/>
  <c r="Y34" i="2"/>
  <c r="W34" i="2"/>
  <c r="BD34" i="2"/>
  <c r="BC34" i="2"/>
  <c r="BB34" i="2"/>
  <c r="AH34" i="2"/>
  <c r="AY34" i="2"/>
  <c r="AW34" i="2"/>
  <c r="AV34" i="2"/>
  <c r="AU34" i="2"/>
  <c r="AO34" i="2"/>
  <c r="AN34" i="2"/>
  <c r="AM34" i="2"/>
  <c r="AL34" i="2"/>
  <c r="AK34" i="2"/>
  <c r="AJ34" i="2"/>
  <c r="AI34" i="2"/>
  <c r="AG34" i="2"/>
  <c r="AF34" i="2"/>
  <c r="AE34" i="2"/>
  <c r="AD34" i="2"/>
  <c r="AC34" i="2"/>
  <c r="AB34" i="2"/>
  <c r="AA34" i="2"/>
  <c r="Z34" i="2"/>
  <c r="X34" i="2"/>
  <c r="S34" i="2" a="1"/>
  <c r="S34" i="2"/>
  <c r="Y33" i="2" a="1"/>
  <c r="Y33" i="2"/>
  <c r="W33" i="2"/>
  <c r="BD33" i="2"/>
  <c r="BC33" i="2"/>
  <c r="BB33" i="2"/>
  <c r="AH33" i="2"/>
  <c r="AY33" i="2"/>
  <c r="AW33" i="2"/>
  <c r="AV33" i="2"/>
  <c r="AU33" i="2"/>
  <c r="AO33" i="2"/>
  <c r="AN33" i="2"/>
  <c r="AM33" i="2"/>
  <c r="AL33" i="2"/>
  <c r="AK33" i="2"/>
  <c r="AJ33" i="2"/>
  <c r="AI33" i="2"/>
  <c r="AG33" i="2"/>
  <c r="AF33" i="2"/>
  <c r="AE33" i="2"/>
  <c r="AD33" i="2"/>
  <c r="AC33" i="2"/>
  <c r="AB33" i="2"/>
  <c r="AA33" i="2"/>
  <c r="Z33" i="2"/>
  <c r="X33" i="2"/>
  <c r="S33" i="2" a="1"/>
  <c r="S33" i="2"/>
  <c r="Y32" i="2" a="1"/>
  <c r="Y32" i="2"/>
  <c r="W32" i="2"/>
  <c r="BD32" i="2"/>
  <c r="BC32" i="2"/>
  <c r="BB32" i="2"/>
  <c r="AH32" i="2"/>
  <c r="AY32" i="2"/>
  <c r="AW32" i="2"/>
  <c r="AV32" i="2"/>
  <c r="AU32" i="2"/>
  <c r="AO32" i="2"/>
  <c r="AN32" i="2"/>
  <c r="AM32" i="2"/>
  <c r="AL32" i="2"/>
  <c r="AK32" i="2"/>
  <c r="AJ32" i="2"/>
  <c r="AI32" i="2"/>
  <c r="AG32" i="2"/>
  <c r="AF32" i="2"/>
  <c r="AE32" i="2"/>
  <c r="AD32" i="2"/>
  <c r="AC32" i="2"/>
  <c r="AB32" i="2"/>
  <c r="AA32" i="2"/>
  <c r="Z32" i="2"/>
  <c r="X32" i="2"/>
  <c r="S32" i="2" a="1"/>
  <c r="S32" i="2"/>
  <c r="Y31" i="2" a="1"/>
  <c r="Y31" i="2"/>
  <c r="W31" i="2"/>
  <c r="BD31" i="2"/>
  <c r="BC31" i="2"/>
  <c r="BB31" i="2"/>
  <c r="AH31" i="2"/>
  <c r="AY31" i="2"/>
  <c r="AW31" i="2"/>
  <c r="AV31" i="2"/>
  <c r="AU31" i="2"/>
  <c r="AO31" i="2"/>
  <c r="AN31" i="2"/>
  <c r="AM31" i="2"/>
  <c r="AL31" i="2"/>
  <c r="AK31" i="2"/>
  <c r="AJ31" i="2"/>
  <c r="AI31" i="2"/>
  <c r="AG31" i="2"/>
  <c r="AF31" i="2"/>
  <c r="AE31" i="2"/>
  <c r="AD31" i="2"/>
  <c r="AC31" i="2"/>
  <c r="AB31" i="2"/>
  <c r="AA31" i="2"/>
  <c r="Z31" i="2"/>
  <c r="X31" i="2"/>
  <c r="S31" i="2" a="1"/>
  <c r="S31" i="2"/>
  <c r="Y30" i="2" a="1"/>
  <c r="Y30" i="2"/>
  <c r="W30" i="2"/>
  <c r="BD30" i="2"/>
  <c r="BC30" i="2"/>
  <c r="BB30" i="2"/>
  <c r="AH30" i="2"/>
  <c r="AY30" i="2"/>
  <c r="AW30" i="2"/>
  <c r="AV30" i="2"/>
  <c r="AU30" i="2"/>
  <c r="AO30" i="2"/>
  <c r="AN30" i="2"/>
  <c r="AM30" i="2"/>
  <c r="AL30" i="2"/>
  <c r="AK30" i="2"/>
  <c r="AJ30" i="2"/>
  <c r="AI30" i="2"/>
  <c r="AG30" i="2"/>
  <c r="AF30" i="2"/>
  <c r="AE30" i="2"/>
  <c r="AD30" i="2"/>
  <c r="AC30" i="2"/>
  <c r="AB30" i="2"/>
  <c r="AA30" i="2"/>
  <c r="Z30" i="2"/>
  <c r="X30" i="2"/>
  <c r="S30" i="2" a="1"/>
  <c r="S30" i="2"/>
  <c r="Y29" i="2" a="1"/>
  <c r="Y29" i="2"/>
  <c r="W29" i="2"/>
  <c r="BD29" i="2"/>
  <c r="BC29" i="2"/>
  <c r="BB29" i="2"/>
  <c r="AH29" i="2"/>
  <c r="AY29" i="2"/>
  <c r="AW29" i="2"/>
  <c r="AV29" i="2"/>
  <c r="AU29" i="2"/>
  <c r="AO29" i="2"/>
  <c r="AN29" i="2"/>
  <c r="AM29" i="2"/>
  <c r="AL29" i="2"/>
  <c r="AK29" i="2"/>
  <c r="AJ29" i="2"/>
  <c r="AI29" i="2"/>
  <c r="AG29" i="2"/>
  <c r="AF29" i="2"/>
  <c r="AE29" i="2"/>
  <c r="AD29" i="2"/>
  <c r="AC29" i="2"/>
  <c r="AB29" i="2"/>
  <c r="AA29" i="2"/>
  <c r="Z29" i="2"/>
  <c r="X29" i="2"/>
  <c r="S29" i="2" a="1"/>
  <c r="S29" i="2"/>
  <c r="Y28" i="2" a="1"/>
  <c r="Y28" i="2"/>
  <c r="W28" i="2"/>
  <c r="BD28" i="2"/>
  <c r="BC28" i="2"/>
  <c r="BB28" i="2"/>
  <c r="AH28" i="2"/>
  <c r="AY28" i="2"/>
  <c r="AW28" i="2"/>
  <c r="AV28" i="2"/>
  <c r="AU28" i="2"/>
  <c r="AO28" i="2"/>
  <c r="AN28" i="2"/>
  <c r="AM28" i="2"/>
  <c r="AL28" i="2"/>
  <c r="AK28" i="2"/>
  <c r="AJ28" i="2"/>
  <c r="AI28" i="2"/>
  <c r="AG28" i="2"/>
  <c r="AF28" i="2"/>
  <c r="AE28" i="2"/>
  <c r="AD28" i="2"/>
  <c r="AC28" i="2"/>
  <c r="AB28" i="2"/>
  <c r="AA28" i="2"/>
  <c r="Z28" i="2"/>
  <c r="X28" i="2"/>
  <c r="S28" i="2" a="1"/>
  <c r="S28" i="2"/>
  <c r="Y27" i="2" a="1"/>
  <c r="Y27" i="2"/>
  <c r="W27" i="2"/>
  <c r="BD27" i="2"/>
  <c r="BC27" i="2"/>
  <c r="BB27" i="2"/>
  <c r="AH27" i="2"/>
  <c r="AY27" i="2"/>
  <c r="AW27" i="2"/>
  <c r="AV27" i="2"/>
  <c r="AU27" i="2"/>
  <c r="AO27" i="2"/>
  <c r="AN27" i="2"/>
  <c r="AM27" i="2"/>
  <c r="AL27" i="2"/>
  <c r="AK27" i="2"/>
  <c r="AJ27" i="2"/>
  <c r="AI27" i="2"/>
  <c r="AG27" i="2"/>
  <c r="AF27" i="2"/>
  <c r="AE27" i="2"/>
  <c r="AD27" i="2"/>
  <c r="AC27" i="2"/>
  <c r="AB27" i="2"/>
  <c r="AA27" i="2"/>
  <c r="Z27" i="2"/>
  <c r="X27" i="2"/>
  <c r="S27" i="2" a="1"/>
  <c r="S27" i="2"/>
  <c r="Y26" i="2" a="1"/>
  <c r="Y26" i="2"/>
  <c r="W26" i="2"/>
  <c r="BD26" i="2"/>
  <c r="BC26" i="2"/>
  <c r="BB26" i="2"/>
  <c r="AH26" i="2"/>
  <c r="AY26" i="2"/>
  <c r="AW26" i="2"/>
  <c r="AV26" i="2"/>
  <c r="AU26" i="2"/>
  <c r="AO26" i="2"/>
  <c r="AN26" i="2"/>
  <c r="AM26" i="2"/>
  <c r="AL26" i="2"/>
  <c r="AK26" i="2"/>
  <c r="AJ26" i="2"/>
  <c r="AI26" i="2"/>
  <c r="AG26" i="2"/>
  <c r="AF26" i="2"/>
  <c r="AE26" i="2"/>
  <c r="AD26" i="2"/>
  <c r="AC26" i="2"/>
  <c r="AB26" i="2"/>
  <c r="AA26" i="2"/>
  <c r="Z26" i="2"/>
  <c r="X26" i="2"/>
  <c r="S26" i="2" a="1"/>
  <c r="S26" i="2"/>
  <c r="Y25" i="2" a="1"/>
  <c r="Y25" i="2"/>
  <c r="W25" i="2"/>
  <c r="BD25" i="2"/>
  <c r="BC25" i="2"/>
  <c r="BB25" i="2"/>
  <c r="AH25" i="2"/>
  <c r="AY25" i="2"/>
  <c r="AW25" i="2"/>
  <c r="AV25" i="2"/>
  <c r="AU25" i="2"/>
  <c r="AO25" i="2"/>
  <c r="AN25" i="2"/>
  <c r="AM25" i="2"/>
  <c r="AL25" i="2"/>
  <c r="AK25" i="2"/>
  <c r="AJ25" i="2"/>
  <c r="AI25" i="2"/>
  <c r="AG25" i="2"/>
  <c r="AF25" i="2"/>
  <c r="AE25" i="2"/>
  <c r="AD25" i="2"/>
  <c r="AC25" i="2"/>
  <c r="AB25" i="2"/>
  <c r="AA25" i="2"/>
  <c r="Z25" i="2"/>
  <c r="X25" i="2"/>
  <c r="S25" i="2" a="1"/>
  <c r="S25" i="2"/>
  <c r="Y24" i="2" a="1"/>
  <c r="Y24" i="2"/>
  <c r="W24" i="2"/>
  <c r="BD24" i="2"/>
  <c r="BC24" i="2"/>
  <c r="BB24" i="2"/>
  <c r="AH24" i="2"/>
  <c r="AY24" i="2"/>
  <c r="AW24" i="2"/>
  <c r="AV24" i="2"/>
  <c r="AU24" i="2"/>
  <c r="AO24" i="2"/>
  <c r="AN24" i="2"/>
  <c r="AM24" i="2"/>
  <c r="AL24" i="2"/>
  <c r="AK24" i="2"/>
  <c r="AJ24" i="2"/>
  <c r="AI24" i="2"/>
  <c r="AG24" i="2"/>
  <c r="AF24" i="2"/>
  <c r="AE24" i="2"/>
  <c r="AD24" i="2"/>
  <c r="AC24" i="2"/>
  <c r="AB24" i="2"/>
  <c r="AA24" i="2"/>
  <c r="Z24" i="2"/>
  <c r="X24" i="2"/>
  <c r="S24" i="2" a="1"/>
  <c r="S24" i="2"/>
  <c r="Y23" i="2" a="1"/>
  <c r="Y23" i="2"/>
  <c r="W23" i="2"/>
  <c r="BD23" i="2"/>
  <c r="BC23" i="2"/>
  <c r="BB23" i="2"/>
  <c r="AH23" i="2"/>
  <c r="AY23" i="2"/>
  <c r="AW23" i="2"/>
  <c r="AV23" i="2"/>
  <c r="AU23" i="2"/>
  <c r="AO23" i="2"/>
  <c r="AN23" i="2"/>
  <c r="AM23" i="2"/>
  <c r="AL23" i="2"/>
  <c r="AK23" i="2"/>
  <c r="AJ23" i="2"/>
  <c r="AI23" i="2"/>
  <c r="AG23" i="2"/>
  <c r="AF23" i="2"/>
  <c r="AE23" i="2"/>
  <c r="AD23" i="2"/>
  <c r="AC23" i="2"/>
  <c r="AB23" i="2"/>
  <c r="AA23" i="2"/>
  <c r="Z23" i="2"/>
  <c r="X23" i="2"/>
  <c r="S23" i="2" a="1"/>
  <c r="S23" i="2"/>
  <c r="Y22" i="2" a="1"/>
  <c r="Y22" i="2"/>
  <c r="W22" i="2"/>
  <c r="BD22" i="2"/>
  <c r="BC22" i="2"/>
  <c r="BB22" i="2"/>
  <c r="AH22" i="2"/>
  <c r="AY22" i="2"/>
  <c r="AW22" i="2"/>
  <c r="AV22" i="2"/>
  <c r="AU22" i="2"/>
  <c r="AO22" i="2"/>
  <c r="AN22" i="2"/>
  <c r="AM22" i="2"/>
  <c r="AL22" i="2"/>
  <c r="AK22" i="2"/>
  <c r="AJ22" i="2"/>
  <c r="AI22" i="2"/>
  <c r="AG22" i="2"/>
  <c r="AF22" i="2"/>
  <c r="AE22" i="2"/>
  <c r="AD22" i="2"/>
  <c r="AC22" i="2"/>
  <c r="AB22" i="2"/>
  <c r="AA22" i="2"/>
  <c r="Z22" i="2"/>
  <c r="X22" i="2"/>
  <c r="S22" i="2" a="1"/>
  <c r="S22" i="2"/>
  <c r="Y21" i="2" a="1"/>
  <c r="Y21" i="2"/>
  <c r="W21" i="2"/>
  <c r="BD21" i="2"/>
  <c r="BC21" i="2"/>
  <c r="BB21" i="2"/>
  <c r="AH21" i="2"/>
  <c r="AY21" i="2"/>
  <c r="AW21" i="2"/>
  <c r="AV21" i="2"/>
  <c r="AU21" i="2"/>
  <c r="AO21" i="2"/>
  <c r="AN21" i="2"/>
  <c r="AM21" i="2"/>
  <c r="AL21" i="2"/>
  <c r="AK21" i="2"/>
  <c r="AJ21" i="2"/>
  <c r="AI21" i="2"/>
  <c r="AG21" i="2"/>
  <c r="AF21" i="2"/>
  <c r="AE21" i="2"/>
  <c r="AD21" i="2"/>
  <c r="AC21" i="2"/>
  <c r="AB21" i="2"/>
  <c r="AA21" i="2"/>
  <c r="Z21" i="2"/>
  <c r="X21" i="2"/>
  <c r="S21" i="2" a="1"/>
  <c r="S21" i="2"/>
  <c r="Y20" i="2" a="1"/>
  <c r="Y20" i="2"/>
  <c r="W20" i="2"/>
  <c r="BD20" i="2"/>
  <c r="BC20" i="2"/>
  <c r="BB20" i="2"/>
  <c r="AH20" i="2"/>
  <c r="AY20" i="2"/>
  <c r="AW20" i="2"/>
  <c r="AV20" i="2"/>
  <c r="AU20" i="2"/>
  <c r="AO20" i="2"/>
  <c r="AN20" i="2"/>
  <c r="AM20" i="2"/>
  <c r="AL20" i="2"/>
  <c r="AK20" i="2"/>
  <c r="AJ20" i="2"/>
  <c r="AI20" i="2"/>
  <c r="AG20" i="2"/>
  <c r="AF20" i="2"/>
  <c r="AE20" i="2"/>
  <c r="AD20" i="2"/>
  <c r="AC20" i="2"/>
  <c r="AB20" i="2"/>
  <c r="AA20" i="2"/>
  <c r="Z20" i="2"/>
  <c r="X20" i="2"/>
  <c r="S20" i="2" a="1"/>
  <c r="S20" i="2"/>
  <c r="Y19" i="2" a="1"/>
  <c r="Y19" i="2"/>
  <c r="W19" i="2"/>
  <c r="BD19" i="2"/>
  <c r="BC19" i="2"/>
  <c r="BB19" i="2"/>
  <c r="AH19" i="2"/>
  <c r="AY19" i="2"/>
  <c r="AW19" i="2"/>
  <c r="AV19" i="2"/>
  <c r="AU19" i="2"/>
  <c r="AO19" i="2"/>
  <c r="AN19" i="2"/>
  <c r="AM19" i="2"/>
  <c r="AL19" i="2"/>
  <c r="AK19" i="2"/>
  <c r="AJ19" i="2"/>
  <c r="AI19" i="2"/>
  <c r="AG19" i="2"/>
  <c r="AF19" i="2"/>
  <c r="AE19" i="2"/>
  <c r="AD19" i="2"/>
  <c r="AC19" i="2"/>
  <c r="AB19" i="2"/>
  <c r="AA19" i="2"/>
  <c r="Z19" i="2"/>
  <c r="X19" i="2"/>
  <c r="S19" i="2" a="1"/>
  <c r="S19" i="2"/>
  <c r="Y18" i="2" a="1"/>
  <c r="Y18" i="2"/>
  <c r="W18" i="2"/>
  <c r="BD18" i="2"/>
  <c r="BC18" i="2"/>
  <c r="BB18" i="2"/>
  <c r="AH18" i="2"/>
  <c r="AY18" i="2"/>
  <c r="AW18" i="2"/>
  <c r="AV18" i="2"/>
  <c r="AU18" i="2"/>
  <c r="AO18" i="2"/>
  <c r="AN18" i="2"/>
  <c r="AM18" i="2"/>
  <c r="AL18" i="2"/>
  <c r="AK18" i="2"/>
  <c r="AJ18" i="2"/>
  <c r="AI18" i="2"/>
  <c r="AG18" i="2"/>
  <c r="AF18" i="2"/>
  <c r="AE18" i="2"/>
  <c r="AD18" i="2"/>
  <c r="AC18" i="2"/>
  <c r="AB18" i="2"/>
  <c r="AA18" i="2"/>
  <c r="Z18" i="2"/>
  <c r="X18" i="2"/>
  <c r="S18" i="2" a="1"/>
  <c r="S18" i="2"/>
  <c r="Y17" i="2" a="1"/>
  <c r="Y17" i="2"/>
  <c r="W17" i="2"/>
  <c r="BD17" i="2"/>
  <c r="BC17" i="2"/>
  <c r="BB17" i="2"/>
  <c r="AH17" i="2"/>
  <c r="AY17" i="2"/>
  <c r="AW17" i="2"/>
  <c r="AV17" i="2"/>
  <c r="AU17" i="2"/>
  <c r="AQ17" i="2"/>
  <c r="AO17" i="2"/>
  <c r="AN17" i="2"/>
  <c r="AM17" i="2"/>
  <c r="AL17" i="2"/>
  <c r="AK17" i="2"/>
  <c r="AJ17" i="2"/>
  <c r="AI17" i="2"/>
  <c r="AG17" i="2"/>
  <c r="AF17" i="2"/>
  <c r="AE17" i="2"/>
  <c r="AD17" i="2"/>
  <c r="AC17" i="2"/>
  <c r="AB17" i="2"/>
  <c r="AA17" i="2"/>
  <c r="Z17" i="2"/>
  <c r="X17" i="2"/>
  <c r="S17" i="2" a="1"/>
  <c r="S17" i="2"/>
  <c r="Y16" i="2" a="1"/>
  <c r="Y16" i="2"/>
  <c r="W16" i="2"/>
  <c r="BD16" i="2"/>
  <c r="BC16" i="2"/>
  <c r="BB16" i="2"/>
  <c r="AH16" i="2"/>
  <c r="AY16" i="2"/>
  <c r="AW16" i="2"/>
  <c r="AV16" i="2"/>
  <c r="AU16" i="2"/>
  <c r="AQ16" i="2"/>
  <c r="AO16" i="2"/>
  <c r="AN16" i="2"/>
  <c r="AM16" i="2"/>
  <c r="AL16" i="2"/>
  <c r="AK16" i="2"/>
  <c r="AJ16" i="2"/>
  <c r="AI16" i="2"/>
  <c r="AG16" i="2"/>
  <c r="AF16" i="2"/>
  <c r="AE16" i="2"/>
  <c r="AD16" i="2"/>
  <c r="AC16" i="2"/>
  <c r="AB16" i="2"/>
  <c r="AA16" i="2"/>
  <c r="Z16" i="2"/>
  <c r="X16" i="2"/>
  <c r="S16" i="2" a="1"/>
  <c r="S16" i="2"/>
  <c r="Y15" i="2" a="1"/>
  <c r="Y15" i="2"/>
  <c r="W15" i="2"/>
  <c r="BD15" i="2"/>
  <c r="BC15" i="2"/>
  <c r="BB15" i="2"/>
  <c r="AH15" i="2"/>
  <c r="AY15" i="2"/>
  <c r="AW15" i="2"/>
  <c r="AV15" i="2"/>
  <c r="AU15" i="2"/>
  <c r="AQ15" i="2"/>
  <c r="AO15" i="2"/>
  <c r="AN15" i="2"/>
  <c r="AM15" i="2"/>
  <c r="AL15" i="2"/>
  <c r="AK15" i="2"/>
  <c r="AJ15" i="2"/>
  <c r="AI15" i="2"/>
  <c r="AG15" i="2"/>
  <c r="AF15" i="2"/>
  <c r="AE15" i="2"/>
  <c r="AD15" i="2"/>
  <c r="AC15" i="2"/>
  <c r="AB15" i="2"/>
  <c r="AA15" i="2"/>
  <c r="Z15" i="2"/>
  <c r="X15" i="2"/>
  <c r="S15" i="2" a="1"/>
  <c r="S15" i="2"/>
  <c r="Y14" i="2" a="1"/>
  <c r="Y14" i="2"/>
  <c r="W14" i="2"/>
  <c r="AE14" i="2"/>
  <c r="AW14" i="2"/>
  <c r="AD14" i="2"/>
  <c r="AV14" i="2"/>
  <c r="AG14" i="2"/>
  <c r="AU14" i="2"/>
  <c r="BD14" i="2"/>
  <c r="Y5" i="2" a="1"/>
  <c r="Y5" i="2"/>
  <c r="AM5" i="2"/>
  <c r="Y6" i="2" a="1"/>
  <c r="Y6" i="2"/>
  <c r="AM6" i="2"/>
  <c r="Y7" i="2" a="1"/>
  <c r="Y7" i="2"/>
  <c r="AM7" i="2"/>
  <c r="Y8" i="2" a="1"/>
  <c r="Y8" i="2"/>
  <c r="AM8" i="2"/>
  <c r="Y9" i="2" a="1"/>
  <c r="Y9" i="2"/>
  <c r="AM9" i="2"/>
  <c r="Y10" i="2" a="1"/>
  <c r="Y10" i="2"/>
  <c r="AM10" i="2"/>
  <c r="Y11" i="2" a="1"/>
  <c r="Y11" i="2"/>
  <c r="AM11" i="2"/>
  <c r="Y12" i="2" a="1"/>
  <c r="Y12" i="2"/>
  <c r="AM12" i="2"/>
  <c r="Y13" i="2" a="1"/>
  <c r="Y13" i="2"/>
  <c r="AM13" i="2"/>
  <c r="AM14" i="2"/>
  <c r="AM3" i="2"/>
  <c r="AB14" i="2"/>
  <c r="AA14" i="2"/>
  <c r="Z14" i="2"/>
  <c r="AQ14" i="2"/>
  <c r="BC14" i="2"/>
  <c r="BB14" i="2"/>
  <c r="AH14" i="2"/>
  <c r="AY14" i="2"/>
  <c r="AO14" i="2"/>
  <c r="AN14" i="2"/>
  <c r="AL14" i="2"/>
  <c r="AK14" i="2"/>
  <c r="AJ14" i="2"/>
  <c r="AI14" i="2"/>
  <c r="AF14" i="2"/>
  <c r="AC14" i="2"/>
  <c r="X14" i="2"/>
  <c r="S14" i="2" a="1"/>
  <c r="S14" i="2"/>
  <c r="W13" i="2"/>
  <c r="AE13" i="2"/>
  <c r="AW13" i="2"/>
  <c r="AD13" i="2"/>
  <c r="AV13" i="2"/>
  <c r="AG13" i="2"/>
  <c r="AU13" i="2"/>
  <c r="BD13" i="2"/>
  <c r="AB13" i="2"/>
  <c r="AA13" i="2"/>
  <c r="Z13" i="2"/>
  <c r="AQ13" i="2"/>
  <c r="BC13" i="2"/>
  <c r="BB13" i="2"/>
  <c r="AH13" i="2"/>
  <c r="AY13" i="2"/>
  <c r="AO13" i="2"/>
  <c r="AN13" i="2"/>
  <c r="AL13" i="2"/>
  <c r="AK13" i="2"/>
  <c r="AJ13" i="2"/>
  <c r="AI13" i="2"/>
  <c r="AF13" i="2"/>
  <c r="AC13" i="2"/>
  <c r="X13" i="2"/>
  <c r="S13" i="2" a="1"/>
  <c r="S13" i="2"/>
  <c r="W12" i="2"/>
  <c r="AE12" i="2"/>
  <c r="AW12" i="2"/>
  <c r="AD12" i="2"/>
  <c r="AV12" i="2"/>
  <c r="AG12" i="2"/>
  <c r="AU12" i="2"/>
  <c r="BD12" i="2"/>
  <c r="AB12" i="2"/>
  <c r="AA12" i="2"/>
  <c r="Z12" i="2"/>
  <c r="AQ12" i="2"/>
  <c r="BC12" i="2"/>
  <c r="BB12" i="2"/>
  <c r="AH12" i="2"/>
  <c r="AY12" i="2"/>
  <c r="AO12" i="2"/>
  <c r="AN12" i="2"/>
  <c r="AL12" i="2"/>
  <c r="AK12" i="2"/>
  <c r="AJ12" i="2"/>
  <c r="AI12" i="2"/>
  <c r="AF12" i="2"/>
  <c r="AC12" i="2"/>
  <c r="X12" i="2"/>
  <c r="S12" i="2" a="1"/>
  <c r="S12" i="2"/>
  <c r="W11" i="2"/>
  <c r="AE11" i="2"/>
  <c r="AW11" i="2"/>
  <c r="AD11" i="2"/>
  <c r="AV11" i="2"/>
  <c r="AG11" i="2"/>
  <c r="AU11" i="2"/>
  <c r="BD11" i="2"/>
  <c r="AB11" i="2"/>
  <c r="AA11" i="2"/>
  <c r="Z11" i="2"/>
  <c r="AQ11" i="2"/>
  <c r="BC11" i="2"/>
  <c r="BB11" i="2"/>
  <c r="AH11" i="2"/>
  <c r="AY11" i="2"/>
  <c r="AO11" i="2"/>
  <c r="AN11" i="2"/>
  <c r="AL11" i="2"/>
  <c r="AK11" i="2"/>
  <c r="AJ11" i="2"/>
  <c r="AI11" i="2"/>
  <c r="AF11" i="2"/>
  <c r="AC11" i="2"/>
  <c r="X11" i="2"/>
  <c r="S11" i="2" a="1"/>
  <c r="S11" i="2"/>
  <c r="W10" i="2"/>
  <c r="AE10" i="2"/>
  <c r="AW10" i="2"/>
  <c r="AD10" i="2"/>
  <c r="AV10" i="2"/>
  <c r="AG10" i="2"/>
  <c r="AU10" i="2"/>
  <c r="BD10" i="2"/>
  <c r="AB10" i="2"/>
  <c r="AA10" i="2"/>
  <c r="Z10" i="2"/>
  <c r="AQ10" i="2"/>
  <c r="BC10" i="2"/>
  <c r="BB10" i="2"/>
  <c r="AH10" i="2"/>
  <c r="AY10" i="2"/>
  <c r="AO10" i="2"/>
  <c r="AN10" i="2"/>
  <c r="AL10" i="2"/>
  <c r="AK10" i="2"/>
  <c r="AJ10" i="2"/>
  <c r="AI10" i="2"/>
  <c r="AF10" i="2"/>
  <c r="AC10" i="2"/>
  <c r="X10" i="2"/>
  <c r="S10" i="2" a="1"/>
  <c r="S10" i="2"/>
  <c r="W9" i="2"/>
  <c r="AE9" i="2"/>
  <c r="AW9" i="2"/>
  <c r="AD9" i="2"/>
  <c r="AV9" i="2"/>
  <c r="AG9" i="2"/>
  <c r="AU9" i="2"/>
  <c r="BD9" i="2"/>
  <c r="AB9" i="2"/>
  <c r="AA9" i="2"/>
  <c r="Z9" i="2"/>
  <c r="AQ9" i="2"/>
  <c r="BC9" i="2"/>
  <c r="BB9" i="2"/>
  <c r="AH9" i="2"/>
  <c r="AY9" i="2"/>
  <c r="AO9" i="2"/>
  <c r="AN9" i="2"/>
  <c r="AL9" i="2"/>
  <c r="AK9" i="2"/>
  <c r="AJ9" i="2"/>
  <c r="AI9" i="2"/>
  <c r="AF9" i="2"/>
  <c r="AC9" i="2"/>
  <c r="X9" i="2"/>
  <c r="S9" i="2" a="1"/>
  <c r="S9" i="2"/>
  <c r="W8" i="2"/>
  <c r="AE8" i="2"/>
  <c r="AW8" i="2"/>
  <c r="AD8" i="2"/>
  <c r="AV8" i="2"/>
  <c r="AG8" i="2"/>
  <c r="AU8" i="2"/>
  <c r="BD8" i="2"/>
  <c r="AB8" i="2"/>
  <c r="AA8" i="2"/>
  <c r="Z8" i="2"/>
  <c r="AQ8" i="2"/>
  <c r="BC8" i="2"/>
  <c r="BB8" i="2"/>
  <c r="AH8" i="2"/>
  <c r="AY8" i="2"/>
  <c r="AO8" i="2"/>
  <c r="AN8" i="2"/>
  <c r="AL8" i="2"/>
  <c r="AK8" i="2"/>
  <c r="AJ8" i="2"/>
  <c r="AI8" i="2"/>
  <c r="AF8" i="2"/>
  <c r="AC8" i="2"/>
  <c r="X8" i="2"/>
  <c r="S8" i="2" a="1"/>
  <c r="S8" i="2"/>
  <c r="W7" i="2"/>
  <c r="AE7" i="2"/>
  <c r="AW7" i="2"/>
  <c r="AD7" i="2"/>
  <c r="AV7" i="2"/>
  <c r="AG7" i="2"/>
  <c r="AU7" i="2"/>
  <c r="BD7" i="2"/>
  <c r="AB7" i="2"/>
  <c r="AA7" i="2"/>
  <c r="Z7" i="2"/>
  <c r="AQ7" i="2"/>
  <c r="BC7" i="2"/>
  <c r="BB7" i="2"/>
  <c r="AH7" i="2"/>
  <c r="AY7" i="2"/>
  <c r="AO7" i="2"/>
  <c r="AN7" i="2"/>
  <c r="AL7" i="2"/>
  <c r="AK7" i="2"/>
  <c r="AJ7" i="2"/>
  <c r="AI7" i="2"/>
  <c r="AF7" i="2"/>
  <c r="AC7" i="2"/>
  <c r="X7" i="2"/>
  <c r="S7" i="2" a="1"/>
  <c r="S7" i="2"/>
  <c r="W6" i="2"/>
  <c r="AE6" i="2"/>
  <c r="AW6" i="2"/>
  <c r="AD6" i="2"/>
  <c r="AV6" i="2"/>
  <c r="AG6" i="2"/>
  <c r="AU6" i="2"/>
  <c r="BD6" i="2"/>
  <c r="AB6" i="2"/>
  <c r="AA6" i="2"/>
  <c r="Z6" i="2"/>
  <c r="AQ6" i="2"/>
  <c r="BC6" i="2"/>
  <c r="BB6" i="2"/>
  <c r="AH6" i="2"/>
  <c r="AY6" i="2"/>
  <c r="AO6" i="2"/>
  <c r="AN6" i="2"/>
  <c r="AL6" i="2"/>
  <c r="AK6" i="2"/>
  <c r="AJ6" i="2"/>
  <c r="AI6" i="2"/>
  <c r="AF6" i="2"/>
  <c r="AC6" i="2"/>
  <c r="X6" i="2"/>
  <c r="S6" i="2" a="1"/>
  <c r="S6" i="2"/>
  <c r="W5" i="2"/>
  <c r="AE5" i="2"/>
  <c r="AW5" i="2"/>
  <c r="AD5" i="2"/>
  <c r="AV5" i="2"/>
  <c r="AG5" i="2"/>
  <c r="AU5" i="2"/>
  <c r="BD5" i="2"/>
  <c r="AB5" i="2"/>
  <c r="AA5" i="2"/>
  <c r="Z5" i="2"/>
  <c r="AQ5" i="2"/>
  <c r="BC5" i="2"/>
  <c r="BB5" i="2"/>
  <c r="AH5" i="2"/>
  <c r="AY5" i="2"/>
  <c r="AO5" i="2"/>
  <c r="AN5" i="2"/>
  <c r="AL5" i="2"/>
  <c r="AK5" i="2"/>
  <c r="AJ5" i="2"/>
  <c r="AI5" i="2"/>
  <c r="AF5" i="2"/>
  <c r="AC5" i="2"/>
  <c r="X5" i="2"/>
  <c r="S5" i="2" a="1"/>
  <c r="S5" i="2"/>
  <c r="X4" i="2"/>
  <c r="Y4" i="2"/>
  <c r="AM4" i="2"/>
  <c r="AN4" i="2"/>
  <c r="BB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2" i="2"/>
  <c r="AN3" i="2"/>
  <c r="P3" i="2"/>
  <c r="N3" i="2"/>
  <c r="M3" i="2"/>
  <c r="D3" i="2"/>
  <c r="B3" i="2"/>
  <c r="AN2" i="2"/>
  <c r="G2" i="2"/>
  <c r="E2" i="2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H6" i="13"/>
  <c r="J6" i="13"/>
  <c r="B2" i="2"/>
  <c r="DC73" i="15"/>
  <c r="DC72" i="15"/>
  <c r="DC71" i="15"/>
  <c r="DC70" i="15"/>
  <c r="DC69" i="15"/>
  <c r="DC68" i="15"/>
  <c r="DC67" i="15"/>
  <c r="DC66" i="15"/>
  <c r="DC65" i="15"/>
  <c r="DC64" i="15"/>
  <c r="DC63" i="15"/>
  <c r="DC62" i="15"/>
  <c r="DC61" i="15"/>
  <c r="DG45" i="15"/>
  <c r="DT38" i="15"/>
  <c r="DT39" i="15"/>
  <c r="DV6" i="15"/>
  <c r="DV7" i="15"/>
  <c r="DV8" i="15"/>
  <c r="DV9" i="15"/>
  <c r="DV10" i="15"/>
  <c r="DV11" i="15"/>
  <c r="DV12" i="15"/>
  <c r="DV13" i="15"/>
  <c r="DV14" i="15"/>
  <c r="DV15" i="15"/>
  <c r="DV16" i="15"/>
  <c r="DV17" i="15"/>
  <c r="DV18" i="15"/>
  <c r="DV19" i="15"/>
  <c r="DV20" i="15"/>
  <c r="DV21" i="15"/>
  <c r="DV22" i="15"/>
  <c r="DV23" i="15"/>
  <c r="DV24" i="15"/>
  <c r="DV25" i="15"/>
  <c r="DV26" i="15"/>
  <c r="DV27" i="15"/>
  <c r="DV28" i="15"/>
  <c r="DV29" i="15"/>
  <c r="DV30" i="15"/>
  <c r="DV31" i="15"/>
  <c r="DV32" i="15"/>
  <c r="DV33" i="15"/>
  <c r="DV34" i="15"/>
  <c r="DV35" i="15"/>
  <c r="DT40" i="15"/>
  <c r="DW6" i="15"/>
  <c r="DW7" i="15"/>
  <c r="DW8" i="15"/>
  <c r="DW9" i="15"/>
  <c r="DW10" i="15"/>
  <c r="DW11" i="15"/>
  <c r="DW12" i="15"/>
  <c r="DW13" i="15"/>
  <c r="DW14" i="15"/>
  <c r="DW15" i="15"/>
  <c r="DW16" i="15"/>
  <c r="DW17" i="15"/>
  <c r="DW18" i="15"/>
  <c r="DW19" i="15"/>
  <c r="DW20" i="15"/>
  <c r="DW21" i="15"/>
  <c r="DW22" i="15"/>
  <c r="DW23" i="15"/>
  <c r="DW24" i="15"/>
  <c r="DW25" i="15"/>
  <c r="DW26" i="15"/>
  <c r="DW27" i="15"/>
  <c r="DW28" i="15"/>
  <c r="DW29" i="15"/>
  <c r="DW30" i="15"/>
  <c r="DW31" i="15"/>
  <c r="DW32" i="15"/>
  <c r="DW33" i="15"/>
  <c r="DW34" i="15"/>
  <c r="DW35" i="15"/>
  <c r="DT41" i="15"/>
  <c r="DT43" i="15"/>
  <c r="DT44" i="15"/>
  <c r="DI44" i="15"/>
  <c r="DH44" i="15"/>
  <c r="DG44" i="15"/>
  <c r="DF44" i="15"/>
  <c r="DI43" i="15"/>
  <c r="DH43" i="15"/>
  <c r="DG43" i="15"/>
  <c r="DF43" i="15"/>
  <c r="DT42" i="15"/>
  <c r="DI42" i="15"/>
  <c r="DH42" i="15"/>
  <c r="DC6" i="15"/>
  <c r="DC7" i="15"/>
  <c r="DC8" i="15"/>
  <c r="DC9" i="15"/>
  <c r="DC10" i="15"/>
  <c r="DC11" i="15"/>
  <c r="DC12" i="15"/>
  <c r="DC13" i="15"/>
  <c r="DC14" i="15"/>
  <c r="DC15" i="15"/>
  <c r="DC16" i="15"/>
  <c r="DC17" i="15"/>
  <c r="DC18" i="15"/>
  <c r="DC19" i="15"/>
  <c r="DF42" i="15"/>
  <c r="DG42" i="15"/>
  <c r="DI41" i="15"/>
  <c r="DH41" i="15"/>
  <c r="DF41" i="15"/>
  <c r="DG41" i="15"/>
  <c r="DI40" i="15"/>
  <c r="DH40" i="15"/>
  <c r="DF40" i="15"/>
  <c r="DG40" i="15"/>
  <c r="DI39" i="15"/>
  <c r="DH39" i="15"/>
  <c r="DF39" i="15"/>
  <c r="DG39" i="15"/>
  <c r="DI38" i="15"/>
  <c r="DH38" i="15"/>
  <c r="DF38" i="15"/>
  <c r="DG38" i="15"/>
  <c r="DX6" i="15"/>
  <c r="DX7" i="15"/>
  <c r="DX8" i="15"/>
  <c r="DX9" i="15"/>
  <c r="DX10" i="15"/>
  <c r="DX11" i="15"/>
  <c r="DX12" i="15"/>
  <c r="DX13" i="15"/>
  <c r="DX14" i="15"/>
  <c r="DX15" i="15"/>
  <c r="DX16" i="15"/>
  <c r="DX17" i="15"/>
  <c r="DX18" i="15"/>
  <c r="DX19" i="15"/>
  <c r="DX20" i="15"/>
  <c r="DX21" i="15"/>
  <c r="DX22" i="15"/>
  <c r="DX23" i="15"/>
  <c r="DX24" i="15"/>
  <c r="DX25" i="15"/>
  <c r="DX26" i="15"/>
  <c r="DX27" i="15"/>
  <c r="DX28" i="15"/>
  <c r="DX29" i="15"/>
  <c r="DX30" i="15"/>
  <c r="DX31" i="15"/>
  <c r="DX32" i="15"/>
  <c r="DX33" i="15"/>
  <c r="DX34" i="15"/>
  <c r="DX35" i="15"/>
  <c r="DT36" i="15"/>
  <c r="DT37" i="15"/>
  <c r="DI37" i="15"/>
  <c r="DH37" i="15"/>
  <c r="DF37" i="15"/>
  <c r="DG37" i="15"/>
  <c r="DI36" i="15"/>
  <c r="DH36" i="15"/>
  <c r="DF36" i="15"/>
  <c r="DG36" i="15"/>
  <c r="DY35" i="15"/>
  <c r="EB35" i="15"/>
  <c r="EA35" i="15"/>
  <c r="DR35" i="15"/>
  <c r="DQ35" i="15"/>
  <c r="DH35" i="15"/>
  <c r="DM35" i="15"/>
  <c r="DJ35" i="15"/>
  <c r="DL35" i="15"/>
  <c r="DI35" i="15"/>
  <c r="DK35" i="15"/>
  <c r="DF35" i="15"/>
  <c r="DG35" i="15"/>
  <c r="DY34" i="15"/>
  <c r="EB34" i="15"/>
  <c r="EA34" i="15"/>
  <c r="DR34" i="15"/>
  <c r="DQ34" i="15"/>
  <c r="DH34" i="15"/>
  <c r="DM34" i="15"/>
  <c r="DJ34" i="15"/>
  <c r="DL34" i="15"/>
  <c r="DI34" i="15"/>
  <c r="DK34" i="15"/>
  <c r="DF34" i="15"/>
  <c r="DG34" i="15"/>
  <c r="DY33" i="15"/>
  <c r="EB33" i="15"/>
  <c r="EA33" i="15"/>
  <c r="DR33" i="15"/>
  <c r="DQ33" i="15"/>
  <c r="DH33" i="15"/>
  <c r="DM33" i="15"/>
  <c r="DJ33" i="15"/>
  <c r="DL33" i="15"/>
  <c r="DI33" i="15"/>
  <c r="DK33" i="15"/>
  <c r="DF33" i="15"/>
  <c r="DG33" i="15"/>
  <c r="DY32" i="15"/>
  <c r="EB32" i="15"/>
  <c r="EA32" i="15"/>
  <c r="DR32" i="15"/>
  <c r="DQ32" i="15"/>
  <c r="DH32" i="15"/>
  <c r="DM32" i="15"/>
  <c r="DJ32" i="15"/>
  <c r="DL32" i="15"/>
  <c r="DI32" i="15"/>
  <c r="DK32" i="15"/>
  <c r="DF32" i="15"/>
  <c r="DG32" i="15"/>
  <c r="DY31" i="15"/>
  <c r="EB31" i="15"/>
  <c r="EA31" i="15"/>
  <c r="DR31" i="15"/>
  <c r="DQ31" i="15"/>
  <c r="DH31" i="15"/>
  <c r="DM31" i="15"/>
  <c r="DJ31" i="15"/>
  <c r="DL31" i="15"/>
  <c r="DI31" i="15"/>
  <c r="DK31" i="15"/>
  <c r="DF31" i="15"/>
  <c r="DG31" i="15"/>
  <c r="DY30" i="15"/>
  <c r="EB30" i="15"/>
  <c r="EA30" i="15"/>
  <c r="DR30" i="15"/>
  <c r="DQ30" i="15"/>
  <c r="DH30" i="15"/>
  <c r="DM30" i="15"/>
  <c r="DJ30" i="15"/>
  <c r="DL30" i="15"/>
  <c r="DI30" i="15"/>
  <c r="DK30" i="15"/>
  <c r="DF30" i="15"/>
  <c r="DG30" i="15"/>
  <c r="DY29" i="15"/>
  <c r="EB29" i="15"/>
  <c r="EA29" i="15"/>
  <c r="DR29" i="15"/>
  <c r="DQ29" i="15"/>
  <c r="DH29" i="15"/>
  <c r="DM29" i="15"/>
  <c r="DJ29" i="15"/>
  <c r="DL29" i="15"/>
  <c r="DI29" i="15"/>
  <c r="DK29" i="15"/>
  <c r="DF29" i="15"/>
  <c r="DG29" i="15"/>
  <c r="DY28" i="15"/>
  <c r="EB28" i="15"/>
  <c r="EA28" i="15"/>
  <c r="DR28" i="15"/>
  <c r="DQ28" i="15"/>
  <c r="DH28" i="15"/>
  <c r="DM28" i="15"/>
  <c r="DJ28" i="15"/>
  <c r="DL28" i="15"/>
  <c r="DI28" i="15"/>
  <c r="DK28" i="15"/>
  <c r="DF28" i="15"/>
  <c r="DG28" i="15"/>
  <c r="DY27" i="15"/>
  <c r="EB27" i="15"/>
  <c r="EA27" i="15"/>
  <c r="DR27" i="15"/>
  <c r="DQ27" i="15"/>
  <c r="DO27" i="15"/>
  <c r="DH27" i="15"/>
  <c r="DM27" i="15"/>
  <c r="DJ27" i="15"/>
  <c r="DL27" i="15"/>
  <c r="DI27" i="15"/>
  <c r="DK27" i="15"/>
  <c r="DF27" i="15"/>
  <c r="DG27" i="15"/>
  <c r="DY26" i="15"/>
  <c r="EB26" i="15"/>
  <c r="EA26" i="15"/>
  <c r="DR26" i="15"/>
  <c r="DQ26" i="15"/>
  <c r="DO26" i="15"/>
  <c r="DH26" i="15"/>
  <c r="DM26" i="15"/>
  <c r="DJ26" i="15"/>
  <c r="DL26" i="15"/>
  <c r="DI26" i="15"/>
  <c r="DK26" i="15"/>
  <c r="DF26" i="15"/>
  <c r="DG26" i="15"/>
  <c r="DY25" i="15"/>
  <c r="EB25" i="15"/>
  <c r="EA25" i="15"/>
  <c r="DR25" i="15"/>
  <c r="DQ25" i="15"/>
  <c r="DO25" i="15"/>
  <c r="DH25" i="15"/>
  <c r="DM25" i="15"/>
  <c r="DJ25" i="15"/>
  <c r="DL25" i="15"/>
  <c r="DI25" i="15"/>
  <c r="DK25" i="15"/>
  <c r="DF25" i="15"/>
  <c r="DG25" i="15"/>
  <c r="DY24" i="15"/>
  <c r="EB24" i="15"/>
  <c r="EA24" i="15"/>
  <c r="DR24" i="15"/>
  <c r="DQ24" i="15"/>
  <c r="DO24" i="15"/>
  <c r="DH24" i="15"/>
  <c r="DM24" i="15"/>
  <c r="DJ24" i="15"/>
  <c r="DL24" i="15"/>
  <c r="DI24" i="15"/>
  <c r="DK24" i="15"/>
  <c r="DF24" i="15"/>
  <c r="DG24" i="15"/>
  <c r="DY23" i="15"/>
  <c r="EB23" i="15"/>
  <c r="EA23" i="15"/>
  <c r="DR23" i="15"/>
  <c r="DQ23" i="15"/>
  <c r="DO23" i="15"/>
  <c r="DH23" i="15"/>
  <c r="DM23" i="15"/>
  <c r="DJ23" i="15"/>
  <c r="DL23" i="15"/>
  <c r="DI23" i="15"/>
  <c r="DK23" i="15"/>
  <c r="DF23" i="15"/>
  <c r="DG23" i="15"/>
  <c r="DY22" i="15"/>
  <c r="EB22" i="15"/>
  <c r="EA22" i="15"/>
  <c r="DR22" i="15"/>
  <c r="DQ22" i="15"/>
  <c r="DO22" i="15"/>
  <c r="DH22" i="15"/>
  <c r="DM22" i="15"/>
  <c r="DJ22" i="15"/>
  <c r="DL22" i="15"/>
  <c r="DI22" i="15"/>
  <c r="DK22" i="15"/>
  <c r="DF22" i="15"/>
  <c r="DG22" i="15"/>
  <c r="DY21" i="15"/>
  <c r="EB21" i="15"/>
  <c r="EA21" i="15"/>
  <c r="DR21" i="15"/>
  <c r="DQ21" i="15"/>
  <c r="DO21" i="15"/>
  <c r="DH21" i="15"/>
  <c r="DM21" i="15"/>
  <c r="DJ21" i="15"/>
  <c r="DL21" i="15"/>
  <c r="DI21" i="15"/>
  <c r="DK21" i="15"/>
  <c r="DF21" i="15"/>
  <c r="DG21" i="15"/>
  <c r="DY20" i="15"/>
  <c r="EB20" i="15"/>
  <c r="EA20" i="15"/>
  <c r="DR20" i="15"/>
  <c r="DQ20" i="15"/>
  <c r="DO20" i="15"/>
  <c r="DH20" i="15"/>
  <c r="DM20" i="15"/>
  <c r="DJ20" i="15"/>
  <c r="DL20" i="15"/>
  <c r="DI20" i="15"/>
  <c r="DK20" i="15"/>
  <c r="DF20" i="15"/>
  <c r="DG20" i="15"/>
  <c r="DY19" i="15"/>
  <c r="EB19" i="15"/>
  <c r="EA19" i="15"/>
  <c r="DR19" i="15"/>
  <c r="DQ19" i="15"/>
  <c r="DO19" i="15"/>
  <c r="DH19" i="15"/>
  <c r="DM19" i="15"/>
  <c r="DJ19" i="15"/>
  <c r="DL19" i="15"/>
  <c r="DI19" i="15"/>
  <c r="DK19" i="15"/>
  <c r="DF19" i="15"/>
  <c r="DG19" i="15"/>
  <c r="DY18" i="15"/>
  <c r="EB18" i="15"/>
  <c r="EA18" i="15"/>
  <c r="DR18" i="15"/>
  <c r="DQ18" i="15"/>
  <c r="DO18" i="15"/>
  <c r="DH18" i="15"/>
  <c r="DM18" i="15"/>
  <c r="DJ18" i="15"/>
  <c r="DL18" i="15"/>
  <c r="DI18" i="15"/>
  <c r="DK18" i="15"/>
  <c r="DF18" i="15"/>
  <c r="DG18" i="15"/>
  <c r="DY17" i="15"/>
  <c r="EB17" i="15"/>
  <c r="EA17" i="15"/>
  <c r="DR17" i="15"/>
  <c r="DQ17" i="15"/>
  <c r="DO17" i="15"/>
  <c r="DH17" i="15"/>
  <c r="DM17" i="15"/>
  <c r="DJ17" i="15"/>
  <c r="DL17" i="15"/>
  <c r="DI17" i="15"/>
  <c r="DK17" i="15"/>
  <c r="DF17" i="15"/>
  <c r="DG17" i="15"/>
  <c r="DY16" i="15"/>
  <c r="EB16" i="15"/>
  <c r="EA16" i="15"/>
  <c r="DR16" i="15"/>
  <c r="DQ16" i="15"/>
  <c r="DO16" i="15"/>
  <c r="DH16" i="15"/>
  <c r="DM16" i="15"/>
  <c r="DJ16" i="15"/>
  <c r="DL16" i="15"/>
  <c r="DI16" i="15"/>
  <c r="DK16" i="15"/>
  <c r="DF16" i="15"/>
  <c r="DG16" i="15"/>
  <c r="DY15" i="15"/>
  <c r="EB15" i="15"/>
  <c r="EA15" i="15"/>
  <c r="DR15" i="15"/>
  <c r="DQ15" i="15"/>
  <c r="DO15" i="15"/>
  <c r="DH15" i="15"/>
  <c r="DM15" i="15"/>
  <c r="DJ15" i="15"/>
  <c r="DL15" i="15"/>
  <c r="DI15" i="15"/>
  <c r="DK15" i="15"/>
  <c r="DF15" i="15"/>
  <c r="DG15" i="15"/>
  <c r="DY14" i="15"/>
  <c r="EB14" i="15"/>
  <c r="EA14" i="15"/>
  <c r="DR14" i="15"/>
  <c r="DQ14" i="15"/>
  <c r="DO14" i="15"/>
  <c r="DH14" i="15"/>
  <c r="DM14" i="15"/>
  <c r="DJ14" i="15"/>
  <c r="DL14" i="15"/>
  <c r="DI14" i="15"/>
  <c r="DK14" i="15"/>
  <c r="DF14" i="15"/>
  <c r="DG14" i="15"/>
  <c r="DY13" i="15"/>
  <c r="EB13" i="15"/>
  <c r="EA13" i="15"/>
  <c r="DR13" i="15"/>
  <c r="DQ13" i="15"/>
  <c r="DO13" i="15"/>
  <c r="DH13" i="15"/>
  <c r="DM13" i="15"/>
  <c r="DJ13" i="15"/>
  <c r="DL13" i="15"/>
  <c r="DI13" i="15"/>
  <c r="DK13" i="15"/>
  <c r="DF13" i="15"/>
  <c r="DG13" i="15"/>
  <c r="DY12" i="15"/>
  <c r="EB12" i="15"/>
  <c r="EA12" i="15"/>
  <c r="DR12" i="15"/>
  <c r="DQ12" i="15"/>
  <c r="DO12" i="15"/>
  <c r="DH12" i="15"/>
  <c r="DM12" i="15"/>
  <c r="DJ12" i="15"/>
  <c r="DL12" i="15"/>
  <c r="DI12" i="15"/>
  <c r="DK12" i="15"/>
  <c r="DF12" i="15"/>
  <c r="DG12" i="15"/>
  <c r="DY11" i="15"/>
  <c r="EB11" i="15"/>
  <c r="EA11" i="15"/>
  <c r="DR11" i="15"/>
  <c r="DQ11" i="15"/>
  <c r="DO11" i="15"/>
  <c r="DH11" i="15"/>
  <c r="DM11" i="15"/>
  <c r="DJ11" i="15"/>
  <c r="DL11" i="15"/>
  <c r="DI11" i="15"/>
  <c r="DK11" i="15"/>
  <c r="DF11" i="15"/>
  <c r="DG11" i="15"/>
  <c r="DY10" i="15"/>
  <c r="EB10" i="15"/>
  <c r="EA10" i="15"/>
  <c r="DR10" i="15"/>
  <c r="DQ10" i="15"/>
  <c r="DO10" i="15"/>
  <c r="DH10" i="15"/>
  <c r="DM10" i="15"/>
  <c r="DJ10" i="15"/>
  <c r="DL10" i="15"/>
  <c r="DI10" i="15"/>
  <c r="DK10" i="15"/>
  <c r="DF10" i="15"/>
  <c r="DG10" i="15"/>
  <c r="DY9" i="15"/>
  <c r="EB9" i="15"/>
  <c r="EA9" i="15"/>
  <c r="DR9" i="15"/>
  <c r="DQ9" i="15"/>
  <c r="DO9" i="15"/>
  <c r="DH9" i="15"/>
  <c r="DM9" i="15"/>
  <c r="DJ9" i="15"/>
  <c r="DL9" i="15"/>
  <c r="DI9" i="15"/>
  <c r="DK9" i="15"/>
  <c r="DF9" i="15"/>
  <c r="DG9" i="15"/>
  <c r="DY8" i="15"/>
  <c r="EB8" i="15"/>
  <c r="EA8" i="15"/>
  <c r="DR8" i="15"/>
  <c r="DQ8" i="15"/>
  <c r="DO8" i="15"/>
  <c r="DH8" i="15"/>
  <c r="DM8" i="15"/>
  <c r="DJ8" i="15"/>
  <c r="DL8" i="15"/>
  <c r="DI8" i="15"/>
  <c r="DK8" i="15"/>
  <c r="DF8" i="15"/>
  <c r="DG8" i="15"/>
  <c r="DY7" i="15"/>
  <c r="EB7" i="15"/>
  <c r="EA7" i="15"/>
  <c r="DR7" i="15"/>
  <c r="DQ7" i="15"/>
  <c r="DO7" i="15"/>
  <c r="DH7" i="15"/>
  <c r="DM7" i="15"/>
  <c r="DJ7" i="15"/>
  <c r="DL7" i="15"/>
  <c r="DI7" i="15"/>
  <c r="DK7" i="15"/>
  <c r="DF7" i="15"/>
  <c r="DG7" i="15"/>
  <c r="DY6" i="15"/>
  <c r="EB6" i="15"/>
  <c r="EA6" i="15"/>
  <c r="DR6" i="15"/>
  <c r="DQ6" i="15"/>
  <c r="DO6" i="15"/>
  <c r="DH6" i="15"/>
  <c r="DM6" i="15"/>
  <c r="DJ6" i="15"/>
  <c r="DL6" i="15"/>
  <c r="DI6" i="15"/>
  <c r="DK6" i="15"/>
  <c r="DF6" i="15"/>
  <c r="DG6" i="15"/>
  <c r="DO5" i="15"/>
  <c r="DF5" i="15"/>
  <c r="B5" i="15"/>
  <c r="DC5" i="15"/>
  <c r="DI4" i="15"/>
  <c r="E5" i="15"/>
  <c r="A5" i="15"/>
  <c r="DU4" i="15"/>
  <c r="DG4" i="15"/>
  <c r="DZ3" i="15"/>
  <c r="DT3" i="15"/>
  <c r="DS3" i="15"/>
  <c r="DC3" i="15"/>
  <c r="DA3" i="15"/>
  <c r="CZ3" i="15"/>
  <c r="CY3" i="15"/>
  <c r="CX3" i="15"/>
  <c r="CW3" i="15"/>
  <c r="CV3" i="15"/>
  <c r="CU3" i="15"/>
  <c r="CT3" i="15"/>
  <c r="CS3" i="15"/>
  <c r="CR3" i="15"/>
  <c r="CQ3" i="15"/>
  <c r="CP3" i="15"/>
  <c r="CO3" i="15"/>
  <c r="CN3" i="15"/>
  <c r="CM3" i="15"/>
  <c r="CL3" i="15"/>
  <c r="CK3" i="15"/>
  <c r="CJ3" i="15"/>
  <c r="CI3" i="15"/>
  <c r="CH3" i="15"/>
  <c r="CG3" i="15"/>
  <c r="CF3" i="15"/>
  <c r="CE3" i="15"/>
  <c r="CD3" i="15"/>
  <c r="CC3" i="15"/>
  <c r="CB3" i="15"/>
  <c r="CA3" i="15"/>
  <c r="BZ3" i="15"/>
  <c r="BY3" i="15"/>
  <c r="BX3" i="15"/>
  <c r="BW3" i="15"/>
  <c r="BV3" i="15"/>
  <c r="BU3" i="15"/>
  <c r="BT3" i="15"/>
  <c r="BS3" i="15"/>
  <c r="BR3" i="15"/>
  <c r="BQ3" i="15"/>
  <c r="BP3" i="15"/>
  <c r="BO3" i="15"/>
  <c r="BN3" i="15"/>
  <c r="BM3" i="15"/>
  <c r="BL3" i="15"/>
  <c r="BK3" i="15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A3" i="15"/>
  <c r="DZ2" i="15"/>
  <c r="DT2" i="15"/>
  <c r="A2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A3" i="19"/>
  <c r="A8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C7" i="19"/>
  <c r="J7" i="19"/>
  <c r="H7" i="19"/>
  <c r="F7" i="19"/>
  <c r="B7" i="19"/>
  <c r="B47" i="20"/>
  <c r="C47" i="20"/>
  <c r="A47" i="20"/>
  <c r="B45" i="20"/>
  <c r="D6" i="19"/>
  <c r="PL6" i="19"/>
  <c r="PK6" i="19"/>
  <c r="PJ6" i="19"/>
  <c r="PI6" i="19"/>
  <c r="PH6" i="19"/>
  <c r="PG6" i="19"/>
  <c r="PF6" i="19"/>
  <c r="PE6" i="19"/>
  <c r="PD6" i="19"/>
  <c r="PC6" i="19"/>
  <c r="PB6" i="19"/>
  <c r="PA6" i="19"/>
  <c r="OZ6" i="19"/>
  <c r="OY6" i="19"/>
  <c r="OX6" i="19"/>
  <c r="OW6" i="19"/>
  <c r="OV6" i="19"/>
  <c r="OU6" i="19"/>
  <c r="OT6" i="19"/>
  <c r="OS6" i="19"/>
  <c r="OR6" i="19"/>
  <c r="OQ6" i="19"/>
  <c r="OP6" i="19"/>
  <c r="OO6" i="19"/>
  <c r="ON6" i="19"/>
  <c r="OM6" i="19"/>
  <c r="OL6" i="19"/>
  <c r="OK6" i="19"/>
  <c r="OJ6" i="19"/>
  <c r="OI6" i="19"/>
  <c r="OH6" i="19"/>
  <c r="OG6" i="19"/>
  <c r="OF6" i="19"/>
  <c r="OE6" i="19"/>
  <c r="OD6" i="19"/>
  <c r="OC6" i="19"/>
  <c r="OB6" i="19"/>
  <c r="OA6" i="19"/>
  <c r="NZ6" i="19"/>
  <c r="NY6" i="19"/>
  <c r="NX6" i="19"/>
  <c r="NW6" i="19"/>
  <c r="NV6" i="19"/>
  <c r="NU6" i="19"/>
  <c r="NT6" i="19"/>
  <c r="NS6" i="19"/>
  <c r="NR6" i="19"/>
  <c r="NQ6" i="19"/>
  <c r="NP6" i="19"/>
  <c r="NO6" i="19"/>
  <c r="NN6" i="19"/>
  <c r="NM6" i="19"/>
  <c r="NL6" i="19"/>
  <c r="NK6" i="19"/>
  <c r="NJ6" i="19"/>
  <c r="NI6" i="19"/>
  <c r="NH6" i="19"/>
  <c r="NG6" i="19"/>
  <c r="NF6" i="19"/>
  <c r="NE6" i="19"/>
  <c r="ND6" i="19"/>
  <c r="NC6" i="19"/>
  <c r="NB6" i="19"/>
  <c r="NA6" i="19"/>
  <c r="MZ6" i="19"/>
  <c r="MY6" i="19"/>
  <c r="MX6" i="19"/>
  <c r="MW6" i="19"/>
  <c r="MV6" i="19"/>
  <c r="MU6" i="19"/>
  <c r="MT6" i="19"/>
  <c r="MS6" i="19"/>
  <c r="MR6" i="19"/>
  <c r="MQ6" i="19"/>
  <c r="MP6" i="19"/>
  <c r="MO6" i="19"/>
  <c r="MN6" i="19"/>
  <c r="MM6" i="19"/>
  <c r="ML6" i="19"/>
  <c r="MK6" i="19"/>
  <c r="MJ6" i="19"/>
  <c r="MI6" i="19"/>
  <c r="MH6" i="19"/>
  <c r="MG6" i="19"/>
  <c r="MF6" i="19"/>
  <c r="ME6" i="19"/>
  <c r="MD6" i="19"/>
  <c r="MC6" i="19"/>
  <c r="MB6" i="19"/>
  <c r="MA6" i="19"/>
  <c r="LZ6" i="19"/>
  <c r="LY6" i="19"/>
  <c r="LX6" i="19"/>
  <c r="LW6" i="19"/>
  <c r="LV6" i="19"/>
  <c r="LU6" i="19"/>
  <c r="LT6" i="19"/>
  <c r="LS6" i="19"/>
  <c r="LR6" i="19"/>
  <c r="LQ6" i="19"/>
  <c r="LP6" i="19"/>
  <c r="LO6" i="19"/>
  <c r="LN6" i="19"/>
  <c r="LM6" i="19"/>
  <c r="LL6" i="19"/>
  <c r="LK6" i="19"/>
  <c r="LJ6" i="19"/>
  <c r="LI6" i="19"/>
  <c r="LH6" i="19"/>
  <c r="LG6" i="19"/>
  <c r="LF6" i="19"/>
  <c r="LE6" i="19"/>
  <c r="LD6" i="19"/>
  <c r="LC6" i="19"/>
  <c r="LB6" i="19"/>
  <c r="LA6" i="19"/>
  <c r="KZ6" i="19"/>
  <c r="KY6" i="19"/>
  <c r="KX6" i="19"/>
  <c r="KW6" i="19"/>
  <c r="KV6" i="19"/>
  <c r="KU6" i="19"/>
  <c r="KT6" i="19"/>
  <c r="KS6" i="19"/>
  <c r="KR6" i="19"/>
  <c r="KQ6" i="19"/>
  <c r="KP6" i="19"/>
  <c r="KO6" i="19"/>
  <c r="KN6" i="19"/>
  <c r="KM6" i="19"/>
  <c r="KL6" i="19"/>
  <c r="KK6" i="19"/>
  <c r="KJ6" i="19"/>
  <c r="KI6" i="19"/>
  <c r="KH6" i="19"/>
  <c r="KG6" i="19"/>
  <c r="KF6" i="19"/>
  <c r="KE6" i="19"/>
  <c r="KD6" i="19"/>
  <c r="KC6" i="19"/>
  <c r="KB6" i="19"/>
  <c r="KA6" i="19"/>
  <c r="JZ6" i="19"/>
  <c r="JY6" i="19"/>
  <c r="JX6" i="19"/>
  <c r="JW6" i="19"/>
  <c r="JV6" i="19"/>
  <c r="JU6" i="19"/>
  <c r="JT6" i="19"/>
  <c r="JS6" i="19"/>
  <c r="JR6" i="19"/>
  <c r="JQ6" i="19"/>
  <c r="JP6" i="19"/>
  <c r="JO6" i="19"/>
  <c r="JN6" i="19"/>
  <c r="JM6" i="19"/>
  <c r="JL6" i="19"/>
  <c r="JK6" i="19"/>
  <c r="JJ6" i="19"/>
  <c r="JI6" i="19"/>
  <c r="JH6" i="19"/>
  <c r="JG6" i="19"/>
  <c r="JF6" i="19"/>
  <c r="JE6" i="19"/>
  <c r="JD6" i="19"/>
  <c r="JC6" i="19"/>
  <c r="JB6" i="19"/>
  <c r="JA6" i="19"/>
  <c r="IZ6" i="19"/>
  <c r="IY6" i="19"/>
  <c r="IX6" i="19"/>
  <c r="IW6" i="19"/>
  <c r="IV6" i="19"/>
  <c r="IU6" i="19"/>
  <c r="IT6" i="19"/>
  <c r="IS6" i="19"/>
  <c r="IR6" i="19"/>
  <c r="IQ6" i="19"/>
  <c r="IP6" i="19"/>
  <c r="IO6" i="19"/>
  <c r="IN6" i="19"/>
  <c r="IM6" i="19"/>
  <c r="IL6" i="19"/>
  <c r="IK6" i="19"/>
  <c r="IJ6" i="19"/>
  <c r="II6" i="19"/>
  <c r="IH6" i="19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C6" i="19"/>
  <c r="B6" i="19"/>
  <c r="PL5" i="19"/>
  <c r="PK5" i="19"/>
  <c r="PJ5" i="19"/>
  <c r="PI5" i="19"/>
  <c r="PH5" i="19"/>
  <c r="PG5" i="19"/>
  <c r="PF5" i="19"/>
  <c r="PE5" i="19"/>
  <c r="PD5" i="19"/>
  <c r="PC5" i="19"/>
  <c r="PB5" i="19"/>
  <c r="PA5" i="19"/>
  <c r="OZ5" i="19"/>
  <c r="OY5" i="19"/>
  <c r="OX5" i="19"/>
  <c r="OW5" i="19"/>
  <c r="OV5" i="19"/>
  <c r="OU5" i="19"/>
  <c r="OT5" i="19"/>
  <c r="OS5" i="19"/>
  <c r="OR5" i="19"/>
  <c r="OQ5" i="19"/>
  <c r="OP5" i="19"/>
  <c r="OO5" i="19"/>
  <c r="ON5" i="19"/>
  <c r="OM5" i="19"/>
  <c r="OL5" i="19"/>
  <c r="OK5" i="19"/>
  <c r="OJ5" i="19"/>
  <c r="OI5" i="19"/>
  <c r="OH5" i="19"/>
  <c r="OG5" i="19"/>
  <c r="OF5" i="19"/>
  <c r="OE5" i="19"/>
  <c r="OD5" i="19"/>
  <c r="OC5" i="19"/>
  <c r="OB5" i="19"/>
  <c r="OA5" i="19"/>
  <c r="NZ5" i="19"/>
  <c r="NY5" i="19"/>
  <c r="NX5" i="19"/>
  <c r="NW5" i="19"/>
  <c r="NV5" i="19"/>
  <c r="NU5" i="19"/>
  <c r="NT5" i="19"/>
  <c r="NS5" i="19"/>
  <c r="NR5" i="19"/>
  <c r="NQ5" i="19"/>
  <c r="NP5" i="19"/>
  <c r="NO5" i="19"/>
  <c r="NN5" i="19"/>
  <c r="NM5" i="19"/>
  <c r="NL5" i="19"/>
  <c r="NK5" i="19"/>
  <c r="NJ5" i="19"/>
  <c r="NI5" i="19"/>
  <c r="NH5" i="19"/>
  <c r="NG5" i="19"/>
  <c r="NF5" i="19"/>
  <c r="NE5" i="19"/>
  <c r="ND5" i="19"/>
  <c r="NC5" i="19"/>
  <c r="NB5" i="19"/>
  <c r="NA5" i="19"/>
  <c r="MZ5" i="19"/>
  <c r="MY5" i="19"/>
  <c r="MX5" i="19"/>
  <c r="MW5" i="19"/>
  <c r="MV5" i="19"/>
  <c r="MU5" i="19"/>
  <c r="MT5" i="19"/>
  <c r="MS5" i="19"/>
  <c r="MR5" i="19"/>
  <c r="MQ5" i="19"/>
  <c r="MP5" i="19"/>
  <c r="MO5" i="19"/>
  <c r="MN5" i="19"/>
  <c r="MM5" i="19"/>
  <c r="ML5" i="19"/>
  <c r="MK5" i="19"/>
  <c r="MJ5" i="19"/>
  <c r="MI5" i="19"/>
  <c r="MH5" i="19"/>
  <c r="MG5" i="19"/>
  <c r="MF5" i="19"/>
  <c r="ME5" i="19"/>
  <c r="MD5" i="19"/>
  <c r="MC5" i="19"/>
  <c r="MB5" i="19"/>
  <c r="MA5" i="19"/>
  <c r="LZ5" i="19"/>
  <c r="LY5" i="19"/>
  <c r="LX5" i="19"/>
  <c r="LW5" i="19"/>
  <c r="LV5" i="19"/>
  <c r="LU5" i="19"/>
  <c r="LT5" i="19"/>
  <c r="LS5" i="19"/>
  <c r="LR5" i="19"/>
  <c r="LQ5" i="19"/>
  <c r="LP5" i="19"/>
  <c r="LO5" i="19"/>
  <c r="LN5" i="19"/>
  <c r="LM5" i="19"/>
  <c r="LL5" i="19"/>
  <c r="LK5" i="19"/>
  <c r="LJ5" i="19"/>
  <c r="LI5" i="19"/>
  <c r="LH5" i="19"/>
  <c r="LG5" i="19"/>
  <c r="LF5" i="19"/>
  <c r="LE5" i="19"/>
  <c r="LD5" i="19"/>
  <c r="LC5" i="19"/>
  <c r="LB5" i="19"/>
  <c r="LA5" i="19"/>
  <c r="KZ5" i="19"/>
  <c r="KY5" i="19"/>
  <c r="KX5" i="19"/>
  <c r="KW5" i="19"/>
  <c r="KV5" i="19"/>
  <c r="KU5" i="19"/>
  <c r="KT5" i="19"/>
  <c r="KS5" i="19"/>
  <c r="KR5" i="19"/>
  <c r="KQ5" i="19"/>
  <c r="KP5" i="19"/>
  <c r="KO5" i="19"/>
  <c r="KN5" i="19"/>
  <c r="KM5" i="19"/>
  <c r="KL5" i="19"/>
  <c r="KK5" i="19"/>
  <c r="KJ5" i="19"/>
  <c r="KI5" i="19"/>
  <c r="KH5" i="19"/>
  <c r="KG5" i="19"/>
  <c r="KF5" i="19"/>
  <c r="KE5" i="19"/>
  <c r="KD5" i="19"/>
  <c r="KC5" i="19"/>
  <c r="KB5" i="19"/>
  <c r="KA5" i="19"/>
  <c r="JZ5" i="19"/>
  <c r="JY5" i="19"/>
  <c r="JX5" i="19"/>
  <c r="JW5" i="19"/>
  <c r="JV5" i="19"/>
  <c r="JU5" i="19"/>
  <c r="JT5" i="19"/>
  <c r="JS5" i="19"/>
  <c r="JR5" i="19"/>
  <c r="JQ5" i="19"/>
  <c r="JP5" i="19"/>
  <c r="JO5" i="19"/>
  <c r="JN5" i="19"/>
  <c r="JM5" i="19"/>
  <c r="JL5" i="19"/>
  <c r="JK5" i="19"/>
  <c r="JJ5" i="19"/>
  <c r="JI5" i="19"/>
  <c r="JH5" i="19"/>
  <c r="JG5" i="19"/>
  <c r="JF5" i="19"/>
  <c r="JE5" i="19"/>
  <c r="JD5" i="19"/>
  <c r="JC5" i="19"/>
  <c r="JB5" i="19"/>
  <c r="JA5" i="19"/>
  <c r="IZ5" i="19"/>
  <c r="IY5" i="19"/>
  <c r="IX5" i="19"/>
  <c r="IW5" i="19"/>
  <c r="IV5" i="19"/>
  <c r="IU5" i="19"/>
  <c r="IT5" i="19"/>
  <c r="IS5" i="19"/>
  <c r="IR5" i="19"/>
  <c r="IQ5" i="19"/>
  <c r="IP5" i="19"/>
  <c r="IO5" i="19"/>
  <c r="IN5" i="19"/>
  <c r="IM5" i="19"/>
  <c r="IL5" i="19"/>
  <c r="IK5" i="19"/>
  <c r="IJ5" i="19"/>
  <c r="II5" i="19"/>
  <c r="IH5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BG38" i="1"/>
  <c r="BG39" i="1"/>
  <c r="BG40" i="1"/>
  <c r="BG41" i="1"/>
  <c r="BG42" i="1"/>
  <c r="BG43" i="1"/>
  <c r="BD42" i="1"/>
  <c r="GE5" i="19"/>
  <c r="BD41" i="1"/>
  <c r="GD5" i="19"/>
  <c r="BD40" i="1"/>
  <c r="GC5" i="19"/>
  <c r="BD39" i="1"/>
  <c r="GB5" i="19"/>
  <c r="BD38" i="1"/>
  <c r="GA5" i="19"/>
  <c r="AS42" i="1"/>
  <c r="FZ5" i="19"/>
  <c r="AS41" i="1"/>
  <c r="FY5" i="19"/>
  <c r="AS40" i="1"/>
  <c r="FX5" i="19"/>
  <c r="AS39" i="1"/>
  <c r="FW5" i="19"/>
  <c r="AS38" i="1"/>
  <c r="FV5" i="19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AT36" i="1"/>
  <c r="FS5" i="19"/>
  <c r="AT35" i="1"/>
  <c r="FR5" i="19"/>
  <c r="AT34" i="1"/>
  <c r="FQ5" i="19"/>
  <c r="AT33" i="1"/>
  <c r="FP5" i="19"/>
  <c r="AT32" i="1"/>
  <c r="FO5" i="19"/>
  <c r="AT31" i="1"/>
  <c r="FN5" i="19"/>
  <c r="AT30" i="1"/>
  <c r="FM5" i="19"/>
  <c r="AT29" i="1"/>
  <c r="FL5" i="19"/>
  <c r="AT28" i="1"/>
  <c r="FK5" i="19"/>
  <c r="AT27" i="1"/>
  <c r="FJ5" i="19"/>
  <c r="AT26" i="1"/>
  <c r="FI5" i="19"/>
  <c r="AT25" i="1"/>
  <c r="FH5" i="19"/>
  <c r="AT24" i="1"/>
  <c r="FG5" i="19"/>
  <c r="AT23" i="1"/>
  <c r="FF5" i="19"/>
  <c r="AT22" i="1"/>
  <c r="FE5" i="19"/>
  <c r="BO21" i="1"/>
  <c r="AT21" i="1"/>
  <c r="FD5" i="19"/>
  <c r="BO20" i="1"/>
  <c r="AT20" i="1"/>
  <c r="FC5" i="19"/>
  <c r="BO19" i="1"/>
  <c r="AT19" i="1"/>
  <c r="FB5" i="19"/>
  <c r="BO18" i="1"/>
  <c r="AT18" i="1"/>
  <c r="FA5" i="19"/>
  <c r="BO17" i="1"/>
  <c r="AT17" i="1"/>
  <c r="EZ5" i="19"/>
  <c r="BO16" i="1"/>
  <c r="AT16" i="1"/>
  <c r="EY5" i="19"/>
  <c r="BO15" i="1"/>
  <c r="AT15" i="1"/>
  <c r="EX5" i="19"/>
  <c r="BO14" i="1"/>
  <c r="AT14" i="1"/>
  <c r="EW5" i="19"/>
  <c r="BO13" i="1"/>
  <c r="AT13" i="1"/>
  <c r="EV5" i="19"/>
  <c r="BO12" i="1"/>
  <c r="AT12" i="1"/>
  <c r="EU5" i="19"/>
  <c r="BO11" i="1"/>
  <c r="AT11" i="1"/>
  <c r="ET5" i="19"/>
  <c r="BO10" i="1"/>
  <c r="AT10" i="1"/>
  <c r="ES5" i="19"/>
  <c r="BO9" i="1"/>
  <c r="AT9" i="1"/>
  <c r="ER5" i="19"/>
  <c r="BO8" i="1"/>
  <c r="AT8" i="1"/>
  <c r="EQ5" i="19"/>
  <c r="BO7" i="1"/>
  <c r="AT7" i="1"/>
  <c r="EP5" i="19"/>
  <c r="AW36" i="1"/>
  <c r="EO5" i="19"/>
  <c r="AW35" i="1"/>
  <c r="EN5" i="19"/>
  <c r="AW34" i="1"/>
  <c r="EM5" i="19"/>
  <c r="AW33" i="1"/>
  <c r="EL5" i="19"/>
  <c r="AW32" i="1"/>
  <c r="EK5" i="19"/>
  <c r="AW31" i="1"/>
  <c r="EJ5" i="19"/>
  <c r="AW30" i="1"/>
  <c r="EI5" i="19"/>
  <c r="AW29" i="1"/>
  <c r="EH5" i="19"/>
  <c r="AW28" i="1"/>
  <c r="EG5" i="19"/>
  <c r="AW27" i="1"/>
  <c r="EF5" i="19"/>
  <c r="AW26" i="1"/>
  <c r="EE5" i="19"/>
  <c r="AW25" i="1"/>
  <c r="ED5" i="19"/>
  <c r="AW24" i="1"/>
  <c r="EC5" i="19"/>
  <c r="AW23" i="1"/>
  <c r="EB5" i="19"/>
  <c r="AW22" i="1"/>
  <c r="EA5" i="19"/>
  <c r="BQ21" i="1"/>
  <c r="AW21" i="1"/>
  <c r="DZ5" i="19"/>
  <c r="BQ20" i="1"/>
  <c r="AW20" i="1"/>
  <c r="DY5" i="19"/>
  <c r="BQ19" i="1"/>
  <c r="AW19" i="1"/>
  <c r="DX5" i="19"/>
  <c r="BQ18" i="1"/>
  <c r="AW18" i="1"/>
  <c r="DW5" i="19"/>
  <c r="BQ17" i="1"/>
  <c r="AW17" i="1"/>
  <c r="DV5" i="19"/>
  <c r="BQ16" i="1"/>
  <c r="AW16" i="1"/>
  <c r="DU5" i="19"/>
  <c r="BQ15" i="1"/>
  <c r="AW15" i="1"/>
  <c r="DT5" i="19"/>
  <c r="BQ14" i="1"/>
  <c r="AW14" i="1"/>
  <c r="DS5" i="19"/>
  <c r="BQ13" i="1"/>
  <c r="AW13" i="1"/>
  <c r="DR5" i="19"/>
  <c r="BQ12" i="1"/>
  <c r="AW12" i="1"/>
  <c r="DQ5" i="19"/>
  <c r="BQ11" i="1"/>
  <c r="AW11" i="1"/>
  <c r="DP5" i="19"/>
  <c r="BQ10" i="1"/>
  <c r="AW10" i="1"/>
  <c r="DO5" i="19"/>
  <c r="BQ9" i="1"/>
  <c r="AW9" i="1"/>
  <c r="DN5" i="19"/>
  <c r="BQ8" i="1"/>
  <c r="AW8" i="1"/>
  <c r="DM5" i="19"/>
  <c r="BQ7" i="1"/>
  <c r="AW7" i="1"/>
  <c r="DL5" i="19"/>
  <c r="AS36" i="1"/>
  <c r="DK5" i="19"/>
  <c r="AS35" i="1"/>
  <c r="DJ5" i="19"/>
  <c r="AS34" i="1"/>
  <c r="DI5" i="19"/>
  <c r="AS33" i="1"/>
  <c r="DH5" i="19"/>
  <c r="AS32" i="1"/>
  <c r="DG5" i="19"/>
  <c r="AS31" i="1"/>
  <c r="DF5" i="19"/>
  <c r="AS30" i="1"/>
  <c r="DE5" i="19"/>
  <c r="AS29" i="1"/>
  <c r="DD5" i="19"/>
  <c r="AS28" i="1"/>
  <c r="DC5" i="19"/>
  <c r="AS27" i="1"/>
  <c r="DB5" i="19"/>
  <c r="AS26" i="1"/>
  <c r="DA5" i="19"/>
  <c r="AS25" i="1"/>
  <c r="CZ5" i="19"/>
  <c r="AS24" i="1"/>
  <c r="CY5" i="19"/>
  <c r="AS23" i="1"/>
  <c r="CX5" i="19"/>
  <c r="AS22" i="1"/>
  <c r="CW5" i="19"/>
  <c r="BP21" i="1"/>
  <c r="AS21" i="1"/>
  <c r="CV5" i="19"/>
  <c r="BP20" i="1"/>
  <c r="AS20" i="1"/>
  <c r="CU5" i="19"/>
  <c r="BP19" i="1"/>
  <c r="AS19" i="1"/>
  <c r="CT5" i="19"/>
  <c r="BP18" i="1"/>
  <c r="AS18" i="1"/>
  <c r="CS5" i="19"/>
  <c r="BP17" i="1"/>
  <c r="AS17" i="1"/>
  <c r="CR5" i="19"/>
  <c r="BP16" i="1"/>
  <c r="AS16" i="1"/>
  <c r="CQ5" i="19"/>
  <c r="BP15" i="1"/>
  <c r="AS15" i="1"/>
  <c r="CP5" i="19"/>
  <c r="BP14" i="1"/>
  <c r="AS14" i="1"/>
  <c r="CO5" i="19"/>
  <c r="BP13" i="1"/>
  <c r="AS13" i="1"/>
  <c r="CN5" i="19"/>
  <c r="BP12" i="1"/>
  <c r="AS12" i="1"/>
  <c r="CM5" i="19"/>
  <c r="BP11" i="1"/>
  <c r="AS11" i="1"/>
  <c r="CL5" i="19"/>
  <c r="BP10" i="1"/>
  <c r="AS10" i="1"/>
  <c r="CK5" i="19"/>
  <c r="BP9" i="1"/>
  <c r="AS9" i="1"/>
  <c r="CJ5" i="19"/>
  <c r="BP8" i="1"/>
  <c r="AS8" i="1"/>
  <c r="CI5" i="19"/>
  <c r="BP7" i="1"/>
  <c r="AS7" i="1"/>
  <c r="CH5" i="19"/>
  <c r="BC42" i="1"/>
  <c r="CG5" i="19"/>
  <c r="BB42" i="1"/>
  <c r="CF5" i="19"/>
  <c r="BA42" i="1"/>
  <c r="CE5" i="19"/>
  <c r="AZ42" i="1"/>
  <c r="CD5" i="19"/>
  <c r="AY42" i="1"/>
  <c r="CC5" i="19"/>
  <c r="AX42" i="1"/>
  <c r="CB5" i="19"/>
  <c r="AW42" i="1"/>
  <c r="CA5" i="19"/>
  <c r="AV42" i="1"/>
  <c r="BZ5" i="19"/>
  <c r="AU42" i="1"/>
  <c r="BY5" i="19"/>
  <c r="AT42" i="1"/>
  <c r="BX5" i="19"/>
  <c r="BC41" i="1"/>
  <c r="BW5" i="19"/>
  <c r="BB41" i="1"/>
  <c r="BV5" i="19"/>
  <c r="BA41" i="1"/>
  <c r="BU5" i="19"/>
  <c r="AZ41" i="1"/>
  <c r="BT5" i="19"/>
  <c r="AY41" i="1"/>
  <c r="BS5" i="19"/>
  <c r="AX41" i="1"/>
  <c r="BR5" i="19"/>
  <c r="AW41" i="1"/>
  <c r="BQ5" i="19"/>
  <c r="AV41" i="1"/>
  <c r="BP5" i="19"/>
  <c r="AU41" i="1"/>
  <c r="BO5" i="19"/>
  <c r="AT41" i="1"/>
  <c r="BN5" i="19"/>
  <c r="BC40" i="1"/>
  <c r="BM5" i="19"/>
  <c r="BB40" i="1"/>
  <c r="BL5" i="19"/>
  <c r="BA40" i="1"/>
  <c r="BK5" i="19"/>
  <c r="AZ40" i="1"/>
  <c r="BJ5" i="19"/>
  <c r="AY40" i="1"/>
  <c r="BI5" i="19"/>
  <c r="AX40" i="1"/>
  <c r="BH5" i="19"/>
  <c r="AW40" i="1"/>
  <c r="BG5" i="19"/>
  <c r="AV40" i="1"/>
  <c r="BF5" i="19"/>
  <c r="AU40" i="1"/>
  <c r="BE5" i="19"/>
  <c r="AT40" i="1"/>
  <c r="BD5" i="19"/>
  <c r="BC39" i="1"/>
  <c r="BC5" i="19"/>
  <c r="BB39" i="1"/>
  <c r="BB5" i="19"/>
  <c r="BA39" i="1"/>
  <c r="BA5" i="19"/>
  <c r="AZ39" i="1"/>
  <c r="AZ5" i="19"/>
  <c r="AY39" i="1"/>
  <c r="AY5" i="19"/>
  <c r="AX39" i="1"/>
  <c r="AX5" i="19"/>
  <c r="AW39" i="1"/>
  <c r="AW5" i="19"/>
  <c r="AV39" i="1"/>
  <c r="AV5" i="19"/>
  <c r="AU39" i="1"/>
  <c r="AU5" i="19"/>
  <c r="AT39" i="1"/>
  <c r="AT5" i="19"/>
  <c r="BC38" i="1"/>
  <c r="AS5" i="19"/>
  <c r="BB38" i="1"/>
  <c r="AR5" i="19"/>
  <c r="BA38" i="1"/>
  <c r="AQ5" i="19"/>
  <c r="AZ38" i="1"/>
  <c r="AP5" i="19"/>
  <c r="AY38" i="1"/>
  <c r="AO5" i="19"/>
  <c r="AX38" i="1"/>
  <c r="AN5" i="19"/>
  <c r="AW38" i="1"/>
  <c r="AM5" i="19"/>
  <c r="AV38" i="1"/>
  <c r="AL5" i="19"/>
  <c r="AU38" i="1"/>
  <c r="AK5" i="19"/>
  <c r="AT38" i="1"/>
  <c r="AJ5" i="19"/>
  <c r="BH3" i="1"/>
  <c r="BI3" i="1"/>
  <c r="BJ3" i="1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BE3" i="1"/>
  <c r="O5" i="19"/>
  <c r="BD3" i="1"/>
  <c r="N5" i="19"/>
  <c r="BC3" i="1"/>
  <c r="M5" i="19"/>
  <c r="BB3" i="1"/>
  <c r="L5" i="19"/>
  <c r="BA3" i="1"/>
  <c r="K5" i="19"/>
  <c r="J5" i="19"/>
  <c r="I5" i="19"/>
  <c r="H5" i="19"/>
  <c r="G5" i="19"/>
  <c r="F5" i="19"/>
  <c r="E5" i="19"/>
  <c r="D5" i="19"/>
  <c r="C5" i="19"/>
  <c r="B5" i="19"/>
  <c r="A5" i="19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L36" i="1"/>
  <c r="FS4" i="19"/>
  <c r="AL35" i="1"/>
  <c r="FR4" i="19"/>
  <c r="AL34" i="1"/>
  <c r="FQ4" i="19"/>
  <c r="AL33" i="1"/>
  <c r="FP4" i="19"/>
  <c r="AL32" i="1"/>
  <c r="FO4" i="19"/>
  <c r="AL31" i="1"/>
  <c r="FN4" i="19"/>
  <c r="AL30" i="1"/>
  <c r="FM4" i="19"/>
  <c r="AL29" i="1"/>
  <c r="FL4" i="19"/>
  <c r="AL28" i="1"/>
  <c r="FK4" i="19"/>
  <c r="AL27" i="1"/>
  <c r="FJ4" i="19"/>
  <c r="AL26" i="1"/>
  <c r="FI4" i="19"/>
  <c r="AL25" i="1"/>
  <c r="FH4" i="19"/>
  <c r="AL24" i="1"/>
  <c r="FG4" i="19"/>
  <c r="AL23" i="1"/>
  <c r="FF4" i="19"/>
  <c r="AL22" i="1"/>
  <c r="FE4" i="19"/>
  <c r="AL21" i="1"/>
  <c r="FD4" i="19"/>
  <c r="AL20" i="1"/>
  <c r="FC4" i="19"/>
  <c r="AL19" i="1"/>
  <c r="FB4" i="19"/>
  <c r="AL18" i="1"/>
  <c r="FA4" i="19"/>
  <c r="AL17" i="1"/>
  <c r="EZ4" i="19"/>
  <c r="AL16" i="1"/>
  <c r="EY4" i="19"/>
  <c r="AL15" i="1"/>
  <c r="EX4" i="19"/>
  <c r="AL14" i="1"/>
  <c r="EW4" i="19"/>
  <c r="AL13" i="1"/>
  <c r="EV4" i="19"/>
  <c r="AL12" i="1"/>
  <c r="EU4" i="19"/>
  <c r="AL11" i="1"/>
  <c r="ET4" i="19"/>
  <c r="AL10" i="1"/>
  <c r="ES4" i="19"/>
  <c r="AL9" i="1"/>
  <c r="ER4" i="19"/>
  <c r="AL8" i="1"/>
  <c r="EQ4" i="19"/>
  <c r="AL7" i="1"/>
  <c r="EP4" i="19"/>
  <c r="AK36" i="1"/>
  <c r="EO4" i="19"/>
  <c r="AK35" i="1"/>
  <c r="EN4" i="19"/>
  <c r="AK34" i="1"/>
  <c r="EM4" i="19"/>
  <c r="AK33" i="1"/>
  <c r="EL4" i="19"/>
  <c r="AK32" i="1"/>
  <c r="EK4" i="19"/>
  <c r="AK31" i="1"/>
  <c r="EJ4" i="19"/>
  <c r="AK30" i="1"/>
  <c r="EI4" i="19"/>
  <c r="AK29" i="1"/>
  <c r="EH4" i="19"/>
  <c r="AK28" i="1"/>
  <c r="EG4" i="19"/>
  <c r="AK27" i="1"/>
  <c r="EF4" i="19"/>
  <c r="AK26" i="1"/>
  <c r="EE4" i="19"/>
  <c r="AK25" i="1"/>
  <c r="ED4" i="19"/>
  <c r="AK24" i="1"/>
  <c r="EC4" i="19"/>
  <c r="AK23" i="1"/>
  <c r="EB4" i="19"/>
  <c r="AK22" i="1"/>
  <c r="EA4" i="19"/>
  <c r="AK21" i="1"/>
  <c r="DZ4" i="19"/>
  <c r="AK20" i="1"/>
  <c r="DY4" i="19"/>
  <c r="AK19" i="1"/>
  <c r="DX4" i="19"/>
  <c r="AK18" i="1"/>
  <c r="DW4" i="19"/>
  <c r="AK17" i="1"/>
  <c r="DV4" i="19"/>
  <c r="AK16" i="1"/>
  <c r="DU4" i="19"/>
  <c r="AK15" i="1"/>
  <c r="DT4" i="19"/>
  <c r="AK14" i="1"/>
  <c r="DS4" i="19"/>
  <c r="AK13" i="1"/>
  <c r="DR4" i="19"/>
  <c r="AK12" i="1"/>
  <c r="DQ4" i="19"/>
  <c r="AK11" i="1"/>
  <c r="DP4" i="19"/>
  <c r="AK10" i="1"/>
  <c r="DO4" i="19"/>
  <c r="AK9" i="1"/>
  <c r="DN4" i="19"/>
  <c r="AK8" i="1"/>
  <c r="DM4" i="19"/>
  <c r="AK7" i="1"/>
  <c r="DL4" i="19"/>
  <c r="AJ36" i="1"/>
  <c r="DK4" i="19"/>
  <c r="AJ35" i="1"/>
  <c r="DJ4" i="19"/>
  <c r="AJ34" i="1"/>
  <c r="DI4" i="19"/>
  <c r="AJ33" i="1"/>
  <c r="DH4" i="19"/>
  <c r="AJ32" i="1"/>
  <c r="DG4" i="19"/>
  <c r="AJ31" i="1"/>
  <c r="DF4" i="19"/>
  <c r="AJ30" i="1"/>
  <c r="DE4" i="19"/>
  <c r="AJ29" i="1"/>
  <c r="DD4" i="19"/>
  <c r="AJ28" i="1"/>
  <c r="DC4" i="19"/>
  <c r="AJ27" i="1"/>
  <c r="DB4" i="19"/>
  <c r="AJ26" i="1"/>
  <c r="DA4" i="19"/>
  <c r="AJ25" i="1"/>
  <c r="CZ4" i="19"/>
  <c r="AJ24" i="1"/>
  <c r="CY4" i="19"/>
  <c r="AJ23" i="1"/>
  <c r="CX4" i="19"/>
  <c r="AJ22" i="1"/>
  <c r="CW4" i="19"/>
  <c r="AJ21" i="1"/>
  <c r="CV4" i="19"/>
  <c r="AJ20" i="1"/>
  <c r="CU4" i="19"/>
  <c r="AJ19" i="1"/>
  <c r="CT4" i="19"/>
  <c r="AI18" i="1"/>
  <c r="AJ18" i="1"/>
  <c r="CS4" i="19"/>
  <c r="AI17" i="1"/>
  <c r="AJ17" i="1"/>
  <c r="CR4" i="19"/>
  <c r="AI16" i="1"/>
  <c r="AJ16" i="1"/>
  <c r="CQ4" i="19"/>
  <c r="AI15" i="1"/>
  <c r="AJ15" i="1"/>
  <c r="CP4" i="19"/>
  <c r="AI14" i="1"/>
  <c r="AJ14" i="1"/>
  <c r="CO4" i="19"/>
  <c r="AI13" i="1"/>
  <c r="AJ13" i="1"/>
  <c r="CN4" i="19"/>
  <c r="AI12" i="1"/>
  <c r="AJ12" i="1"/>
  <c r="CM4" i="19"/>
  <c r="AI11" i="1"/>
  <c r="AJ11" i="1"/>
  <c r="CL4" i="19"/>
  <c r="AI10" i="1"/>
  <c r="AJ10" i="1"/>
  <c r="CK4" i="19"/>
  <c r="AI9" i="1"/>
  <c r="AJ9" i="1"/>
  <c r="CJ4" i="19"/>
  <c r="AI8" i="1"/>
  <c r="AJ8" i="1"/>
  <c r="CI4" i="19"/>
  <c r="AI7" i="1"/>
  <c r="AJ7" i="1"/>
  <c r="CH4" i="19"/>
  <c r="AF1" i="1"/>
  <c r="AG5" i="1"/>
  <c r="AH5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I5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J5" i="1"/>
  <c r="AK5" i="1"/>
  <c r="AI40" i="1"/>
  <c r="AI45" i="1"/>
  <c r="CG4" i="19"/>
  <c r="AH40" i="1"/>
  <c r="AH45" i="1"/>
  <c r="CF4" i="19"/>
  <c r="AG40" i="1"/>
  <c r="AG45" i="1"/>
  <c r="CE4" i="19"/>
  <c r="AF40" i="1"/>
  <c r="AF45" i="1"/>
  <c r="CD4" i="19"/>
  <c r="AJ45" i="1"/>
  <c r="AE40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T19" i="1"/>
  <c r="U19" i="1"/>
  <c r="V19" i="1"/>
  <c r="AE45" i="1"/>
  <c r="CC4" i="19"/>
  <c r="AD40" i="1"/>
  <c r="AD45" i="1"/>
  <c r="CB4" i="19"/>
  <c r="AC40" i="1"/>
  <c r="AC45" i="1"/>
  <c r="CA4" i="19"/>
  <c r="BZ4" i="19"/>
  <c r="AB45" i="1"/>
  <c r="BY4" i="19"/>
  <c r="BX4" i="19"/>
  <c r="AI44" i="1"/>
  <c r="BW4" i="19"/>
  <c r="AH44" i="1"/>
  <c r="BV4" i="19"/>
  <c r="AG44" i="1"/>
  <c r="BU4" i="19"/>
  <c r="AF44" i="1"/>
  <c r="BT4" i="19"/>
  <c r="AJ44" i="1"/>
  <c r="AE44" i="1"/>
  <c r="BS4" i="19"/>
  <c r="AD44" i="1"/>
  <c r="BR4" i="19"/>
  <c r="AC44" i="1"/>
  <c r="BQ4" i="19"/>
  <c r="BP4" i="19"/>
  <c r="AB44" i="1"/>
  <c r="BO4" i="19"/>
  <c r="BN4" i="19"/>
  <c r="AI43" i="1"/>
  <c r="BM4" i="19"/>
  <c r="AH43" i="1"/>
  <c r="BL4" i="19"/>
  <c r="AG43" i="1"/>
  <c r="BK4" i="19"/>
  <c r="AF43" i="1"/>
  <c r="BJ4" i="19"/>
  <c r="AJ43" i="1"/>
  <c r="AE43" i="1"/>
  <c r="BI4" i="19"/>
  <c r="AD43" i="1"/>
  <c r="BH4" i="19"/>
  <c r="AC43" i="1"/>
  <c r="BG4" i="19"/>
  <c r="BF4" i="19"/>
  <c r="AB43" i="1"/>
  <c r="BE4" i="19"/>
  <c r="BD4" i="19"/>
  <c r="AI42" i="1"/>
  <c r="BC4" i="19"/>
  <c r="AH42" i="1"/>
  <c r="BB4" i="19"/>
  <c r="AG42" i="1"/>
  <c r="BA4" i="19"/>
  <c r="AF42" i="1"/>
  <c r="AZ4" i="19"/>
  <c r="AJ42" i="1"/>
  <c r="AE42" i="1"/>
  <c r="AY4" i="19"/>
  <c r="AD42" i="1"/>
  <c r="AX4" i="19"/>
  <c r="AC42" i="1"/>
  <c r="AW4" i="19"/>
  <c r="AV4" i="19"/>
  <c r="AB42" i="1"/>
  <c r="AU4" i="19"/>
  <c r="AT4" i="19"/>
  <c r="Z41" i="1"/>
  <c r="AI41" i="1"/>
  <c r="AS4" i="19"/>
  <c r="AH41" i="1"/>
  <c r="AR4" i="19"/>
  <c r="AG41" i="1"/>
  <c r="AQ4" i="19"/>
  <c r="AF41" i="1"/>
  <c r="AP4" i="19"/>
  <c r="AA41" i="1"/>
  <c r="AJ41" i="1"/>
  <c r="T3" i="1"/>
  <c r="U3" i="1"/>
  <c r="V3" i="1"/>
  <c r="AE41" i="1"/>
  <c r="AO4" i="19"/>
  <c r="AD41" i="1"/>
  <c r="AN4" i="19"/>
  <c r="AC41" i="1"/>
  <c r="AM4" i="19"/>
  <c r="AL4" i="19"/>
  <c r="AB41" i="1"/>
  <c r="AK4" i="19"/>
  <c r="AJ4" i="19"/>
  <c r="AD4" i="19"/>
  <c r="AC4" i="19"/>
  <c r="AB4" i="19"/>
  <c r="AA4" i="19"/>
  <c r="Z4" i="19"/>
  <c r="Y4" i="19"/>
  <c r="X4" i="19"/>
  <c r="W4" i="19"/>
  <c r="T4" i="19"/>
  <c r="S4" i="19"/>
  <c r="R4" i="19"/>
  <c r="Q4" i="19"/>
  <c r="P4" i="19"/>
  <c r="O4" i="19"/>
  <c r="N4" i="19"/>
  <c r="AH3" i="1"/>
  <c r="M4" i="19"/>
  <c r="AH39" i="1"/>
  <c r="AD1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1" i="1"/>
  <c r="AI39" i="1"/>
  <c r="AG3" i="1"/>
  <c r="L4" i="19"/>
  <c r="K4" i="19"/>
  <c r="J4" i="19"/>
  <c r="I4" i="19"/>
  <c r="H4" i="19"/>
  <c r="G4" i="19"/>
  <c r="F4" i="19"/>
  <c r="E4" i="19"/>
  <c r="D4" i="19"/>
  <c r="C4" i="19"/>
  <c r="A4" i="19"/>
  <c r="CI2" i="19"/>
  <c r="X2" i="19"/>
  <c r="W2" i="19"/>
  <c r="N2" i="19"/>
  <c r="O2" i="19"/>
  <c r="L2" i="19"/>
  <c r="M2" i="19"/>
  <c r="F2" i="19"/>
  <c r="D2" i="19"/>
  <c r="H78" i="1"/>
  <c r="AB80" i="1"/>
  <c r="AC80" i="1"/>
  <c r="AC77" i="1"/>
  <c r="AD149" i="1"/>
  <c r="AD80" i="1"/>
  <c r="AD81" i="1"/>
  <c r="AD82" i="1"/>
  <c r="AD83" i="1"/>
  <c r="AD84" i="1"/>
  <c r="E7" i="1"/>
  <c r="AD85" i="1"/>
  <c r="E8" i="1"/>
  <c r="AD86" i="1"/>
  <c r="E9" i="1"/>
  <c r="AD87" i="1"/>
  <c r="E10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C149" i="1"/>
  <c r="AA81" i="1"/>
  <c r="AA82" i="1"/>
  <c r="E5" i="1"/>
  <c r="AA83" i="1"/>
  <c r="E6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B149" i="1"/>
  <c r="E3" i="1"/>
  <c r="J81" i="1"/>
  <c r="E4" i="1"/>
  <c r="J82" i="1"/>
  <c r="J83" i="1"/>
  <c r="J84" i="1"/>
  <c r="J85" i="1"/>
  <c r="J86" i="1"/>
  <c r="J87" i="1"/>
  <c r="J88" i="1"/>
  <c r="E11" i="1"/>
  <c r="J89" i="1"/>
  <c r="E12" i="1"/>
  <c r="J90" i="1"/>
  <c r="E13" i="1"/>
  <c r="J91" i="1"/>
  <c r="E14" i="1"/>
  <c r="J92" i="1"/>
  <c r="E15" i="1"/>
  <c r="J93" i="1"/>
  <c r="E16" i="1"/>
  <c r="J94" i="1"/>
  <c r="E17" i="1"/>
  <c r="J95" i="1"/>
  <c r="E18" i="1"/>
  <c r="J96" i="1"/>
  <c r="E19" i="1"/>
  <c r="J97" i="1"/>
  <c r="E20" i="1"/>
  <c r="J98" i="1"/>
  <c r="E21" i="1"/>
  <c r="J99" i="1"/>
  <c r="E22" i="1"/>
  <c r="J100" i="1"/>
  <c r="E23" i="1"/>
  <c r="J101" i="1"/>
  <c r="E24" i="1"/>
  <c r="J102" i="1"/>
  <c r="E25" i="1"/>
  <c r="J103" i="1"/>
  <c r="E26" i="1"/>
  <c r="J104" i="1"/>
  <c r="E27" i="1"/>
  <c r="J105" i="1"/>
  <c r="E28" i="1"/>
  <c r="J106" i="1"/>
  <c r="E29" i="1"/>
  <c r="J107" i="1"/>
  <c r="E30" i="1"/>
  <c r="J108" i="1"/>
  <c r="E31" i="1"/>
  <c r="J109" i="1"/>
  <c r="E32" i="1"/>
  <c r="J110" i="1"/>
  <c r="E33" i="1"/>
  <c r="J111" i="1"/>
  <c r="E34" i="1"/>
  <c r="J112" i="1"/>
  <c r="E35" i="1"/>
  <c r="J113" i="1"/>
  <c r="E36" i="1"/>
  <c r="J114" i="1"/>
  <c r="E37" i="1"/>
  <c r="J115" i="1"/>
  <c r="E38" i="1"/>
  <c r="J116" i="1"/>
  <c r="E39" i="1"/>
  <c r="J117" i="1"/>
  <c r="E40" i="1"/>
  <c r="J118" i="1"/>
  <c r="E41" i="1"/>
  <c r="J119" i="1"/>
  <c r="E42" i="1"/>
  <c r="J120" i="1"/>
  <c r="E43" i="1"/>
  <c r="J121" i="1"/>
  <c r="E44" i="1"/>
  <c r="J122" i="1"/>
  <c r="E45" i="1"/>
  <c r="J123" i="1"/>
  <c r="E46" i="1"/>
  <c r="J124" i="1"/>
  <c r="E47" i="1"/>
  <c r="J125" i="1"/>
  <c r="E48" i="1"/>
  <c r="J126" i="1"/>
  <c r="E49" i="1"/>
  <c r="J127" i="1"/>
  <c r="E50" i="1"/>
  <c r="J128" i="1"/>
  <c r="E51" i="1"/>
  <c r="J129" i="1"/>
  <c r="E52" i="1"/>
  <c r="J130" i="1"/>
  <c r="E53" i="1"/>
  <c r="J131" i="1"/>
  <c r="E54" i="1"/>
  <c r="J132" i="1"/>
  <c r="E55" i="1"/>
  <c r="J133" i="1"/>
  <c r="E56" i="1"/>
  <c r="J134" i="1"/>
  <c r="E57" i="1"/>
  <c r="J135" i="1"/>
  <c r="E58" i="1"/>
  <c r="J136" i="1"/>
  <c r="E59" i="1"/>
  <c r="J137" i="1"/>
  <c r="E60" i="1"/>
  <c r="J138" i="1"/>
  <c r="E61" i="1"/>
  <c r="J139" i="1"/>
  <c r="E62" i="1"/>
  <c r="J140" i="1"/>
  <c r="E63" i="1"/>
  <c r="J141" i="1"/>
  <c r="E64" i="1"/>
  <c r="J142" i="1"/>
  <c r="E65" i="1"/>
  <c r="J143" i="1"/>
  <c r="E66" i="1"/>
  <c r="J144" i="1"/>
  <c r="E67" i="1"/>
  <c r="J145" i="1"/>
  <c r="E68" i="1"/>
  <c r="J146" i="1"/>
  <c r="E69" i="1"/>
  <c r="J147" i="1"/>
  <c r="E70" i="1"/>
  <c r="J148" i="1"/>
  <c r="E71" i="1"/>
  <c r="J149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R149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K149" i="1"/>
  <c r="AC148" i="1"/>
  <c r="AB148" i="1"/>
  <c r="Y78" i="1"/>
  <c r="K148" i="1"/>
  <c r="AC147" i="1"/>
  <c r="AB147" i="1"/>
  <c r="K147" i="1"/>
  <c r="AC146" i="1"/>
  <c r="AB146" i="1"/>
  <c r="K146" i="1"/>
  <c r="AC145" i="1"/>
  <c r="AB145" i="1"/>
  <c r="K145" i="1"/>
  <c r="AC144" i="1"/>
  <c r="AB144" i="1"/>
  <c r="K144" i="1"/>
  <c r="AC143" i="1"/>
  <c r="AB143" i="1"/>
  <c r="K143" i="1"/>
  <c r="AC142" i="1"/>
  <c r="AB142" i="1"/>
  <c r="K142" i="1"/>
  <c r="AC141" i="1"/>
  <c r="AB141" i="1"/>
  <c r="K141" i="1"/>
  <c r="AC140" i="1"/>
  <c r="AB140" i="1"/>
  <c r="K140" i="1"/>
  <c r="AC139" i="1"/>
  <c r="AB139" i="1"/>
  <c r="K139" i="1"/>
  <c r="AC138" i="1"/>
  <c r="AB138" i="1"/>
  <c r="K138" i="1"/>
  <c r="AC137" i="1"/>
  <c r="AB137" i="1"/>
  <c r="K137" i="1"/>
  <c r="AC136" i="1"/>
  <c r="AB136" i="1"/>
  <c r="K136" i="1"/>
  <c r="AC135" i="1"/>
  <c r="AB135" i="1"/>
  <c r="K135" i="1"/>
  <c r="AC134" i="1"/>
  <c r="AB134" i="1"/>
  <c r="K134" i="1"/>
  <c r="AC133" i="1"/>
  <c r="AB133" i="1"/>
  <c r="K133" i="1"/>
  <c r="AC132" i="1"/>
  <c r="AB132" i="1"/>
  <c r="K132" i="1"/>
  <c r="AC131" i="1"/>
  <c r="AB131" i="1"/>
  <c r="K131" i="1"/>
  <c r="AC130" i="1"/>
  <c r="AB130" i="1"/>
  <c r="K130" i="1"/>
  <c r="AC129" i="1"/>
  <c r="AB129" i="1"/>
  <c r="K129" i="1"/>
  <c r="AC128" i="1"/>
  <c r="AB128" i="1"/>
  <c r="K128" i="1"/>
  <c r="AC127" i="1"/>
  <c r="AB127" i="1"/>
  <c r="K127" i="1"/>
  <c r="AC126" i="1"/>
  <c r="AB126" i="1"/>
  <c r="K126" i="1"/>
  <c r="AC125" i="1"/>
  <c r="AB125" i="1"/>
  <c r="K125" i="1"/>
  <c r="AC124" i="1"/>
  <c r="AB124" i="1"/>
  <c r="K124" i="1"/>
  <c r="AC123" i="1"/>
  <c r="AB123" i="1"/>
  <c r="K123" i="1"/>
  <c r="AC122" i="1"/>
  <c r="AB122" i="1"/>
  <c r="K122" i="1"/>
  <c r="AC121" i="1"/>
  <c r="AB121" i="1"/>
  <c r="K121" i="1"/>
  <c r="AC120" i="1"/>
  <c r="AB120" i="1"/>
  <c r="K120" i="1"/>
  <c r="AC119" i="1"/>
  <c r="AB119" i="1"/>
  <c r="K119" i="1"/>
  <c r="AC118" i="1"/>
  <c r="AB118" i="1"/>
  <c r="K118" i="1"/>
  <c r="AC117" i="1"/>
  <c r="AB117" i="1"/>
  <c r="K117" i="1"/>
  <c r="AC116" i="1"/>
  <c r="AB116" i="1"/>
  <c r="K116" i="1"/>
  <c r="AC115" i="1"/>
  <c r="AB115" i="1"/>
  <c r="K115" i="1"/>
  <c r="AC114" i="1"/>
  <c r="AB114" i="1"/>
  <c r="K114" i="1"/>
  <c r="AC113" i="1"/>
  <c r="AB113" i="1"/>
  <c r="K113" i="1"/>
  <c r="AC112" i="1"/>
  <c r="AB112" i="1"/>
  <c r="K112" i="1"/>
  <c r="AC111" i="1"/>
  <c r="AB111" i="1"/>
  <c r="K111" i="1"/>
  <c r="AC110" i="1"/>
  <c r="AB110" i="1"/>
  <c r="K110" i="1"/>
  <c r="AC109" i="1"/>
  <c r="AB109" i="1"/>
  <c r="K109" i="1"/>
  <c r="AC108" i="1"/>
  <c r="AB108" i="1"/>
  <c r="K108" i="1"/>
  <c r="AC107" i="1"/>
  <c r="AB107" i="1"/>
  <c r="K107" i="1"/>
  <c r="AC106" i="1"/>
  <c r="AB106" i="1"/>
  <c r="K106" i="1"/>
  <c r="AC105" i="1"/>
  <c r="AB105" i="1"/>
  <c r="K105" i="1"/>
  <c r="AC104" i="1"/>
  <c r="AB104" i="1"/>
  <c r="K104" i="1"/>
  <c r="AC103" i="1"/>
  <c r="AB103" i="1"/>
  <c r="K103" i="1"/>
  <c r="AC102" i="1"/>
  <c r="AB102" i="1"/>
  <c r="K102" i="1"/>
  <c r="AC101" i="1"/>
  <c r="AB101" i="1"/>
  <c r="K101" i="1"/>
  <c r="AC100" i="1"/>
  <c r="AB100" i="1"/>
  <c r="K100" i="1"/>
  <c r="AC99" i="1"/>
  <c r="AB99" i="1"/>
  <c r="K99" i="1"/>
  <c r="AC98" i="1"/>
  <c r="AB98" i="1"/>
  <c r="K98" i="1"/>
  <c r="AC97" i="1"/>
  <c r="AB97" i="1"/>
  <c r="K97" i="1"/>
  <c r="AC96" i="1"/>
  <c r="AB96" i="1"/>
  <c r="K96" i="1"/>
  <c r="AC95" i="1"/>
  <c r="AB95" i="1"/>
  <c r="K95" i="1"/>
  <c r="AC94" i="1"/>
  <c r="AB94" i="1"/>
  <c r="K94" i="1"/>
  <c r="AC93" i="1"/>
  <c r="AB93" i="1"/>
  <c r="K93" i="1"/>
  <c r="AC92" i="1"/>
  <c r="AB92" i="1"/>
  <c r="K92" i="1"/>
  <c r="AC91" i="1"/>
  <c r="AB91" i="1"/>
  <c r="K91" i="1"/>
  <c r="AC90" i="1"/>
  <c r="AB90" i="1"/>
  <c r="K90" i="1"/>
  <c r="AC89" i="1"/>
  <c r="AB89" i="1"/>
  <c r="K89" i="1"/>
  <c r="AC88" i="1"/>
  <c r="AB88" i="1"/>
  <c r="K88" i="1"/>
  <c r="AC87" i="1"/>
  <c r="AB87" i="1"/>
  <c r="K87" i="1"/>
  <c r="AC86" i="1"/>
  <c r="AB86" i="1"/>
  <c r="K86" i="1"/>
  <c r="AC85" i="1"/>
  <c r="AB85" i="1"/>
  <c r="K85" i="1"/>
  <c r="AC84" i="1"/>
  <c r="AB84" i="1"/>
  <c r="K84" i="1"/>
  <c r="AC83" i="1"/>
  <c r="AB83" i="1"/>
  <c r="K83" i="1"/>
  <c r="AC82" i="1"/>
  <c r="AB82" i="1"/>
  <c r="K82" i="1"/>
  <c r="AC81" i="1"/>
  <c r="AB81" i="1"/>
  <c r="J78" i="1"/>
  <c r="K78" i="1"/>
  <c r="L78" i="1"/>
  <c r="M78" i="1"/>
  <c r="N78" i="1"/>
  <c r="O78" i="1"/>
  <c r="P78" i="1"/>
  <c r="P79" i="1"/>
  <c r="O79" i="1"/>
  <c r="N79" i="1"/>
  <c r="M79" i="1"/>
  <c r="L79" i="1"/>
  <c r="K79" i="1"/>
  <c r="J79" i="1"/>
  <c r="I79" i="1"/>
  <c r="AB77" i="1"/>
  <c r="W6" i="1"/>
  <c r="R3" i="1"/>
  <c r="T4" i="1"/>
  <c r="U4" i="1"/>
  <c r="V4" i="1"/>
  <c r="R4" i="1"/>
  <c r="T5" i="1"/>
  <c r="U5" i="1"/>
  <c r="V5" i="1"/>
  <c r="R5" i="1"/>
  <c r="T6" i="1"/>
  <c r="U6" i="1"/>
  <c r="V6" i="1"/>
  <c r="R6" i="1"/>
  <c r="T7" i="1"/>
  <c r="U7" i="1"/>
  <c r="V7" i="1"/>
  <c r="R7" i="1"/>
  <c r="T8" i="1"/>
  <c r="U8" i="1"/>
  <c r="V8" i="1"/>
  <c r="R8" i="1"/>
  <c r="T9" i="1"/>
  <c r="U9" i="1"/>
  <c r="V9" i="1"/>
  <c r="R9" i="1"/>
  <c r="T10" i="1"/>
  <c r="U10" i="1"/>
  <c r="V10" i="1"/>
  <c r="R10" i="1"/>
  <c r="T11" i="1"/>
  <c r="U11" i="1"/>
  <c r="V11" i="1"/>
  <c r="R11" i="1"/>
  <c r="T12" i="1"/>
  <c r="U12" i="1"/>
  <c r="V12" i="1"/>
  <c r="R12" i="1"/>
  <c r="T13" i="1"/>
  <c r="U13" i="1"/>
  <c r="V13" i="1"/>
  <c r="R13" i="1"/>
  <c r="T14" i="1"/>
  <c r="U14" i="1"/>
  <c r="V14" i="1"/>
  <c r="R14" i="1"/>
  <c r="T15" i="1"/>
  <c r="U15" i="1"/>
  <c r="V15" i="1"/>
  <c r="R15" i="1"/>
  <c r="T16" i="1"/>
  <c r="U16" i="1"/>
  <c r="V16" i="1"/>
  <c r="R16" i="1"/>
  <c r="T17" i="1"/>
  <c r="U17" i="1"/>
  <c r="V17" i="1"/>
  <c r="R17" i="1"/>
  <c r="T18" i="1"/>
  <c r="U18" i="1"/>
  <c r="V18" i="1"/>
  <c r="R18" i="1"/>
  <c r="R19" i="1"/>
  <c r="T20" i="1"/>
  <c r="U20" i="1"/>
  <c r="V20" i="1"/>
  <c r="R20" i="1"/>
  <c r="T21" i="1"/>
  <c r="U21" i="1"/>
  <c r="V21" i="1"/>
  <c r="R21" i="1"/>
  <c r="T22" i="1"/>
  <c r="U22" i="1"/>
  <c r="V22" i="1"/>
  <c r="R22" i="1"/>
  <c r="T23" i="1"/>
  <c r="U23" i="1"/>
  <c r="V23" i="1"/>
  <c r="R23" i="1"/>
  <c r="T24" i="1"/>
  <c r="U24" i="1"/>
  <c r="V24" i="1"/>
  <c r="R24" i="1"/>
  <c r="T25" i="1"/>
  <c r="U25" i="1"/>
  <c r="V25" i="1"/>
  <c r="R25" i="1"/>
  <c r="T26" i="1"/>
  <c r="U26" i="1"/>
  <c r="V26" i="1"/>
  <c r="R26" i="1"/>
  <c r="T27" i="1"/>
  <c r="U27" i="1"/>
  <c r="V27" i="1"/>
  <c r="R27" i="1"/>
  <c r="T28" i="1"/>
  <c r="U28" i="1"/>
  <c r="V28" i="1"/>
  <c r="R28" i="1"/>
  <c r="T29" i="1"/>
  <c r="U29" i="1"/>
  <c r="V29" i="1"/>
  <c r="R29" i="1"/>
  <c r="T30" i="1"/>
  <c r="U30" i="1"/>
  <c r="V30" i="1"/>
  <c r="R30" i="1"/>
  <c r="T31" i="1"/>
  <c r="U31" i="1"/>
  <c r="V31" i="1"/>
  <c r="R31" i="1"/>
  <c r="T32" i="1"/>
  <c r="U32" i="1"/>
  <c r="V32" i="1"/>
  <c r="R32" i="1"/>
  <c r="T33" i="1"/>
  <c r="U33" i="1"/>
  <c r="V33" i="1"/>
  <c r="R33" i="1"/>
  <c r="T34" i="1"/>
  <c r="U34" i="1"/>
  <c r="V34" i="1"/>
  <c r="R34" i="1"/>
  <c r="T35" i="1"/>
  <c r="U35" i="1"/>
  <c r="V35" i="1"/>
  <c r="R35" i="1"/>
  <c r="T36" i="1"/>
  <c r="U36" i="1"/>
  <c r="V36" i="1"/>
  <c r="R36" i="1"/>
  <c r="T37" i="1"/>
  <c r="U37" i="1"/>
  <c r="V37" i="1"/>
  <c r="R37" i="1"/>
  <c r="T38" i="1"/>
  <c r="U38" i="1"/>
  <c r="V38" i="1"/>
  <c r="R38" i="1"/>
  <c r="T39" i="1"/>
  <c r="U39" i="1"/>
  <c r="V39" i="1"/>
  <c r="R39" i="1"/>
  <c r="T40" i="1"/>
  <c r="U40" i="1"/>
  <c r="V40" i="1"/>
  <c r="R40" i="1"/>
  <c r="T41" i="1"/>
  <c r="U41" i="1"/>
  <c r="V41" i="1"/>
  <c r="R41" i="1"/>
  <c r="T42" i="1"/>
  <c r="U42" i="1"/>
  <c r="V42" i="1"/>
  <c r="R42" i="1"/>
  <c r="T43" i="1"/>
  <c r="U43" i="1"/>
  <c r="V43" i="1"/>
  <c r="R43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T44" i="1"/>
  <c r="U44" i="1"/>
  <c r="V44" i="1"/>
  <c r="T45" i="1"/>
  <c r="U45" i="1"/>
  <c r="V45" i="1"/>
  <c r="T46" i="1"/>
  <c r="U46" i="1"/>
  <c r="V46" i="1"/>
  <c r="T47" i="1"/>
  <c r="U47" i="1"/>
  <c r="V47" i="1"/>
  <c r="T48" i="1"/>
  <c r="U48" i="1"/>
  <c r="V48" i="1"/>
  <c r="T49" i="1"/>
  <c r="U49" i="1"/>
  <c r="V49" i="1"/>
  <c r="T50" i="1"/>
  <c r="U50" i="1"/>
  <c r="V50" i="1"/>
  <c r="T51" i="1"/>
  <c r="U51" i="1"/>
  <c r="V51" i="1"/>
  <c r="T52" i="1"/>
  <c r="U52" i="1"/>
  <c r="V52" i="1"/>
  <c r="T53" i="1"/>
  <c r="U53" i="1"/>
  <c r="V53" i="1"/>
  <c r="T54" i="1"/>
  <c r="U54" i="1"/>
  <c r="V54" i="1"/>
  <c r="T55" i="1"/>
  <c r="U55" i="1"/>
  <c r="V55" i="1"/>
  <c r="T56" i="1"/>
  <c r="U56" i="1"/>
  <c r="V56" i="1"/>
  <c r="T57" i="1"/>
  <c r="U57" i="1"/>
  <c r="V57" i="1"/>
  <c r="T58" i="1"/>
  <c r="U58" i="1"/>
  <c r="V58" i="1"/>
  <c r="T59" i="1"/>
  <c r="U59" i="1"/>
  <c r="V59" i="1"/>
  <c r="T60" i="1"/>
  <c r="U60" i="1"/>
  <c r="V60" i="1"/>
  <c r="T61" i="1"/>
  <c r="U61" i="1"/>
  <c r="V61" i="1"/>
  <c r="T62" i="1"/>
  <c r="U62" i="1"/>
  <c r="V62" i="1"/>
  <c r="T63" i="1"/>
  <c r="U63" i="1"/>
  <c r="V63" i="1"/>
  <c r="T64" i="1"/>
  <c r="U64" i="1"/>
  <c r="V64" i="1"/>
  <c r="T65" i="1"/>
  <c r="U65" i="1"/>
  <c r="V65" i="1"/>
  <c r="T66" i="1"/>
  <c r="U66" i="1"/>
  <c r="V66" i="1"/>
  <c r="T67" i="1"/>
  <c r="U67" i="1"/>
  <c r="V67" i="1"/>
  <c r="T68" i="1"/>
  <c r="U68" i="1"/>
  <c r="V68" i="1"/>
  <c r="T69" i="1"/>
  <c r="U69" i="1"/>
  <c r="V69" i="1"/>
  <c r="T70" i="1"/>
  <c r="U70" i="1"/>
  <c r="V70" i="1"/>
  <c r="T71" i="1"/>
  <c r="U71" i="1"/>
  <c r="V71" i="1"/>
  <c r="V72" i="1"/>
  <c r="U72" i="1"/>
  <c r="T72" i="1"/>
  <c r="S72" i="1"/>
  <c r="BL65" i="1"/>
  <c r="F65" i="1"/>
  <c r="BL64" i="1"/>
  <c r="BL63" i="1"/>
  <c r="BL62" i="1"/>
  <c r="BL61" i="1"/>
  <c r="BL59" i="1"/>
  <c r="QI58" i="1"/>
  <c r="QH58" i="1"/>
  <c r="QG58" i="1"/>
  <c r="QF58" i="1"/>
  <c r="QE58" i="1"/>
  <c r="QD58" i="1"/>
  <c r="QC58" i="1"/>
  <c r="QB58" i="1"/>
  <c r="QA58" i="1"/>
  <c r="PZ58" i="1"/>
  <c r="PY58" i="1"/>
  <c r="PX58" i="1"/>
  <c r="PW58" i="1"/>
  <c r="PV58" i="1"/>
  <c r="PU58" i="1"/>
  <c r="PT58" i="1"/>
  <c r="PS58" i="1"/>
  <c r="PR58" i="1"/>
  <c r="PQ58" i="1"/>
  <c r="PP58" i="1"/>
  <c r="PO58" i="1"/>
  <c r="PN58" i="1"/>
  <c r="PM58" i="1"/>
  <c r="PL58" i="1"/>
  <c r="PK58" i="1"/>
  <c r="PJ58" i="1"/>
  <c r="PI58" i="1"/>
  <c r="PH58" i="1"/>
  <c r="PG58" i="1"/>
  <c r="PF58" i="1"/>
  <c r="PE58" i="1"/>
  <c r="PD58" i="1"/>
  <c r="PC58" i="1"/>
  <c r="PB58" i="1"/>
  <c r="PA58" i="1"/>
  <c r="OZ58" i="1"/>
  <c r="OY58" i="1"/>
  <c r="OX58" i="1"/>
  <c r="OW58" i="1"/>
  <c r="OV58" i="1"/>
  <c r="OU58" i="1"/>
  <c r="OT58" i="1"/>
  <c r="OS58" i="1"/>
  <c r="OR58" i="1"/>
  <c r="OQ58" i="1"/>
  <c r="OP58" i="1"/>
  <c r="OO58" i="1"/>
  <c r="ON58" i="1"/>
  <c r="OM58" i="1"/>
  <c r="OL58" i="1"/>
  <c r="OK58" i="1"/>
  <c r="OJ58" i="1"/>
  <c r="OI58" i="1"/>
  <c r="OH58" i="1"/>
  <c r="OG58" i="1"/>
  <c r="OF58" i="1"/>
  <c r="OE58" i="1"/>
  <c r="OD58" i="1"/>
  <c r="OC58" i="1"/>
  <c r="OB58" i="1"/>
  <c r="OA58" i="1"/>
  <c r="NZ58" i="1"/>
  <c r="NY58" i="1"/>
  <c r="NX58" i="1"/>
  <c r="NW58" i="1"/>
  <c r="NV58" i="1"/>
  <c r="NU58" i="1"/>
  <c r="NT58" i="1"/>
  <c r="NS58" i="1"/>
  <c r="NR58" i="1"/>
  <c r="NQ58" i="1"/>
  <c r="NP58" i="1"/>
  <c r="NO58" i="1"/>
  <c r="NN58" i="1"/>
  <c r="NM58" i="1"/>
  <c r="NL58" i="1"/>
  <c r="BL58" i="1"/>
  <c r="QI57" i="1"/>
  <c r="QH57" i="1"/>
  <c r="QG57" i="1"/>
  <c r="QF57" i="1"/>
  <c r="QE57" i="1"/>
  <c r="QD57" i="1"/>
  <c r="QC57" i="1"/>
  <c r="QB57" i="1"/>
  <c r="QA57" i="1"/>
  <c r="PZ57" i="1"/>
  <c r="PY57" i="1"/>
  <c r="PX57" i="1"/>
  <c r="PW57" i="1"/>
  <c r="PV57" i="1"/>
  <c r="PU57" i="1"/>
  <c r="PT57" i="1"/>
  <c r="PS57" i="1"/>
  <c r="PR57" i="1"/>
  <c r="PQ57" i="1"/>
  <c r="PP57" i="1"/>
  <c r="PO57" i="1"/>
  <c r="PN57" i="1"/>
  <c r="PM57" i="1"/>
  <c r="PL57" i="1"/>
  <c r="PK57" i="1"/>
  <c r="PJ57" i="1"/>
  <c r="PI57" i="1"/>
  <c r="PH57" i="1"/>
  <c r="PG57" i="1"/>
  <c r="PF57" i="1"/>
  <c r="PE57" i="1"/>
  <c r="PD57" i="1"/>
  <c r="PC57" i="1"/>
  <c r="PB57" i="1"/>
  <c r="PA57" i="1"/>
  <c r="OZ57" i="1"/>
  <c r="OY57" i="1"/>
  <c r="OX57" i="1"/>
  <c r="OW57" i="1"/>
  <c r="OV57" i="1"/>
  <c r="OU57" i="1"/>
  <c r="OT57" i="1"/>
  <c r="OS57" i="1"/>
  <c r="OR57" i="1"/>
  <c r="OQ57" i="1"/>
  <c r="OP57" i="1"/>
  <c r="OO57" i="1"/>
  <c r="ON57" i="1"/>
  <c r="OM57" i="1"/>
  <c r="OL57" i="1"/>
  <c r="OK57" i="1"/>
  <c r="OJ57" i="1"/>
  <c r="OI57" i="1"/>
  <c r="OH57" i="1"/>
  <c r="OG57" i="1"/>
  <c r="OF57" i="1"/>
  <c r="OE57" i="1"/>
  <c r="OD57" i="1"/>
  <c r="OC57" i="1"/>
  <c r="OB57" i="1"/>
  <c r="OA57" i="1"/>
  <c r="NZ57" i="1"/>
  <c r="NY57" i="1"/>
  <c r="NX57" i="1"/>
  <c r="NW57" i="1"/>
  <c r="NV57" i="1"/>
  <c r="NU57" i="1"/>
  <c r="NT57" i="1"/>
  <c r="NS57" i="1"/>
  <c r="NR57" i="1"/>
  <c r="NQ57" i="1"/>
  <c r="NP57" i="1"/>
  <c r="NO57" i="1"/>
  <c r="NN57" i="1"/>
  <c r="NM57" i="1"/>
  <c r="NL57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S7" i="1"/>
  <c r="BT7" i="1"/>
  <c r="BS8" i="1"/>
  <c r="BT8" i="1"/>
  <c r="BS9" i="1"/>
  <c r="BT9" i="1"/>
  <c r="BS10" i="1"/>
  <c r="BT10" i="1"/>
  <c r="BS11" i="1"/>
  <c r="BT11" i="1"/>
  <c r="BS12" i="1"/>
  <c r="BT12" i="1"/>
  <c r="BS13" i="1"/>
  <c r="BT13" i="1"/>
  <c r="BS14" i="1"/>
  <c r="BT14" i="1"/>
  <c r="BS15" i="1"/>
  <c r="BT15" i="1"/>
  <c r="BS16" i="1"/>
  <c r="BT16" i="1"/>
  <c r="BS17" i="1"/>
  <c r="BT17" i="1"/>
  <c r="BS18" i="1"/>
  <c r="BT18" i="1"/>
  <c r="BS19" i="1"/>
  <c r="BT19" i="1"/>
  <c r="BS20" i="1"/>
  <c r="BT20" i="1"/>
  <c r="BS21" i="1"/>
  <c r="BT21" i="1"/>
  <c r="BO22" i="1"/>
  <c r="BS22" i="1"/>
  <c r="BT22" i="1"/>
  <c r="BO23" i="1"/>
  <c r="BS23" i="1"/>
  <c r="BT23" i="1"/>
  <c r="BO24" i="1"/>
  <c r="BS24" i="1"/>
  <c r="BT24" i="1"/>
  <c r="BO25" i="1"/>
  <c r="BS25" i="1"/>
  <c r="BT25" i="1"/>
  <c r="BO26" i="1"/>
  <c r="BS26" i="1"/>
  <c r="BT26" i="1"/>
  <c r="BO27" i="1"/>
  <c r="BS27" i="1"/>
  <c r="BT27" i="1"/>
  <c r="BO28" i="1"/>
  <c r="BS28" i="1"/>
  <c r="BT28" i="1"/>
  <c r="BO29" i="1"/>
  <c r="BS29" i="1"/>
  <c r="BT29" i="1"/>
  <c r="BO30" i="1"/>
  <c r="BS30" i="1"/>
  <c r="BT30" i="1"/>
  <c r="BO31" i="1"/>
  <c r="BS31" i="1"/>
  <c r="BT31" i="1"/>
  <c r="BO32" i="1"/>
  <c r="BS32" i="1"/>
  <c r="BT32" i="1"/>
  <c r="BO33" i="1"/>
  <c r="BS33" i="1"/>
  <c r="BT33" i="1"/>
  <c r="BO34" i="1"/>
  <c r="BS34" i="1"/>
  <c r="BT34" i="1"/>
  <c r="BO35" i="1"/>
  <c r="BS35" i="1"/>
  <c r="BT35" i="1"/>
  <c r="BO36" i="1"/>
  <c r="BS36" i="1"/>
  <c r="BT36" i="1"/>
  <c r="BD54" i="1"/>
  <c r="BZ53" i="1"/>
  <c r="BY53" i="1"/>
  <c r="BX53" i="1"/>
  <c r="BW53" i="1"/>
  <c r="BV53" i="1"/>
  <c r="BU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D53" i="1"/>
  <c r="BZ52" i="1"/>
  <c r="BY52" i="1"/>
  <c r="BX52" i="1"/>
  <c r="BW52" i="1"/>
  <c r="BV52" i="1"/>
  <c r="BU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AT44" i="1"/>
  <c r="AR44" i="1"/>
  <c r="AT45" i="1"/>
  <c r="AR45" i="1"/>
  <c r="AT46" i="1"/>
  <c r="AR46" i="1"/>
  <c r="AT47" i="1"/>
  <c r="AR47" i="1"/>
  <c r="AT48" i="1"/>
  <c r="AR48" i="1"/>
  <c r="AS51" i="1"/>
  <c r="AL51" i="1"/>
  <c r="AK51" i="1"/>
  <c r="AG51" i="1"/>
  <c r="Z51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AS50" i="1"/>
  <c r="BD50" i="1"/>
  <c r="BC50" i="1"/>
  <c r="BB50" i="1"/>
  <c r="BA50" i="1"/>
  <c r="AZ50" i="1"/>
  <c r="AY50" i="1"/>
  <c r="AX50" i="1"/>
  <c r="AW50" i="1"/>
  <c r="AV50" i="1"/>
  <c r="AU50" i="1"/>
  <c r="AT50" i="1"/>
  <c r="AL50" i="1"/>
  <c r="AK50" i="1"/>
  <c r="AJ50" i="1"/>
  <c r="AG50" i="1"/>
  <c r="Z50" i="1"/>
  <c r="AL49" i="1"/>
  <c r="AK49" i="1"/>
  <c r="AJ49" i="1"/>
  <c r="AG49" i="1"/>
  <c r="Z49" i="1"/>
  <c r="BE48" i="1"/>
  <c r="AL48" i="1"/>
  <c r="AK48" i="1"/>
  <c r="AJ48" i="1"/>
  <c r="AG48" i="1"/>
  <c r="Z48" i="1"/>
  <c r="BV47" i="1"/>
  <c r="BE47" i="1"/>
  <c r="AL47" i="1"/>
  <c r="AK47" i="1"/>
  <c r="AJ47" i="1"/>
  <c r="AG47" i="1"/>
  <c r="AD47" i="1"/>
  <c r="Z47" i="1"/>
  <c r="BV46" i="1"/>
  <c r="AX5" i="1"/>
  <c r="BW46" i="1"/>
  <c r="CC46" i="1"/>
  <c r="BX46" i="1"/>
  <c r="CB46" i="1"/>
  <c r="BE46" i="1"/>
  <c r="Z46" i="1"/>
  <c r="P46" i="1"/>
  <c r="CB45" i="1"/>
  <c r="BE45" i="1"/>
  <c r="BE44" i="1"/>
  <c r="BD44" i="1"/>
  <c r="P43" i="1"/>
  <c r="BV42" i="1"/>
  <c r="BT42" i="1"/>
  <c r="BR42" i="1"/>
  <c r="BM37" i="1"/>
  <c r="BL37" i="1"/>
  <c r="BK37" i="1"/>
  <c r="BJ42" i="1"/>
  <c r="P42" i="1"/>
  <c r="BV41" i="1"/>
  <c r="BU41" i="1"/>
  <c r="BT41" i="1"/>
  <c r="BR41" i="1"/>
  <c r="BJ41" i="1"/>
  <c r="P41" i="1"/>
  <c r="BV40" i="1"/>
  <c r="BU40" i="1"/>
  <c r="BT40" i="1"/>
  <c r="BR40" i="1"/>
  <c r="BJ40" i="1"/>
  <c r="AA40" i="1"/>
  <c r="P40" i="1"/>
  <c r="BV39" i="1"/>
  <c r="BX39" i="1"/>
  <c r="BU39" i="1"/>
  <c r="BT39" i="1"/>
  <c r="BR39" i="1"/>
  <c r="BJ39" i="1"/>
  <c r="AD39" i="1"/>
  <c r="AA39" i="1"/>
  <c r="Z39" i="1"/>
  <c r="Y39" i="1"/>
  <c r="P39" i="1"/>
  <c r="BU38" i="1"/>
  <c r="BT38" i="1"/>
  <c r="BR38" i="1"/>
  <c r="BJ38" i="1"/>
  <c r="AB7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6" i="1"/>
  <c r="AG7" i="1"/>
  <c r="AF38" i="1"/>
  <c r="P38" i="1"/>
  <c r="BV37" i="1"/>
  <c r="BQ37" i="1"/>
  <c r="BP37" i="1"/>
  <c r="BO37" i="1"/>
  <c r="BN37" i="1"/>
  <c r="BJ37" i="1"/>
  <c r="BI37" i="1"/>
  <c r="BH37" i="1"/>
  <c r="BG37" i="1"/>
  <c r="BC37" i="1"/>
  <c r="BB37" i="1"/>
  <c r="BA37" i="1"/>
  <c r="AZ37" i="1"/>
  <c r="AY37" i="1"/>
  <c r="AX37" i="1"/>
  <c r="AW37" i="1"/>
  <c r="AV37" i="1"/>
  <c r="AU37" i="1"/>
  <c r="AT37" i="1"/>
  <c r="AE37" i="1"/>
  <c r="Y37" i="1"/>
  <c r="P37" i="1"/>
  <c r="CS36" i="1"/>
  <c r="CQ36" i="1"/>
  <c r="BB36" i="1"/>
  <c r="CC36" i="1"/>
  <c r="CB36" i="1"/>
  <c r="CA36" i="1"/>
  <c r="BZ36" i="1"/>
  <c r="BY36" i="1"/>
  <c r="BX36" i="1"/>
  <c r="BW36" i="1"/>
  <c r="BV36" i="1"/>
  <c r="BU36" i="1"/>
  <c r="BR36" i="1"/>
  <c r="BQ36" i="1"/>
  <c r="BP36" i="1"/>
  <c r="BK36" i="1"/>
  <c r="BJ36" i="1"/>
  <c r="BI36" i="1"/>
  <c r="BH36" i="1"/>
  <c r="BF36" i="1"/>
  <c r="BA36" i="1"/>
  <c r="AZ36" i="1"/>
  <c r="AY36" i="1"/>
  <c r="AX36" i="1"/>
  <c r="AU36" i="1"/>
  <c r="AR36" i="1"/>
  <c r="AI36" i="1"/>
  <c r="AG36" i="1"/>
  <c r="AF36" i="1"/>
  <c r="AB36" i="1"/>
  <c r="P36" i="1"/>
  <c r="CS35" i="1"/>
  <c r="CQ35" i="1"/>
  <c r="BB35" i="1"/>
  <c r="CC35" i="1"/>
  <c r="CB35" i="1"/>
  <c r="CA35" i="1"/>
  <c r="BZ35" i="1"/>
  <c r="BY35" i="1"/>
  <c r="BX35" i="1"/>
  <c r="BW35" i="1"/>
  <c r="BV35" i="1"/>
  <c r="BU35" i="1"/>
  <c r="BR35" i="1"/>
  <c r="BQ35" i="1"/>
  <c r="BP35" i="1"/>
  <c r="BK35" i="1"/>
  <c r="BJ35" i="1"/>
  <c r="BI35" i="1"/>
  <c r="BH35" i="1"/>
  <c r="BF35" i="1"/>
  <c r="BA35" i="1"/>
  <c r="AZ35" i="1"/>
  <c r="AY35" i="1"/>
  <c r="AX35" i="1"/>
  <c r="AU35" i="1"/>
  <c r="AR35" i="1"/>
  <c r="AI35" i="1"/>
  <c r="AG35" i="1"/>
  <c r="AF35" i="1"/>
  <c r="AB35" i="1"/>
  <c r="P35" i="1"/>
  <c r="CS34" i="1"/>
  <c r="CQ34" i="1"/>
  <c r="BB34" i="1"/>
  <c r="CC34" i="1"/>
  <c r="CB34" i="1"/>
  <c r="CA34" i="1"/>
  <c r="BZ34" i="1"/>
  <c r="BY34" i="1"/>
  <c r="BX34" i="1"/>
  <c r="BW34" i="1"/>
  <c r="BV34" i="1"/>
  <c r="BU34" i="1"/>
  <c r="BR34" i="1"/>
  <c r="BQ34" i="1"/>
  <c r="BP34" i="1"/>
  <c r="BK34" i="1"/>
  <c r="BJ34" i="1"/>
  <c r="BI34" i="1"/>
  <c r="BH34" i="1"/>
  <c r="BF34" i="1"/>
  <c r="BA34" i="1"/>
  <c r="AZ34" i="1"/>
  <c r="AY34" i="1"/>
  <c r="AX34" i="1"/>
  <c r="AU34" i="1"/>
  <c r="AR34" i="1"/>
  <c r="AI34" i="1"/>
  <c r="AG34" i="1"/>
  <c r="AF34" i="1"/>
  <c r="AB34" i="1"/>
  <c r="P34" i="1"/>
  <c r="CS33" i="1"/>
  <c r="CQ33" i="1"/>
  <c r="BB33" i="1"/>
  <c r="CC33" i="1"/>
  <c r="CB33" i="1"/>
  <c r="CA33" i="1"/>
  <c r="BZ33" i="1"/>
  <c r="BY33" i="1"/>
  <c r="BX33" i="1"/>
  <c r="BW33" i="1"/>
  <c r="BV33" i="1"/>
  <c r="BU33" i="1"/>
  <c r="BR33" i="1"/>
  <c r="BQ33" i="1"/>
  <c r="BP33" i="1"/>
  <c r="BK33" i="1"/>
  <c r="BJ33" i="1"/>
  <c r="BI33" i="1"/>
  <c r="BH33" i="1"/>
  <c r="BF33" i="1"/>
  <c r="BA33" i="1"/>
  <c r="AZ33" i="1"/>
  <c r="AY33" i="1"/>
  <c r="AX33" i="1"/>
  <c r="AU33" i="1"/>
  <c r="AR33" i="1"/>
  <c r="AI33" i="1"/>
  <c r="AG33" i="1"/>
  <c r="AF33" i="1"/>
  <c r="AB33" i="1"/>
  <c r="CS32" i="1"/>
  <c r="CQ32" i="1"/>
  <c r="BB32" i="1"/>
  <c r="CC32" i="1"/>
  <c r="CB32" i="1"/>
  <c r="CA32" i="1"/>
  <c r="BZ32" i="1"/>
  <c r="BY32" i="1"/>
  <c r="BX32" i="1"/>
  <c r="BW32" i="1"/>
  <c r="BV32" i="1"/>
  <c r="BU32" i="1"/>
  <c r="BR32" i="1"/>
  <c r="BQ32" i="1"/>
  <c r="BP32" i="1"/>
  <c r="BK32" i="1"/>
  <c r="BJ32" i="1"/>
  <c r="BI32" i="1"/>
  <c r="BH32" i="1"/>
  <c r="BF32" i="1"/>
  <c r="BA32" i="1"/>
  <c r="AZ32" i="1"/>
  <c r="AY32" i="1"/>
  <c r="AX32" i="1"/>
  <c r="AU32" i="1"/>
  <c r="AR32" i="1"/>
  <c r="AI32" i="1"/>
  <c r="AG32" i="1"/>
  <c r="AF32" i="1"/>
  <c r="AB32" i="1"/>
  <c r="P32" i="1"/>
  <c r="Q32" i="1"/>
  <c r="CS31" i="1"/>
  <c r="CQ31" i="1"/>
  <c r="BB31" i="1"/>
  <c r="CC31" i="1"/>
  <c r="CB31" i="1"/>
  <c r="CA31" i="1"/>
  <c r="BZ31" i="1"/>
  <c r="BY31" i="1"/>
  <c r="BX31" i="1"/>
  <c r="BW31" i="1"/>
  <c r="BV31" i="1"/>
  <c r="BU31" i="1"/>
  <c r="BR31" i="1"/>
  <c r="BQ31" i="1"/>
  <c r="BP31" i="1"/>
  <c r="BK31" i="1"/>
  <c r="BJ31" i="1"/>
  <c r="BI31" i="1"/>
  <c r="BH31" i="1"/>
  <c r="BF31" i="1"/>
  <c r="BA31" i="1"/>
  <c r="AZ31" i="1"/>
  <c r="AY31" i="1"/>
  <c r="AX31" i="1"/>
  <c r="AU31" i="1"/>
  <c r="AR31" i="1"/>
  <c r="AI31" i="1"/>
  <c r="AG31" i="1"/>
  <c r="AF31" i="1"/>
  <c r="AB31" i="1"/>
  <c r="P31" i="1"/>
  <c r="Q31" i="1"/>
  <c r="CS30" i="1"/>
  <c r="CQ30" i="1"/>
  <c r="BB30" i="1"/>
  <c r="CC30" i="1"/>
  <c r="CB30" i="1"/>
  <c r="CA30" i="1"/>
  <c r="BZ30" i="1"/>
  <c r="BY30" i="1"/>
  <c r="BX30" i="1"/>
  <c r="BW30" i="1"/>
  <c r="BV30" i="1"/>
  <c r="BU30" i="1"/>
  <c r="BR30" i="1"/>
  <c r="BQ30" i="1"/>
  <c r="BP30" i="1"/>
  <c r="BK30" i="1"/>
  <c r="BJ30" i="1"/>
  <c r="BI30" i="1"/>
  <c r="BH30" i="1"/>
  <c r="BF30" i="1"/>
  <c r="BA30" i="1"/>
  <c r="AZ30" i="1"/>
  <c r="AY30" i="1"/>
  <c r="AX30" i="1"/>
  <c r="AU30" i="1"/>
  <c r="AR30" i="1"/>
  <c r="AI30" i="1"/>
  <c r="AG30" i="1"/>
  <c r="AF30" i="1"/>
  <c r="AB30" i="1"/>
  <c r="P30" i="1"/>
  <c r="Q30" i="1"/>
  <c r="CS29" i="1"/>
  <c r="CQ29" i="1"/>
  <c r="BB29" i="1"/>
  <c r="CC29" i="1"/>
  <c r="CB29" i="1"/>
  <c r="CA29" i="1"/>
  <c r="BZ29" i="1"/>
  <c r="BY29" i="1"/>
  <c r="BX29" i="1"/>
  <c r="BW29" i="1"/>
  <c r="BV29" i="1"/>
  <c r="BU29" i="1"/>
  <c r="BR29" i="1"/>
  <c r="BQ29" i="1"/>
  <c r="BP29" i="1"/>
  <c r="BK29" i="1"/>
  <c r="BJ29" i="1"/>
  <c r="BI29" i="1"/>
  <c r="BH29" i="1"/>
  <c r="BF29" i="1"/>
  <c r="BA29" i="1"/>
  <c r="AZ29" i="1"/>
  <c r="AY29" i="1"/>
  <c r="AX29" i="1"/>
  <c r="AU29" i="1"/>
  <c r="AR29" i="1"/>
  <c r="AI29" i="1"/>
  <c r="AG29" i="1"/>
  <c r="AF29" i="1"/>
  <c r="AB29" i="1"/>
  <c r="P29" i="1"/>
  <c r="Q29" i="1"/>
  <c r="CS28" i="1"/>
  <c r="CQ28" i="1"/>
  <c r="BB28" i="1"/>
  <c r="CC28" i="1"/>
  <c r="CB28" i="1"/>
  <c r="CA28" i="1"/>
  <c r="BZ28" i="1"/>
  <c r="BY28" i="1"/>
  <c r="BX28" i="1"/>
  <c r="BW28" i="1"/>
  <c r="BV28" i="1"/>
  <c r="BU28" i="1"/>
  <c r="BR28" i="1"/>
  <c r="BQ28" i="1"/>
  <c r="BP28" i="1"/>
  <c r="BK28" i="1"/>
  <c r="BJ28" i="1"/>
  <c r="BI28" i="1"/>
  <c r="BH28" i="1"/>
  <c r="BF28" i="1"/>
  <c r="BA28" i="1"/>
  <c r="AZ28" i="1"/>
  <c r="AY28" i="1"/>
  <c r="AX28" i="1"/>
  <c r="AU28" i="1"/>
  <c r="AR28" i="1"/>
  <c r="AI28" i="1"/>
  <c r="AG28" i="1"/>
  <c r="AF28" i="1"/>
  <c r="AB28" i="1"/>
  <c r="P28" i="1"/>
  <c r="Q28" i="1"/>
  <c r="CS27" i="1"/>
  <c r="CQ27" i="1"/>
  <c r="BB27" i="1"/>
  <c r="CC27" i="1"/>
  <c r="CB27" i="1"/>
  <c r="CA27" i="1"/>
  <c r="BZ27" i="1"/>
  <c r="BY27" i="1"/>
  <c r="BX27" i="1"/>
  <c r="BW27" i="1"/>
  <c r="BV27" i="1"/>
  <c r="BU27" i="1"/>
  <c r="BR27" i="1"/>
  <c r="BQ27" i="1"/>
  <c r="BP27" i="1"/>
  <c r="BK27" i="1"/>
  <c r="BJ27" i="1"/>
  <c r="BI27" i="1"/>
  <c r="BH27" i="1"/>
  <c r="BF27" i="1"/>
  <c r="BA27" i="1"/>
  <c r="AZ27" i="1"/>
  <c r="AY27" i="1"/>
  <c r="AX27" i="1"/>
  <c r="AU27" i="1"/>
  <c r="AR27" i="1"/>
  <c r="AI27" i="1"/>
  <c r="AG27" i="1"/>
  <c r="AF27" i="1"/>
  <c r="AB27" i="1"/>
  <c r="P27" i="1"/>
  <c r="Q27" i="1"/>
  <c r="CS26" i="1"/>
  <c r="CQ26" i="1"/>
  <c r="BB26" i="1"/>
  <c r="CC26" i="1"/>
  <c r="CB26" i="1"/>
  <c r="CA26" i="1"/>
  <c r="BZ26" i="1"/>
  <c r="BY26" i="1"/>
  <c r="BX26" i="1"/>
  <c r="BW26" i="1"/>
  <c r="BV26" i="1"/>
  <c r="BU26" i="1"/>
  <c r="BR26" i="1"/>
  <c r="BQ26" i="1"/>
  <c r="BP26" i="1"/>
  <c r="BK26" i="1"/>
  <c r="BJ26" i="1"/>
  <c r="BI26" i="1"/>
  <c r="BH26" i="1"/>
  <c r="BF26" i="1"/>
  <c r="BA26" i="1"/>
  <c r="AZ26" i="1"/>
  <c r="AY26" i="1"/>
  <c r="AX26" i="1"/>
  <c r="AU26" i="1"/>
  <c r="AR26" i="1"/>
  <c r="AI26" i="1"/>
  <c r="AG26" i="1"/>
  <c r="AF26" i="1"/>
  <c r="AB26" i="1"/>
  <c r="P26" i="1"/>
  <c r="Q26" i="1"/>
  <c r="CS25" i="1"/>
  <c r="CQ25" i="1"/>
  <c r="BB25" i="1"/>
  <c r="CC25" i="1"/>
  <c r="CB25" i="1"/>
  <c r="CA25" i="1"/>
  <c r="BZ25" i="1"/>
  <c r="BY25" i="1"/>
  <c r="BX25" i="1"/>
  <c r="BW25" i="1"/>
  <c r="BV25" i="1"/>
  <c r="BU25" i="1"/>
  <c r="BR25" i="1"/>
  <c r="BQ25" i="1"/>
  <c r="BP25" i="1"/>
  <c r="BK25" i="1"/>
  <c r="BF25" i="1"/>
  <c r="BA25" i="1"/>
  <c r="AZ25" i="1"/>
  <c r="AY25" i="1"/>
  <c r="AX25" i="1"/>
  <c r="AU25" i="1"/>
  <c r="AR25" i="1"/>
  <c r="AI25" i="1"/>
  <c r="AG25" i="1"/>
  <c r="AF25" i="1"/>
  <c r="AB25" i="1"/>
  <c r="P25" i="1"/>
  <c r="Q25" i="1"/>
  <c r="F25" i="1"/>
  <c r="CS24" i="1"/>
  <c r="CQ24" i="1"/>
  <c r="BB24" i="1"/>
  <c r="CC24" i="1"/>
  <c r="CB24" i="1"/>
  <c r="CA24" i="1"/>
  <c r="BZ24" i="1"/>
  <c r="BY24" i="1"/>
  <c r="BX24" i="1"/>
  <c r="BW24" i="1"/>
  <c r="BV24" i="1"/>
  <c r="BU24" i="1"/>
  <c r="BR24" i="1"/>
  <c r="BQ24" i="1"/>
  <c r="BP24" i="1"/>
  <c r="BK24" i="1"/>
  <c r="BJ24" i="1"/>
  <c r="BI24" i="1"/>
  <c r="BH24" i="1"/>
  <c r="BF24" i="1"/>
  <c r="BA24" i="1"/>
  <c r="AZ24" i="1"/>
  <c r="AY24" i="1"/>
  <c r="AX24" i="1"/>
  <c r="AU24" i="1"/>
  <c r="AR24" i="1"/>
  <c r="AI24" i="1"/>
  <c r="AG24" i="1"/>
  <c r="AF24" i="1"/>
  <c r="AB24" i="1"/>
  <c r="P24" i="1"/>
  <c r="Q24" i="1"/>
  <c r="CS23" i="1"/>
  <c r="CQ23" i="1"/>
  <c r="BB23" i="1"/>
  <c r="CC23" i="1"/>
  <c r="CB23" i="1"/>
  <c r="CA23" i="1"/>
  <c r="BZ23" i="1"/>
  <c r="BY23" i="1"/>
  <c r="BX23" i="1"/>
  <c r="BW23" i="1"/>
  <c r="BV23" i="1"/>
  <c r="BU23" i="1"/>
  <c r="BR23" i="1"/>
  <c r="BQ23" i="1"/>
  <c r="BP23" i="1"/>
  <c r="BK23" i="1"/>
  <c r="BF23" i="1"/>
  <c r="BA23" i="1"/>
  <c r="AZ23" i="1"/>
  <c r="AY23" i="1"/>
  <c r="AX23" i="1"/>
  <c r="AU23" i="1"/>
  <c r="AR23" i="1"/>
  <c r="AI23" i="1"/>
  <c r="AG23" i="1"/>
  <c r="AF23" i="1"/>
  <c r="AB23" i="1"/>
  <c r="P23" i="1"/>
  <c r="Q23" i="1"/>
  <c r="CS22" i="1"/>
  <c r="CQ22" i="1"/>
  <c r="BB22" i="1"/>
  <c r="CC22" i="1"/>
  <c r="CB22" i="1"/>
  <c r="CA22" i="1"/>
  <c r="BZ22" i="1"/>
  <c r="BY22" i="1"/>
  <c r="BX22" i="1"/>
  <c r="BW22" i="1"/>
  <c r="BV22" i="1"/>
  <c r="BU22" i="1"/>
  <c r="BR22" i="1"/>
  <c r="BQ22" i="1"/>
  <c r="BP22" i="1"/>
  <c r="BK22" i="1"/>
  <c r="BF22" i="1"/>
  <c r="BA22" i="1"/>
  <c r="AZ22" i="1"/>
  <c r="AY22" i="1"/>
  <c r="AX22" i="1"/>
  <c r="AU22" i="1"/>
  <c r="AR22" i="1"/>
  <c r="AI22" i="1"/>
  <c r="AG22" i="1"/>
  <c r="AF22" i="1"/>
  <c r="AB22" i="1"/>
  <c r="CS21" i="1"/>
  <c r="CQ21" i="1"/>
  <c r="AU21" i="1"/>
  <c r="AU7" i="1"/>
  <c r="AR7" i="1"/>
  <c r="AU8" i="1"/>
  <c r="AR8" i="1"/>
  <c r="AU9" i="1"/>
  <c r="AR9" i="1"/>
  <c r="AU10" i="1"/>
  <c r="AR10" i="1"/>
  <c r="AU11" i="1"/>
  <c r="AR11" i="1"/>
  <c r="AU12" i="1"/>
  <c r="AR12" i="1"/>
  <c r="AU13" i="1"/>
  <c r="AR13" i="1"/>
  <c r="AU14" i="1"/>
  <c r="AR14" i="1"/>
  <c r="AU15" i="1"/>
  <c r="AR15" i="1"/>
  <c r="AU16" i="1"/>
  <c r="AR16" i="1"/>
  <c r="AU17" i="1"/>
  <c r="AR17" i="1"/>
  <c r="AU18" i="1"/>
  <c r="AR18" i="1"/>
  <c r="AU19" i="1"/>
  <c r="AR19" i="1"/>
  <c r="AU20" i="1"/>
  <c r="AR20" i="1"/>
  <c r="AR21" i="1"/>
  <c r="AR6" i="1"/>
  <c r="AX21" i="1"/>
  <c r="AY21" i="1"/>
  <c r="AZ21" i="1"/>
  <c r="BF21" i="1"/>
  <c r="BB21" i="1"/>
  <c r="CC21" i="1"/>
  <c r="CB21" i="1"/>
  <c r="CA21" i="1"/>
  <c r="BZ21" i="1"/>
  <c r="BY21" i="1"/>
  <c r="BX21" i="1"/>
  <c r="BW21" i="1"/>
  <c r="BV21" i="1"/>
  <c r="BU21" i="1"/>
  <c r="BR21" i="1"/>
  <c r="BK21" i="1"/>
  <c r="BJ21" i="1"/>
  <c r="BI21" i="1"/>
  <c r="BH21" i="1"/>
  <c r="BA21" i="1"/>
  <c r="AI21" i="1"/>
  <c r="AG21" i="1"/>
  <c r="AF21" i="1"/>
  <c r="AB21" i="1"/>
  <c r="CS20" i="1"/>
  <c r="CQ20" i="1"/>
  <c r="AX20" i="1"/>
  <c r="AY20" i="1"/>
  <c r="AZ20" i="1"/>
  <c r="BF20" i="1"/>
  <c r="BB20" i="1"/>
  <c r="CC20" i="1"/>
  <c r="CB20" i="1"/>
  <c r="CA20" i="1"/>
  <c r="BZ20" i="1"/>
  <c r="BY20" i="1"/>
  <c r="BX20" i="1"/>
  <c r="BW20" i="1"/>
  <c r="BV20" i="1"/>
  <c r="BU20" i="1"/>
  <c r="BR20" i="1"/>
  <c r="BK20" i="1"/>
  <c r="BJ20" i="1"/>
  <c r="BI20" i="1"/>
  <c r="BH20" i="1"/>
  <c r="BA20" i="1"/>
  <c r="AI20" i="1"/>
  <c r="AG20" i="1"/>
  <c r="AF20" i="1"/>
  <c r="AB20" i="1"/>
  <c r="CS19" i="1"/>
  <c r="CQ19" i="1"/>
  <c r="AX19" i="1"/>
  <c r="AY19" i="1"/>
  <c r="AZ19" i="1"/>
  <c r="BF19" i="1"/>
  <c r="BB19" i="1"/>
  <c r="CC19" i="1"/>
  <c r="CB19" i="1"/>
  <c r="CA19" i="1"/>
  <c r="BZ19" i="1"/>
  <c r="BY19" i="1"/>
  <c r="BX19" i="1"/>
  <c r="BW19" i="1"/>
  <c r="BV19" i="1"/>
  <c r="BU19" i="1"/>
  <c r="BR19" i="1"/>
  <c r="BK19" i="1"/>
  <c r="BJ19" i="1"/>
  <c r="BI19" i="1"/>
  <c r="BH19" i="1"/>
  <c r="BA19" i="1"/>
  <c r="AI19" i="1"/>
  <c r="AG19" i="1"/>
  <c r="AF19" i="1"/>
  <c r="AB19" i="1"/>
  <c r="CS18" i="1"/>
  <c r="CQ18" i="1"/>
  <c r="AX18" i="1"/>
  <c r="AY18" i="1"/>
  <c r="AZ18" i="1"/>
  <c r="BF18" i="1"/>
  <c r="BB18" i="1"/>
  <c r="CC18" i="1"/>
  <c r="CB18" i="1"/>
  <c r="CA18" i="1"/>
  <c r="BZ18" i="1"/>
  <c r="BY18" i="1"/>
  <c r="BX18" i="1"/>
  <c r="BW18" i="1"/>
  <c r="BV18" i="1"/>
  <c r="BU18" i="1"/>
  <c r="BR18" i="1"/>
  <c r="BK18" i="1"/>
  <c r="BJ18" i="1"/>
  <c r="BI18" i="1"/>
  <c r="BH18" i="1"/>
  <c r="BA18" i="1"/>
  <c r="AB18" i="1"/>
  <c r="AG18" i="1"/>
  <c r="AF18" i="1"/>
  <c r="CS17" i="1"/>
  <c r="CQ17" i="1"/>
  <c r="AX17" i="1"/>
  <c r="AY17" i="1"/>
  <c r="AZ17" i="1"/>
  <c r="BF17" i="1"/>
  <c r="BB17" i="1"/>
  <c r="CC17" i="1"/>
  <c r="CB17" i="1"/>
  <c r="CA17" i="1"/>
  <c r="BZ17" i="1"/>
  <c r="BY17" i="1"/>
  <c r="BX17" i="1"/>
  <c r="BW17" i="1"/>
  <c r="BV17" i="1"/>
  <c r="BU17" i="1"/>
  <c r="BR17" i="1"/>
  <c r="BK17" i="1"/>
  <c r="BJ17" i="1"/>
  <c r="BI17" i="1"/>
  <c r="BH17" i="1"/>
  <c r="BA17" i="1"/>
  <c r="AB17" i="1"/>
  <c r="AG17" i="1"/>
  <c r="AF17" i="1"/>
  <c r="CS16" i="1"/>
  <c r="CQ16" i="1"/>
  <c r="AX16" i="1"/>
  <c r="AY16" i="1"/>
  <c r="AZ16" i="1"/>
  <c r="BF16" i="1"/>
  <c r="BB16" i="1"/>
  <c r="CC16" i="1"/>
  <c r="CB16" i="1"/>
  <c r="CA16" i="1"/>
  <c r="BZ16" i="1"/>
  <c r="BY16" i="1"/>
  <c r="BX16" i="1"/>
  <c r="BW16" i="1"/>
  <c r="BV16" i="1"/>
  <c r="BU16" i="1"/>
  <c r="BR16" i="1"/>
  <c r="BK16" i="1"/>
  <c r="BJ16" i="1"/>
  <c r="BI16" i="1"/>
  <c r="BH16" i="1"/>
  <c r="BA16" i="1"/>
  <c r="AB16" i="1"/>
  <c r="AG16" i="1"/>
  <c r="AF16" i="1"/>
  <c r="CS15" i="1"/>
  <c r="CQ15" i="1"/>
  <c r="AX15" i="1"/>
  <c r="AY15" i="1"/>
  <c r="AZ15" i="1"/>
  <c r="BF15" i="1"/>
  <c r="BB15" i="1"/>
  <c r="CC15" i="1"/>
  <c r="CB15" i="1"/>
  <c r="CA15" i="1"/>
  <c r="BZ15" i="1"/>
  <c r="BY15" i="1"/>
  <c r="BX15" i="1"/>
  <c r="BW15" i="1"/>
  <c r="BV15" i="1"/>
  <c r="BU15" i="1"/>
  <c r="BR15" i="1"/>
  <c r="BJ15" i="1"/>
  <c r="BI15" i="1"/>
  <c r="BH15" i="1"/>
  <c r="BA15" i="1"/>
  <c r="AB15" i="1"/>
  <c r="AG15" i="1"/>
  <c r="AF15" i="1"/>
  <c r="CS14" i="1"/>
  <c r="CQ14" i="1"/>
  <c r="AX14" i="1"/>
  <c r="AY14" i="1"/>
  <c r="AZ14" i="1"/>
  <c r="BF14" i="1"/>
  <c r="BB14" i="1"/>
  <c r="CC14" i="1"/>
  <c r="CB14" i="1"/>
  <c r="CA14" i="1"/>
  <c r="BZ14" i="1"/>
  <c r="BY14" i="1"/>
  <c r="BX14" i="1"/>
  <c r="BW14" i="1"/>
  <c r="BV14" i="1"/>
  <c r="BU14" i="1"/>
  <c r="BR14" i="1"/>
  <c r="BJ14" i="1"/>
  <c r="BI14" i="1"/>
  <c r="BH14" i="1"/>
  <c r="BA14" i="1"/>
  <c r="AB14" i="1"/>
  <c r="AG14" i="1"/>
  <c r="AF14" i="1"/>
  <c r="CS13" i="1"/>
  <c r="CQ13" i="1"/>
  <c r="AX13" i="1"/>
  <c r="AY13" i="1"/>
  <c r="AZ13" i="1"/>
  <c r="BF13" i="1"/>
  <c r="BB13" i="1"/>
  <c r="CC13" i="1"/>
  <c r="CB13" i="1"/>
  <c r="CA13" i="1"/>
  <c r="BZ13" i="1"/>
  <c r="BY13" i="1"/>
  <c r="BX13" i="1"/>
  <c r="BW13" i="1"/>
  <c r="BV13" i="1"/>
  <c r="BU13" i="1"/>
  <c r="BR13" i="1"/>
  <c r="BJ13" i="1"/>
  <c r="BI13" i="1"/>
  <c r="BH13" i="1"/>
  <c r="BA13" i="1"/>
  <c r="AB13" i="1"/>
  <c r="AG13" i="1"/>
  <c r="AF13" i="1"/>
  <c r="CS12" i="1"/>
  <c r="CQ12" i="1"/>
  <c r="AX12" i="1"/>
  <c r="AY12" i="1"/>
  <c r="AZ12" i="1"/>
  <c r="BF12" i="1"/>
  <c r="BB12" i="1"/>
  <c r="CC12" i="1"/>
  <c r="CB12" i="1"/>
  <c r="CA12" i="1"/>
  <c r="BZ12" i="1"/>
  <c r="BY12" i="1"/>
  <c r="BX12" i="1"/>
  <c r="BW12" i="1"/>
  <c r="BV12" i="1"/>
  <c r="BU12" i="1"/>
  <c r="BR12" i="1"/>
  <c r="BJ12" i="1"/>
  <c r="BI12" i="1"/>
  <c r="BH12" i="1"/>
  <c r="BA12" i="1"/>
  <c r="AB12" i="1"/>
  <c r="AG12" i="1"/>
  <c r="AF12" i="1"/>
  <c r="CS11" i="1"/>
  <c r="CQ11" i="1"/>
  <c r="AX11" i="1"/>
  <c r="AY11" i="1"/>
  <c r="AZ11" i="1"/>
  <c r="BF11" i="1"/>
  <c r="BB11" i="1"/>
  <c r="CC11" i="1"/>
  <c r="CB11" i="1"/>
  <c r="CA11" i="1"/>
  <c r="BZ11" i="1"/>
  <c r="BY11" i="1"/>
  <c r="BX11" i="1"/>
  <c r="BW11" i="1"/>
  <c r="BV11" i="1"/>
  <c r="BU11" i="1"/>
  <c r="BR11" i="1"/>
  <c r="BJ11" i="1"/>
  <c r="BI11" i="1"/>
  <c r="BH11" i="1"/>
  <c r="BA11" i="1"/>
  <c r="AB11" i="1"/>
  <c r="AG11" i="1"/>
  <c r="AF11" i="1"/>
  <c r="CS10" i="1"/>
  <c r="CQ10" i="1"/>
  <c r="AX10" i="1"/>
  <c r="AY10" i="1"/>
  <c r="AZ10" i="1"/>
  <c r="BF10" i="1"/>
  <c r="BB10" i="1"/>
  <c r="CC10" i="1"/>
  <c r="CB10" i="1"/>
  <c r="CA10" i="1"/>
  <c r="BZ10" i="1"/>
  <c r="BY10" i="1"/>
  <c r="BX10" i="1"/>
  <c r="BW10" i="1"/>
  <c r="BV10" i="1"/>
  <c r="BU10" i="1"/>
  <c r="BR10" i="1"/>
  <c r="BJ10" i="1"/>
  <c r="BI10" i="1"/>
  <c r="BH10" i="1"/>
  <c r="BA10" i="1"/>
  <c r="AB10" i="1"/>
  <c r="AG10" i="1"/>
  <c r="AF10" i="1"/>
  <c r="CS9" i="1"/>
  <c r="CQ9" i="1"/>
  <c r="AX9" i="1"/>
  <c r="AY9" i="1"/>
  <c r="AZ9" i="1"/>
  <c r="BF9" i="1"/>
  <c r="BB9" i="1"/>
  <c r="CC9" i="1"/>
  <c r="CB9" i="1"/>
  <c r="CA9" i="1"/>
  <c r="BZ9" i="1"/>
  <c r="BY9" i="1"/>
  <c r="BX9" i="1"/>
  <c r="BW9" i="1"/>
  <c r="BV9" i="1"/>
  <c r="BU9" i="1"/>
  <c r="BR9" i="1"/>
  <c r="BJ9" i="1"/>
  <c r="BI9" i="1"/>
  <c r="BH9" i="1"/>
  <c r="BA9" i="1"/>
  <c r="AB9" i="1"/>
  <c r="AG9" i="1"/>
  <c r="AF9" i="1"/>
  <c r="CS8" i="1"/>
  <c r="CQ8" i="1"/>
  <c r="AX8" i="1"/>
  <c r="AY8" i="1"/>
  <c r="AZ8" i="1"/>
  <c r="BF8" i="1"/>
  <c r="BB8" i="1"/>
  <c r="CC8" i="1"/>
  <c r="CB8" i="1"/>
  <c r="CA8" i="1"/>
  <c r="BZ8" i="1"/>
  <c r="BY8" i="1"/>
  <c r="BX8" i="1"/>
  <c r="BW8" i="1"/>
  <c r="BV8" i="1"/>
  <c r="BU8" i="1"/>
  <c r="BR8" i="1"/>
  <c r="BJ8" i="1"/>
  <c r="BI8" i="1"/>
  <c r="BH8" i="1"/>
  <c r="BA8" i="1"/>
  <c r="AB8" i="1"/>
  <c r="AG8" i="1"/>
  <c r="AF8" i="1"/>
  <c r="CS7" i="1"/>
  <c r="CQ7" i="1"/>
  <c r="AX7" i="1"/>
  <c r="AY7" i="1"/>
  <c r="AZ7" i="1"/>
  <c r="BF7" i="1"/>
  <c r="BB7" i="1"/>
  <c r="CC7" i="1"/>
  <c r="CB7" i="1"/>
  <c r="CA7" i="1"/>
  <c r="BZ7" i="1"/>
  <c r="BY7" i="1"/>
  <c r="BX7" i="1"/>
  <c r="BW7" i="1"/>
  <c r="BV7" i="1"/>
  <c r="BU7" i="1"/>
  <c r="BR7" i="1"/>
  <c r="BJ7" i="1"/>
  <c r="BI7" i="1"/>
  <c r="BH7" i="1"/>
  <c r="BA7" i="1"/>
  <c r="AF7" i="1"/>
  <c r="O7" i="1"/>
  <c r="CD6" i="1"/>
  <c r="CF6" i="1"/>
  <c r="CG3" i="1"/>
  <c r="CR6" i="1"/>
  <c r="CL6" i="1"/>
  <c r="CK6" i="1"/>
  <c r="CJ6" i="1"/>
  <c r="CE3" i="1"/>
  <c r="CI3" i="1"/>
  <c r="CI6" i="1"/>
  <c r="CG6" i="1"/>
  <c r="BB6" i="1"/>
  <c r="AS6" i="1"/>
  <c r="AG6" i="1"/>
  <c r="O6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J5" i="1"/>
  <c r="SI5" i="1"/>
  <c r="SH5" i="1"/>
  <c r="SG5" i="1"/>
  <c r="SF5" i="1"/>
  <c r="SE5" i="1"/>
  <c r="SD5" i="1"/>
  <c r="SC5" i="1"/>
  <c r="SB5" i="1"/>
  <c r="SA5" i="1"/>
  <c r="RZ5" i="1"/>
  <c r="RY5" i="1"/>
  <c r="RX5" i="1"/>
  <c r="RW5" i="1"/>
  <c r="RV5" i="1"/>
  <c r="RU5" i="1"/>
  <c r="RT5" i="1"/>
  <c r="RS5" i="1"/>
  <c r="RR5" i="1"/>
  <c r="RQ5" i="1"/>
  <c r="RP5" i="1"/>
  <c r="RO5" i="1"/>
  <c r="RN5" i="1"/>
  <c r="RM5" i="1"/>
  <c r="RL5" i="1"/>
  <c r="RK5" i="1"/>
  <c r="RJ5" i="1"/>
  <c r="RI5" i="1"/>
  <c r="RH5" i="1"/>
  <c r="RG5" i="1"/>
  <c r="RF5" i="1"/>
  <c r="RE5" i="1"/>
  <c r="RD5" i="1"/>
  <c r="RC5" i="1"/>
  <c r="RB5" i="1"/>
  <c r="RA5" i="1"/>
  <c r="QZ5" i="1"/>
  <c r="QY5" i="1"/>
  <c r="QX5" i="1"/>
  <c r="QW5" i="1"/>
  <c r="QV5" i="1"/>
  <c r="QU5" i="1"/>
  <c r="QT5" i="1"/>
  <c r="QS5" i="1"/>
  <c r="QR5" i="1"/>
  <c r="QQ5" i="1"/>
  <c r="QP5" i="1"/>
  <c r="QO5" i="1"/>
  <c r="QN5" i="1"/>
  <c r="QM5" i="1"/>
  <c r="QL5" i="1"/>
  <c r="QK5" i="1"/>
  <c r="QJ5" i="1"/>
  <c r="QI5" i="1"/>
  <c r="QH5" i="1"/>
  <c r="QG5" i="1"/>
  <c r="QF5" i="1"/>
  <c r="QE5" i="1"/>
  <c r="QD5" i="1"/>
  <c r="QC5" i="1"/>
  <c r="QB5" i="1"/>
  <c r="QA5" i="1"/>
  <c r="PZ5" i="1"/>
  <c r="PY5" i="1"/>
  <c r="PX5" i="1"/>
  <c r="PW5" i="1"/>
  <c r="PV5" i="1"/>
  <c r="PU5" i="1"/>
  <c r="PT5" i="1"/>
  <c r="PS5" i="1"/>
  <c r="PR5" i="1"/>
  <c r="PQ5" i="1"/>
  <c r="PP5" i="1"/>
  <c r="PO5" i="1"/>
  <c r="PN5" i="1"/>
  <c r="PM5" i="1"/>
  <c r="PL5" i="1"/>
  <c r="PK5" i="1"/>
  <c r="PJ5" i="1"/>
  <c r="PI5" i="1"/>
  <c r="PH5" i="1"/>
  <c r="PG5" i="1"/>
  <c r="PF5" i="1"/>
  <c r="PE5" i="1"/>
  <c r="PD5" i="1"/>
  <c r="PC5" i="1"/>
  <c r="PB5" i="1"/>
  <c r="PA5" i="1"/>
  <c r="OZ5" i="1"/>
  <c r="OY5" i="1"/>
  <c r="OX5" i="1"/>
  <c r="OW5" i="1"/>
  <c r="OV5" i="1"/>
  <c r="OU5" i="1"/>
  <c r="OT5" i="1"/>
  <c r="OS5" i="1"/>
  <c r="OR5" i="1"/>
  <c r="OQ5" i="1"/>
  <c r="OP5" i="1"/>
  <c r="OO5" i="1"/>
  <c r="ON5" i="1"/>
  <c r="OM5" i="1"/>
  <c r="OL5" i="1"/>
  <c r="OK5" i="1"/>
  <c r="OJ5" i="1"/>
  <c r="OI5" i="1"/>
  <c r="OH5" i="1"/>
  <c r="OG5" i="1"/>
  <c r="OF5" i="1"/>
  <c r="OE5" i="1"/>
  <c r="OD5" i="1"/>
  <c r="OC5" i="1"/>
  <c r="OB5" i="1"/>
  <c r="OA5" i="1"/>
  <c r="NZ5" i="1"/>
  <c r="NY5" i="1"/>
  <c r="NX5" i="1"/>
  <c r="NW5" i="1"/>
  <c r="NV5" i="1"/>
  <c r="NU5" i="1"/>
  <c r="NT5" i="1"/>
  <c r="NS5" i="1"/>
  <c r="NR5" i="1"/>
  <c r="NQ5" i="1"/>
  <c r="NP5" i="1"/>
  <c r="NO5" i="1"/>
  <c r="NN5" i="1"/>
  <c r="NM5" i="1"/>
  <c r="NL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CR5" i="1"/>
  <c r="CC5" i="1"/>
  <c r="BM5" i="1"/>
  <c r="BS2" i="1"/>
  <c r="BN5" i="1"/>
  <c r="BS5" i="1"/>
  <c r="BL5" i="1"/>
  <c r="BF5" i="1"/>
  <c r="BE5" i="1"/>
  <c r="BD5" i="1"/>
  <c r="BC5" i="1"/>
  <c r="BB5" i="1"/>
  <c r="BA5" i="1"/>
  <c r="AZ5" i="1"/>
  <c r="AY5" i="1"/>
  <c r="AW5" i="1"/>
  <c r="AV5" i="1"/>
  <c r="AU5" i="1"/>
  <c r="AT5" i="1"/>
  <c r="W5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CQ4" i="1"/>
  <c r="CK4" i="1"/>
  <c r="CE4" i="1"/>
  <c r="BS4" i="1"/>
  <c r="BR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P4" i="1"/>
  <c r="CQ3" i="1"/>
  <c r="CH3" i="1"/>
  <c r="CD3" i="1"/>
  <c r="BS3" i="1"/>
  <c r="BG3" i="1"/>
  <c r="AZ3" i="1"/>
  <c r="AY3" i="1"/>
  <c r="AX3" i="1"/>
  <c r="AW3" i="1"/>
  <c r="AV3" i="1"/>
  <c r="AU3" i="1"/>
  <c r="AT3" i="1"/>
  <c r="AL3" i="1"/>
  <c r="Y3" i="1"/>
  <c r="P3" i="1"/>
  <c r="CJ2" i="1"/>
  <c r="BO2" i="1"/>
  <c r="BI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L2" i="1"/>
  <c r="BF1" i="1"/>
  <c r="BC1" i="1"/>
  <c r="AI1" i="1"/>
  <c r="AH1" i="1"/>
  <c r="AG1" i="1"/>
  <c r="AA1" i="1"/>
  <c r="Y1" i="1"/>
  <c r="S1" i="1"/>
  <c r="R1" i="1"/>
  <c r="Q1" i="1"/>
  <c r="P1" i="1"/>
  <c r="O1" i="1"/>
  <c r="N1" i="1"/>
  <c r="M1" i="1"/>
  <c r="L1" i="1"/>
  <c r="J1" i="1"/>
  <c r="H1" i="1"/>
  <c r="G1" i="1"/>
  <c r="F18" i="4"/>
  <c r="F1" i="1"/>
  <c r="B1" i="1"/>
  <c r="B400" i="20"/>
  <c r="B399" i="20"/>
  <c r="B398" i="20"/>
  <c r="B397" i="20"/>
  <c r="B396" i="20"/>
  <c r="B395" i="20"/>
  <c r="B394" i="20"/>
  <c r="B393" i="20"/>
  <c r="B392" i="20"/>
  <c r="B391" i="20"/>
  <c r="B390" i="20"/>
  <c r="B389" i="20"/>
  <c r="B388" i="20"/>
  <c r="B387" i="20"/>
  <c r="B386" i="20"/>
  <c r="B385" i="20"/>
  <c r="B384" i="20"/>
  <c r="B383" i="20"/>
  <c r="B382" i="20"/>
  <c r="B381" i="20"/>
  <c r="B380" i="20"/>
  <c r="B379" i="20"/>
  <c r="B378" i="20"/>
  <c r="B377" i="20"/>
  <c r="B376" i="20"/>
  <c r="B375" i="20"/>
  <c r="B374" i="20"/>
  <c r="B373" i="20"/>
  <c r="B372" i="20"/>
  <c r="B371" i="20"/>
  <c r="B370" i="20"/>
  <c r="B369" i="20"/>
  <c r="B368" i="20"/>
  <c r="B367" i="20"/>
  <c r="B366" i="20"/>
  <c r="B365" i="20"/>
  <c r="B364" i="20"/>
  <c r="B363" i="20"/>
  <c r="B362" i="20"/>
  <c r="B361" i="20"/>
  <c r="B360" i="20"/>
  <c r="B359" i="20"/>
  <c r="B358" i="20"/>
  <c r="B357" i="20"/>
  <c r="B356" i="20"/>
  <c r="B355" i="20"/>
  <c r="B354" i="20"/>
  <c r="B353" i="20"/>
  <c r="B352" i="20"/>
  <c r="B351" i="20"/>
  <c r="B350" i="20"/>
  <c r="B349" i="20"/>
  <c r="B348" i="20"/>
  <c r="B347" i="20"/>
  <c r="B346" i="20"/>
  <c r="B345" i="20"/>
  <c r="B344" i="20"/>
  <c r="B343" i="20"/>
  <c r="B342" i="20"/>
  <c r="B341" i="20"/>
  <c r="B340" i="20"/>
  <c r="B339" i="20"/>
  <c r="B338" i="20"/>
  <c r="B337" i="20"/>
  <c r="B336" i="20"/>
  <c r="B335" i="20"/>
  <c r="B334" i="20"/>
  <c r="B333" i="20"/>
  <c r="B332" i="20"/>
  <c r="B331" i="20"/>
  <c r="B330" i="20"/>
  <c r="B329" i="20"/>
  <c r="B328" i="20"/>
  <c r="B327" i="20"/>
  <c r="B326" i="20"/>
  <c r="B325" i="20"/>
  <c r="B324" i="20"/>
  <c r="B323" i="20"/>
  <c r="B322" i="20"/>
  <c r="B321" i="20"/>
  <c r="B320" i="20"/>
  <c r="B319" i="20"/>
  <c r="B318" i="20"/>
  <c r="B317" i="20"/>
  <c r="B316" i="20"/>
  <c r="B315" i="20"/>
  <c r="B314" i="20"/>
  <c r="B313" i="20"/>
  <c r="B312" i="20"/>
  <c r="B311" i="20"/>
  <c r="B310" i="20"/>
  <c r="B309" i="20"/>
  <c r="B308" i="20"/>
  <c r="B307" i="20"/>
  <c r="B306" i="20"/>
  <c r="B305" i="20"/>
  <c r="B30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B283" i="20"/>
  <c r="B282" i="20"/>
  <c r="B281" i="20"/>
  <c r="B280" i="20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B239" i="20"/>
  <c r="B238" i="20"/>
  <c r="B237" i="20"/>
  <c r="B236" i="20"/>
  <c r="B235" i="20"/>
  <c r="B234" i="20"/>
  <c r="B233" i="20"/>
  <c r="B232" i="20"/>
  <c r="B231" i="20"/>
  <c r="B230" i="20"/>
  <c r="B229" i="20"/>
  <c r="B228" i="20"/>
  <c r="B227" i="20"/>
  <c r="B226" i="20"/>
  <c r="B225" i="20"/>
  <c r="B224" i="20"/>
  <c r="B223" i="20"/>
  <c r="B222" i="20"/>
  <c r="B221" i="20"/>
  <c r="B220" i="20"/>
  <c r="B219" i="20"/>
  <c r="B218" i="20"/>
  <c r="B217" i="20"/>
  <c r="B216" i="20"/>
  <c r="B215" i="20"/>
  <c r="B214" i="20"/>
  <c r="B213" i="20"/>
  <c r="B212" i="20"/>
  <c r="B211" i="20"/>
  <c r="B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CI134" i="20"/>
  <c r="CH134" i="20"/>
  <c r="CG134" i="20"/>
  <c r="CF134" i="20"/>
  <c r="CE134" i="20"/>
  <c r="CD134" i="20"/>
  <c r="CC134" i="20"/>
  <c r="CB134" i="20"/>
  <c r="CA134" i="20"/>
  <c r="BZ134" i="20"/>
  <c r="BY134" i="20"/>
  <c r="BX134" i="20"/>
  <c r="BW134" i="20"/>
  <c r="BV134" i="20"/>
  <c r="BU134" i="20"/>
  <c r="BT134" i="20"/>
  <c r="BS134" i="20"/>
  <c r="BR134" i="20"/>
  <c r="BQ134" i="20"/>
  <c r="BP134" i="20"/>
  <c r="BO134" i="20"/>
  <c r="BN134" i="20"/>
  <c r="BM134" i="20"/>
  <c r="BL134" i="20"/>
  <c r="BK134" i="20"/>
  <c r="BJ134" i="20"/>
  <c r="BI134" i="20"/>
  <c r="BH134" i="20"/>
  <c r="BG134" i="20"/>
  <c r="BF134" i="20"/>
  <c r="BE134" i="20"/>
  <c r="BD134" i="20"/>
  <c r="BC134" i="20"/>
  <c r="BB134" i="20"/>
  <c r="BA134" i="20"/>
  <c r="AZ134" i="20"/>
  <c r="AY134" i="20"/>
  <c r="AX134" i="20"/>
  <c r="AW134" i="20"/>
  <c r="AV134" i="20"/>
  <c r="AU134" i="20"/>
  <c r="AT134" i="20"/>
  <c r="AS134" i="20"/>
  <c r="AR134" i="20"/>
  <c r="AQ134" i="20"/>
  <c r="AP134" i="20"/>
  <c r="AO134" i="20"/>
  <c r="AN134" i="20"/>
  <c r="AM134" i="20"/>
  <c r="AL134" i="20"/>
  <c r="AK134" i="20"/>
  <c r="AJ134" i="20"/>
  <c r="AI134" i="20"/>
  <c r="AH134" i="20"/>
  <c r="AG134" i="20"/>
  <c r="AF134" i="20"/>
  <c r="AE134" i="20"/>
  <c r="AD134" i="20"/>
  <c r="AC134" i="20"/>
  <c r="AB134" i="20"/>
  <c r="AA134" i="20"/>
  <c r="Z134" i="20"/>
  <c r="Y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C134" i="20"/>
  <c r="A134" i="20"/>
  <c r="B133" i="20"/>
  <c r="CI133" i="20"/>
  <c r="CH133" i="20"/>
  <c r="CG133" i="20"/>
  <c r="CF133" i="20"/>
  <c r="CE133" i="20"/>
  <c r="CD133" i="20"/>
  <c r="CC133" i="20"/>
  <c r="CB133" i="20"/>
  <c r="CA133" i="20"/>
  <c r="BZ133" i="20"/>
  <c r="BY133" i="20"/>
  <c r="BX133" i="20"/>
  <c r="BW133" i="20"/>
  <c r="BV133" i="20"/>
  <c r="BU133" i="20"/>
  <c r="BT133" i="20"/>
  <c r="BS133" i="20"/>
  <c r="BR133" i="20"/>
  <c r="BQ133" i="20"/>
  <c r="BP133" i="20"/>
  <c r="BO133" i="20"/>
  <c r="BN133" i="20"/>
  <c r="BM133" i="20"/>
  <c r="BL133" i="20"/>
  <c r="BK133" i="20"/>
  <c r="BJ133" i="20"/>
  <c r="BI133" i="20"/>
  <c r="BH133" i="20"/>
  <c r="BG133" i="20"/>
  <c r="BF133" i="20"/>
  <c r="BE133" i="20"/>
  <c r="BD133" i="20"/>
  <c r="BC133" i="20"/>
  <c r="BB133" i="20"/>
  <c r="BA133" i="20"/>
  <c r="AZ133" i="20"/>
  <c r="AY133" i="20"/>
  <c r="AX133" i="20"/>
  <c r="AW133" i="20"/>
  <c r="AV133" i="20"/>
  <c r="AU133" i="20"/>
  <c r="AT133" i="20"/>
  <c r="AS133" i="20"/>
  <c r="AR133" i="20"/>
  <c r="AQ133" i="20"/>
  <c r="AP133" i="20"/>
  <c r="AO133" i="20"/>
  <c r="AN133" i="20"/>
  <c r="AM133" i="20"/>
  <c r="AL133" i="20"/>
  <c r="AK133" i="20"/>
  <c r="AJ133" i="20"/>
  <c r="AI133" i="20"/>
  <c r="AH133" i="20"/>
  <c r="AG133" i="20"/>
  <c r="AF133" i="20"/>
  <c r="AE133" i="20"/>
  <c r="AD133" i="20"/>
  <c r="AC133" i="20"/>
  <c r="AB133" i="20"/>
  <c r="AA133" i="20"/>
  <c r="Z133" i="20"/>
  <c r="Y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C133" i="20"/>
  <c r="A133" i="20"/>
  <c r="B132" i="20"/>
  <c r="CI132" i="20"/>
  <c r="CH132" i="20"/>
  <c r="CG132" i="20"/>
  <c r="CF132" i="20"/>
  <c r="CE132" i="20"/>
  <c r="CD132" i="20"/>
  <c r="CC132" i="20"/>
  <c r="CB132" i="20"/>
  <c r="CA132" i="20"/>
  <c r="BZ132" i="20"/>
  <c r="BY132" i="20"/>
  <c r="BX132" i="20"/>
  <c r="BW132" i="20"/>
  <c r="BV132" i="20"/>
  <c r="BU132" i="20"/>
  <c r="BT132" i="20"/>
  <c r="BS132" i="20"/>
  <c r="BR132" i="20"/>
  <c r="BQ132" i="20"/>
  <c r="BP132" i="20"/>
  <c r="BO132" i="20"/>
  <c r="BN132" i="20"/>
  <c r="BM132" i="20"/>
  <c r="BL132" i="20"/>
  <c r="BK132" i="20"/>
  <c r="BJ132" i="20"/>
  <c r="BI132" i="20"/>
  <c r="BH132" i="20"/>
  <c r="BG132" i="20"/>
  <c r="BF132" i="20"/>
  <c r="BE132" i="20"/>
  <c r="BD132" i="20"/>
  <c r="BC132" i="20"/>
  <c r="BB132" i="20"/>
  <c r="BA132" i="20"/>
  <c r="AZ132" i="20"/>
  <c r="AY132" i="20"/>
  <c r="AX132" i="20"/>
  <c r="AW132" i="20"/>
  <c r="AV132" i="20"/>
  <c r="AU132" i="20"/>
  <c r="AT132" i="20"/>
  <c r="AS132" i="20"/>
  <c r="AR132" i="20"/>
  <c r="AQ132" i="20"/>
  <c r="AP132" i="20"/>
  <c r="AO132" i="20"/>
  <c r="AN132" i="20"/>
  <c r="AM132" i="20"/>
  <c r="AL132" i="20"/>
  <c r="AK132" i="20"/>
  <c r="AJ132" i="20"/>
  <c r="AI132" i="20"/>
  <c r="AH132" i="20"/>
  <c r="AG132" i="20"/>
  <c r="AF132" i="20"/>
  <c r="AE132" i="20"/>
  <c r="AD132" i="20"/>
  <c r="AC132" i="20"/>
  <c r="AB132" i="20"/>
  <c r="AA132" i="20"/>
  <c r="Z132" i="20"/>
  <c r="Y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C132" i="20"/>
  <c r="A132" i="20"/>
  <c r="B131" i="20"/>
  <c r="CI131" i="20"/>
  <c r="CH131" i="20"/>
  <c r="CG131" i="20"/>
  <c r="CF131" i="20"/>
  <c r="CE131" i="20"/>
  <c r="CD131" i="20"/>
  <c r="CC131" i="20"/>
  <c r="CB131" i="20"/>
  <c r="CA131" i="20"/>
  <c r="BZ131" i="20"/>
  <c r="BY131" i="20"/>
  <c r="BX131" i="20"/>
  <c r="BW131" i="20"/>
  <c r="BV131" i="20"/>
  <c r="BU131" i="20"/>
  <c r="BT131" i="20"/>
  <c r="BS131" i="20"/>
  <c r="BR131" i="20"/>
  <c r="BQ131" i="20"/>
  <c r="BP131" i="20"/>
  <c r="BO131" i="20"/>
  <c r="BN131" i="20"/>
  <c r="BM131" i="20"/>
  <c r="BL131" i="20"/>
  <c r="BK131" i="20"/>
  <c r="BJ131" i="20"/>
  <c r="BI131" i="20"/>
  <c r="BH131" i="20"/>
  <c r="BG131" i="20"/>
  <c r="BF131" i="20"/>
  <c r="BE131" i="20"/>
  <c r="BD131" i="20"/>
  <c r="BC131" i="20"/>
  <c r="BB131" i="20"/>
  <c r="BA131" i="20"/>
  <c r="AZ131" i="20"/>
  <c r="AY131" i="20"/>
  <c r="AX131" i="20"/>
  <c r="AW131" i="20"/>
  <c r="AV131" i="20"/>
  <c r="AU131" i="20"/>
  <c r="AT131" i="20"/>
  <c r="AS131" i="20"/>
  <c r="AR131" i="20"/>
  <c r="AQ131" i="20"/>
  <c r="AP131" i="20"/>
  <c r="AO131" i="20"/>
  <c r="AN131" i="20"/>
  <c r="AM131" i="20"/>
  <c r="AL131" i="20"/>
  <c r="AK131" i="20"/>
  <c r="AJ131" i="20"/>
  <c r="AI131" i="20"/>
  <c r="AH131" i="20"/>
  <c r="AG131" i="20"/>
  <c r="AF131" i="20"/>
  <c r="AE131" i="20"/>
  <c r="AD131" i="20"/>
  <c r="AC131" i="20"/>
  <c r="AB131" i="20"/>
  <c r="AA131" i="20"/>
  <c r="Z131" i="20"/>
  <c r="Y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C131" i="20"/>
  <c r="A131" i="20"/>
  <c r="B130" i="20"/>
  <c r="CI130" i="20"/>
  <c r="CH130" i="20"/>
  <c r="CG130" i="20"/>
  <c r="CF130" i="20"/>
  <c r="CE130" i="20"/>
  <c r="CD130" i="20"/>
  <c r="CC130" i="20"/>
  <c r="CB130" i="20"/>
  <c r="CA130" i="20"/>
  <c r="BZ130" i="20"/>
  <c r="BY130" i="20"/>
  <c r="BX130" i="20"/>
  <c r="BW130" i="20"/>
  <c r="BV130" i="20"/>
  <c r="BU130" i="20"/>
  <c r="BT130" i="20"/>
  <c r="BS130" i="20"/>
  <c r="BR130" i="20"/>
  <c r="BQ130" i="20"/>
  <c r="BP130" i="20"/>
  <c r="BO130" i="20"/>
  <c r="BN130" i="20"/>
  <c r="BM130" i="20"/>
  <c r="BL130" i="20"/>
  <c r="BK130" i="20"/>
  <c r="BJ130" i="20"/>
  <c r="BI130" i="20"/>
  <c r="BH130" i="20"/>
  <c r="BG130" i="20"/>
  <c r="BF130" i="20"/>
  <c r="BE130" i="20"/>
  <c r="BD130" i="20"/>
  <c r="BC130" i="20"/>
  <c r="BB130" i="20"/>
  <c r="BA130" i="20"/>
  <c r="AZ130" i="20"/>
  <c r="AY130" i="20"/>
  <c r="AX130" i="20"/>
  <c r="AW130" i="20"/>
  <c r="AV130" i="20"/>
  <c r="AU130" i="20"/>
  <c r="AT130" i="20"/>
  <c r="AS130" i="20"/>
  <c r="AR130" i="20"/>
  <c r="AQ130" i="20"/>
  <c r="AP130" i="20"/>
  <c r="AO130" i="20"/>
  <c r="AN130" i="20"/>
  <c r="AM130" i="20"/>
  <c r="AL130" i="20"/>
  <c r="AK130" i="20"/>
  <c r="AJ130" i="20"/>
  <c r="AI130" i="20"/>
  <c r="AH130" i="20"/>
  <c r="AG130" i="20"/>
  <c r="AF130" i="20"/>
  <c r="AE130" i="20"/>
  <c r="AD130" i="20"/>
  <c r="AC130" i="20"/>
  <c r="AB130" i="20"/>
  <c r="AA130" i="20"/>
  <c r="Z130" i="20"/>
  <c r="Y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C130" i="20"/>
  <c r="A130" i="20"/>
  <c r="B129" i="20"/>
  <c r="CI129" i="20"/>
  <c r="CH129" i="20"/>
  <c r="CG129" i="20"/>
  <c r="CF129" i="20"/>
  <c r="CE129" i="20"/>
  <c r="CD129" i="20"/>
  <c r="CC129" i="20"/>
  <c r="CB129" i="20"/>
  <c r="CA129" i="20"/>
  <c r="BZ129" i="20"/>
  <c r="BY129" i="20"/>
  <c r="BX129" i="20"/>
  <c r="BW129" i="20"/>
  <c r="BV129" i="20"/>
  <c r="BU129" i="20"/>
  <c r="BT129" i="20"/>
  <c r="BS129" i="20"/>
  <c r="BR129" i="20"/>
  <c r="BQ129" i="20"/>
  <c r="BP129" i="20"/>
  <c r="BO129" i="20"/>
  <c r="BN129" i="20"/>
  <c r="BM129" i="20"/>
  <c r="BL129" i="20"/>
  <c r="BK129" i="20"/>
  <c r="BJ129" i="20"/>
  <c r="BI129" i="20"/>
  <c r="BH129" i="20"/>
  <c r="BG129" i="20"/>
  <c r="BF129" i="20"/>
  <c r="BE129" i="20"/>
  <c r="BD129" i="20"/>
  <c r="BC129" i="20"/>
  <c r="BB129" i="20"/>
  <c r="BA129" i="20"/>
  <c r="AZ129" i="20"/>
  <c r="AY129" i="20"/>
  <c r="AX129" i="20"/>
  <c r="AW129" i="20"/>
  <c r="AV129" i="20"/>
  <c r="AU129" i="20"/>
  <c r="AT129" i="20"/>
  <c r="AS129" i="20"/>
  <c r="AR129" i="20"/>
  <c r="AQ129" i="20"/>
  <c r="AP129" i="20"/>
  <c r="AO129" i="20"/>
  <c r="AN129" i="20"/>
  <c r="AM129" i="20"/>
  <c r="AL129" i="20"/>
  <c r="AK129" i="20"/>
  <c r="AJ129" i="20"/>
  <c r="AI129" i="20"/>
  <c r="AH129" i="20"/>
  <c r="AG129" i="20"/>
  <c r="AF129" i="20"/>
  <c r="AE129" i="20"/>
  <c r="AD129" i="20"/>
  <c r="AC129" i="20"/>
  <c r="AB129" i="20"/>
  <c r="AA129" i="20"/>
  <c r="Z129" i="20"/>
  <c r="Y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C129" i="20"/>
  <c r="A129" i="20"/>
  <c r="B128" i="20"/>
  <c r="CI128" i="20"/>
  <c r="CH128" i="20"/>
  <c r="CG128" i="20"/>
  <c r="CF128" i="20"/>
  <c r="CE128" i="20"/>
  <c r="CD128" i="20"/>
  <c r="CC128" i="20"/>
  <c r="CB128" i="20"/>
  <c r="CA128" i="20"/>
  <c r="BZ128" i="20"/>
  <c r="BY128" i="20"/>
  <c r="BX128" i="20"/>
  <c r="BW128" i="20"/>
  <c r="BV128" i="20"/>
  <c r="BU128" i="20"/>
  <c r="BT128" i="20"/>
  <c r="BS128" i="20"/>
  <c r="BR128" i="20"/>
  <c r="BQ128" i="20"/>
  <c r="BP128" i="20"/>
  <c r="BO128" i="20"/>
  <c r="BN128" i="20"/>
  <c r="BM128" i="20"/>
  <c r="BL128" i="20"/>
  <c r="BK128" i="20"/>
  <c r="BJ128" i="20"/>
  <c r="BI128" i="20"/>
  <c r="BH128" i="20"/>
  <c r="BG128" i="20"/>
  <c r="BF128" i="20"/>
  <c r="BE128" i="20"/>
  <c r="BD128" i="20"/>
  <c r="BC128" i="20"/>
  <c r="BB128" i="20"/>
  <c r="BA128" i="20"/>
  <c r="AZ128" i="20"/>
  <c r="AY128" i="20"/>
  <c r="AX128" i="20"/>
  <c r="AW128" i="20"/>
  <c r="AV128" i="20"/>
  <c r="AU128" i="20"/>
  <c r="AT128" i="20"/>
  <c r="AS128" i="20"/>
  <c r="AR128" i="20"/>
  <c r="AQ128" i="20"/>
  <c r="AP128" i="20"/>
  <c r="AO128" i="20"/>
  <c r="AN128" i="20"/>
  <c r="AM128" i="20"/>
  <c r="AL128" i="20"/>
  <c r="AK128" i="20"/>
  <c r="AJ128" i="20"/>
  <c r="AI128" i="20"/>
  <c r="AH128" i="20"/>
  <c r="AG128" i="20"/>
  <c r="AF128" i="20"/>
  <c r="AE128" i="20"/>
  <c r="AD128" i="20"/>
  <c r="AC128" i="20"/>
  <c r="AB128" i="20"/>
  <c r="AA128" i="20"/>
  <c r="Z128" i="20"/>
  <c r="Y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C128" i="20"/>
  <c r="A128" i="20"/>
  <c r="B127" i="20"/>
  <c r="CI127" i="20"/>
  <c r="CH127" i="20"/>
  <c r="CG127" i="20"/>
  <c r="CF127" i="20"/>
  <c r="CE127" i="20"/>
  <c r="CD127" i="20"/>
  <c r="CC127" i="20"/>
  <c r="CB127" i="20"/>
  <c r="CA127" i="20"/>
  <c r="BZ127" i="20"/>
  <c r="BY127" i="20"/>
  <c r="BX127" i="20"/>
  <c r="BW127" i="20"/>
  <c r="BV127" i="20"/>
  <c r="BU127" i="20"/>
  <c r="BT127" i="20"/>
  <c r="BS127" i="20"/>
  <c r="BR127" i="20"/>
  <c r="BQ127" i="20"/>
  <c r="BP127" i="20"/>
  <c r="BO127" i="20"/>
  <c r="BN127" i="20"/>
  <c r="BM127" i="20"/>
  <c r="BL127" i="20"/>
  <c r="BK127" i="20"/>
  <c r="BJ127" i="20"/>
  <c r="BI127" i="20"/>
  <c r="BH127" i="20"/>
  <c r="BG127" i="20"/>
  <c r="BF127" i="20"/>
  <c r="BE127" i="20"/>
  <c r="BD127" i="20"/>
  <c r="BC127" i="20"/>
  <c r="BB127" i="20"/>
  <c r="BA127" i="20"/>
  <c r="AZ127" i="20"/>
  <c r="AY127" i="20"/>
  <c r="AX127" i="20"/>
  <c r="AW127" i="20"/>
  <c r="AV127" i="20"/>
  <c r="AU127" i="20"/>
  <c r="AT127" i="20"/>
  <c r="AS127" i="20"/>
  <c r="AR127" i="20"/>
  <c r="AQ127" i="20"/>
  <c r="AP127" i="20"/>
  <c r="AO127" i="20"/>
  <c r="AN127" i="20"/>
  <c r="AM127" i="20"/>
  <c r="AL127" i="20"/>
  <c r="AK127" i="20"/>
  <c r="AJ127" i="20"/>
  <c r="AI127" i="20"/>
  <c r="AH127" i="20"/>
  <c r="AG127" i="20"/>
  <c r="AF127" i="20"/>
  <c r="AE127" i="20"/>
  <c r="AD127" i="20"/>
  <c r="AC127" i="20"/>
  <c r="AB127" i="20"/>
  <c r="AA127" i="20"/>
  <c r="Z127" i="20"/>
  <c r="Y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C127" i="20"/>
  <c r="A127" i="20"/>
  <c r="B126" i="20"/>
  <c r="CI126" i="20"/>
  <c r="CH126" i="20"/>
  <c r="CG126" i="20"/>
  <c r="CF126" i="20"/>
  <c r="CE126" i="20"/>
  <c r="CD126" i="20"/>
  <c r="CC126" i="20"/>
  <c r="CB126" i="20"/>
  <c r="CA126" i="20"/>
  <c r="BZ126" i="20"/>
  <c r="BY126" i="20"/>
  <c r="BX126" i="20"/>
  <c r="BW126" i="20"/>
  <c r="BV126" i="20"/>
  <c r="BU126" i="20"/>
  <c r="BT126" i="20"/>
  <c r="BS126" i="20"/>
  <c r="BR126" i="20"/>
  <c r="BQ126" i="20"/>
  <c r="BP126" i="20"/>
  <c r="BO126" i="20"/>
  <c r="BN126" i="20"/>
  <c r="BM126" i="20"/>
  <c r="BL126" i="20"/>
  <c r="BK126" i="20"/>
  <c r="BJ126" i="20"/>
  <c r="BI126" i="20"/>
  <c r="BH126" i="20"/>
  <c r="BG126" i="20"/>
  <c r="BF126" i="20"/>
  <c r="BE126" i="20"/>
  <c r="BD126" i="20"/>
  <c r="BC126" i="20"/>
  <c r="BB126" i="20"/>
  <c r="BA126" i="20"/>
  <c r="AZ126" i="20"/>
  <c r="AY126" i="20"/>
  <c r="AX126" i="20"/>
  <c r="AW126" i="20"/>
  <c r="AV126" i="20"/>
  <c r="AU126" i="20"/>
  <c r="AT126" i="20"/>
  <c r="AS126" i="20"/>
  <c r="AR126" i="20"/>
  <c r="AQ126" i="20"/>
  <c r="AP126" i="20"/>
  <c r="AO126" i="20"/>
  <c r="AN126" i="20"/>
  <c r="AM126" i="20"/>
  <c r="AL126" i="20"/>
  <c r="AK126" i="20"/>
  <c r="AJ126" i="20"/>
  <c r="AI126" i="20"/>
  <c r="AH126" i="20"/>
  <c r="AG126" i="20"/>
  <c r="AF126" i="20"/>
  <c r="AE126" i="20"/>
  <c r="AD126" i="20"/>
  <c r="AC126" i="20"/>
  <c r="AB126" i="20"/>
  <c r="AA126" i="20"/>
  <c r="Z126" i="20"/>
  <c r="Y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C126" i="20"/>
  <c r="A126" i="20"/>
  <c r="B125" i="20"/>
  <c r="CI125" i="20"/>
  <c r="CH125" i="20"/>
  <c r="CG125" i="20"/>
  <c r="CF125" i="20"/>
  <c r="CE125" i="20"/>
  <c r="CD125" i="20"/>
  <c r="CC125" i="20"/>
  <c r="CB125" i="20"/>
  <c r="CA125" i="20"/>
  <c r="BZ125" i="20"/>
  <c r="BY125" i="20"/>
  <c r="BX125" i="20"/>
  <c r="BW125" i="20"/>
  <c r="BV125" i="20"/>
  <c r="BU125" i="20"/>
  <c r="BT125" i="20"/>
  <c r="BS125" i="20"/>
  <c r="BR125" i="20"/>
  <c r="BQ125" i="20"/>
  <c r="BP125" i="20"/>
  <c r="BO125" i="20"/>
  <c r="BN125" i="20"/>
  <c r="BM125" i="20"/>
  <c r="BL125" i="20"/>
  <c r="BK125" i="20"/>
  <c r="BJ125" i="20"/>
  <c r="BI125" i="20"/>
  <c r="BH125" i="20"/>
  <c r="BG125" i="20"/>
  <c r="BF125" i="20"/>
  <c r="BE125" i="20"/>
  <c r="BD125" i="20"/>
  <c r="BC125" i="20"/>
  <c r="BB125" i="20"/>
  <c r="BA125" i="20"/>
  <c r="AZ125" i="20"/>
  <c r="AY125" i="20"/>
  <c r="AX125" i="20"/>
  <c r="AW125" i="20"/>
  <c r="AV125" i="20"/>
  <c r="AU125" i="20"/>
  <c r="AT125" i="20"/>
  <c r="AS125" i="20"/>
  <c r="AR125" i="20"/>
  <c r="AQ125" i="20"/>
  <c r="AP125" i="20"/>
  <c r="AO125" i="20"/>
  <c r="AN125" i="20"/>
  <c r="AM125" i="20"/>
  <c r="AL125" i="20"/>
  <c r="AK125" i="20"/>
  <c r="AJ125" i="20"/>
  <c r="AI125" i="20"/>
  <c r="AH125" i="20"/>
  <c r="AG125" i="20"/>
  <c r="AF125" i="20"/>
  <c r="AE125" i="20"/>
  <c r="AD125" i="20"/>
  <c r="AC125" i="20"/>
  <c r="AB125" i="20"/>
  <c r="AA125" i="20"/>
  <c r="Z125" i="20"/>
  <c r="Y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C125" i="20"/>
  <c r="A125" i="20"/>
  <c r="B124" i="20"/>
  <c r="CI124" i="20"/>
  <c r="CH124" i="20"/>
  <c r="CG124" i="20"/>
  <c r="CF124" i="20"/>
  <c r="CE124" i="20"/>
  <c r="CD124" i="20"/>
  <c r="CC124" i="20"/>
  <c r="CB124" i="20"/>
  <c r="CA124" i="20"/>
  <c r="BZ124" i="20"/>
  <c r="BY124" i="20"/>
  <c r="BX124" i="20"/>
  <c r="BW124" i="20"/>
  <c r="BV124" i="20"/>
  <c r="BU124" i="20"/>
  <c r="BT124" i="20"/>
  <c r="BS124" i="20"/>
  <c r="BR124" i="20"/>
  <c r="BQ124" i="20"/>
  <c r="BP124" i="20"/>
  <c r="BO124" i="20"/>
  <c r="BN124" i="20"/>
  <c r="BM124" i="20"/>
  <c r="BL124" i="20"/>
  <c r="BK124" i="20"/>
  <c r="BJ124" i="20"/>
  <c r="BI124" i="20"/>
  <c r="BH124" i="20"/>
  <c r="BG124" i="20"/>
  <c r="BF124" i="20"/>
  <c r="BE124" i="20"/>
  <c r="BD124" i="20"/>
  <c r="BC124" i="20"/>
  <c r="BB124" i="20"/>
  <c r="BA124" i="20"/>
  <c r="AZ124" i="20"/>
  <c r="AY124" i="20"/>
  <c r="AX124" i="20"/>
  <c r="AW124" i="20"/>
  <c r="AV124" i="20"/>
  <c r="AU124" i="20"/>
  <c r="AT124" i="20"/>
  <c r="AS124" i="20"/>
  <c r="AR124" i="20"/>
  <c r="AQ124" i="20"/>
  <c r="AP124" i="20"/>
  <c r="AO124" i="20"/>
  <c r="AN124" i="20"/>
  <c r="AM124" i="20"/>
  <c r="AL124" i="20"/>
  <c r="AK124" i="20"/>
  <c r="AJ124" i="20"/>
  <c r="AI124" i="20"/>
  <c r="AH124" i="20"/>
  <c r="AG124" i="20"/>
  <c r="AF124" i="20"/>
  <c r="AE124" i="20"/>
  <c r="AD124" i="20"/>
  <c r="AC124" i="20"/>
  <c r="AB124" i="20"/>
  <c r="AA124" i="20"/>
  <c r="Z124" i="20"/>
  <c r="Y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C124" i="20"/>
  <c r="A124" i="20"/>
  <c r="B123" i="20"/>
  <c r="CI123" i="20"/>
  <c r="CH123" i="20"/>
  <c r="CG123" i="20"/>
  <c r="CF123" i="20"/>
  <c r="CE123" i="20"/>
  <c r="CD123" i="20"/>
  <c r="CC123" i="20"/>
  <c r="CB123" i="20"/>
  <c r="CA123" i="20"/>
  <c r="BZ123" i="20"/>
  <c r="BY123" i="20"/>
  <c r="BX123" i="20"/>
  <c r="BW123" i="20"/>
  <c r="BV123" i="20"/>
  <c r="BU123" i="20"/>
  <c r="BT123" i="20"/>
  <c r="BS123" i="20"/>
  <c r="BR123" i="20"/>
  <c r="BQ123" i="20"/>
  <c r="BP123" i="20"/>
  <c r="BO123" i="20"/>
  <c r="BN123" i="20"/>
  <c r="BM123" i="20"/>
  <c r="BL123" i="20"/>
  <c r="BK123" i="20"/>
  <c r="BJ123" i="20"/>
  <c r="BI123" i="20"/>
  <c r="BH123" i="20"/>
  <c r="BG123" i="20"/>
  <c r="BF123" i="20"/>
  <c r="BE123" i="20"/>
  <c r="BD123" i="20"/>
  <c r="BC123" i="20"/>
  <c r="BB123" i="20"/>
  <c r="BA123" i="20"/>
  <c r="AZ123" i="20"/>
  <c r="AY123" i="20"/>
  <c r="AX123" i="20"/>
  <c r="AW123" i="20"/>
  <c r="AV123" i="20"/>
  <c r="AU123" i="20"/>
  <c r="AT123" i="20"/>
  <c r="AS123" i="20"/>
  <c r="AR123" i="20"/>
  <c r="AQ123" i="20"/>
  <c r="AP123" i="20"/>
  <c r="AO123" i="20"/>
  <c r="AN123" i="20"/>
  <c r="AM123" i="20"/>
  <c r="AL123" i="20"/>
  <c r="AK123" i="20"/>
  <c r="AJ123" i="20"/>
  <c r="AI123" i="20"/>
  <c r="AH123" i="20"/>
  <c r="AG123" i="20"/>
  <c r="AF123" i="20"/>
  <c r="AE123" i="20"/>
  <c r="AD123" i="20"/>
  <c r="AC123" i="20"/>
  <c r="AB123" i="20"/>
  <c r="AA123" i="20"/>
  <c r="Z123" i="20"/>
  <c r="Y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C123" i="20"/>
  <c r="A123" i="20"/>
  <c r="B122" i="20"/>
  <c r="CI122" i="20"/>
  <c r="CH122" i="20"/>
  <c r="CG122" i="20"/>
  <c r="CF122" i="20"/>
  <c r="CE122" i="20"/>
  <c r="CD122" i="20"/>
  <c r="CC122" i="20"/>
  <c r="CB122" i="20"/>
  <c r="CA122" i="20"/>
  <c r="BZ122" i="20"/>
  <c r="BY122" i="20"/>
  <c r="BX122" i="20"/>
  <c r="BW122" i="20"/>
  <c r="BV122" i="20"/>
  <c r="BU122" i="20"/>
  <c r="BT122" i="20"/>
  <c r="BS122" i="20"/>
  <c r="BR122" i="20"/>
  <c r="BQ122" i="20"/>
  <c r="BP122" i="20"/>
  <c r="BO122" i="20"/>
  <c r="BN122" i="20"/>
  <c r="BM122" i="20"/>
  <c r="BL122" i="20"/>
  <c r="BK122" i="20"/>
  <c r="BJ122" i="20"/>
  <c r="BI122" i="20"/>
  <c r="BH122" i="20"/>
  <c r="BG122" i="20"/>
  <c r="BF122" i="20"/>
  <c r="BE122" i="20"/>
  <c r="BD122" i="20"/>
  <c r="BC122" i="20"/>
  <c r="BB122" i="20"/>
  <c r="BA122" i="20"/>
  <c r="AZ122" i="20"/>
  <c r="AY122" i="20"/>
  <c r="AX122" i="20"/>
  <c r="AW122" i="20"/>
  <c r="AV122" i="20"/>
  <c r="AU122" i="20"/>
  <c r="AT122" i="20"/>
  <c r="AS122" i="20"/>
  <c r="AR122" i="20"/>
  <c r="AQ122" i="20"/>
  <c r="AP122" i="20"/>
  <c r="AO122" i="20"/>
  <c r="AN122" i="20"/>
  <c r="AM122" i="20"/>
  <c r="AL122" i="20"/>
  <c r="AK122" i="20"/>
  <c r="AJ122" i="20"/>
  <c r="AI122" i="20"/>
  <c r="AH122" i="20"/>
  <c r="AG122" i="20"/>
  <c r="AF122" i="20"/>
  <c r="AE122" i="20"/>
  <c r="AD122" i="20"/>
  <c r="AC122" i="20"/>
  <c r="AB122" i="20"/>
  <c r="AA122" i="20"/>
  <c r="Z122" i="20"/>
  <c r="Y122" i="20"/>
  <c r="U122" i="20"/>
  <c r="T122" i="20"/>
  <c r="S122" i="20"/>
  <c r="R122" i="20"/>
  <c r="Q122" i="20"/>
  <c r="P122" i="20"/>
  <c r="O122" i="20"/>
  <c r="N122" i="20"/>
  <c r="M122" i="20"/>
  <c r="L122" i="20"/>
  <c r="K122" i="20"/>
  <c r="J122" i="20"/>
  <c r="I122" i="20"/>
  <c r="H122" i="20"/>
  <c r="G122" i="20"/>
  <c r="F122" i="20"/>
  <c r="E122" i="20"/>
  <c r="D122" i="20"/>
  <c r="C122" i="20"/>
  <c r="A122" i="20"/>
  <c r="B121" i="20"/>
  <c r="CI121" i="20"/>
  <c r="CH121" i="20"/>
  <c r="CG121" i="20"/>
  <c r="CF121" i="20"/>
  <c r="CE121" i="20"/>
  <c r="CD121" i="20"/>
  <c r="CC121" i="20"/>
  <c r="CB121" i="20"/>
  <c r="CA121" i="20"/>
  <c r="BZ121" i="20"/>
  <c r="BY121" i="20"/>
  <c r="BX121" i="20"/>
  <c r="BW121" i="20"/>
  <c r="BV121" i="20"/>
  <c r="BU121" i="20"/>
  <c r="BT121" i="20"/>
  <c r="BS121" i="20"/>
  <c r="BR121" i="20"/>
  <c r="BQ121" i="20"/>
  <c r="BP121" i="20"/>
  <c r="BO121" i="20"/>
  <c r="BN121" i="20"/>
  <c r="BM121" i="20"/>
  <c r="BL121" i="20"/>
  <c r="BK121" i="20"/>
  <c r="BJ121" i="20"/>
  <c r="BI121" i="20"/>
  <c r="BH121" i="20"/>
  <c r="BG121" i="20"/>
  <c r="BF121" i="20"/>
  <c r="BE121" i="20"/>
  <c r="BD121" i="20"/>
  <c r="BC121" i="20"/>
  <c r="BB121" i="20"/>
  <c r="BA121" i="20"/>
  <c r="AZ121" i="20"/>
  <c r="AY121" i="20"/>
  <c r="AX121" i="20"/>
  <c r="AW121" i="20"/>
  <c r="AV121" i="20"/>
  <c r="AU121" i="20"/>
  <c r="AT121" i="20"/>
  <c r="AS121" i="20"/>
  <c r="AR121" i="20"/>
  <c r="AQ121" i="20"/>
  <c r="AP121" i="20"/>
  <c r="AO121" i="20"/>
  <c r="AN121" i="20"/>
  <c r="AM121" i="20"/>
  <c r="AL121" i="20"/>
  <c r="AK121" i="20"/>
  <c r="AJ121" i="20"/>
  <c r="AI121" i="20"/>
  <c r="AH121" i="20"/>
  <c r="AG121" i="20"/>
  <c r="AF121" i="20"/>
  <c r="AE121" i="20"/>
  <c r="AD121" i="20"/>
  <c r="AC121" i="20"/>
  <c r="AB121" i="20"/>
  <c r="AA121" i="20"/>
  <c r="Z121" i="20"/>
  <c r="Y121" i="20"/>
  <c r="U121" i="20"/>
  <c r="T121" i="20"/>
  <c r="S121" i="20"/>
  <c r="R121" i="20"/>
  <c r="Q121" i="20"/>
  <c r="P121" i="20"/>
  <c r="O121" i="20"/>
  <c r="N121" i="20"/>
  <c r="M121" i="20"/>
  <c r="L121" i="20"/>
  <c r="K121" i="20"/>
  <c r="J121" i="20"/>
  <c r="I121" i="20"/>
  <c r="H121" i="20"/>
  <c r="G121" i="20"/>
  <c r="F121" i="20"/>
  <c r="E121" i="20"/>
  <c r="D121" i="20"/>
  <c r="C121" i="20"/>
  <c r="A121" i="20"/>
  <c r="B120" i="20"/>
  <c r="CI120" i="20"/>
  <c r="CH120" i="20"/>
  <c r="CG120" i="20"/>
  <c r="CF120" i="20"/>
  <c r="CE120" i="20"/>
  <c r="CD120" i="20"/>
  <c r="CC120" i="20"/>
  <c r="CB120" i="20"/>
  <c r="CA120" i="20"/>
  <c r="BZ120" i="20"/>
  <c r="BY120" i="20"/>
  <c r="BX120" i="20"/>
  <c r="BW120" i="20"/>
  <c r="BV120" i="20"/>
  <c r="BU120" i="20"/>
  <c r="BT120" i="20"/>
  <c r="BS120" i="20"/>
  <c r="BR120" i="20"/>
  <c r="BQ120" i="20"/>
  <c r="BP120" i="20"/>
  <c r="BO120" i="20"/>
  <c r="BN120" i="20"/>
  <c r="BM120" i="20"/>
  <c r="BL120" i="20"/>
  <c r="BK120" i="20"/>
  <c r="BJ120" i="20"/>
  <c r="BI120" i="20"/>
  <c r="BH120" i="20"/>
  <c r="BG120" i="20"/>
  <c r="BF120" i="20"/>
  <c r="BE120" i="20"/>
  <c r="BD120" i="20"/>
  <c r="BC120" i="20"/>
  <c r="BB120" i="20"/>
  <c r="BA120" i="20"/>
  <c r="AZ120" i="20"/>
  <c r="AY120" i="20"/>
  <c r="AX120" i="20"/>
  <c r="AW120" i="20"/>
  <c r="AV120" i="20"/>
  <c r="AU120" i="20"/>
  <c r="AT120" i="20"/>
  <c r="AS120" i="20"/>
  <c r="AR120" i="20"/>
  <c r="AQ120" i="20"/>
  <c r="AP120" i="20"/>
  <c r="AO120" i="20"/>
  <c r="AN120" i="20"/>
  <c r="AM120" i="20"/>
  <c r="AL120" i="20"/>
  <c r="AK120" i="20"/>
  <c r="AJ120" i="20"/>
  <c r="AI120" i="20"/>
  <c r="AH120" i="20"/>
  <c r="AG120" i="20"/>
  <c r="AF120" i="20"/>
  <c r="AE120" i="20"/>
  <c r="AD120" i="20"/>
  <c r="AC120" i="20"/>
  <c r="AB120" i="20"/>
  <c r="AA120" i="20"/>
  <c r="Z120" i="20"/>
  <c r="Y120" i="20"/>
  <c r="U120" i="20"/>
  <c r="T120" i="20"/>
  <c r="S120" i="20"/>
  <c r="R120" i="20"/>
  <c r="Q120" i="20"/>
  <c r="P120" i="20"/>
  <c r="O120" i="20"/>
  <c r="N120" i="20"/>
  <c r="M120" i="20"/>
  <c r="L120" i="20"/>
  <c r="K120" i="20"/>
  <c r="J120" i="20"/>
  <c r="I120" i="20"/>
  <c r="H120" i="20"/>
  <c r="G120" i="20"/>
  <c r="F120" i="20"/>
  <c r="E120" i="20"/>
  <c r="D120" i="20"/>
  <c r="C120" i="20"/>
  <c r="A120" i="20"/>
  <c r="B119" i="20"/>
  <c r="CI119" i="20"/>
  <c r="CH119" i="20"/>
  <c r="CG119" i="20"/>
  <c r="CF119" i="20"/>
  <c r="CE119" i="20"/>
  <c r="CD119" i="20"/>
  <c r="CC119" i="20"/>
  <c r="CB119" i="20"/>
  <c r="CA119" i="20"/>
  <c r="BZ119" i="20"/>
  <c r="BY119" i="20"/>
  <c r="BX119" i="20"/>
  <c r="BW119" i="20"/>
  <c r="BV119" i="20"/>
  <c r="BU119" i="20"/>
  <c r="BT119" i="20"/>
  <c r="BS119" i="20"/>
  <c r="BR119" i="20"/>
  <c r="BQ119" i="20"/>
  <c r="BP119" i="20"/>
  <c r="BO119" i="20"/>
  <c r="BN119" i="20"/>
  <c r="BM119" i="20"/>
  <c r="BL119" i="20"/>
  <c r="BK119" i="20"/>
  <c r="BJ119" i="20"/>
  <c r="BI119" i="20"/>
  <c r="BH119" i="20"/>
  <c r="BG119" i="20"/>
  <c r="BF119" i="20"/>
  <c r="BE119" i="20"/>
  <c r="BD119" i="20"/>
  <c r="BC119" i="20"/>
  <c r="BB119" i="20"/>
  <c r="BA119" i="20"/>
  <c r="AZ119" i="20"/>
  <c r="AY119" i="20"/>
  <c r="AX119" i="20"/>
  <c r="AW119" i="20"/>
  <c r="AV119" i="20"/>
  <c r="AU119" i="20"/>
  <c r="AT119" i="20"/>
  <c r="AS119" i="20"/>
  <c r="AR119" i="20"/>
  <c r="AQ119" i="20"/>
  <c r="AP119" i="20"/>
  <c r="AO119" i="20"/>
  <c r="AN119" i="20"/>
  <c r="AM119" i="20"/>
  <c r="AL119" i="20"/>
  <c r="AK119" i="20"/>
  <c r="AJ119" i="20"/>
  <c r="AI119" i="20"/>
  <c r="AH119" i="20"/>
  <c r="AG119" i="20"/>
  <c r="AF119" i="20"/>
  <c r="AE119" i="20"/>
  <c r="AD119" i="20"/>
  <c r="AC119" i="20"/>
  <c r="AB119" i="20"/>
  <c r="AA119" i="20"/>
  <c r="Z119" i="20"/>
  <c r="Y119" i="20"/>
  <c r="U119" i="20"/>
  <c r="T119" i="20"/>
  <c r="S119" i="20"/>
  <c r="R119" i="20"/>
  <c r="Q119" i="20"/>
  <c r="P119" i="20"/>
  <c r="O119" i="20"/>
  <c r="N119" i="20"/>
  <c r="M119" i="20"/>
  <c r="L119" i="20"/>
  <c r="K119" i="20"/>
  <c r="J119" i="20"/>
  <c r="I119" i="20"/>
  <c r="H119" i="20"/>
  <c r="G119" i="20"/>
  <c r="F119" i="20"/>
  <c r="E119" i="20"/>
  <c r="D119" i="20"/>
  <c r="C119" i="20"/>
  <c r="A119" i="20"/>
  <c r="B118" i="20"/>
  <c r="CI118" i="20"/>
  <c r="CH118" i="20"/>
  <c r="CG118" i="20"/>
  <c r="CF118" i="20"/>
  <c r="CE118" i="20"/>
  <c r="CD118" i="20"/>
  <c r="CC118" i="20"/>
  <c r="CB118" i="20"/>
  <c r="CA118" i="20"/>
  <c r="BZ118" i="20"/>
  <c r="BY118" i="20"/>
  <c r="BX118" i="20"/>
  <c r="BW118" i="20"/>
  <c r="BV118" i="20"/>
  <c r="BU118" i="20"/>
  <c r="BT118" i="20"/>
  <c r="BS118" i="20"/>
  <c r="BR118" i="20"/>
  <c r="BQ118" i="20"/>
  <c r="BP118" i="20"/>
  <c r="BO118" i="20"/>
  <c r="BN118" i="20"/>
  <c r="BM118" i="20"/>
  <c r="BL118" i="20"/>
  <c r="BK118" i="20"/>
  <c r="BJ118" i="20"/>
  <c r="BI118" i="20"/>
  <c r="BH118" i="20"/>
  <c r="BG118" i="20"/>
  <c r="BF118" i="20"/>
  <c r="BE118" i="20"/>
  <c r="BD118" i="20"/>
  <c r="BC118" i="20"/>
  <c r="BB118" i="20"/>
  <c r="BA118" i="20"/>
  <c r="AZ118" i="20"/>
  <c r="AY118" i="20"/>
  <c r="AX118" i="20"/>
  <c r="AW118" i="20"/>
  <c r="AV118" i="20"/>
  <c r="AU118" i="20"/>
  <c r="AT118" i="20"/>
  <c r="AS118" i="20"/>
  <c r="AR118" i="20"/>
  <c r="AQ118" i="20"/>
  <c r="AP118" i="20"/>
  <c r="AO118" i="20"/>
  <c r="AN118" i="20"/>
  <c r="AM118" i="20"/>
  <c r="AL118" i="20"/>
  <c r="AK118" i="20"/>
  <c r="AJ118" i="20"/>
  <c r="AI118" i="20"/>
  <c r="AH118" i="20"/>
  <c r="AG118" i="20"/>
  <c r="AF118" i="20"/>
  <c r="AE118" i="20"/>
  <c r="AD118" i="20"/>
  <c r="AC118" i="20"/>
  <c r="AB118" i="20"/>
  <c r="AA118" i="20"/>
  <c r="Z118" i="20"/>
  <c r="Y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C118" i="20"/>
  <c r="A118" i="20"/>
  <c r="B117" i="20"/>
  <c r="CI117" i="20"/>
  <c r="CH117" i="20"/>
  <c r="CG117" i="20"/>
  <c r="CF117" i="20"/>
  <c r="CE117" i="20"/>
  <c r="CD117" i="20"/>
  <c r="CC117" i="20"/>
  <c r="CB117" i="20"/>
  <c r="CA117" i="20"/>
  <c r="BZ117" i="20"/>
  <c r="BY117" i="20"/>
  <c r="BX117" i="20"/>
  <c r="BW117" i="20"/>
  <c r="BV117" i="20"/>
  <c r="BU117" i="20"/>
  <c r="BT117" i="20"/>
  <c r="BS117" i="20"/>
  <c r="BR117" i="20"/>
  <c r="BQ117" i="20"/>
  <c r="BP117" i="20"/>
  <c r="BO117" i="20"/>
  <c r="BN117" i="20"/>
  <c r="BM117" i="20"/>
  <c r="BL117" i="20"/>
  <c r="BK117" i="20"/>
  <c r="BJ117" i="20"/>
  <c r="BI117" i="20"/>
  <c r="BH117" i="20"/>
  <c r="BG117" i="20"/>
  <c r="BF117" i="20"/>
  <c r="BE117" i="20"/>
  <c r="BD117" i="20"/>
  <c r="BC117" i="20"/>
  <c r="BB117" i="20"/>
  <c r="BA117" i="20"/>
  <c r="AZ117" i="20"/>
  <c r="AY117" i="20"/>
  <c r="AX117" i="20"/>
  <c r="AW117" i="20"/>
  <c r="AV117" i="20"/>
  <c r="AU117" i="20"/>
  <c r="AT117" i="20"/>
  <c r="AS117" i="20"/>
  <c r="AR117" i="20"/>
  <c r="AQ117" i="20"/>
  <c r="AP117" i="20"/>
  <c r="AO117" i="20"/>
  <c r="AN117" i="20"/>
  <c r="AM117" i="20"/>
  <c r="AL117" i="20"/>
  <c r="AK117" i="20"/>
  <c r="AJ117" i="20"/>
  <c r="AI117" i="20"/>
  <c r="AH117" i="20"/>
  <c r="AG117" i="20"/>
  <c r="AF117" i="20"/>
  <c r="AE117" i="20"/>
  <c r="AD117" i="20"/>
  <c r="AC117" i="20"/>
  <c r="AB117" i="20"/>
  <c r="AA117" i="20"/>
  <c r="Z117" i="20"/>
  <c r="Y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C117" i="20"/>
  <c r="A117" i="20"/>
  <c r="B116" i="20"/>
  <c r="CI116" i="20"/>
  <c r="CH116" i="20"/>
  <c r="CG116" i="20"/>
  <c r="CF116" i="20"/>
  <c r="CE116" i="20"/>
  <c r="CD116" i="20"/>
  <c r="CC116" i="20"/>
  <c r="CB116" i="20"/>
  <c r="CA116" i="20"/>
  <c r="BZ116" i="20"/>
  <c r="BY116" i="20"/>
  <c r="BX116" i="20"/>
  <c r="BW116" i="20"/>
  <c r="BV116" i="20"/>
  <c r="BU116" i="20"/>
  <c r="BT116" i="20"/>
  <c r="BS116" i="20"/>
  <c r="BR116" i="20"/>
  <c r="BQ116" i="20"/>
  <c r="BP116" i="20"/>
  <c r="BO116" i="20"/>
  <c r="BN116" i="20"/>
  <c r="BM116" i="20"/>
  <c r="BL116" i="20"/>
  <c r="BK116" i="20"/>
  <c r="BJ116" i="20"/>
  <c r="BI116" i="20"/>
  <c r="BH116" i="20"/>
  <c r="BG116" i="20"/>
  <c r="BF116" i="20"/>
  <c r="BE116" i="20"/>
  <c r="BD116" i="20"/>
  <c r="BC116" i="20"/>
  <c r="BB116" i="20"/>
  <c r="BA116" i="20"/>
  <c r="AZ116" i="20"/>
  <c r="AY116" i="20"/>
  <c r="AX116" i="20"/>
  <c r="AW116" i="20"/>
  <c r="AV116" i="20"/>
  <c r="AU116" i="20"/>
  <c r="AT116" i="20"/>
  <c r="AS116" i="20"/>
  <c r="AR116" i="20"/>
  <c r="AQ116" i="20"/>
  <c r="AP116" i="20"/>
  <c r="AO116" i="20"/>
  <c r="AN116" i="20"/>
  <c r="AM116" i="20"/>
  <c r="AL116" i="20"/>
  <c r="AK116" i="20"/>
  <c r="AJ116" i="20"/>
  <c r="AI116" i="20"/>
  <c r="AH116" i="20"/>
  <c r="AG116" i="20"/>
  <c r="AF116" i="20"/>
  <c r="AE116" i="20"/>
  <c r="AD116" i="20"/>
  <c r="AC116" i="20"/>
  <c r="AB116" i="20"/>
  <c r="AA116" i="20"/>
  <c r="Z116" i="20"/>
  <c r="Y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C116" i="20"/>
  <c r="A116" i="20"/>
  <c r="B115" i="20"/>
  <c r="CI115" i="20"/>
  <c r="CH115" i="20"/>
  <c r="CG115" i="20"/>
  <c r="CF115" i="20"/>
  <c r="CE115" i="20"/>
  <c r="CD115" i="20"/>
  <c r="CC115" i="20"/>
  <c r="CB115" i="20"/>
  <c r="CA115" i="20"/>
  <c r="BZ115" i="20"/>
  <c r="BY115" i="20"/>
  <c r="BX115" i="20"/>
  <c r="BW115" i="20"/>
  <c r="BV115" i="20"/>
  <c r="BU115" i="20"/>
  <c r="BT115" i="20"/>
  <c r="BS115" i="20"/>
  <c r="BR115" i="20"/>
  <c r="BQ115" i="20"/>
  <c r="BP115" i="20"/>
  <c r="BO115" i="20"/>
  <c r="BN115" i="20"/>
  <c r="BM115" i="20"/>
  <c r="BL115" i="20"/>
  <c r="BK115" i="20"/>
  <c r="BJ115" i="20"/>
  <c r="BI115" i="20"/>
  <c r="BH115" i="20"/>
  <c r="BG115" i="20"/>
  <c r="BF115" i="20"/>
  <c r="BE115" i="20"/>
  <c r="BD115" i="20"/>
  <c r="BC115" i="20"/>
  <c r="BB115" i="20"/>
  <c r="BA115" i="20"/>
  <c r="AZ115" i="20"/>
  <c r="AY115" i="20"/>
  <c r="AX115" i="20"/>
  <c r="AW115" i="20"/>
  <c r="AV115" i="20"/>
  <c r="AU115" i="20"/>
  <c r="AT115" i="20"/>
  <c r="AS115" i="20"/>
  <c r="AR115" i="20"/>
  <c r="AQ115" i="20"/>
  <c r="AP115" i="20"/>
  <c r="AO115" i="20"/>
  <c r="AN115" i="20"/>
  <c r="AM115" i="20"/>
  <c r="AL115" i="20"/>
  <c r="AK115" i="20"/>
  <c r="AJ115" i="20"/>
  <c r="AI115" i="20"/>
  <c r="AH115" i="20"/>
  <c r="AG115" i="20"/>
  <c r="AF115" i="20"/>
  <c r="AE115" i="20"/>
  <c r="AD115" i="20"/>
  <c r="AC115" i="20"/>
  <c r="AB115" i="20"/>
  <c r="AA115" i="20"/>
  <c r="Z115" i="20"/>
  <c r="Y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C115" i="20"/>
  <c r="A115" i="20"/>
  <c r="B114" i="20"/>
  <c r="CI114" i="20"/>
  <c r="CH114" i="20"/>
  <c r="CG114" i="20"/>
  <c r="CF114" i="20"/>
  <c r="CE114" i="20"/>
  <c r="CD114" i="20"/>
  <c r="CC114" i="20"/>
  <c r="CB114" i="20"/>
  <c r="CA114" i="20"/>
  <c r="BZ114" i="20"/>
  <c r="BY114" i="20"/>
  <c r="BX114" i="20"/>
  <c r="BW114" i="20"/>
  <c r="BV114" i="20"/>
  <c r="BU114" i="20"/>
  <c r="BT114" i="20"/>
  <c r="BS114" i="20"/>
  <c r="BR114" i="20"/>
  <c r="BQ114" i="20"/>
  <c r="BP114" i="20"/>
  <c r="BO114" i="20"/>
  <c r="BN114" i="20"/>
  <c r="BM114" i="20"/>
  <c r="BL114" i="20"/>
  <c r="BK114" i="20"/>
  <c r="BJ114" i="20"/>
  <c r="BI114" i="20"/>
  <c r="BH114" i="20"/>
  <c r="BG114" i="20"/>
  <c r="BF114" i="20"/>
  <c r="BE114" i="20"/>
  <c r="BD114" i="20"/>
  <c r="BC114" i="20"/>
  <c r="BB114" i="20"/>
  <c r="BA114" i="20"/>
  <c r="AZ114" i="20"/>
  <c r="AY114" i="20"/>
  <c r="AX114" i="20"/>
  <c r="AW114" i="20"/>
  <c r="AV114" i="20"/>
  <c r="AU114" i="20"/>
  <c r="AT114" i="20"/>
  <c r="AS114" i="20"/>
  <c r="AR114" i="20"/>
  <c r="AQ114" i="20"/>
  <c r="AP114" i="20"/>
  <c r="AO114" i="20"/>
  <c r="AN114" i="20"/>
  <c r="AM114" i="20"/>
  <c r="AL114" i="20"/>
  <c r="AK114" i="20"/>
  <c r="AJ114" i="20"/>
  <c r="AI114" i="20"/>
  <c r="AH114" i="20"/>
  <c r="AG114" i="20"/>
  <c r="AF114" i="20"/>
  <c r="AE114" i="20"/>
  <c r="AD114" i="20"/>
  <c r="AC114" i="20"/>
  <c r="AB114" i="20"/>
  <c r="AA114" i="20"/>
  <c r="Z114" i="20"/>
  <c r="Y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C114" i="20"/>
  <c r="A114" i="20"/>
  <c r="B113" i="20"/>
  <c r="CI113" i="20"/>
  <c r="CH113" i="20"/>
  <c r="CG113" i="20"/>
  <c r="CF113" i="20"/>
  <c r="CE113" i="20"/>
  <c r="CD113" i="20"/>
  <c r="CC113" i="20"/>
  <c r="CB113" i="20"/>
  <c r="CA113" i="20"/>
  <c r="BZ113" i="20"/>
  <c r="BY113" i="20"/>
  <c r="BX113" i="20"/>
  <c r="BW113" i="20"/>
  <c r="BV113" i="20"/>
  <c r="BU113" i="20"/>
  <c r="BT113" i="20"/>
  <c r="BS113" i="20"/>
  <c r="BR113" i="20"/>
  <c r="BQ113" i="20"/>
  <c r="BP113" i="20"/>
  <c r="BO113" i="20"/>
  <c r="BN113" i="20"/>
  <c r="BM113" i="20"/>
  <c r="BL113" i="20"/>
  <c r="BK113" i="20"/>
  <c r="BJ113" i="20"/>
  <c r="BI113" i="20"/>
  <c r="BH113" i="20"/>
  <c r="BG113" i="20"/>
  <c r="BF113" i="20"/>
  <c r="BE113" i="20"/>
  <c r="BD113" i="20"/>
  <c r="BC113" i="20"/>
  <c r="BB113" i="20"/>
  <c r="BA113" i="20"/>
  <c r="AZ113" i="20"/>
  <c r="AY113" i="20"/>
  <c r="AX113" i="20"/>
  <c r="AW113" i="20"/>
  <c r="AV113" i="20"/>
  <c r="AU113" i="20"/>
  <c r="AT113" i="20"/>
  <c r="AS113" i="20"/>
  <c r="AR113" i="20"/>
  <c r="AQ113" i="20"/>
  <c r="AP113" i="20"/>
  <c r="AO113" i="20"/>
  <c r="AN113" i="20"/>
  <c r="AM113" i="20"/>
  <c r="AL113" i="20"/>
  <c r="AK113" i="20"/>
  <c r="AJ113" i="20"/>
  <c r="AI113" i="20"/>
  <c r="AH113" i="20"/>
  <c r="AG113" i="20"/>
  <c r="AF113" i="20"/>
  <c r="AE113" i="20"/>
  <c r="AD113" i="20"/>
  <c r="AC113" i="20"/>
  <c r="AB113" i="20"/>
  <c r="AA113" i="20"/>
  <c r="Z113" i="20"/>
  <c r="Y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C113" i="20"/>
  <c r="A113" i="20"/>
  <c r="B112" i="20"/>
  <c r="CI112" i="20"/>
  <c r="CH112" i="20"/>
  <c r="CG112" i="20"/>
  <c r="CF112" i="20"/>
  <c r="CE112" i="20"/>
  <c r="CD112" i="20"/>
  <c r="CC112" i="20"/>
  <c r="CB112" i="20"/>
  <c r="CA112" i="20"/>
  <c r="BZ112" i="20"/>
  <c r="BY112" i="20"/>
  <c r="BX112" i="20"/>
  <c r="BW112" i="20"/>
  <c r="BV112" i="20"/>
  <c r="BU112" i="20"/>
  <c r="BT112" i="20"/>
  <c r="BS112" i="20"/>
  <c r="BR112" i="20"/>
  <c r="BQ112" i="20"/>
  <c r="BP112" i="20"/>
  <c r="BO112" i="20"/>
  <c r="BN112" i="20"/>
  <c r="BM112" i="20"/>
  <c r="BL112" i="20"/>
  <c r="BK112" i="20"/>
  <c r="BJ112" i="20"/>
  <c r="BI112" i="20"/>
  <c r="BH112" i="20"/>
  <c r="BG112" i="20"/>
  <c r="BF112" i="20"/>
  <c r="BE112" i="20"/>
  <c r="BD112" i="20"/>
  <c r="BC112" i="20"/>
  <c r="BB112" i="20"/>
  <c r="BA112" i="20"/>
  <c r="AZ112" i="20"/>
  <c r="AY112" i="20"/>
  <c r="AX112" i="20"/>
  <c r="AW112" i="20"/>
  <c r="AV112" i="20"/>
  <c r="AU112" i="20"/>
  <c r="AT112" i="20"/>
  <c r="AS112" i="20"/>
  <c r="AR112" i="20"/>
  <c r="AQ112" i="20"/>
  <c r="AP112" i="20"/>
  <c r="AO112" i="20"/>
  <c r="AN112" i="20"/>
  <c r="AM112" i="20"/>
  <c r="AL112" i="20"/>
  <c r="AK112" i="20"/>
  <c r="AJ112" i="20"/>
  <c r="AI112" i="20"/>
  <c r="AH112" i="20"/>
  <c r="AG112" i="20"/>
  <c r="AF112" i="20"/>
  <c r="AE112" i="20"/>
  <c r="AD112" i="20"/>
  <c r="AC112" i="20"/>
  <c r="AB112" i="20"/>
  <c r="AA112" i="20"/>
  <c r="Z112" i="20"/>
  <c r="Y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C112" i="20"/>
  <c r="A112" i="20"/>
  <c r="B111" i="20"/>
  <c r="CI111" i="20"/>
  <c r="CH111" i="20"/>
  <c r="CG111" i="20"/>
  <c r="CF111" i="20"/>
  <c r="CE111" i="20"/>
  <c r="CD111" i="20"/>
  <c r="CC111" i="20"/>
  <c r="CB111" i="20"/>
  <c r="CA111" i="20"/>
  <c r="BZ111" i="20"/>
  <c r="BY111" i="20"/>
  <c r="BX111" i="20"/>
  <c r="BW111" i="20"/>
  <c r="BV111" i="20"/>
  <c r="BU111" i="20"/>
  <c r="BT111" i="20"/>
  <c r="BS111" i="20"/>
  <c r="BR111" i="20"/>
  <c r="BQ111" i="20"/>
  <c r="BP111" i="20"/>
  <c r="BO111" i="20"/>
  <c r="BN111" i="20"/>
  <c r="BM111" i="20"/>
  <c r="BL111" i="20"/>
  <c r="BK111" i="20"/>
  <c r="BJ111" i="20"/>
  <c r="BI111" i="20"/>
  <c r="BH111" i="20"/>
  <c r="BG111" i="20"/>
  <c r="BF111" i="20"/>
  <c r="BE111" i="20"/>
  <c r="BD111" i="20"/>
  <c r="BC111" i="20"/>
  <c r="BB111" i="20"/>
  <c r="BA111" i="20"/>
  <c r="AZ111" i="20"/>
  <c r="AY111" i="20"/>
  <c r="AX111" i="20"/>
  <c r="AW111" i="20"/>
  <c r="AV111" i="20"/>
  <c r="AU111" i="20"/>
  <c r="AT111" i="20"/>
  <c r="AS111" i="20"/>
  <c r="AR111" i="20"/>
  <c r="AQ111" i="20"/>
  <c r="AP111" i="20"/>
  <c r="AO111" i="20"/>
  <c r="AN111" i="20"/>
  <c r="AM111" i="20"/>
  <c r="AL111" i="20"/>
  <c r="AK111" i="20"/>
  <c r="AJ111" i="20"/>
  <c r="AI111" i="20"/>
  <c r="AH111" i="20"/>
  <c r="AG111" i="20"/>
  <c r="AF111" i="20"/>
  <c r="AE111" i="20"/>
  <c r="AD111" i="20"/>
  <c r="AC111" i="20"/>
  <c r="AB111" i="20"/>
  <c r="AA111" i="20"/>
  <c r="Z111" i="20"/>
  <c r="Y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C111" i="20"/>
  <c r="A111" i="20"/>
  <c r="B110" i="20"/>
  <c r="CI110" i="20"/>
  <c r="CH110" i="20"/>
  <c r="CG110" i="20"/>
  <c r="CF110" i="20"/>
  <c r="CE110" i="20"/>
  <c r="CD110" i="20"/>
  <c r="CC110" i="20"/>
  <c r="CB110" i="20"/>
  <c r="CA110" i="20"/>
  <c r="BZ110" i="20"/>
  <c r="BY110" i="20"/>
  <c r="BX110" i="20"/>
  <c r="BW110" i="20"/>
  <c r="BV110" i="20"/>
  <c r="BU110" i="20"/>
  <c r="BT110" i="20"/>
  <c r="BS110" i="20"/>
  <c r="BR110" i="20"/>
  <c r="BQ110" i="20"/>
  <c r="BP110" i="20"/>
  <c r="BO110" i="20"/>
  <c r="BN110" i="20"/>
  <c r="BM110" i="20"/>
  <c r="BL110" i="20"/>
  <c r="BK110" i="20"/>
  <c r="BJ110" i="20"/>
  <c r="BI110" i="20"/>
  <c r="BH110" i="20"/>
  <c r="BG110" i="20"/>
  <c r="BF110" i="20"/>
  <c r="BE110" i="20"/>
  <c r="BD110" i="20"/>
  <c r="BC110" i="20"/>
  <c r="BB110" i="20"/>
  <c r="BA110" i="20"/>
  <c r="AZ110" i="20"/>
  <c r="AY110" i="20"/>
  <c r="AX110" i="20"/>
  <c r="AW110" i="20"/>
  <c r="AV110" i="20"/>
  <c r="AU110" i="20"/>
  <c r="AT110" i="20"/>
  <c r="AS110" i="20"/>
  <c r="AR110" i="20"/>
  <c r="AQ110" i="20"/>
  <c r="AP110" i="20"/>
  <c r="AO110" i="20"/>
  <c r="AN110" i="20"/>
  <c r="AM110" i="20"/>
  <c r="AL110" i="20"/>
  <c r="AK110" i="20"/>
  <c r="AJ110" i="20"/>
  <c r="AI110" i="20"/>
  <c r="AH110" i="20"/>
  <c r="AG110" i="20"/>
  <c r="AF110" i="20"/>
  <c r="AE110" i="20"/>
  <c r="AD110" i="20"/>
  <c r="AC110" i="20"/>
  <c r="AB110" i="20"/>
  <c r="AA110" i="20"/>
  <c r="Z110" i="20"/>
  <c r="Y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C110" i="20"/>
  <c r="A110" i="20"/>
  <c r="B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A109" i="20"/>
  <c r="B108" i="20"/>
  <c r="CI108" i="20"/>
  <c r="CH108" i="20"/>
  <c r="CG108" i="20"/>
  <c r="CF108" i="20"/>
  <c r="CE108" i="20"/>
  <c r="CD108" i="20"/>
  <c r="CC108" i="20"/>
  <c r="CB108" i="20"/>
  <c r="CA108" i="20"/>
  <c r="BZ108" i="20"/>
  <c r="BY108" i="20"/>
  <c r="BX108" i="20"/>
  <c r="BW108" i="20"/>
  <c r="BV108" i="20"/>
  <c r="BU108" i="20"/>
  <c r="BT108" i="20"/>
  <c r="BS108" i="20"/>
  <c r="BR108" i="20"/>
  <c r="BQ108" i="20"/>
  <c r="BP108" i="20"/>
  <c r="BO108" i="20"/>
  <c r="BN108" i="20"/>
  <c r="BM108" i="20"/>
  <c r="BL108" i="20"/>
  <c r="BK108" i="20"/>
  <c r="BJ108" i="20"/>
  <c r="BI108" i="20"/>
  <c r="BH108" i="20"/>
  <c r="BG108" i="20"/>
  <c r="BF108" i="20"/>
  <c r="BE108" i="20"/>
  <c r="BD108" i="20"/>
  <c r="BC108" i="20"/>
  <c r="BB108" i="20"/>
  <c r="BA108" i="20"/>
  <c r="AZ108" i="20"/>
  <c r="AY108" i="20"/>
  <c r="AX108" i="20"/>
  <c r="AW108" i="20"/>
  <c r="AV108" i="20"/>
  <c r="AU108" i="20"/>
  <c r="AT108" i="20"/>
  <c r="AS108" i="20"/>
  <c r="AR108" i="20"/>
  <c r="AQ108" i="20"/>
  <c r="AP108" i="20"/>
  <c r="AO108" i="20"/>
  <c r="AN108" i="20"/>
  <c r="AM108" i="20"/>
  <c r="AL108" i="20"/>
  <c r="AK108" i="20"/>
  <c r="AJ108" i="20"/>
  <c r="AI108" i="20"/>
  <c r="AH108" i="20"/>
  <c r="AG108" i="20"/>
  <c r="AF108" i="20"/>
  <c r="AE108" i="20"/>
  <c r="AD108" i="20"/>
  <c r="AC108" i="20"/>
  <c r="AB108" i="20"/>
  <c r="AA108" i="20"/>
  <c r="Z108" i="20"/>
  <c r="Y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C108" i="20"/>
  <c r="A108" i="20"/>
  <c r="B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A107" i="20"/>
  <c r="B106" i="20"/>
  <c r="CI106" i="20"/>
  <c r="CH106" i="20"/>
  <c r="CG106" i="20"/>
  <c r="CF106" i="20"/>
  <c r="CE106" i="20"/>
  <c r="CD106" i="20"/>
  <c r="CC106" i="20"/>
  <c r="CB106" i="20"/>
  <c r="CA106" i="20"/>
  <c r="BZ106" i="20"/>
  <c r="BY106" i="20"/>
  <c r="BX106" i="20"/>
  <c r="BW106" i="20"/>
  <c r="BV106" i="20"/>
  <c r="BU106" i="20"/>
  <c r="BT106" i="20"/>
  <c r="BS106" i="20"/>
  <c r="BR106" i="20"/>
  <c r="BQ106" i="20"/>
  <c r="BP106" i="20"/>
  <c r="BO106" i="20"/>
  <c r="BN106" i="20"/>
  <c r="BM106" i="20"/>
  <c r="BL106" i="20"/>
  <c r="BK106" i="20"/>
  <c r="BJ106" i="20"/>
  <c r="BI106" i="20"/>
  <c r="BH106" i="20"/>
  <c r="BG106" i="20"/>
  <c r="BF106" i="20"/>
  <c r="BE106" i="20"/>
  <c r="BD106" i="20"/>
  <c r="BC106" i="20"/>
  <c r="BB106" i="20"/>
  <c r="BA106" i="20"/>
  <c r="AZ106" i="20"/>
  <c r="AY106" i="20"/>
  <c r="AX106" i="20"/>
  <c r="AW106" i="20"/>
  <c r="AV106" i="20"/>
  <c r="AU106" i="20"/>
  <c r="AT106" i="20"/>
  <c r="AS106" i="20"/>
  <c r="AR106" i="20"/>
  <c r="AQ106" i="20"/>
  <c r="AP106" i="20"/>
  <c r="AO106" i="20"/>
  <c r="AN106" i="20"/>
  <c r="AM106" i="20"/>
  <c r="AL106" i="20"/>
  <c r="AK106" i="20"/>
  <c r="AJ106" i="20"/>
  <c r="AI106" i="20"/>
  <c r="AH106" i="20"/>
  <c r="AG106" i="20"/>
  <c r="AF106" i="20"/>
  <c r="AE106" i="20"/>
  <c r="AD106" i="20"/>
  <c r="AC106" i="20"/>
  <c r="AB106" i="20"/>
  <c r="AA106" i="20"/>
  <c r="Z106" i="20"/>
  <c r="Y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C106" i="20"/>
  <c r="A106" i="20"/>
  <c r="B105" i="20"/>
  <c r="CI105" i="20"/>
  <c r="CH105" i="20"/>
  <c r="CG105" i="20"/>
  <c r="CF105" i="20"/>
  <c r="CE105" i="20"/>
  <c r="CD105" i="20"/>
  <c r="CC105" i="20"/>
  <c r="CB105" i="20"/>
  <c r="CA105" i="20"/>
  <c r="BZ105" i="20"/>
  <c r="BY105" i="20"/>
  <c r="BX105" i="20"/>
  <c r="BW105" i="20"/>
  <c r="BV105" i="20"/>
  <c r="BU105" i="20"/>
  <c r="BT105" i="20"/>
  <c r="BS105" i="20"/>
  <c r="BR105" i="20"/>
  <c r="BQ105" i="20"/>
  <c r="BP105" i="20"/>
  <c r="BO105" i="20"/>
  <c r="BN105" i="20"/>
  <c r="BM105" i="20"/>
  <c r="BL105" i="20"/>
  <c r="BK105" i="20"/>
  <c r="BJ105" i="20"/>
  <c r="BI105" i="20"/>
  <c r="BH105" i="20"/>
  <c r="BG105" i="20"/>
  <c r="BF105" i="20"/>
  <c r="BE105" i="20"/>
  <c r="BD105" i="20"/>
  <c r="BC105" i="20"/>
  <c r="BB105" i="20"/>
  <c r="BA105" i="20"/>
  <c r="AZ105" i="20"/>
  <c r="AY105" i="20"/>
  <c r="AX105" i="20"/>
  <c r="AW105" i="20"/>
  <c r="AV105" i="20"/>
  <c r="AU105" i="20"/>
  <c r="AT105" i="20"/>
  <c r="AS105" i="20"/>
  <c r="AR105" i="20"/>
  <c r="AQ105" i="20"/>
  <c r="AP105" i="20"/>
  <c r="AO105" i="20"/>
  <c r="AN105" i="20"/>
  <c r="AM105" i="20"/>
  <c r="AL105" i="20"/>
  <c r="AK105" i="20"/>
  <c r="AJ105" i="20"/>
  <c r="AI105" i="20"/>
  <c r="AH105" i="20"/>
  <c r="AG105" i="20"/>
  <c r="AF105" i="20"/>
  <c r="AE105" i="20"/>
  <c r="AD105" i="20"/>
  <c r="AC105" i="20"/>
  <c r="AB105" i="20"/>
  <c r="AA105" i="20"/>
  <c r="Z105" i="20"/>
  <c r="Y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C105" i="20"/>
  <c r="A105" i="20"/>
  <c r="B104" i="20"/>
  <c r="CI104" i="20"/>
  <c r="CH104" i="20"/>
  <c r="CG104" i="20"/>
  <c r="CF104" i="20"/>
  <c r="CE104" i="20"/>
  <c r="CD104" i="20"/>
  <c r="CC104" i="20"/>
  <c r="CB104" i="20"/>
  <c r="CA104" i="20"/>
  <c r="BZ104" i="20"/>
  <c r="BY104" i="20"/>
  <c r="BX104" i="20"/>
  <c r="BW104" i="20"/>
  <c r="BV104" i="20"/>
  <c r="BU104" i="20"/>
  <c r="BT104" i="20"/>
  <c r="BS104" i="20"/>
  <c r="BR104" i="20"/>
  <c r="BQ104" i="20"/>
  <c r="BP104" i="20"/>
  <c r="BO104" i="20"/>
  <c r="BN104" i="20"/>
  <c r="BM104" i="20"/>
  <c r="BL104" i="20"/>
  <c r="BK104" i="20"/>
  <c r="BJ104" i="20"/>
  <c r="BI104" i="20"/>
  <c r="BH104" i="20"/>
  <c r="BG104" i="20"/>
  <c r="BF104" i="20"/>
  <c r="BE104" i="20"/>
  <c r="BD104" i="20"/>
  <c r="BC104" i="20"/>
  <c r="BB104" i="20"/>
  <c r="BA104" i="20"/>
  <c r="AZ104" i="20"/>
  <c r="AY104" i="20"/>
  <c r="AX104" i="20"/>
  <c r="AW104" i="20"/>
  <c r="AV104" i="20"/>
  <c r="AU104" i="20"/>
  <c r="AT104" i="20"/>
  <c r="AS104" i="20"/>
  <c r="AR104" i="20"/>
  <c r="AQ104" i="20"/>
  <c r="AP104" i="20"/>
  <c r="AO104" i="20"/>
  <c r="AN104" i="20"/>
  <c r="AM104" i="20"/>
  <c r="AL104" i="20"/>
  <c r="AK104" i="20"/>
  <c r="AJ104" i="20"/>
  <c r="AI104" i="20"/>
  <c r="AH104" i="20"/>
  <c r="AG104" i="20"/>
  <c r="AF104" i="20"/>
  <c r="AE104" i="20"/>
  <c r="AD104" i="20"/>
  <c r="AC104" i="20"/>
  <c r="AB104" i="20"/>
  <c r="AA104" i="20"/>
  <c r="Z104" i="20"/>
  <c r="Y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C104" i="20"/>
  <c r="A104" i="20"/>
  <c r="B103" i="20"/>
  <c r="CI103" i="20"/>
  <c r="CH103" i="20"/>
  <c r="CG103" i="20"/>
  <c r="CF103" i="20"/>
  <c r="CE103" i="20"/>
  <c r="CD103" i="20"/>
  <c r="CC103" i="20"/>
  <c r="CB103" i="20"/>
  <c r="CA103" i="20"/>
  <c r="BZ103" i="20"/>
  <c r="BY103" i="20"/>
  <c r="BX103" i="20"/>
  <c r="BW103" i="20"/>
  <c r="BV103" i="20"/>
  <c r="BU103" i="20"/>
  <c r="BT103" i="20"/>
  <c r="BS103" i="20"/>
  <c r="BR103" i="20"/>
  <c r="BQ103" i="20"/>
  <c r="BP103" i="20"/>
  <c r="BO103" i="20"/>
  <c r="BN103" i="20"/>
  <c r="BM103" i="20"/>
  <c r="BL103" i="20"/>
  <c r="BK103" i="20"/>
  <c r="BJ103" i="20"/>
  <c r="BI103" i="20"/>
  <c r="BH103" i="20"/>
  <c r="BG103" i="20"/>
  <c r="BF103" i="20"/>
  <c r="BE103" i="20"/>
  <c r="BD103" i="20"/>
  <c r="BC103" i="20"/>
  <c r="BB103" i="20"/>
  <c r="BA103" i="20"/>
  <c r="AZ103" i="20"/>
  <c r="AY103" i="20"/>
  <c r="AX103" i="20"/>
  <c r="AW103" i="20"/>
  <c r="AV103" i="20"/>
  <c r="AU103" i="20"/>
  <c r="AT103" i="20"/>
  <c r="AS103" i="20"/>
  <c r="AR103" i="20"/>
  <c r="AQ103" i="20"/>
  <c r="AP103" i="20"/>
  <c r="AO103" i="20"/>
  <c r="AN103" i="20"/>
  <c r="AM103" i="20"/>
  <c r="AL103" i="20"/>
  <c r="AK103" i="20"/>
  <c r="AJ103" i="20"/>
  <c r="AI103" i="20"/>
  <c r="AH103" i="20"/>
  <c r="AG103" i="20"/>
  <c r="AF103" i="20"/>
  <c r="AE103" i="20"/>
  <c r="AD103" i="20"/>
  <c r="AC103" i="20"/>
  <c r="AB103" i="20"/>
  <c r="AA103" i="20"/>
  <c r="Z103" i="20"/>
  <c r="Y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C103" i="20"/>
  <c r="A103" i="20"/>
  <c r="B102" i="20"/>
  <c r="CI102" i="20"/>
  <c r="CH102" i="20"/>
  <c r="CG102" i="20"/>
  <c r="CF102" i="20"/>
  <c r="CE102" i="20"/>
  <c r="CD102" i="20"/>
  <c r="CC102" i="20"/>
  <c r="CB102" i="20"/>
  <c r="CA102" i="20"/>
  <c r="BZ102" i="20"/>
  <c r="BY102" i="20"/>
  <c r="BX102" i="20"/>
  <c r="BW102" i="20"/>
  <c r="BV102" i="20"/>
  <c r="BU102" i="20"/>
  <c r="BT102" i="20"/>
  <c r="BS102" i="20"/>
  <c r="BR102" i="20"/>
  <c r="BQ102" i="20"/>
  <c r="BP102" i="20"/>
  <c r="BO102" i="20"/>
  <c r="BN102" i="20"/>
  <c r="BM102" i="20"/>
  <c r="BL102" i="20"/>
  <c r="BK102" i="20"/>
  <c r="BJ102" i="20"/>
  <c r="BI102" i="20"/>
  <c r="BH102" i="20"/>
  <c r="BG102" i="20"/>
  <c r="BF102" i="20"/>
  <c r="BE102" i="20"/>
  <c r="BD102" i="20"/>
  <c r="BC102" i="20"/>
  <c r="BB102" i="20"/>
  <c r="BA102" i="20"/>
  <c r="AZ102" i="20"/>
  <c r="AY102" i="20"/>
  <c r="AX102" i="20"/>
  <c r="AW102" i="20"/>
  <c r="AV102" i="20"/>
  <c r="AU102" i="20"/>
  <c r="AT102" i="20"/>
  <c r="AS102" i="20"/>
  <c r="AR102" i="20"/>
  <c r="AQ102" i="20"/>
  <c r="AP102" i="20"/>
  <c r="AO102" i="20"/>
  <c r="AN102" i="20"/>
  <c r="AM102" i="20"/>
  <c r="AL102" i="20"/>
  <c r="AK102" i="20"/>
  <c r="AJ102" i="20"/>
  <c r="AI102" i="20"/>
  <c r="AH102" i="20"/>
  <c r="AG102" i="20"/>
  <c r="AF102" i="20"/>
  <c r="AE102" i="20"/>
  <c r="AD102" i="20"/>
  <c r="AC102" i="20"/>
  <c r="AB102" i="20"/>
  <c r="AA102" i="20"/>
  <c r="Z102" i="20"/>
  <c r="Y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C102" i="20"/>
  <c r="A102" i="20"/>
  <c r="B101" i="20"/>
  <c r="CI101" i="20"/>
  <c r="CH101" i="20"/>
  <c r="CG101" i="20"/>
  <c r="CF101" i="20"/>
  <c r="CE101" i="20"/>
  <c r="CD101" i="20"/>
  <c r="CC101" i="20"/>
  <c r="CB101" i="20"/>
  <c r="CA101" i="20"/>
  <c r="BZ101" i="20"/>
  <c r="BY101" i="20"/>
  <c r="BX101" i="20"/>
  <c r="BW101" i="20"/>
  <c r="BV101" i="20"/>
  <c r="BU101" i="20"/>
  <c r="BT101" i="20"/>
  <c r="BS101" i="20"/>
  <c r="BR101" i="20"/>
  <c r="BQ101" i="20"/>
  <c r="BP101" i="20"/>
  <c r="BO101" i="20"/>
  <c r="BN101" i="20"/>
  <c r="BM101" i="20"/>
  <c r="BL101" i="20"/>
  <c r="BK101" i="20"/>
  <c r="BJ101" i="20"/>
  <c r="BI101" i="20"/>
  <c r="BH101" i="20"/>
  <c r="BG101" i="20"/>
  <c r="BF101" i="20"/>
  <c r="BE101" i="20"/>
  <c r="BD101" i="20"/>
  <c r="BC101" i="20"/>
  <c r="BB101" i="20"/>
  <c r="BA101" i="20"/>
  <c r="AZ101" i="20"/>
  <c r="AY101" i="20"/>
  <c r="AX101" i="20"/>
  <c r="AW101" i="20"/>
  <c r="AV101" i="20"/>
  <c r="AU101" i="20"/>
  <c r="AT101" i="20"/>
  <c r="AS101" i="20"/>
  <c r="AR101" i="20"/>
  <c r="AQ101" i="20"/>
  <c r="AP101" i="20"/>
  <c r="AO101" i="20"/>
  <c r="AN101" i="20"/>
  <c r="AM101" i="20"/>
  <c r="AL101" i="20"/>
  <c r="AK101" i="20"/>
  <c r="AJ101" i="20"/>
  <c r="AI101" i="20"/>
  <c r="AH101" i="20"/>
  <c r="AG101" i="20"/>
  <c r="AF101" i="20"/>
  <c r="AE101" i="20"/>
  <c r="AD101" i="20"/>
  <c r="AC101" i="20"/>
  <c r="AB101" i="20"/>
  <c r="AA101" i="20"/>
  <c r="Z101" i="20"/>
  <c r="Y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C101" i="20"/>
  <c r="A101" i="20"/>
  <c r="B100" i="20"/>
  <c r="CI100" i="20"/>
  <c r="CH100" i="20"/>
  <c r="CG100" i="20"/>
  <c r="CF100" i="20"/>
  <c r="CE100" i="20"/>
  <c r="CD100" i="20"/>
  <c r="CC100" i="20"/>
  <c r="CB100" i="20"/>
  <c r="CA100" i="20"/>
  <c r="BZ100" i="20"/>
  <c r="BY100" i="20"/>
  <c r="BX100" i="20"/>
  <c r="BW100" i="20"/>
  <c r="BV100" i="20"/>
  <c r="BU100" i="20"/>
  <c r="BT100" i="20"/>
  <c r="BS100" i="20"/>
  <c r="BR100" i="20"/>
  <c r="BQ100" i="20"/>
  <c r="BP100" i="20"/>
  <c r="BO100" i="20"/>
  <c r="BN100" i="20"/>
  <c r="BM100" i="20"/>
  <c r="BL100" i="20"/>
  <c r="BK100" i="20"/>
  <c r="BJ100" i="20"/>
  <c r="BI100" i="20"/>
  <c r="BH100" i="20"/>
  <c r="BG100" i="20"/>
  <c r="BF100" i="20"/>
  <c r="BE100" i="20"/>
  <c r="BD100" i="20"/>
  <c r="BC100" i="20"/>
  <c r="BB100" i="20"/>
  <c r="BA100" i="20"/>
  <c r="AZ100" i="20"/>
  <c r="AY100" i="20"/>
  <c r="AX100" i="20"/>
  <c r="AW100" i="20"/>
  <c r="AV100" i="20"/>
  <c r="AU100" i="20"/>
  <c r="AT100" i="20"/>
  <c r="AS100" i="20"/>
  <c r="AR100" i="20"/>
  <c r="AQ100" i="20"/>
  <c r="AP100" i="20"/>
  <c r="AO100" i="20"/>
  <c r="AN100" i="20"/>
  <c r="AM100" i="20"/>
  <c r="AL100" i="20"/>
  <c r="AK100" i="20"/>
  <c r="AJ100" i="20"/>
  <c r="AI100" i="20"/>
  <c r="AH100" i="20"/>
  <c r="AG100" i="20"/>
  <c r="AF100" i="20"/>
  <c r="AE100" i="20"/>
  <c r="AD100" i="20"/>
  <c r="AC100" i="20"/>
  <c r="AB100" i="20"/>
  <c r="AA100" i="20"/>
  <c r="Z100" i="20"/>
  <c r="Y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C100" i="20"/>
  <c r="A100" i="20"/>
  <c r="B99" i="20"/>
  <c r="CI99" i="20"/>
  <c r="CH99" i="20"/>
  <c r="CG99" i="20"/>
  <c r="CF99" i="20"/>
  <c r="CE99" i="20"/>
  <c r="CD99" i="20"/>
  <c r="CC99" i="20"/>
  <c r="CB99" i="20"/>
  <c r="CA99" i="20"/>
  <c r="BZ99" i="20"/>
  <c r="BY99" i="20"/>
  <c r="BX99" i="20"/>
  <c r="BW99" i="20"/>
  <c r="BV99" i="20"/>
  <c r="BU99" i="20"/>
  <c r="BT99" i="20"/>
  <c r="BS99" i="20"/>
  <c r="BR99" i="20"/>
  <c r="BQ99" i="20"/>
  <c r="BP99" i="20"/>
  <c r="BO99" i="20"/>
  <c r="BN99" i="20"/>
  <c r="BM99" i="20"/>
  <c r="BL99" i="20"/>
  <c r="BK99" i="20"/>
  <c r="BJ99" i="20"/>
  <c r="BI99" i="20"/>
  <c r="BH99" i="20"/>
  <c r="BG99" i="20"/>
  <c r="BF99" i="20"/>
  <c r="BE99" i="20"/>
  <c r="BD99" i="20"/>
  <c r="BC99" i="20"/>
  <c r="BB99" i="20"/>
  <c r="BA99" i="20"/>
  <c r="AZ99" i="20"/>
  <c r="AY99" i="20"/>
  <c r="AX99" i="20"/>
  <c r="AW99" i="20"/>
  <c r="AV99" i="20"/>
  <c r="AU99" i="20"/>
  <c r="AT99" i="20"/>
  <c r="AS99" i="20"/>
  <c r="AR99" i="20"/>
  <c r="AQ99" i="20"/>
  <c r="AP99" i="20"/>
  <c r="AO99" i="20"/>
  <c r="AN99" i="20"/>
  <c r="AM99" i="20"/>
  <c r="AL99" i="20"/>
  <c r="AK99" i="20"/>
  <c r="AJ99" i="20"/>
  <c r="AI99" i="20"/>
  <c r="AH99" i="20"/>
  <c r="AG99" i="20"/>
  <c r="AF99" i="20"/>
  <c r="AE99" i="20"/>
  <c r="AD99" i="20"/>
  <c r="AC99" i="20"/>
  <c r="AB99" i="20"/>
  <c r="AA99" i="20"/>
  <c r="Z99" i="20"/>
  <c r="Y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A99" i="20"/>
  <c r="B98" i="20"/>
  <c r="CI98" i="20"/>
  <c r="CH98" i="20"/>
  <c r="CG98" i="20"/>
  <c r="CF98" i="20"/>
  <c r="CE98" i="20"/>
  <c r="CD98" i="20"/>
  <c r="CC98" i="20"/>
  <c r="CB98" i="20"/>
  <c r="CA98" i="20"/>
  <c r="BZ98" i="20"/>
  <c r="BY98" i="20"/>
  <c r="BX98" i="20"/>
  <c r="BW98" i="20"/>
  <c r="BV98" i="20"/>
  <c r="BU98" i="20"/>
  <c r="BT98" i="20"/>
  <c r="BS98" i="20"/>
  <c r="BR98" i="20"/>
  <c r="BQ98" i="20"/>
  <c r="BP98" i="20"/>
  <c r="BO98" i="20"/>
  <c r="BN98" i="20"/>
  <c r="BM98" i="20"/>
  <c r="BL98" i="20"/>
  <c r="BK98" i="20"/>
  <c r="BJ98" i="20"/>
  <c r="BI98" i="20"/>
  <c r="BH98" i="20"/>
  <c r="BG98" i="20"/>
  <c r="BF98" i="20"/>
  <c r="BE98" i="20"/>
  <c r="BD98" i="20"/>
  <c r="BC98" i="20"/>
  <c r="BB98" i="20"/>
  <c r="BA98" i="20"/>
  <c r="AZ98" i="20"/>
  <c r="AY98" i="20"/>
  <c r="AX98" i="20"/>
  <c r="AW98" i="20"/>
  <c r="AV98" i="20"/>
  <c r="AU98" i="20"/>
  <c r="AT98" i="20"/>
  <c r="AS98" i="20"/>
  <c r="AR98" i="20"/>
  <c r="AQ98" i="20"/>
  <c r="AP98" i="20"/>
  <c r="AO98" i="20"/>
  <c r="AN98" i="20"/>
  <c r="AM98" i="20"/>
  <c r="AL98" i="20"/>
  <c r="AK98" i="20"/>
  <c r="AJ98" i="20"/>
  <c r="AI98" i="20"/>
  <c r="AH98" i="20"/>
  <c r="AG98" i="20"/>
  <c r="AF98" i="20"/>
  <c r="AE98" i="20"/>
  <c r="AD98" i="20"/>
  <c r="AC98" i="20"/>
  <c r="AB98" i="20"/>
  <c r="AA98" i="20"/>
  <c r="Z98" i="20"/>
  <c r="Y98" i="20"/>
  <c r="T98" i="20"/>
  <c r="S98" i="20"/>
  <c r="R98" i="20"/>
  <c r="Q98" i="20"/>
  <c r="P98" i="20"/>
  <c r="O98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A98" i="20"/>
  <c r="B97" i="20"/>
  <c r="CI97" i="20"/>
  <c r="CH97" i="20"/>
  <c r="CG97" i="20"/>
  <c r="CF97" i="20"/>
  <c r="CE97" i="20"/>
  <c r="CD97" i="20"/>
  <c r="CC97" i="20"/>
  <c r="CB97" i="20"/>
  <c r="CA97" i="20"/>
  <c r="BZ97" i="20"/>
  <c r="BY97" i="20"/>
  <c r="BX97" i="20"/>
  <c r="BW97" i="20"/>
  <c r="BV97" i="20"/>
  <c r="BU97" i="20"/>
  <c r="BT97" i="20"/>
  <c r="BS97" i="20"/>
  <c r="BR97" i="20"/>
  <c r="BQ97" i="20"/>
  <c r="BP97" i="20"/>
  <c r="BO97" i="20"/>
  <c r="BN97" i="20"/>
  <c r="BM97" i="20"/>
  <c r="BL97" i="20"/>
  <c r="BK97" i="20"/>
  <c r="BJ97" i="20"/>
  <c r="BI97" i="20"/>
  <c r="BH97" i="20"/>
  <c r="BG97" i="20"/>
  <c r="BF97" i="20"/>
  <c r="BE97" i="20"/>
  <c r="BD97" i="20"/>
  <c r="BC97" i="20"/>
  <c r="BB97" i="20"/>
  <c r="BA97" i="20"/>
  <c r="AZ97" i="20"/>
  <c r="AY97" i="20"/>
  <c r="AX97" i="20"/>
  <c r="AW97" i="20"/>
  <c r="AV97" i="20"/>
  <c r="AU97" i="20"/>
  <c r="AT97" i="20"/>
  <c r="AS97" i="20"/>
  <c r="AR97" i="20"/>
  <c r="AQ97" i="20"/>
  <c r="AP97" i="20"/>
  <c r="AO97" i="20"/>
  <c r="AN97" i="20"/>
  <c r="AM97" i="20"/>
  <c r="AL97" i="20"/>
  <c r="AK97" i="20"/>
  <c r="AJ97" i="20"/>
  <c r="AI97" i="20"/>
  <c r="AH97" i="20"/>
  <c r="AG97" i="20"/>
  <c r="AF97" i="20"/>
  <c r="AE97" i="20"/>
  <c r="AD97" i="20"/>
  <c r="AC97" i="20"/>
  <c r="AB97" i="20"/>
  <c r="AA97" i="20"/>
  <c r="Z97" i="20"/>
  <c r="Y97" i="20"/>
  <c r="T97" i="20"/>
  <c r="S97" i="20"/>
  <c r="R97" i="20"/>
  <c r="Q97" i="20"/>
  <c r="P97" i="20"/>
  <c r="O97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A97" i="20"/>
  <c r="B96" i="20"/>
  <c r="CI96" i="20"/>
  <c r="CH96" i="20"/>
  <c r="CG96" i="20"/>
  <c r="CF96" i="20"/>
  <c r="CE96" i="20"/>
  <c r="CD96" i="20"/>
  <c r="CC96" i="20"/>
  <c r="CB96" i="20"/>
  <c r="CA96" i="20"/>
  <c r="BZ96" i="20"/>
  <c r="BY96" i="20"/>
  <c r="BX96" i="20"/>
  <c r="BW96" i="20"/>
  <c r="BV96" i="20"/>
  <c r="BU96" i="20"/>
  <c r="BT96" i="20"/>
  <c r="BS96" i="20"/>
  <c r="BR96" i="20"/>
  <c r="BQ96" i="20"/>
  <c r="BP96" i="20"/>
  <c r="BO96" i="20"/>
  <c r="BN96" i="20"/>
  <c r="BM96" i="20"/>
  <c r="BL96" i="20"/>
  <c r="BK96" i="20"/>
  <c r="BJ96" i="20"/>
  <c r="BI96" i="20"/>
  <c r="BH96" i="20"/>
  <c r="BG96" i="20"/>
  <c r="BF96" i="20"/>
  <c r="BE96" i="20"/>
  <c r="BD96" i="20"/>
  <c r="BC96" i="20"/>
  <c r="BB96" i="20"/>
  <c r="BA96" i="20"/>
  <c r="AZ96" i="20"/>
  <c r="AY96" i="20"/>
  <c r="AX96" i="20"/>
  <c r="AW96" i="20"/>
  <c r="AV96" i="20"/>
  <c r="AU96" i="20"/>
  <c r="AT96" i="20"/>
  <c r="AS96" i="20"/>
  <c r="AR96" i="20"/>
  <c r="AQ96" i="20"/>
  <c r="AP96" i="20"/>
  <c r="AO96" i="20"/>
  <c r="AN96" i="20"/>
  <c r="AM96" i="20"/>
  <c r="AL96" i="20"/>
  <c r="AK96" i="20"/>
  <c r="AJ96" i="20"/>
  <c r="AI96" i="20"/>
  <c r="AH96" i="20"/>
  <c r="AG96" i="20"/>
  <c r="AF96" i="20"/>
  <c r="AE96" i="20"/>
  <c r="AD96" i="20"/>
  <c r="AC96" i="20"/>
  <c r="AB96" i="20"/>
  <c r="AA96" i="20"/>
  <c r="Z96" i="20"/>
  <c r="Y96" i="20"/>
  <c r="T96" i="20"/>
  <c r="S96" i="20"/>
  <c r="R96" i="20"/>
  <c r="Q96" i="20"/>
  <c r="P96" i="20"/>
  <c r="O96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A96" i="20"/>
  <c r="B95" i="20"/>
  <c r="CI95" i="20"/>
  <c r="CH95" i="20"/>
  <c r="CG95" i="20"/>
  <c r="CF95" i="20"/>
  <c r="CE95" i="20"/>
  <c r="CD95" i="20"/>
  <c r="CC95" i="20"/>
  <c r="CB95" i="20"/>
  <c r="CA95" i="20"/>
  <c r="BZ95" i="20"/>
  <c r="BY95" i="20"/>
  <c r="BX95" i="20"/>
  <c r="BW95" i="20"/>
  <c r="BV95" i="20"/>
  <c r="BU95" i="20"/>
  <c r="BT95" i="20"/>
  <c r="BS95" i="20"/>
  <c r="BR95" i="20"/>
  <c r="BQ95" i="20"/>
  <c r="BP95" i="20"/>
  <c r="BO95" i="20"/>
  <c r="BN95" i="20"/>
  <c r="BM95" i="20"/>
  <c r="BL95" i="20"/>
  <c r="BK95" i="20"/>
  <c r="BJ95" i="20"/>
  <c r="BI95" i="20"/>
  <c r="BH95" i="20"/>
  <c r="BG95" i="20"/>
  <c r="BF95" i="20"/>
  <c r="BE95" i="20"/>
  <c r="BD95" i="20"/>
  <c r="BC95" i="20"/>
  <c r="BB95" i="20"/>
  <c r="BA95" i="20"/>
  <c r="AZ95" i="20"/>
  <c r="AY95" i="20"/>
  <c r="AX95" i="20"/>
  <c r="AW95" i="20"/>
  <c r="AV95" i="20"/>
  <c r="AU95" i="20"/>
  <c r="AT95" i="20"/>
  <c r="AS95" i="20"/>
  <c r="AR95" i="20"/>
  <c r="AQ95" i="20"/>
  <c r="AP95" i="20"/>
  <c r="AO95" i="20"/>
  <c r="AN95" i="20"/>
  <c r="AM95" i="20"/>
  <c r="AL95" i="20"/>
  <c r="AK95" i="20"/>
  <c r="AJ95" i="20"/>
  <c r="AI95" i="20"/>
  <c r="AH95" i="20"/>
  <c r="AG95" i="20"/>
  <c r="AF95" i="20"/>
  <c r="AE95" i="20"/>
  <c r="AD95" i="20"/>
  <c r="AC95" i="20"/>
  <c r="AB95" i="20"/>
  <c r="AA95" i="20"/>
  <c r="Z95" i="20"/>
  <c r="Y95" i="20"/>
  <c r="T95" i="20"/>
  <c r="S95" i="20"/>
  <c r="R95" i="20"/>
  <c r="Q95" i="20"/>
  <c r="P95" i="20"/>
  <c r="O95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A95" i="20"/>
  <c r="B94" i="20"/>
  <c r="CI94" i="20"/>
  <c r="CH94" i="20"/>
  <c r="CG94" i="20"/>
  <c r="CF94" i="20"/>
  <c r="CE94" i="20"/>
  <c r="CD94" i="20"/>
  <c r="CC94" i="20"/>
  <c r="CB94" i="20"/>
  <c r="CA94" i="20"/>
  <c r="BZ94" i="20"/>
  <c r="BY94" i="20"/>
  <c r="BX94" i="20"/>
  <c r="BW94" i="20"/>
  <c r="BV94" i="20"/>
  <c r="BU94" i="20"/>
  <c r="BT94" i="20"/>
  <c r="BS94" i="20"/>
  <c r="BR94" i="20"/>
  <c r="BQ94" i="20"/>
  <c r="BP94" i="20"/>
  <c r="BO94" i="20"/>
  <c r="BN94" i="20"/>
  <c r="BM94" i="20"/>
  <c r="BL94" i="20"/>
  <c r="BK94" i="20"/>
  <c r="BJ94" i="20"/>
  <c r="BI94" i="20"/>
  <c r="BH94" i="20"/>
  <c r="BG94" i="20"/>
  <c r="BF94" i="20"/>
  <c r="BE94" i="20"/>
  <c r="BD94" i="20"/>
  <c r="BC94" i="20"/>
  <c r="BB94" i="20"/>
  <c r="BA94" i="20"/>
  <c r="AZ94" i="20"/>
  <c r="AY94" i="20"/>
  <c r="AX94" i="20"/>
  <c r="AW94" i="20"/>
  <c r="AV94" i="20"/>
  <c r="AU94" i="20"/>
  <c r="AT94" i="20"/>
  <c r="AS94" i="20"/>
  <c r="AR94" i="20"/>
  <c r="AQ94" i="20"/>
  <c r="AP94" i="20"/>
  <c r="AO94" i="20"/>
  <c r="AN94" i="20"/>
  <c r="AM94" i="20"/>
  <c r="AL94" i="20"/>
  <c r="AK94" i="20"/>
  <c r="AJ94" i="20"/>
  <c r="AI94" i="20"/>
  <c r="AH94" i="20"/>
  <c r="AG94" i="20"/>
  <c r="AF94" i="20"/>
  <c r="AE94" i="20"/>
  <c r="AD94" i="20"/>
  <c r="AC94" i="20"/>
  <c r="AB94" i="20"/>
  <c r="AA94" i="20"/>
  <c r="Z94" i="20"/>
  <c r="Y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A94" i="20"/>
  <c r="B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A93" i="20"/>
  <c r="B92" i="20"/>
  <c r="CI92" i="20"/>
  <c r="CH92" i="20"/>
  <c r="CG92" i="20"/>
  <c r="CF92" i="20"/>
  <c r="CE92" i="20"/>
  <c r="CD92" i="20"/>
  <c r="CC92" i="20"/>
  <c r="CB92" i="20"/>
  <c r="CA92" i="20"/>
  <c r="BZ92" i="20"/>
  <c r="BY92" i="20"/>
  <c r="BX92" i="20"/>
  <c r="BW92" i="20"/>
  <c r="BV92" i="20"/>
  <c r="BU92" i="20"/>
  <c r="BT92" i="20"/>
  <c r="BS92" i="20"/>
  <c r="BR92" i="20"/>
  <c r="BQ92" i="20"/>
  <c r="BP92" i="20"/>
  <c r="BO92" i="20"/>
  <c r="BN92" i="20"/>
  <c r="BM92" i="20"/>
  <c r="BL92" i="20"/>
  <c r="BK92" i="20"/>
  <c r="BJ92" i="20"/>
  <c r="BI92" i="20"/>
  <c r="BH92" i="20"/>
  <c r="BG92" i="20"/>
  <c r="BF92" i="20"/>
  <c r="BE92" i="20"/>
  <c r="BD92" i="20"/>
  <c r="BC92" i="20"/>
  <c r="BB92" i="20"/>
  <c r="BA92" i="20"/>
  <c r="AZ92" i="20"/>
  <c r="AY92" i="20"/>
  <c r="AX92" i="20"/>
  <c r="AW92" i="20"/>
  <c r="AV92" i="20"/>
  <c r="AU92" i="20"/>
  <c r="AT92" i="20"/>
  <c r="AS92" i="20"/>
  <c r="AR92" i="20"/>
  <c r="AQ92" i="20"/>
  <c r="AP92" i="20"/>
  <c r="AO92" i="20"/>
  <c r="AN92" i="20"/>
  <c r="AM92" i="20"/>
  <c r="AL92" i="20"/>
  <c r="AK92" i="20"/>
  <c r="AJ92" i="20"/>
  <c r="AI92" i="20"/>
  <c r="AH92" i="20"/>
  <c r="AG92" i="20"/>
  <c r="AF92" i="20"/>
  <c r="AE92" i="20"/>
  <c r="AD92" i="20"/>
  <c r="AC92" i="20"/>
  <c r="AB92" i="20"/>
  <c r="AA92" i="20"/>
  <c r="Z92" i="20"/>
  <c r="Y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A92" i="20"/>
  <c r="B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A91" i="20"/>
  <c r="B90" i="20"/>
  <c r="CI90" i="20"/>
  <c r="CH90" i="20"/>
  <c r="CG90" i="20"/>
  <c r="CF90" i="20"/>
  <c r="CE90" i="20"/>
  <c r="CD90" i="20"/>
  <c r="CC90" i="20"/>
  <c r="CB90" i="20"/>
  <c r="CA90" i="20"/>
  <c r="BZ90" i="20"/>
  <c r="BY90" i="20"/>
  <c r="BX90" i="20"/>
  <c r="BW90" i="20"/>
  <c r="BV90" i="20"/>
  <c r="BU90" i="20"/>
  <c r="BT90" i="20"/>
  <c r="BS90" i="20"/>
  <c r="BR90" i="20"/>
  <c r="BQ90" i="20"/>
  <c r="BP90" i="20"/>
  <c r="BO90" i="20"/>
  <c r="BN90" i="20"/>
  <c r="BM90" i="20"/>
  <c r="BL90" i="20"/>
  <c r="BK90" i="20"/>
  <c r="BJ90" i="20"/>
  <c r="BI90" i="20"/>
  <c r="BH90" i="20"/>
  <c r="BG90" i="20"/>
  <c r="BF90" i="20"/>
  <c r="BE90" i="20"/>
  <c r="BD90" i="20"/>
  <c r="BC90" i="20"/>
  <c r="BB90" i="20"/>
  <c r="BA90" i="20"/>
  <c r="AZ90" i="20"/>
  <c r="AY90" i="20"/>
  <c r="AX90" i="20"/>
  <c r="AW90" i="20"/>
  <c r="AV90" i="20"/>
  <c r="AU90" i="20"/>
  <c r="AT90" i="20"/>
  <c r="AS90" i="20"/>
  <c r="AR90" i="20"/>
  <c r="AQ90" i="20"/>
  <c r="AP90" i="20"/>
  <c r="AO90" i="20"/>
  <c r="AN90" i="20"/>
  <c r="AM90" i="20"/>
  <c r="AL90" i="20"/>
  <c r="AK90" i="20"/>
  <c r="AJ90" i="20"/>
  <c r="AI90" i="20"/>
  <c r="AH90" i="20"/>
  <c r="AG90" i="20"/>
  <c r="AF90" i="20"/>
  <c r="AE90" i="20"/>
  <c r="AD90" i="20"/>
  <c r="AC90" i="20"/>
  <c r="AB90" i="20"/>
  <c r="AA90" i="20"/>
  <c r="Z90" i="20"/>
  <c r="Y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C90" i="20"/>
  <c r="A90" i="20"/>
  <c r="B89" i="20"/>
  <c r="CI89" i="20"/>
  <c r="CH89" i="20"/>
  <c r="CG89" i="20"/>
  <c r="CF89" i="20"/>
  <c r="CE89" i="20"/>
  <c r="CD89" i="20"/>
  <c r="CC89" i="20"/>
  <c r="CB89" i="20"/>
  <c r="CA89" i="20"/>
  <c r="BZ89" i="20"/>
  <c r="BY89" i="20"/>
  <c r="BX89" i="20"/>
  <c r="BW89" i="20"/>
  <c r="BV89" i="20"/>
  <c r="BU89" i="20"/>
  <c r="BT89" i="20"/>
  <c r="BS89" i="20"/>
  <c r="BR89" i="20"/>
  <c r="BQ89" i="20"/>
  <c r="BP89" i="20"/>
  <c r="BO89" i="20"/>
  <c r="BN89" i="20"/>
  <c r="BM89" i="20"/>
  <c r="BL89" i="20"/>
  <c r="BK89" i="20"/>
  <c r="BJ89" i="20"/>
  <c r="BI89" i="20"/>
  <c r="BH89" i="20"/>
  <c r="BG89" i="20"/>
  <c r="BF89" i="20"/>
  <c r="BE89" i="20"/>
  <c r="BD89" i="20"/>
  <c r="BC89" i="20"/>
  <c r="BB89" i="20"/>
  <c r="BA89" i="20"/>
  <c r="AZ89" i="20"/>
  <c r="AY89" i="20"/>
  <c r="AX89" i="20"/>
  <c r="AW89" i="20"/>
  <c r="AV89" i="20"/>
  <c r="AU89" i="20"/>
  <c r="AT89" i="20"/>
  <c r="AS89" i="20"/>
  <c r="AR89" i="20"/>
  <c r="AQ89" i="20"/>
  <c r="AP89" i="20"/>
  <c r="AO89" i="20"/>
  <c r="AN89" i="20"/>
  <c r="AM89" i="20"/>
  <c r="AL89" i="20"/>
  <c r="AK89" i="20"/>
  <c r="AJ89" i="20"/>
  <c r="AI89" i="20"/>
  <c r="AH89" i="20"/>
  <c r="AG89" i="20"/>
  <c r="AF89" i="20"/>
  <c r="AE89" i="20"/>
  <c r="AD89" i="20"/>
  <c r="AC89" i="20"/>
  <c r="AB89" i="20"/>
  <c r="AA89" i="20"/>
  <c r="Z89" i="20"/>
  <c r="Y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C89" i="20"/>
  <c r="A89" i="20"/>
  <c r="B88" i="20"/>
  <c r="CI88" i="20"/>
  <c r="CH88" i="20"/>
  <c r="CG88" i="20"/>
  <c r="CF88" i="20"/>
  <c r="CE88" i="20"/>
  <c r="CD88" i="20"/>
  <c r="CC88" i="20"/>
  <c r="CB88" i="20"/>
  <c r="CA88" i="20"/>
  <c r="BZ88" i="20"/>
  <c r="BY88" i="20"/>
  <c r="BX88" i="20"/>
  <c r="BW88" i="20"/>
  <c r="BV88" i="20"/>
  <c r="BU88" i="20"/>
  <c r="BT88" i="20"/>
  <c r="BS88" i="20"/>
  <c r="BR88" i="20"/>
  <c r="BQ88" i="20"/>
  <c r="BP88" i="20"/>
  <c r="BO88" i="20"/>
  <c r="BN88" i="20"/>
  <c r="BM88" i="20"/>
  <c r="BL88" i="20"/>
  <c r="BK88" i="20"/>
  <c r="BJ88" i="20"/>
  <c r="BI88" i="20"/>
  <c r="BH88" i="20"/>
  <c r="BG88" i="20"/>
  <c r="BF88" i="20"/>
  <c r="BE88" i="20"/>
  <c r="BD88" i="20"/>
  <c r="BC88" i="20"/>
  <c r="BB88" i="20"/>
  <c r="BA88" i="20"/>
  <c r="AZ88" i="20"/>
  <c r="AY88" i="20"/>
  <c r="AX88" i="20"/>
  <c r="AW88" i="20"/>
  <c r="AV88" i="20"/>
  <c r="AU88" i="20"/>
  <c r="AT88" i="20"/>
  <c r="AS88" i="20"/>
  <c r="AR88" i="20"/>
  <c r="AQ88" i="20"/>
  <c r="AP88" i="20"/>
  <c r="AO88" i="20"/>
  <c r="AN88" i="20"/>
  <c r="AM88" i="20"/>
  <c r="AL88" i="20"/>
  <c r="AK88" i="20"/>
  <c r="AJ88" i="20"/>
  <c r="AI88" i="20"/>
  <c r="AH88" i="20"/>
  <c r="AG88" i="20"/>
  <c r="AF88" i="20"/>
  <c r="AE88" i="20"/>
  <c r="AD88" i="20"/>
  <c r="AC88" i="20"/>
  <c r="AB88" i="20"/>
  <c r="AA88" i="20"/>
  <c r="Z88" i="20"/>
  <c r="Y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C88" i="20"/>
  <c r="A88" i="20"/>
  <c r="B87" i="20"/>
  <c r="CI87" i="20"/>
  <c r="CH87" i="20"/>
  <c r="CG87" i="20"/>
  <c r="CF87" i="20"/>
  <c r="CE87" i="20"/>
  <c r="CD87" i="20"/>
  <c r="CC87" i="20"/>
  <c r="CB87" i="20"/>
  <c r="CA87" i="20"/>
  <c r="BZ87" i="20"/>
  <c r="BY87" i="20"/>
  <c r="BX87" i="20"/>
  <c r="BW87" i="20"/>
  <c r="BV87" i="20"/>
  <c r="BU87" i="20"/>
  <c r="BT87" i="20"/>
  <c r="BS87" i="20"/>
  <c r="BR87" i="20"/>
  <c r="BQ87" i="20"/>
  <c r="BP87" i="20"/>
  <c r="BO87" i="20"/>
  <c r="BN87" i="20"/>
  <c r="BM87" i="20"/>
  <c r="BL87" i="20"/>
  <c r="BK87" i="20"/>
  <c r="BJ87" i="20"/>
  <c r="BI87" i="20"/>
  <c r="BH87" i="20"/>
  <c r="BG87" i="20"/>
  <c r="BF87" i="20"/>
  <c r="BE87" i="20"/>
  <c r="BD87" i="20"/>
  <c r="BC87" i="20"/>
  <c r="BB87" i="20"/>
  <c r="BA87" i="20"/>
  <c r="AZ87" i="20"/>
  <c r="AY87" i="20"/>
  <c r="AX87" i="20"/>
  <c r="AW87" i="20"/>
  <c r="AV87" i="20"/>
  <c r="AU87" i="20"/>
  <c r="AT87" i="20"/>
  <c r="AS87" i="20"/>
  <c r="AR87" i="20"/>
  <c r="AQ87" i="20"/>
  <c r="AP87" i="20"/>
  <c r="AO87" i="20"/>
  <c r="AN87" i="20"/>
  <c r="AM87" i="20"/>
  <c r="AL87" i="20"/>
  <c r="AK87" i="20"/>
  <c r="AJ87" i="20"/>
  <c r="AI87" i="20"/>
  <c r="AH87" i="20"/>
  <c r="AG87" i="20"/>
  <c r="AF87" i="20"/>
  <c r="AE87" i="20"/>
  <c r="AD87" i="20"/>
  <c r="AC87" i="20"/>
  <c r="AB87" i="20"/>
  <c r="AA87" i="20"/>
  <c r="Z87" i="20"/>
  <c r="Y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C87" i="20"/>
  <c r="A87" i="20"/>
  <c r="B86" i="20"/>
  <c r="CI86" i="20"/>
  <c r="CH86" i="20"/>
  <c r="CG86" i="20"/>
  <c r="CF86" i="20"/>
  <c r="CE86" i="20"/>
  <c r="CD86" i="20"/>
  <c r="CC86" i="20"/>
  <c r="CB86" i="20"/>
  <c r="CA86" i="20"/>
  <c r="BZ86" i="20"/>
  <c r="BY86" i="20"/>
  <c r="BX86" i="20"/>
  <c r="BW86" i="20"/>
  <c r="BV86" i="20"/>
  <c r="BU86" i="20"/>
  <c r="BT86" i="20"/>
  <c r="BS86" i="20"/>
  <c r="BR86" i="20"/>
  <c r="BQ86" i="20"/>
  <c r="BP86" i="20"/>
  <c r="BO86" i="20"/>
  <c r="BN86" i="20"/>
  <c r="BM86" i="20"/>
  <c r="BL86" i="20"/>
  <c r="BK86" i="20"/>
  <c r="BJ86" i="20"/>
  <c r="BI86" i="20"/>
  <c r="BH86" i="20"/>
  <c r="BG86" i="20"/>
  <c r="BF86" i="20"/>
  <c r="BE86" i="20"/>
  <c r="BD86" i="20"/>
  <c r="BC86" i="20"/>
  <c r="BB86" i="20"/>
  <c r="BA86" i="20"/>
  <c r="AZ86" i="20"/>
  <c r="AY86" i="20"/>
  <c r="AX86" i="20"/>
  <c r="AW86" i="20"/>
  <c r="AV86" i="20"/>
  <c r="AU86" i="20"/>
  <c r="AT86" i="20"/>
  <c r="AS86" i="20"/>
  <c r="AR86" i="20"/>
  <c r="AQ86" i="20"/>
  <c r="AP86" i="20"/>
  <c r="AO86" i="20"/>
  <c r="AN86" i="20"/>
  <c r="AM86" i="20"/>
  <c r="AL86" i="20"/>
  <c r="AK86" i="20"/>
  <c r="AJ86" i="20"/>
  <c r="AI86" i="20"/>
  <c r="AH86" i="20"/>
  <c r="AG86" i="20"/>
  <c r="AF86" i="20"/>
  <c r="AE86" i="20"/>
  <c r="AD86" i="20"/>
  <c r="AC86" i="20"/>
  <c r="AB86" i="20"/>
  <c r="AA86" i="20"/>
  <c r="Z86" i="20"/>
  <c r="Y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C86" i="20"/>
  <c r="A86" i="20"/>
  <c r="B85" i="20"/>
  <c r="CI85" i="20"/>
  <c r="CH85" i="20"/>
  <c r="CG85" i="20"/>
  <c r="CF85" i="20"/>
  <c r="CE85" i="20"/>
  <c r="CD85" i="20"/>
  <c r="CC85" i="20"/>
  <c r="CB85" i="20"/>
  <c r="CA85" i="20"/>
  <c r="BZ85" i="20"/>
  <c r="BY85" i="20"/>
  <c r="BX85" i="20"/>
  <c r="BW85" i="20"/>
  <c r="BV85" i="20"/>
  <c r="BU85" i="20"/>
  <c r="BT85" i="20"/>
  <c r="BS85" i="20"/>
  <c r="BR85" i="20"/>
  <c r="BQ85" i="20"/>
  <c r="BP85" i="20"/>
  <c r="BO85" i="20"/>
  <c r="BN85" i="20"/>
  <c r="BM85" i="20"/>
  <c r="BL85" i="20"/>
  <c r="BK85" i="20"/>
  <c r="BJ85" i="20"/>
  <c r="BI85" i="20"/>
  <c r="BH85" i="20"/>
  <c r="BG85" i="20"/>
  <c r="BF85" i="20"/>
  <c r="BE85" i="20"/>
  <c r="BD85" i="20"/>
  <c r="BC85" i="20"/>
  <c r="BB85" i="20"/>
  <c r="BA85" i="20"/>
  <c r="AZ85" i="20"/>
  <c r="AY85" i="20"/>
  <c r="AX85" i="20"/>
  <c r="AW85" i="20"/>
  <c r="AV85" i="20"/>
  <c r="AU85" i="20"/>
  <c r="AT85" i="20"/>
  <c r="AS85" i="20"/>
  <c r="AR85" i="20"/>
  <c r="AQ85" i="20"/>
  <c r="AP85" i="20"/>
  <c r="AO85" i="20"/>
  <c r="AN85" i="20"/>
  <c r="AM85" i="20"/>
  <c r="AL85" i="20"/>
  <c r="AK85" i="20"/>
  <c r="AJ85" i="20"/>
  <c r="AI85" i="20"/>
  <c r="AH85" i="20"/>
  <c r="AG85" i="20"/>
  <c r="AF85" i="20"/>
  <c r="AE85" i="20"/>
  <c r="AD85" i="20"/>
  <c r="AC85" i="20"/>
  <c r="AB85" i="20"/>
  <c r="AA85" i="20"/>
  <c r="Z85" i="20"/>
  <c r="Y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C85" i="20"/>
  <c r="A85" i="20"/>
  <c r="B84" i="20"/>
  <c r="CI84" i="20"/>
  <c r="CH84" i="20"/>
  <c r="CG84" i="20"/>
  <c r="CF84" i="20"/>
  <c r="CE84" i="20"/>
  <c r="CD84" i="20"/>
  <c r="CC84" i="20"/>
  <c r="CB84" i="20"/>
  <c r="CA84" i="20"/>
  <c r="BZ84" i="20"/>
  <c r="BY84" i="20"/>
  <c r="BX84" i="20"/>
  <c r="BW84" i="20"/>
  <c r="BV84" i="20"/>
  <c r="BU84" i="20"/>
  <c r="BT84" i="20"/>
  <c r="BS84" i="20"/>
  <c r="BR84" i="20"/>
  <c r="BQ84" i="20"/>
  <c r="BP84" i="20"/>
  <c r="BO84" i="20"/>
  <c r="BN84" i="20"/>
  <c r="BM84" i="20"/>
  <c r="BL84" i="20"/>
  <c r="BK84" i="20"/>
  <c r="BJ84" i="20"/>
  <c r="BI84" i="20"/>
  <c r="BH84" i="20"/>
  <c r="BG84" i="20"/>
  <c r="BF84" i="20"/>
  <c r="BE84" i="20"/>
  <c r="BD84" i="20"/>
  <c r="BC84" i="20"/>
  <c r="BB84" i="20"/>
  <c r="BA84" i="20"/>
  <c r="AZ84" i="20"/>
  <c r="AY84" i="20"/>
  <c r="AX84" i="20"/>
  <c r="AW84" i="20"/>
  <c r="AV84" i="20"/>
  <c r="AU84" i="20"/>
  <c r="AT84" i="20"/>
  <c r="AS84" i="20"/>
  <c r="AR84" i="20"/>
  <c r="AQ84" i="20"/>
  <c r="AP84" i="20"/>
  <c r="AO84" i="20"/>
  <c r="AN84" i="20"/>
  <c r="AM84" i="20"/>
  <c r="AL84" i="20"/>
  <c r="AK84" i="20"/>
  <c r="AJ84" i="20"/>
  <c r="AI84" i="20"/>
  <c r="AH84" i="20"/>
  <c r="AG84" i="20"/>
  <c r="AF84" i="20"/>
  <c r="AE84" i="20"/>
  <c r="AD84" i="20"/>
  <c r="AC84" i="20"/>
  <c r="AB84" i="20"/>
  <c r="AA84" i="20"/>
  <c r="Z84" i="20"/>
  <c r="Y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C84" i="20"/>
  <c r="A84" i="20"/>
  <c r="B83" i="20"/>
  <c r="CI83" i="20"/>
  <c r="CH83" i="20"/>
  <c r="CG83" i="20"/>
  <c r="CF83" i="20"/>
  <c r="CE83" i="20"/>
  <c r="CD83" i="20"/>
  <c r="CC83" i="20"/>
  <c r="CB83" i="20"/>
  <c r="CA83" i="20"/>
  <c r="BZ83" i="20"/>
  <c r="BY83" i="20"/>
  <c r="BX83" i="20"/>
  <c r="BW83" i="20"/>
  <c r="BV83" i="20"/>
  <c r="BU83" i="20"/>
  <c r="BT83" i="20"/>
  <c r="BS83" i="20"/>
  <c r="BR83" i="20"/>
  <c r="BQ83" i="20"/>
  <c r="BP83" i="20"/>
  <c r="BO83" i="20"/>
  <c r="BN83" i="20"/>
  <c r="BM83" i="20"/>
  <c r="BL83" i="20"/>
  <c r="BK83" i="20"/>
  <c r="BJ83" i="20"/>
  <c r="BI83" i="20"/>
  <c r="BH83" i="20"/>
  <c r="BG83" i="20"/>
  <c r="BF83" i="20"/>
  <c r="BE83" i="20"/>
  <c r="BD83" i="20"/>
  <c r="BC83" i="20"/>
  <c r="BB83" i="20"/>
  <c r="BA83" i="20"/>
  <c r="AZ83" i="20"/>
  <c r="AY83" i="20"/>
  <c r="AX83" i="20"/>
  <c r="AW83" i="20"/>
  <c r="AV83" i="20"/>
  <c r="AU83" i="20"/>
  <c r="AT83" i="20"/>
  <c r="AS83" i="20"/>
  <c r="AR83" i="20"/>
  <c r="AQ83" i="20"/>
  <c r="AP83" i="20"/>
  <c r="AO83" i="20"/>
  <c r="AN83" i="20"/>
  <c r="AM83" i="20"/>
  <c r="AL83" i="20"/>
  <c r="AK83" i="20"/>
  <c r="AJ83" i="20"/>
  <c r="AI83" i="20"/>
  <c r="AH83" i="20"/>
  <c r="AG83" i="20"/>
  <c r="AF83" i="20"/>
  <c r="AE83" i="20"/>
  <c r="AD83" i="20"/>
  <c r="AC83" i="20"/>
  <c r="AB83" i="20"/>
  <c r="AA83" i="20"/>
  <c r="Z83" i="20"/>
  <c r="Y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C83" i="20"/>
  <c r="A83" i="20"/>
  <c r="B82" i="20"/>
  <c r="CI82" i="20"/>
  <c r="CH82" i="20"/>
  <c r="CG82" i="20"/>
  <c r="CF82" i="20"/>
  <c r="CE82" i="20"/>
  <c r="CD82" i="20"/>
  <c r="CC82" i="20"/>
  <c r="CB82" i="20"/>
  <c r="CA82" i="20"/>
  <c r="BZ82" i="20"/>
  <c r="BY82" i="20"/>
  <c r="BX82" i="20"/>
  <c r="BW82" i="20"/>
  <c r="BV82" i="20"/>
  <c r="BU82" i="20"/>
  <c r="BT82" i="20"/>
  <c r="BS82" i="20"/>
  <c r="BR82" i="20"/>
  <c r="BQ82" i="20"/>
  <c r="BP82" i="20"/>
  <c r="BO82" i="20"/>
  <c r="BN82" i="20"/>
  <c r="BM82" i="20"/>
  <c r="BL82" i="20"/>
  <c r="BK82" i="20"/>
  <c r="BJ82" i="20"/>
  <c r="BI82" i="20"/>
  <c r="BH82" i="20"/>
  <c r="BG82" i="20"/>
  <c r="BF82" i="20"/>
  <c r="BE82" i="20"/>
  <c r="BD82" i="20"/>
  <c r="BC82" i="20"/>
  <c r="BB82" i="20"/>
  <c r="BA82" i="20"/>
  <c r="AZ82" i="20"/>
  <c r="AY82" i="20"/>
  <c r="AX82" i="20"/>
  <c r="AW82" i="20"/>
  <c r="AV82" i="20"/>
  <c r="AU82" i="20"/>
  <c r="AT82" i="20"/>
  <c r="AS82" i="20"/>
  <c r="AR82" i="20"/>
  <c r="AQ82" i="20"/>
  <c r="AP82" i="20"/>
  <c r="AO82" i="20"/>
  <c r="AN82" i="20"/>
  <c r="AM82" i="20"/>
  <c r="AL82" i="20"/>
  <c r="AK82" i="20"/>
  <c r="AJ82" i="20"/>
  <c r="AI82" i="20"/>
  <c r="AH82" i="20"/>
  <c r="AG82" i="20"/>
  <c r="AF82" i="20"/>
  <c r="AE82" i="20"/>
  <c r="AD82" i="20"/>
  <c r="AC82" i="20"/>
  <c r="AB82" i="20"/>
  <c r="AA82" i="20"/>
  <c r="Z82" i="20"/>
  <c r="Y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C82" i="20"/>
  <c r="A82" i="20"/>
  <c r="B81" i="20"/>
  <c r="CI81" i="20"/>
  <c r="CH81" i="20"/>
  <c r="CG81" i="20"/>
  <c r="CF81" i="20"/>
  <c r="CE81" i="20"/>
  <c r="CD81" i="20"/>
  <c r="CC81" i="20"/>
  <c r="CB81" i="20"/>
  <c r="CA81" i="20"/>
  <c r="BZ81" i="20"/>
  <c r="BY81" i="20"/>
  <c r="BX81" i="20"/>
  <c r="BW81" i="20"/>
  <c r="BV81" i="20"/>
  <c r="BU81" i="20"/>
  <c r="BT81" i="20"/>
  <c r="BS81" i="20"/>
  <c r="BR81" i="20"/>
  <c r="BQ81" i="20"/>
  <c r="BP81" i="20"/>
  <c r="BO81" i="20"/>
  <c r="BN81" i="20"/>
  <c r="BM81" i="20"/>
  <c r="BL81" i="20"/>
  <c r="BK81" i="20"/>
  <c r="BJ81" i="20"/>
  <c r="BI81" i="20"/>
  <c r="BH81" i="20"/>
  <c r="BG81" i="20"/>
  <c r="BF81" i="20"/>
  <c r="BE81" i="20"/>
  <c r="BD81" i="20"/>
  <c r="BC81" i="20"/>
  <c r="BB81" i="20"/>
  <c r="BA81" i="20"/>
  <c r="AZ81" i="20"/>
  <c r="AY81" i="20"/>
  <c r="AX81" i="20"/>
  <c r="AW81" i="20"/>
  <c r="AV81" i="20"/>
  <c r="AU81" i="20"/>
  <c r="AT81" i="20"/>
  <c r="AS81" i="20"/>
  <c r="AR81" i="20"/>
  <c r="AQ81" i="20"/>
  <c r="AP81" i="20"/>
  <c r="AO81" i="20"/>
  <c r="AN81" i="20"/>
  <c r="AM81" i="20"/>
  <c r="AL81" i="20"/>
  <c r="AK81" i="20"/>
  <c r="AJ81" i="20"/>
  <c r="AI81" i="20"/>
  <c r="AH81" i="20"/>
  <c r="AG81" i="20"/>
  <c r="AF81" i="20"/>
  <c r="AE81" i="20"/>
  <c r="AD81" i="20"/>
  <c r="AC81" i="20"/>
  <c r="AB81" i="20"/>
  <c r="AA81" i="20"/>
  <c r="Z81" i="20"/>
  <c r="Y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A81" i="20"/>
  <c r="B80" i="20"/>
  <c r="CI80" i="20"/>
  <c r="CH80" i="20"/>
  <c r="CG80" i="20"/>
  <c r="CF80" i="20"/>
  <c r="CE80" i="20"/>
  <c r="CD80" i="20"/>
  <c r="CC80" i="20"/>
  <c r="CB80" i="20"/>
  <c r="CA80" i="20"/>
  <c r="BZ80" i="20"/>
  <c r="BY80" i="20"/>
  <c r="BX80" i="20"/>
  <c r="BW80" i="20"/>
  <c r="BV80" i="20"/>
  <c r="BU80" i="20"/>
  <c r="BT80" i="20"/>
  <c r="BS80" i="20"/>
  <c r="BR80" i="20"/>
  <c r="BQ80" i="20"/>
  <c r="BP80" i="20"/>
  <c r="BO80" i="20"/>
  <c r="BN80" i="20"/>
  <c r="BM80" i="20"/>
  <c r="BL80" i="20"/>
  <c r="BK80" i="20"/>
  <c r="BJ80" i="20"/>
  <c r="BI80" i="20"/>
  <c r="BH80" i="20"/>
  <c r="BG80" i="20"/>
  <c r="BF80" i="20"/>
  <c r="BE80" i="20"/>
  <c r="BD80" i="20"/>
  <c r="BC80" i="20"/>
  <c r="BB80" i="20"/>
  <c r="BA80" i="20"/>
  <c r="AZ80" i="20"/>
  <c r="AY80" i="20"/>
  <c r="AX80" i="20"/>
  <c r="AW80" i="20"/>
  <c r="AV80" i="20"/>
  <c r="AU80" i="20"/>
  <c r="AT80" i="20"/>
  <c r="AS80" i="20"/>
  <c r="AR80" i="20"/>
  <c r="AQ80" i="20"/>
  <c r="AP80" i="20"/>
  <c r="AO80" i="20"/>
  <c r="AN80" i="20"/>
  <c r="AM80" i="20"/>
  <c r="AL80" i="20"/>
  <c r="AK80" i="20"/>
  <c r="AJ80" i="20"/>
  <c r="AI80" i="20"/>
  <c r="AH80" i="20"/>
  <c r="AG80" i="20"/>
  <c r="AF80" i="20"/>
  <c r="AE80" i="20"/>
  <c r="AD80" i="20"/>
  <c r="AC80" i="20"/>
  <c r="AB80" i="20"/>
  <c r="AA80" i="20"/>
  <c r="Z80" i="20"/>
  <c r="Y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A80" i="20"/>
  <c r="B79" i="20"/>
  <c r="CI79" i="20"/>
  <c r="CH79" i="20"/>
  <c r="CG79" i="20"/>
  <c r="CF79" i="20"/>
  <c r="CE79" i="20"/>
  <c r="CD79" i="20"/>
  <c r="CC79" i="20"/>
  <c r="CB79" i="20"/>
  <c r="CA79" i="20"/>
  <c r="BZ79" i="20"/>
  <c r="BY79" i="20"/>
  <c r="BX79" i="20"/>
  <c r="BW79" i="20"/>
  <c r="BV79" i="20"/>
  <c r="BU79" i="20"/>
  <c r="BT79" i="20"/>
  <c r="BS79" i="20"/>
  <c r="BR79" i="20"/>
  <c r="BQ79" i="20"/>
  <c r="BP79" i="20"/>
  <c r="BO79" i="20"/>
  <c r="BN79" i="20"/>
  <c r="BM79" i="20"/>
  <c r="BL79" i="20"/>
  <c r="BK79" i="20"/>
  <c r="BJ79" i="20"/>
  <c r="BI79" i="20"/>
  <c r="BH79" i="20"/>
  <c r="BG79" i="20"/>
  <c r="BF79" i="20"/>
  <c r="BE79" i="20"/>
  <c r="BD79" i="20"/>
  <c r="BC79" i="20"/>
  <c r="BB79" i="20"/>
  <c r="BA79" i="20"/>
  <c r="AZ79" i="20"/>
  <c r="AY79" i="20"/>
  <c r="AX79" i="20"/>
  <c r="AW79" i="20"/>
  <c r="AV79" i="20"/>
  <c r="AU79" i="20"/>
  <c r="AT79" i="20"/>
  <c r="AS79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AE79" i="20"/>
  <c r="AD79" i="20"/>
  <c r="AC79" i="20"/>
  <c r="AB79" i="20"/>
  <c r="AA79" i="20"/>
  <c r="Z79" i="20"/>
  <c r="Y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A79" i="20"/>
  <c r="B78" i="20"/>
  <c r="CI78" i="20"/>
  <c r="CH78" i="20"/>
  <c r="CG78" i="20"/>
  <c r="CF78" i="20"/>
  <c r="CE78" i="20"/>
  <c r="CD78" i="20"/>
  <c r="CC78" i="20"/>
  <c r="CB78" i="20"/>
  <c r="CA78" i="20"/>
  <c r="BZ78" i="20"/>
  <c r="BY78" i="20"/>
  <c r="BX78" i="20"/>
  <c r="BW78" i="20"/>
  <c r="BV78" i="20"/>
  <c r="BU78" i="20"/>
  <c r="BT78" i="20"/>
  <c r="BS78" i="20"/>
  <c r="BR78" i="20"/>
  <c r="BQ78" i="20"/>
  <c r="BP78" i="20"/>
  <c r="BO78" i="20"/>
  <c r="BN78" i="20"/>
  <c r="BM78" i="20"/>
  <c r="BL78" i="20"/>
  <c r="BK78" i="20"/>
  <c r="BJ78" i="20"/>
  <c r="BI78" i="20"/>
  <c r="BH78" i="20"/>
  <c r="BG78" i="20"/>
  <c r="BF78" i="20"/>
  <c r="BE78" i="20"/>
  <c r="BD78" i="20"/>
  <c r="BC78" i="20"/>
  <c r="BB78" i="20"/>
  <c r="BA78" i="20"/>
  <c r="AZ78" i="20"/>
  <c r="AY78" i="20"/>
  <c r="AX78" i="20"/>
  <c r="AW78" i="20"/>
  <c r="AV78" i="20"/>
  <c r="AU78" i="20"/>
  <c r="AT78" i="20"/>
  <c r="AS78" i="20"/>
  <c r="AR78" i="20"/>
  <c r="AQ78" i="20"/>
  <c r="AP78" i="20"/>
  <c r="AO78" i="20"/>
  <c r="AN78" i="20"/>
  <c r="AM78" i="20"/>
  <c r="AL78" i="20"/>
  <c r="AK78" i="20"/>
  <c r="AJ78" i="20"/>
  <c r="AI78" i="20"/>
  <c r="AH78" i="20"/>
  <c r="AG78" i="20"/>
  <c r="AF78" i="20"/>
  <c r="AE78" i="20"/>
  <c r="AD78" i="20"/>
  <c r="AC78" i="20"/>
  <c r="AB78" i="20"/>
  <c r="AA78" i="20"/>
  <c r="Z78" i="20"/>
  <c r="Y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A78" i="20"/>
  <c r="B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A77" i="20"/>
  <c r="B76" i="20"/>
  <c r="CI76" i="20"/>
  <c r="CH76" i="20"/>
  <c r="CG76" i="20"/>
  <c r="CF76" i="20"/>
  <c r="CE76" i="20"/>
  <c r="CD76" i="20"/>
  <c r="CC76" i="20"/>
  <c r="CB76" i="20"/>
  <c r="CA76" i="20"/>
  <c r="BZ76" i="20"/>
  <c r="BY76" i="20"/>
  <c r="BX76" i="20"/>
  <c r="BW76" i="20"/>
  <c r="BV76" i="20"/>
  <c r="BU76" i="20"/>
  <c r="BT76" i="20"/>
  <c r="BS76" i="20"/>
  <c r="BR76" i="20"/>
  <c r="BQ76" i="20"/>
  <c r="BP76" i="20"/>
  <c r="BO76" i="20"/>
  <c r="BN76" i="20"/>
  <c r="BM76" i="20"/>
  <c r="BL76" i="20"/>
  <c r="BK76" i="20"/>
  <c r="BJ76" i="20"/>
  <c r="BI76" i="20"/>
  <c r="BH76" i="20"/>
  <c r="BG76" i="20"/>
  <c r="BF76" i="20"/>
  <c r="BE76" i="20"/>
  <c r="BD76" i="20"/>
  <c r="BC76" i="20"/>
  <c r="BB76" i="20"/>
  <c r="BA76" i="20"/>
  <c r="AZ76" i="20"/>
  <c r="AY76" i="20"/>
  <c r="AX76" i="20"/>
  <c r="AW76" i="20"/>
  <c r="AV76" i="20"/>
  <c r="AU76" i="20"/>
  <c r="AT76" i="20"/>
  <c r="AS76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AE76" i="20"/>
  <c r="AD76" i="20"/>
  <c r="AC76" i="20"/>
  <c r="AB76" i="20"/>
  <c r="AA76" i="20"/>
  <c r="Z76" i="20"/>
  <c r="Y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A76" i="20"/>
  <c r="B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A75" i="20"/>
  <c r="B74" i="20"/>
  <c r="CI74" i="20"/>
  <c r="CH74" i="20"/>
  <c r="CG74" i="20"/>
  <c r="CF74" i="20"/>
  <c r="CE74" i="20"/>
  <c r="CD74" i="20"/>
  <c r="CC74" i="20"/>
  <c r="CB74" i="20"/>
  <c r="CA74" i="20"/>
  <c r="BZ74" i="20"/>
  <c r="BY74" i="20"/>
  <c r="BX74" i="20"/>
  <c r="BW74" i="20"/>
  <c r="BV74" i="20"/>
  <c r="BU74" i="20"/>
  <c r="BT74" i="20"/>
  <c r="BS74" i="20"/>
  <c r="BR74" i="20"/>
  <c r="BQ74" i="20"/>
  <c r="BP74" i="20"/>
  <c r="BO74" i="20"/>
  <c r="BN74" i="20"/>
  <c r="BM74" i="20"/>
  <c r="BL74" i="20"/>
  <c r="BK74" i="20"/>
  <c r="BJ74" i="20"/>
  <c r="BI74" i="20"/>
  <c r="BH74" i="20"/>
  <c r="BG74" i="20"/>
  <c r="BF74" i="20"/>
  <c r="BE74" i="20"/>
  <c r="BD74" i="20"/>
  <c r="BC74" i="20"/>
  <c r="BB74" i="20"/>
  <c r="BA74" i="20"/>
  <c r="AZ74" i="20"/>
  <c r="AY74" i="20"/>
  <c r="AX74" i="20"/>
  <c r="AW74" i="20"/>
  <c r="AV74" i="20"/>
  <c r="AU74" i="20"/>
  <c r="AT74" i="20"/>
  <c r="AS74" i="20"/>
  <c r="AR74" i="20"/>
  <c r="AQ74" i="20"/>
  <c r="AP74" i="20"/>
  <c r="AO74" i="20"/>
  <c r="AN74" i="20"/>
  <c r="AM74" i="20"/>
  <c r="AL74" i="20"/>
  <c r="AK74" i="20"/>
  <c r="AJ74" i="20"/>
  <c r="AI74" i="20"/>
  <c r="AH74" i="20"/>
  <c r="AG74" i="20"/>
  <c r="AF74" i="20"/>
  <c r="AE74" i="20"/>
  <c r="AD74" i="20"/>
  <c r="AC74" i="20"/>
  <c r="AB74" i="20"/>
  <c r="AA74" i="20"/>
  <c r="Z74" i="20"/>
  <c r="Y74" i="20"/>
  <c r="T74" i="20"/>
  <c r="S74" i="20"/>
  <c r="R74" i="20"/>
  <c r="Q74" i="20"/>
  <c r="P74" i="20"/>
  <c r="O74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A74" i="20"/>
  <c r="B73" i="20"/>
  <c r="CI73" i="20"/>
  <c r="CH73" i="20"/>
  <c r="CG73" i="20"/>
  <c r="CF73" i="20"/>
  <c r="CE73" i="20"/>
  <c r="CD73" i="20"/>
  <c r="CC73" i="20"/>
  <c r="CB73" i="20"/>
  <c r="CA73" i="20"/>
  <c r="BZ73" i="20"/>
  <c r="BY73" i="20"/>
  <c r="BX73" i="20"/>
  <c r="BW73" i="20"/>
  <c r="BV73" i="20"/>
  <c r="BU73" i="20"/>
  <c r="BT73" i="20"/>
  <c r="BS73" i="20"/>
  <c r="BR73" i="20"/>
  <c r="BQ73" i="20"/>
  <c r="BP73" i="20"/>
  <c r="BO73" i="20"/>
  <c r="BN73" i="20"/>
  <c r="BM73" i="20"/>
  <c r="BL73" i="20"/>
  <c r="BK73" i="20"/>
  <c r="BJ73" i="20"/>
  <c r="BI73" i="20"/>
  <c r="BH73" i="20"/>
  <c r="BG73" i="20"/>
  <c r="BF73" i="20"/>
  <c r="BE73" i="20"/>
  <c r="BD73" i="20"/>
  <c r="BC73" i="20"/>
  <c r="BB73" i="20"/>
  <c r="BA73" i="20"/>
  <c r="AZ73" i="20"/>
  <c r="AY73" i="20"/>
  <c r="AX73" i="20"/>
  <c r="AW73" i="20"/>
  <c r="AV73" i="20"/>
  <c r="AU73" i="20"/>
  <c r="AT73" i="20"/>
  <c r="AS73" i="20"/>
  <c r="AR73" i="20"/>
  <c r="AQ73" i="20"/>
  <c r="AP73" i="20"/>
  <c r="AO73" i="20"/>
  <c r="AN73" i="20"/>
  <c r="AM73" i="20"/>
  <c r="AL73" i="20"/>
  <c r="AK73" i="20"/>
  <c r="AJ73" i="20"/>
  <c r="AI73" i="20"/>
  <c r="AH73" i="20"/>
  <c r="AG73" i="20"/>
  <c r="AF73" i="20"/>
  <c r="AE73" i="20"/>
  <c r="AD73" i="20"/>
  <c r="AC73" i="20"/>
  <c r="AB73" i="20"/>
  <c r="AA73" i="20"/>
  <c r="Z73" i="20"/>
  <c r="Y73" i="20"/>
  <c r="T73" i="20"/>
  <c r="S73" i="20"/>
  <c r="R73" i="20"/>
  <c r="Q73" i="20"/>
  <c r="P73" i="20"/>
  <c r="O73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A73" i="20"/>
  <c r="B72" i="20"/>
  <c r="CI72" i="20"/>
  <c r="CH72" i="20"/>
  <c r="CG72" i="20"/>
  <c r="CF72" i="20"/>
  <c r="CE72" i="20"/>
  <c r="CD72" i="20"/>
  <c r="CC72" i="20"/>
  <c r="CB72" i="20"/>
  <c r="CA72" i="20"/>
  <c r="BZ72" i="20"/>
  <c r="BY72" i="20"/>
  <c r="BX72" i="20"/>
  <c r="BW72" i="20"/>
  <c r="BV72" i="20"/>
  <c r="BU72" i="20"/>
  <c r="BT72" i="20"/>
  <c r="BS72" i="20"/>
  <c r="BR72" i="20"/>
  <c r="BQ72" i="20"/>
  <c r="BP72" i="20"/>
  <c r="BO72" i="20"/>
  <c r="BN72" i="20"/>
  <c r="BM72" i="20"/>
  <c r="BL72" i="20"/>
  <c r="BK72" i="20"/>
  <c r="BJ72" i="20"/>
  <c r="BI72" i="20"/>
  <c r="BH72" i="20"/>
  <c r="BG72" i="20"/>
  <c r="BF72" i="20"/>
  <c r="BE72" i="20"/>
  <c r="BD72" i="20"/>
  <c r="BC72" i="20"/>
  <c r="BB72" i="20"/>
  <c r="BA72" i="20"/>
  <c r="AZ72" i="20"/>
  <c r="AY72" i="20"/>
  <c r="AX72" i="20"/>
  <c r="AW72" i="20"/>
  <c r="AV72" i="20"/>
  <c r="AU72" i="20"/>
  <c r="AT72" i="20"/>
  <c r="AS72" i="20"/>
  <c r="AR72" i="20"/>
  <c r="AQ72" i="20"/>
  <c r="AP72" i="20"/>
  <c r="AO72" i="20"/>
  <c r="AN72" i="20"/>
  <c r="AM72" i="20"/>
  <c r="AL72" i="20"/>
  <c r="AK72" i="20"/>
  <c r="AJ72" i="20"/>
  <c r="AI72" i="20"/>
  <c r="AH72" i="20"/>
  <c r="AG72" i="20"/>
  <c r="AF72" i="20"/>
  <c r="AE72" i="20"/>
  <c r="AD72" i="20"/>
  <c r="AC72" i="20"/>
  <c r="AB72" i="20"/>
  <c r="AA72" i="20"/>
  <c r="Z72" i="20"/>
  <c r="Y72" i="20"/>
  <c r="T72" i="20"/>
  <c r="S72" i="20"/>
  <c r="R72" i="20"/>
  <c r="Q72" i="20"/>
  <c r="P72" i="20"/>
  <c r="O72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A72" i="20"/>
  <c r="B71" i="20"/>
  <c r="CI71" i="20"/>
  <c r="CH71" i="20"/>
  <c r="CG71" i="20"/>
  <c r="CF71" i="20"/>
  <c r="CE71" i="20"/>
  <c r="CD71" i="20"/>
  <c r="CC71" i="20"/>
  <c r="CB71" i="20"/>
  <c r="CA71" i="20"/>
  <c r="BZ71" i="20"/>
  <c r="BY71" i="20"/>
  <c r="BX71" i="20"/>
  <c r="BW71" i="20"/>
  <c r="BV71" i="20"/>
  <c r="BU71" i="20"/>
  <c r="BT71" i="20"/>
  <c r="BS71" i="20"/>
  <c r="BR71" i="20"/>
  <c r="BQ71" i="20"/>
  <c r="BP71" i="20"/>
  <c r="BO71" i="20"/>
  <c r="BN71" i="20"/>
  <c r="BM71" i="20"/>
  <c r="BL71" i="20"/>
  <c r="BK71" i="20"/>
  <c r="BJ71" i="20"/>
  <c r="BI71" i="20"/>
  <c r="BH71" i="20"/>
  <c r="BG71" i="20"/>
  <c r="BF71" i="20"/>
  <c r="BE71" i="20"/>
  <c r="BD71" i="20"/>
  <c r="BC71" i="20"/>
  <c r="BB71" i="20"/>
  <c r="BA71" i="20"/>
  <c r="AZ71" i="20"/>
  <c r="AY71" i="20"/>
  <c r="AX71" i="20"/>
  <c r="AW71" i="20"/>
  <c r="AV71" i="20"/>
  <c r="AU71" i="20"/>
  <c r="AT71" i="20"/>
  <c r="AS71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AE71" i="20"/>
  <c r="AD71" i="20"/>
  <c r="AC71" i="20"/>
  <c r="AB71" i="20"/>
  <c r="AA71" i="20"/>
  <c r="Z71" i="20"/>
  <c r="Y71" i="20"/>
  <c r="T71" i="20"/>
  <c r="S71" i="20"/>
  <c r="R71" i="20"/>
  <c r="Q71" i="20"/>
  <c r="P71" i="20"/>
  <c r="O71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A71" i="20"/>
  <c r="B70" i="20"/>
  <c r="CI70" i="20"/>
  <c r="CH70" i="20"/>
  <c r="CG70" i="20"/>
  <c r="CF70" i="20"/>
  <c r="CE70" i="20"/>
  <c r="CD70" i="20"/>
  <c r="CC70" i="20"/>
  <c r="CB70" i="20"/>
  <c r="CA70" i="20"/>
  <c r="BZ70" i="20"/>
  <c r="BY70" i="20"/>
  <c r="BX70" i="20"/>
  <c r="BW70" i="20"/>
  <c r="BV70" i="20"/>
  <c r="BU70" i="20"/>
  <c r="BT70" i="20"/>
  <c r="BS70" i="20"/>
  <c r="BR70" i="20"/>
  <c r="BQ70" i="20"/>
  <c r="BP70" i="20"/>
  <c r="BO70" i="20"/>
  <c r="BN70" i="20"/>
  <c r="BM70" i="20"/>
  <c r="BL70" i="20"/>
  <c r="BK70" i="20"/>
  <c r="BJ70" i="20"/>
  <c r="BI70" i="20"/>
  <c r="BH70" i="20"/>
  <c r="BG70" i="20"/>
  <c r="BF70" i="20"/>
  <c r="BE70" i="20"/>
  <c r="BD70" i="20"/>
  <c r="BC70" i="20"/>
  <c r="BB70" i="20"/>
  <c r="BA70" i="20"/>
  <c r="AZ70" i="20"/>
  <c r="AY70" i="20"/>
  <c r="AX70" i="20"/>
  <c r="AW70" i="20"/>
  <c r="AV70" i="20"/>
  <c r="AU70" i="20"/>
  <c r="AT70" i="20"/>
  <c r="AS70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AE70" i="20"/>
  <c r="AD70" i="20"/>
  <c r="AC70" i="20"/>
  <c r="AB70" i="20"/>
  <c r="AA70" i="20"/>
  <c r="Z70" i="20"/>
  <c r="Y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A70" i="20"/>
  <c r="B69" i="20"/>
  <c r="CI69" i="20"/>
  <c r="CH69" i="20"/>
  <c r="CG69" i="20"/>
  <c r="CF69" i="20"/>
  <c r="CE69" i="20"/>
  <c r="CD69" i="20"/>
  <c r="CC69" i="20"/>
  <c r="CB69" i="20"/>
  <c r="CA69" i="20"/>
  <c r="BZ69" i="20"/>
  <c r="BY69" i="20"/>
  <c r="BX69" i="20"/>
  <c r="BW69" i="20"/>
  <c r="BV69" i="20"/>
  <c r="BU69" i="20"/>
  <c r="BT69" i="20"/>
  <c r="BS69" i="20"/>
  <c r="BR69" i="20"/>
  <c r="BQ69" i="20"/>
  <c r="BP69" i="20"/>
  <c r="BO69" i="20"/>
  <c r="BN69" i="20"/>
  <c r="BM69" i="20"/>
  <c r="BL69" i="20"/>
  <c r="BK69" i="20"/>
  <c r="BJ69" i="20"/>
  <c r="BI69" i="20"/>
  <c r="BH69" i="20"/>
  <c r="BG69" i="20"/>
  <c r="BF69" i="20"/>
  <c r="BE69" i="20"/>
  <c r="BD69" i="20"/>
  <c r="BC69" i="20"/>
  <c r="BB69" i="20"/>
  <c r="BA69" i="20"/>
  <c r="AZ69" i="20"/>
  <c r="AY69" i="20"/>
  <c r="AX69" i="20"/>
  <c r="AW69" i="20"/>
  <c r="AV69" i="20"/>
  <c r="AU69" i="20"/>
  <c r="AT69" i="20"/>
  <c r="AS69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AE69" i="20"/>
  <c r="AD69" i="20"/>
  <c r="AC69" i="20"/>
  <c r="AB69" i="20"/>
  <c r="AA69" i="20"/>
  <c r="Z69" i="20"/>
  <c r="Y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A69" i="20"/>
  <c r="B68" i="20"/>
  <c r="CI68" i="20"/>
  <c r="CH68" i="20"/>
  <c r="CG68" i="20"/>
  <c r="CF68" i="20"/>
  <c r="CE68" i="20"/>
  <c r="CD68" i="20"/>
  <c r="CC68" i="20"/>
  <c r="CB68" i="20"/>
  <c r="CA68" i="20"/>
  <c r="BZ68" i="20"/>
  <c r="BY68" i="20"/>
  <c r="BX68" i="20"/>
  <c r="BW68" i="20"/>
  <c r="BV68" i="20"/>
  <c r="BU68" i="20"/>
  <c r="BT68" i="20"/>
  <c r="BS68" i="20"/>
  <c r="BR68" i="20"/>
  <c r="BQ68" i="20"/>
  <c r="BP68" i="20"/>
  <c r="BO68" i="20"/>
  <c r="BN68" i="20"/>
  <c r="BM68" i="20"/>
  <c r="BL68" i="20"/>
  <c r="BK68" i="20"/>
  <c r="BJ68" i="20"/>
  <c r="BI68" i="20"/>
  <c r="BH68" i="20"/>
  <c r="BG68" i="20"/>
  <c r="BF68" i="20"/>
  <c r="BE68" i="20"/>
  <c r="BD68" i="20"/>
  <c r="BC68" i="20"/>
  <c r="BB68" i="20"/>
  <c r="BA68" i="20"/>
  <c r="AZ68" i="20"/>
  <c r="AY68" i="20"/>
  <c r="AX68" i="20"/>
  <c r="AW68" i="20"/>
  <c r="AV68" i="20"/>
  <c r="AU68" i="20"/>
  <c r="AT68" i="20"/>
  <c r="AS68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AE68" i="20"/>
  <c r="AD68" i="20"/>
  <c r="AC68" i="20"/>
  <c r="AB68" i="20"/>
  <c r="AA68" i="20"/>
  <c r="Z68" i="20"/>
  <c r="Y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A68" i="20"/>
  <c r="B67" i="20"/>
  <c r="CI67" i="20"/>
  <c r="CH67" i="20"/>
  <c r="CG67" i="20"/>
  <c r="CF67" i="20"/>
  <c r="CE67" i="20"/>
  <c r="CD67" i="20"/>
  <c r="CC67" i="20"/>
  <c r="CB67" i="20"/>
  <c r="CA67" i="20"/>
  <c r="BZ67" i="20"/>
  <c r="BY67" i="20"/>
  <c r="BX67" i="20"/>
  <c r="BW67" i="20"/>
  <c r="BV67" i="20"/>
  <c r="BU67" i="20"/>
  <c r="BT67" i="20"/>
  <c r="BS67" i="20"/>
  <c r="BR67" i="20"/>
  <c r="BQ67" i="20"/>
  <c r="BP67" i="20"/>
  <c r="BO67" i="20"/>
  <c r="BN67" i="20"/>
  <c r="BM67" i="20"/>
  <c r="BL67" i="20"/>
  <c r="BK67" i="20"/>
  <c r="BJ67" i="20"/>
  <c r="BI67" i="20"/>
  <c r="BH67" i="20"/>
  <c r="BG67" i="20"/>
  <c r="BF67" i="20"/>
  <c r="BE67" i="20"/>
  <c r="BD67" i="20"/>
  <c r="BC67" i="20"/>
  <c r="BB67" i="20"/>
  <c r="BA67" i="20"/>
  <c r="AZ67" i="20"/>
  <c r="AY67" i="20"/>
  <c r="AX67" i="20"/>
  <c r="AW67" i="20"/>
  <c r="AV67" i="20"/>
  <c r="AU67" i="20"/>
  <c r="AT67" i="20"/>
  <c r="AS67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AE67" i="20"/>
  <c r="AD67" i="20"/>
  <c r="AC67" i="20"/>
  <c r="AB67" i="20"/>
  <c r="AA67" i="20"/>
  <c r="Z67" i="20"/>
  <c r="Y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A67" i="20"/>
  <c r="B66" i="20"/>
  <c r="CI66" i="20"/>
  <c r="CH66" i="20"/>
  <c r="CG66" i="20"/>
  <c r="CF66" i="20"/>
  <c r="CE66" i="20"/>
  <c r="CD66" i="20"/>
  <c r="CC66" i="20"/>
  <c r="CB66" i="20"/>
  <c r="CA66" i="20"/>
  <c r="BZ66" i="20"/>
  <c r="BY66" i="20"/>
  <c r="BX66" i="20"/>
  <c r="BW66" i="20"/>
  <c r="BV66" i="20"/>
  <c r="BU66" i="20"/>
  <c r="BT66" i="20"/>
  <c r="BS66" i="20"/>
  <c r="BR66" i="20"/>
  <c r="BQ66" i="20"/>
  <c r="BP66" i="20"/>
  <c r="BO66" i="20"/>
  <c r="BN66" i="20"/>
  <c r="BM66" i="20"/>
  <c r="BL66" i="20"/>
  <c r="BK66" i="20"/>
  <c r="BJ66" i="20"/>
  <c r="BI66" i="20"/>
  <c r="BH66" i="20"/>
  <c r="BG66" i="20"/>
  <c r="BF66" i="20"/>
  <c r="BE66" i="20"/>
  <c r="BD66" i="20"/>
  <c r="BC66" i="20"/>
  <c r="BB66" i="20"/>
  <c r="BA66" i="20"/>
  <c r="AZ66" i="20"/>
  <c r="AY66" i="20"/>
  <c r="AX66" i="20"/>
  <c r="AW66" i="20"/>
  <c r="AV66" i="20"/>
  <c r="AU66" i="20"/>
  <c r="AT66" i="20"/>
  <c r="AS66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AE66" i="20"/>
  <c r="AD66" i="20"/>
  <c r="AC66" i="20"/>
  <c r="AB66" i="20"/>
  <c r="AA66" i="20"/>
  <c r="Z66" i="20"/>
  <c r="Y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A66" i="20"/>
  <c r="B65" i="20"/>
  <c r="CJ65" i="20"/>
  <c r="CI65" i="20"/>
  <c r="CH65" i="20"/>
  <c r="CG65" i="20"/>
  <c r="CF65" i="20"/>
  <c r="CE65" i="20"/>
  <c r="CD65" i="20"/>
  <c r="CC65" i="20"/>
  <c r="CB65" i="20"/>
  <c r="CA65" i="20"/>
  <c r="BZ65" i="20"/>
  <c r="BY65" i="20"/>
  <c r="BX65" i="20"/>
  <c r="BW65" i="20"/>
  <c r="BV65" i="20"/>
  <c r="BU65" i="20"/>
  <c r="BT65" i="20"/>
  <c r="BS65" i="20"/>
  <c r="BR65" i="20"/>
  <c r="BQ65" i="20"/>
  <c r="BP65" i="20"/>
  <c r="BO65" i="20"/>
  <c r="BN65" i="20"/>
  <c r="BM65" i="20"/>
  <c r="BL65" i="20"/>
  <c r="BK65" i="20"/>
  <c r="BJ65" i="20"/>
  <c r="BI65" i="20"/>
  <c r="BH65" i="20"/>
  <c r="BG65" i="20"/>
  <c r="BF65" i="20"/>
  <c r="BE65" i="20"/>
  <c r="BD65" i="20"/>
  <c r="BC65" i="20"/>
  <c r="BB65" i="20"/>
  <c r="BA65" i="20"/>
  <c r="AZ65" i="20"/>
  <c r="AY65" i="20"/>
  <c r="AX65" i="20"/>
  <c r="AW65" i="20"/>
  <c r="AV65" i="20"/>
  <c r="AU65" i="20"/>
  <c r="AT65" i="20"/>
  <c r="AS65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AE65" i="20"/>
  <c r="AD65" i="20"/>
  <c r="AC65" i="20"/>
  <c r="AB65" i="20"/>
  <c r="AA65" i="20"/>
  <c r="Z65" i="20"/>
  <c r="Y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A65" i="20"/>
  <c r="B64" i="20"/>
  <c r="CJ64" i="20"/>
  <c r="CI64" i="20"/>
  <c r="CH64" i="20"/>
  <c r="CG64" i="20"/>
  <c r="CF64" i="20"/>
  <c r="CE64" i="20"/>
  <c r="CD64" i="20"/>
  <c r="CC64" i="20"/>
  <c r="CB64" i="20"/>
  <c r="CA64" i="20"/>
  <c r="BZ64" i="20"/>
  <c r="BY64" i="20"/>
  <c r="BX64" i="20"/>
  <c r="BW64" i="20"/>
  <c r="BV64" i="20"/>
  <c r="BU64" i="20"/>
  <c r="BT64" i="20"/>
  <c r="BS64" i="20"/>
  <c r="BR64" i="20"/>
  <c r="BQ64" i="20"/>
  <c r="BP64" i="20"/>
  <c r="BO64" i="20"/>
  <c r="BN64" i="20"/>
  <c r="BM64" i="20"/>
  <c r="BL64" i="20"/>
  <c r="BK64" i="20"/>
  <c r="BJ64" i="20"/>
  <c r="BI64" i="20"/>
  <c r="BH64" i="20"/>
  <c r="BG64" i="20"/>
  <c r="BF64" i="20"/>
  <c r="BE64" i="20"/>
  <c r="BD64" i="20"/>
  <c r="BC64" i="20"/>
  <c r="BB64" i="20"/>
  <c r="BA64" i="20"/>
  <c r="AZ64" i="20"/>
  <c r="AY64" i="20"/>
  <c r="AX64" i="20"/>
  <c r="AW64" i="20"/>
  <c r="AV64" i="20"/>
  <c r="AU64" i="20"/>
  <c r="AT64" i="20"/>
  <c r="AS64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AE64" i="20"/>
  <c r="AD64" i="20"/>
  <c r="AC64" i="20"/>
  <c r="AB64" i="20"/>
  <c r="AA64" i="20"/>
  <c r="Z64" i="20"/>
  <c r="Y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A64" i="20"/>
  <c r="B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A63" i="20"/>
  <c r="B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A62" i="20"/>
  <c r="B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A61" i="20"/>
  <c r="B60" i="20"/>
  <c r="CJ60" i="20"/>
  <c r="CI60" i="20"/>
  <c r="CH60" i="20"/>
  <c r="CG60" i="20"/>
  <c r="CF60" i="20"/>
  <c r="CE60" i="20"/>
  <c r="CD60" i="20"/>
  <c r="CC60" i="20"/>
  <c r="CB60" i="20"/>
  <c r="CA60" i="20"/>
  <c r="BZ60" i="20"/>
  <c r="BY60" i="20"/>
  <c r="BX60" i="20"/>
  <c r="BW60" i="20"/>
  <c r="BV60" i="20"/>
  <c r="BU60" i="20"/>
  <c r="BT60" i="20"/>
  <c r="BS60" i="20"/>
  <c r="BR60" i="20"/>
  <c r="BQ60" i="20"/>
  <c r="BP60" i="20"/>
  <c r="BO60" i="20"/>
  <c r="BN60" i="20"/>
  <c r="BM60" i="20"/>
  <c r="BL60" i="20"/>
  <c r="BK60" i="20"/>
  <c r="BJ60" i="20"/>
  <c r="BI60" i="20"/>
  <c r="BH60" i="20"/>
  <c r="BG60" i="20"/>
  <c r="BF60" i="20"/>
  <c r="BE60" i="20"/>
  <c r="BD60" i="20"/>
  <c r="BC60" i="20"/>
  <c r="BB60" i="20"/>
  <c r="BA60" i="20"/>
  <c r="AZ60" i="20"/>
  <c r="AY60" i="20"/>
  <c r="AX60" i="20"/>
  <c r="AW60" i="20"/>
  <c r="AV60" i="20"/>
  <c r="AU60" i="20"/>
  <c r="AT60" i="20"/>
  <c r="AS60" i="20"/>
  <c r="AR60" i="20"/>
  <c r="AQ60" i="20"/>
  <c r="AP60" i="20"/>
  <c r="AO60" i="20"/>
  <c r="AN60" i="20"/>
  <c r="AM60" i="20"/>
  <c r="AL60" i="20"/>
  <c r="AK60" i="20"/>
  <c r="AJ60" i="20"/>
  <c r="AI60" i="20"/>
  <c r="AH60" i="20"/>
  <c r="AG60" i="20"/>
  <c r="AF60" i="20"/>
  <c r="AE60" i="20"/>
  <c r="AD60" i="20"/>
  <c r="AC60" i="20"/>
  <c r="AB60" i="20"/>
  <c r="AA60" i="20"/>
  <c r="Z60" i="20"/>
  <c r="Y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A60" i="20"/>
  <c r="B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A59" i="20"/>
  <c r="B58" i="20"/>
  <c r="CJ58" i="20"/>
  <c r="CI58" i="20"/>
  <c r="CH58" i="20"/>
  <c r="CG58" i="20"/>
  <c r="CF58" i="20"/>
  <c r="CE58" i="20"/>
  <c r="CD58" i="20"/>
  <c r="CC58" i="20"/>
  <c r="CB58" i="20"/>
  <c r="CA58" i="20"/>
  <c r="BZ58" i="20"/>
  <c r="BY58" i="20"/>
  <c r="BX58" i="20"/>
  <c r="BW58" i="20"/>
  <c r="BV58" i="20"/>
  <c r="BU58" i="20"/>
  <c r="BT58" i="20"/>
  <c r="BS58" i="20"/>
  <c r="BR58" i="20"/>
  <c r="BQ58" i="20"/>
  <c r="BP58" i="20"/>
  <c r="BO58" i="20"/>
  <c r="BN58" i="20"/>
  <c r="BM58" i="20"/>
  <c r="BL58" i="20"/>
  <c r="BK58" i="20"/>
  <c r="BJ58" i="20"/>
  <c r="BI58" i="20"/>
  <c r="BH58" i="20"/>
  <c r="BG58" i="20"/>
  <c r="BF58" i="20"/>
  <c r="BE58" i="20"/>
  <c r="BD58" i="20"/>
  <c r="BC58" i="20"/>
  <c r="BB58" i="20"/>
  <c r="BA58" i="20"/>
  <c r="AZ58" i="20"/>
  <c r="AY58" i="20"/>
  <c r="AX58" i="20"/>
  <c r="AW58" i="20"/>
  <c r="AV58" i="20"/>
  <c r="AU58" i="20"/>
  <c r="AT58" i="20"/>
  <c r="AS58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AE58" i="20"/>
  <c r="AD58" i="20"/>
  <c r="AC58" i="20"/>
  <c r="AB58" i="20"/>
  <c r="AA58" i="20"/>
  <c r="Z58" i="20"/>
  <c r="Y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A58" i="20"/>
  <c r="B57" i="20"/>
  <c r="CJ57" i="20"/>
  <c r="CI57" i="20"/>
  <c r="CH57" i="20"/>
  <c r="CG57" i="20"/>
  <c r="CF57" i="20"/>
  <c r="CE57" i="20"/>
  <c r="CD57" i="20"/>
  <c r="CC57" i="20"/>
  <c r="CB57" i="20"/>
  <c r="CA57" i="20"/>
  <c r="BZ57" i="20"/>
  <c r="BY57" i="20"/>
  <c r="BX57" i="20"/>
  <c r="BW57" i="20"/>
  <c r="BV57" i="20"/>
  <c r="BU57" i="20"/>
  <c r="BT57" i="20"/>
  <c r="BS57" i="20"/>
  <c r="BR57" i="20"/>
  <c r="BQ57" i="20"/>
  <c r="BP57" i="20"/>
  <c r="BO57" i="20"/>
  <c r="BN57" i="20"/>
  <c r="BM57" i="20"/>
  <c r="BL57" i="20"/>
  <c r="BK57" i="20"/>
  <c r="BJ57" i="20"/>
  <c r="BI57" i="20"/>
  <c r="BH57" i="20"/>
  <c r="BG57" i="20"/>
  <c r="BF57" i="20"/>
  <c r="BE57" i="20"/>
  <c r="BD57" i="20"/>
  <c r="BC57" i="20"/>
  <c r="BB57" i="20"/>
  <c r="BA57" i="20"/>
  <c r="AZ57" i="20"/>
  <c r="AY57" i="20"/>
  <c r="AX57" i="20"/>
  <c r="AW57" i="20"/>
  <c r="AV57" i="20"/>
  <c r="AU57" i="20"/>
  <c r="AT57" i="20"/>
  <c r="AS57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AE57" i="20"/>
  <c r="AD57" i="20"/>
  <c r="AC57" i="20"/>
  <c r="AB57" i="20"/>
  <c r="AA57" i="20"/>
  <c r="Z57" i="20"/>
  <c r="Y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A57" i="20"/>
  <c r="B56" i="20"/>
  <c r="CJ56" i="20"/>
  <c r="CI56" i="20"/>
  <c r="CH56" i="20"/>
  <c r="CG56" i="20"/>
  <c r="CF56" i="20"/>
  <c r="CE56" i="20"/>
  <c r="CD56" i="20"/>
  <c r="CC56" i="20"/>
  <c r="CB56" i="20"/>
  <c r="CA56" i="20"/>
  <c r="BZ56" i="20"/>
  <c r="BY56" i="20"/>
  <c r="BX56" i="20"/>
  <c r="BW56" i="20"/>
  <c r="BV56" i="20"/>
  <c r="BU56" i="20"/>
  <c r="BT56" i="20"/>
  <c r="BS56" i="20"/>
  <c r="BR56" i="20"/>
  <c r="BQ56" i="20"/>
  <c r="BP56" i="20"/>
  <c r="BO56" i="20"/>
  <c r="BN56" i="20"/>
  <c r="BM56" i="20"/>
  <c r="BL56" i="20"/>
  <c r="BK56" i="20"/>
  <c r="BJ56" i="20"/>
  <c r="BI56" i="20"/>
  <c r="BH56" i="20"/>
  <c r="BG56" i="20"/>
  <c r="BF56" i="20"/>
  <c r="BE56" i="20"/>
  <c r="BD56" i="20"/>
  <c r="BC56" i="20"/>
  <c r="BB56" i="20"/>
  <c r="BA56" i="20"/>
  <c r="AZ56" i="20"/>
  <c r="AY56" i="20"/>
  <c r="AX56" i="20"/>
  <c r="AW56" i="20"/>
  <c r="AV56" i="20"/>
  <c r="AU56" i="20"/>
  <c r="AT56" i="20"/>
  <c r="AS56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AE56" i="20"/>
  <c r="AD56" i="20"/>
  <c r="AC56" i="20"/>
  <c r="AB56" i="20"/>
  <c r="AA56" i="20"/>
  <c r="Z56" i="20"/>
  <c r="Y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A56" i="20"/>
  <c r="B55" i="20"/>
  <c r="CJ55" i="20"/>
  <c r="CI55" i="20"/>
  <c r="CH55" i="20"/>
  <c r="CG55" i="20"/>
  <c r="CF55" i="20"/>
  <c r="CE55" i="20"/>
  <c r="CD55" i="20"/>
  <c r="CC55" i="20"/>
  <c r="CB55" i="20"/>
  <c r="CA55" i="20"/>
  <c r="BZ55" i="20"/>
  <c r="BY55" i="20"/>
  <c r="BX55" i="20"/>
  <c r="BW55" i="20"/>
  <c r="BV55" i="20"/>
  <c r="BU55" i="20"/>
  <c r="BT55" i="20"/>
  <c r="BS55" i="20"/>
  <c r="BR55" i="20"/>
  <c r="BQ55" i="20"/>
  <c r="BP55" i="20"/>
  <c r="BO55" i="20"/>
  <c r="BN55" i="20"/>
  <c r="BM55" i="20"/>
  <c r="BL55" i="20"/>
  <c r="BK55" i="20"/>
  <c r="BJ55" i="20"/>
  <c r="BI55" i="20"/>
  <c r="BH55" i="20"/>
  <c r="BG55" i="20"/>
  <c r="BF55" i="20"/>
  <c r="BE55" i="20"/>
  <c r="BD55" i="20"/>
  <c r="BC55" i="20"/>
  <c r="BB55" i="20"/>
  <c r="BA55" i="20"/>
  <c r="AZ55" i="20"/>
  <c r="AY55" i="20"/>
  <c r="AX55" i="20"/>
  <c r="AW55" i="20"/>
  <c r="AV55" i="20"/>
  <c r="AU55" i="20"/>
  <c r="AT55" i="20"/>
  <c r="AS55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AE55" i="20"/>
  <c r="AD55" i="20"/>
  <c r="AC55" i="20"/>
  <c r="AB55" i="20"/>
  <c r="AA55" i="20"/>
  <c r="Z55" i="20"/>
  <c r="Y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A55" i="20"/>
  <c r="B54" i="20"/>
  <c r="CJ54" i="20"/>
  <c r="CI54" i="20"/>
  <c r="CH54" i="20"/>
  <c r="CG54" i="20"/>
  <c r="CF54" i="20"/>
  <c r="CE54" i="20"/>
  <c r="CD54" i="20"/>
  <c r="CC54" i="20"/>
  <c r="CB54" i="20"/>
  <c r="CA54" i="20"/>
  <c r="BZ54" i="20"/>
  <c r="BY54" i="20"/>
  <c r="BX54" i="20"/>
  <c r="BW54" i="20"/>
  <c r="BV54" i="20"/>
  <c r="BU54" i="20"/>
  <c r="BT54" i="20"/>
  <c r="BS54" i="20"/>
  <c r="BR54" i="20"/>
  <c r="BQ54" i="20"/>
  <c r="BP54" i="20"/>
  <c r="BO54" i="20"/>
  <c r="BN54" i="20"/>
  <c r="BM54" i="20"/>
  <c r="BL54" i="20"/>
  <c r="BK54" i="20"/>
  <c r="BJ54" i="20"/>
  <c r="BI54" i="20"/>
  <c r="BH54" i="20"/>
  <c r="BG54" i="20"/>
  <c r="BF54" i="20"/>
  <c r="BE54" i="20"/>
  <c r="BD54" i="20"/>
  <c r="BC54" i="20"/>
  <c r="BB54" i="20"/>
  <c r="BA54" i="20"/>
  <c r="AZ54" i="20"/>
  <c r="AY54" i="20"/>
  <c r="AX54" i="20"/>
  <c r="AW54" i="20"/>
  <c r="AV54" i="20"/>
  <c r="AU54" i="20"/>
  <c r="AT54" i="20"/>
  <c r="AS54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AE54" i="20"/>
  <c r="AD54" i="20"/>
  <c r="AC54" i="20"/>
  <c r="AB54" i="20"/>
  <c r="AA54" i="20"/>
  <c r="Z54" i="20"/>
  <c r="Y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A54" i="20"/>
  <c r="B53" i="20"/>
  <c r="CJ53" i="20"/>
  <c r="CI53" i="20"/>
  <c r="CH53" i="20"/>
  <c r="CG53" i="20"/>
  <c r="CF53" i="20"/>
  <c r="CE53" i="20"/>
  <c r="CD53" i="20"/>
  <c r="CC53" i="20"/>
  <c r="CB53" i="20"/>
  <c r="CA53" i="20"/>
  <c r="BZ53" i="20"/>
  <c r="BY53" i="20"/>
  <c r="BX53" i="20"/>
  <c r="BW53" i="20"/>
  <c r="BV53" i="20"/>
  <c r="BU53" i="20"/>
  <c r="BT53" i="20"/>
  <c r="BS53" i="20"/>
  <c r="BR53" i="20"/>
  <c r="BQ53" i="20"/>
  <c r="BP53" i="20"/>
  <c r="BO53" i="20"/>
  <c r="BN53" i="20"/>
  <c r="BM53" i="20"/>
  <c r="BL53" i="20"/>
  <c r="BK53" i="20"/>
  <c r="BJ53" i="20"/>
  <c r="BI53" i="20"/>
  <c r="BH53" i="20"/>
  <c r="BG53" i="20"/>
  <c r="BF53" i="20"/>
  <c r="BE53" i="20"/>
  <c r="BD53" i="20"/>
  <c r="BC53" i="20"/>
  <c r="BB53" i="20"/>
  <c r="BA53" i="20"/>
  <c r="AZ53" i="20"/>
  <c r="AY53" i="20"/>
  <c r="AX53" i="20"/>
  <c r="AW53" i="20"/>
  <c r="AV53" i="20"/>
  <c r="AU53" i="20"/>
  <c r="AT53" i="20"/>
  <c r="AS53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AE53" i="20"/>
  <c r="AD53" i="20"/>
  <c r="AC53" i="20"/>
  <c r="AB53" i="20"/>
  <c r="AA53" i="20"/>
  <c r="Z53" i="20"/>
  <c r="Y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C53" i="20"/>
  <c r="A53" i="20"/>
  <c r="B52" i="20"/>
  <c r="CJ52" i="20"/>
  <c r="CI52" i="20"/>
  <c r="CH52" i="20"/>
  <c r="CG52" i="20"/>
  <c r="CF52" i="20"/>
  <c r="CE52" i="20"/>
  <c r="CD52" i="20"/>
  <c r="CC52" i="20"/>
  <c r="CB52" i="20"/>
  <c r="CA52" i="20"/>
  <c r="BZ52" i="20"/>
  <c r="BY52" i="20"/>
  <c r="BX52" i="20"/>
  <c r="BW52" i="20"/>
  <c r="BV52" i="20"/>
  <c r="BU52" i="20"/>
  <c r="BT52" i="20"/>
  <c r="BS52" i="20"/>
  <c r="BR52" i="20"/>
  <c r="BQ52" i="20"/>
  <c r="BP52" i="20"/>
  <c r="BO52" i="20"/>
  <c r="BN52" i="20"/>
  <c r="BM52" i="20"/>
  <c r="BL52" i="20"/>
  <c r="BK52" i="20"/>
  <c r="BJ52" i="20"/>
  <c r="BI52" i="20"/>
  <c r="BH52" i="20"/>
  <c r="BG52" i="20"/>
  <c r="BF52" i="20"/>
  <c r="BE52" i="20"/>
  <c r="BD52" i="20"/>
  <c r="BC52" i="20"/>
  <c r="BB52" i="20"/>
  <c r="BA52" i="20"/>
  <c r="AZ52" i="20"/>
  <c r="AY52" i="20"/>
  <c r="AX52" i="20"/>
  <c r="AW52" i="20"/>
  <c r="AV52" i="20"/>
  <c r="AU52" i="20"/>
  <c r="AT52" i="20"/>
  <c r="AS52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AE52" i="20"/>
  <c r="AD52" i="20"/>
  <c r="AC52" i="20"/>
  <c r="AB52" i="20"/>
  <c r="AA52" i="20"/>
  <c r="Z52" i="20"/>
  <c r="Y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C52" i="20"/>
  <c r="A52" i="20"/>
  <c r="B51" i="20"/>
  <c r="CJ51" i="20"/>
  <c r="CI51" i="20"/>
  <c r="CH51" i="20"/>
  <c r="CG51" i="20"/>
  <c r="CF51" i="20"/>
  <c r="CE51" i="20"/>
  <c r="CD51" i="20"/>
  <c r="CC51" i="20"/>
  <c r="CB51" i="20"/>
  <c r="CA51" i="20"/>
  <c r="BZ51" i="20"/>
  <c r="BY51" i="20"/>
  <c r="BX51" i="20"/>
  <c r="BW51" i="20"/>
  <c r="BV51" i="20"/>
  <c r="BU51" i="20"/>
  <c r="BT51" i="20"/>
  <c r="BS51" i="20"/>
  <c r="BR51" i="20"/>
  <c r="BQ51" i="20"/>
  <c r="BP51" i="20"/>
  <c r="BO51" i="20"/>
  <c r="BN51" i="20"/>
  <c r="BM51" i="20"/>
  <c r="BL51" i="20"/>
  <c r="BK51" i="20"/>
  <c r="BJ51" i="20"/>
  <c r="BI51" i="20"/>
  <c r="BH51" i="20"/>
  <c r="BG51" i="20"/>
  <c r="BF51" i="20"/>
  <c r="BE51" i="20"/>
  <c r="BD51" i="20"/>
  <c r="BC51" i="20"/>
  <c r="BB51" i="20"/>
  <c r="BA51" i="20"/>
  <c r="AZ51" i="20"/>
  <c r="AY51" i="20"/>
  <c r="AX51" i="20"/>
  <c r="AW51" i="20"/>
  <c r="AV51" i="20"/>
  <c r="AU51" i="20"/>
  <c r="AT51" i="20"/>
  <c r="AS51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AE51" i="20"/>
  <c r="AD51" i="20"/>
  <c r="AC51" i="20"/>
  <c r="AB51" i="20"/>
  <c r="AA51" i="20"/>
  <c r="Z51" i="20"/>
  <c r="Y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C51" i="20"/>
  <c r="A51" i="20"/>
  <c r="B50" i="20"/>
  <c r="CJ50" i="20"/>
  <c r="CI50" i="20"/>
  <c r="CH50" i="20"/>
  <c r="CG50" i="20"/>
  <c r="CF50" i="20"/>
  <c r="CE50" i="20"/>
  <c r="CD50" i="20"/>
  <c r="CC50" i="20"/>
  <c r="CB50" i="20"/>
  <c r="CA50" i="20"/>
  <c r="BZ50" i="20"/>
  <c r="BY50" i="20"/>
  <c r="BX50" i="20"/>
  <c r="BW50" i="20"/>
  <c r="BV50" i="20"/>
  <c r="BU50" i="20"/>
  <c r="BT50" i="20"/>
  <c r="BS50" i="20"/>
  <c r="BR50" i="20"/>
  <c r="BQ50" i="20"/>
  <c r="BP50" i="20"/>
  <c r="BO50" i="20"/>
  <c r="BN50" i="20"/>
  <c r="BM50" i="20"/>
  <c r="BL50" i="20"/>
  <c r="BK50" i="20"/>
  <c r="BJ50" i="20"/>
  <c r="BI50" i="20"/>
  <c r="BH50" i="20"/>
  <c r="BG50" i="20"/>
  <c r="BF50" i="20"/>
  <c r="BE50" i="20"/>
  <c r="BD50" i="20"/>
  <c r="BC50" i="20"/>
  <c r="BB50" i="20"/>
  <c r="BA50" i="20"/>
  <c r="AZ50" i="20"/>
  <c r="AY50" i="20"/>
  <c r="AX50" i="20"/>
  <c r="AW50" i="20"/>
  <c r="AV50" i="20"/>
  <c r="AU50" i="20"/>
  <c r="AT50" i="20"/>
  <c r="AS50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AE50" i="20"/>
  <c r="AD50" i="20"/>
  <c r="AC50" i="20"/>
  <c r="AB50" i="20"/>
  <c r="AA50" i="20"/>
  <c r="Z50" i="20"/>
  <c r="Y50" i="20"/>
  <c r="T50" i="20"/>
  <c r="S50" i="20"/>
  <c r="R50" i="20"/>
  <c r="Q50" i="20"/>
  <c r="P50" i="20"/>
  <c r="O50" i="20"/>
  <c r="N50" i="20"/>
  <c r="M50" i="20"/>
  <c r="L50" i="20"/>
  <c r="K50" i="20"/>
  <c r="J50" i="20"/>
  <c r="I50" i="20"/>
  <c r="H50" i="20"/>
  <c r="G50" i="20"/>
  <c r="F50" i="20"/>
  <c r="E50" i="20"/>
  <c r="D50" i="20"/>
  <c r="C50" i="20"/>
  <c r="A50" i="20"/>
  <c r="B49" i="20"/>
  <c r="CJ49" i="20"/>
  <c r="CI49" i="20"/>
  <c r="CH49" i="20"/>
  <c r="CG49" i="20"/>
  <c r="CF49" i="20"/>
  <c r="CE49" i="20"/>
  <c r="CD49" i="20"/>
  <c r="CC49" i="20"/>
  <c r="CB49" i="20"/>
  <c r="CA49" i="20"/>
  <c r="BZ49" i="20"/>
  <c r="BY49" i="20"/>
  <c r="BX49" i="20"/>
  <c r="BW49" i="20"/>
  <c r="BV49" i="20"/>
  <c r="BU49" i="20"/>
  <c r="BT49" i="20"/>
  <c r="BS49" i="20"/>
  <c r="BR49" i="20"/>
  <c r="BQ49" i="20"/>
  <c r="BP49" i="20"/>
  <c r="BO49" i="20"/>
  <c r="BN49" i="20"/>
  <c r="BM49" i="20"/>
  <c r="BL49" i="20"/>
  <c r="BK49" i="20"/>
  <c r="BJ49" i="20"/>
  <c r="BI49" i="20"/>
  <c r="BH49" i="20"/>
  <c r="BG49" i="20"/>
  <c r="BF49" i="20"/>
  <c r="BE49" i="20"/>
  <c r="BD49" i="20"/>
  <c r="BC49" i="20"/>
  <c r="BB49" i="20"/>
  <c r="BA49" i="20"/>
  <c r="AZ49" i="20"/>
  <c r="AY49" i="20"/>
  <c r="AX49" i="20"/>
  <c r="AW49" i="20"/>
  <c r="AV49" i="20"/>
  <c r="AU49" i="20"/>
  <c r="AT49" i="20"/>
  <c r="AS49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AE49" i="20"/>
  <c r="AD49" i="20"/>
  <c r="AC49" i="20"/>
  <c r="AB49" i="20"/>
  <c r="AA49" i="20"/>
  <c r="Z49" i="20"/>
  <c r="Y49" i="20"/>
  <c r="T49" i="20"/>
  <c r="S49" i="20"/>
  <c r="R49" i="20"/>
  <c r="Q49" i="20"/>
  <c r="P49" i="20"/>
  <c r="O49" i="20"/>
  <c r="N49" i="20"/>
  <c r="M49" i="20"/>
  <c r="L49" i="20"/>
  <c r="K49" i="20"/>
  <c r="J49" i="20"/>
  <c r="I49" i="20"/>
  <c r="H49" i="20"/>
  <c r="G49" i="20"/>
  <c r="F49" i="20"/>
  <c r="E49" i="20"/>
  <c r="D49" i="20"/>
  <c r="C49" i="20"/>
  <c r="A49" i="20"/>
  <c r="B48" i="20"/>
  <c r="CJ48" i="20"/>
  <c r="CI48" i="20"/>
  <c r="CH48" i="20"/>
  <c r="CG48" i="20"/>
  <c r="CF48" i="20"/>
  <c r="CE48" i="20"/>
  <c r="CD48" i="20"/>
  <c r="CC48" i="20"/>
  <c r="CB48" i="20"/>
  <c r="CA48" i="20"/>
  <c r="BZ48" i="20"/>
  <c r="BY48" i="20"/>
  <c r="BX48" i="20"/>
  <c r="BW48" i="20"/>
  <c r="BV48" i="20"/>
  <c r="BU48" i="20"/>
  <c r="BT48" i="20"/>
  <c r="BS48" i="20"/>
  <c r="BR48" i="20"/>
  <c r="BQ48" i="20"/>
  <c r="BP48" i="20"/>
  <c r="BO48" i="20"/>
  <c r="BN48" i="20"/>
  <c r="BM48" i="20"/>
  <c r="BL48" i="20"/>
  <c r="BK48" i="20"/>
  <c r="BJ48" i="20"/>
  <c r="BI48" i="20"/>
  <c r="BH48" i="20"/>
  <c r="BG48" i="20"/>
  <c r="BF48" i="20"/>
  <c r="BE48" i="20"/>
  <c r="BD48" i="20"/>
  <c r="BC48" i="20"/>
  <c r="BB48" i="20"/>
  <c r="BA48" i="20"/>
  <c r="AZ48" i="20"/>
  <c r="AY48" i="20"/>
  <c r="AX48" i="20"/>
  <c r="AW48" i="20"/>
  <c r="AV48" i="20"/>
  <c r="AU48" i="20"/>
  <c r="AT48" i="20"/>
  <c r="AS48" i="20"/>
  <c r="AR48" i="20"/>
  <c r="AQ48" i="20"/>
  <c r="AP48" i="20"/>
  <c r="AO48" i="20"/>
  <c r="AN48" i="20"/>
  <c r="AM48" i="20"/>
  <c r="AL48" i="20"/>
  <c r="AK48" i="20"/>
  <c r="AJ48" i="20"/>
  <c r="AI48" i="20"/>
  <c r="AH48" i="20"/>
  <c r="AG48" i="20"/>
  <c r="AF48" i="20"/>
  <c r="AE48" i="20"/>
  <c r="AD48" i="20"/>
  <c r="AC48" i="20"/>
  <c r="AB48" i="20"/>
  <c r="AA48" i="20"/>
  <c r="Z48" i="20"/>
  <c r="Y48" i="20"/>
  <c r="T48" i="20"/>
  <c r="S48" i="20"/>
  <c r="R48" i="20"/>
  <c r="Q48" i="20"/>
  <c r="P48" i="20"/>
  <c r="O48" i="20"/>
  <c r="N48" i="20"/>
  <c r="M48" i="20"/>
  <c r="L48" i="20"/>
  <c r="K48" i="20"/>
  <c r="J48" i="20"/>
  <c r="I48" i="20"/>
  <c r="H48" i="20"/>
  <c r="G48" i="20"/>
  <c r="F48" i="20"/>
  <c r="E48" i="20"/>
  <c r="D48" i="20"/>
  <c r="C48" i="20"/>
  <c r="A48" i="20"/>
  <c r="DO47" i="20"/>
  <c r="DN47" i="20"/>
  <c r="DM47" i="20"/>
  <c r="DL47" i="20"/>
  <c r="DK47" i="20"/>
  <c r="DJ47" i="20"/>
  <c r="DI47" i="20"/>
  <c r="DH47" i="20"/>
  <c r="DG47" i="20"/>
  <c r="DF47" i="20"/>
  <c r="DE47" i="20"/>
  <c r="DD47" i="20"/>
  <c r="DC47" i="20"/>
  <c r="DB47" i="20"/>
  <c r="DA47" i="20"/>
  <c r="CZ47" i="20"/>
  <c r="CY47" i="20"/>
  <c r="CX47" i="20"/>
  <c r="CW47" i="20"/>
  <c r="CV47" i="20"/>
  <c r="CU47" i="20"/>
  <c r="CT47" i="20"/>
  <c r="CS47" i="20"/>
  <c r="CR47" i="20"/>
  <c r="CQ47" i="20"/>
  <c r="CP47" i="20"/>
  <c r="CO47" i="20"/>
  <c r="CN47" i="20"/>
  <c r="CM47" i="20"/>
  <c r="CL47" i="20"/>
  <c r="CK47" i="20"/>
  <c r="CJ47" i="20"/>
  <c r="CI47" i="20"/>
  <c r="CH47" i="20"/>
  <c r="CG47" i="20"/>
  <c r="CF47" i="20"/>
  <c r="CE47" i="20"/>
  <c r="CD47" i="20"/>
  <c r="CC47" i="20"/>
  <c r="CB47" i="20"/>
  <c r="CA47" i="20"/>
  <c r="BZ47" i="20"/>
  <c r="BY47" i="20"/>
  <c r="BX47" i="20"/>
  <c r="BW47" i="20"/>
  <c r="BV47" i="20"/>
  <c r="BU47" i="20"/>
  <c r="BT47" i="20"/>
  <c r="BS47" i="20"/>
  <c r="BR47" i="20"/>
  <c r="BQ47" i="20"/>
  <c r="BP47" i="20"/>
  <c r="BO47" i="20"/>
  <c r="BN47" i="20"/>
  <c r="BM47" i="20"/>
  <c r="BL47" i="20"/>
  <c r="BK47" i="20"/>
  <c r="BJ47" i="20"/>
  <c r="BI47" i="20"/>
  <c r="BH47" i="20"/>
  <c r="BG47" i="20"/>
  <c r="BF47" i="20"/>
  <c r="BE47" i="20"/>
  <c r="BD47" i="20"/>
  <c r="BC47" i="20"/>
  <c r="BB47" i="20"/>
  <c r="BA47" i="20"/>
  <c r="AZ47" i="20"/>
  <c r="AY47" i="20"/>
  <c r="AX47" i="20"/>
  <c r="AW47" i="20"/>
  <c r="AV47" i="20"/>
  <c r="AU47" i="20"/>
  <c r="AT47" i="20"/>
  <c r="AS47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AE47" i="20"/>
  <c r="AD47" i="20"/>
  <c r="AC47" i="20"/>
  <c r="AB47" i="20"/>
  <c r="AA47" i="20"/>
  <c r="Z47" i="20"/>
  <c r="Y47" i="20"/>
  <c r="W47" i="20"/>
  <c r="T47" i="20"/>
  <c r="S47" i="20"/>
  <c r="R47" i="20"/>
  <c r="Q47" i="20"/>
  <c r="P47" i="20"/>
  <c r="O47" i="20"/>
  <c r="N47" i="20"/>
  <c r="M47" i="20"/>
  <c r="L47" i="20"/>
  <c r="K47" i="20"/>
  <c r="J47" i="20"/>
  <c r="I47" i="20"/>
  <c r="H47" i="20"/>
  <c r="G47" i="20"/>
  <c r="F47" i="20"/>
  <c r="E47" i="20"/>
  <c r="D47" i="20"/>
  <c r="R43" i="20"/>
  <c r="P43" i="20"/>
  <c r="R42" i="20"/>
  <c r="P42" i="20"/>
  <c r="R41" i="20"/>
  <c r="P41" i="20"/>
  <c r="J41" i="20"/>
  <c r="K41" i="20"/>
  <c r="H41" i="20"/>
  <c r="B41" i="20"/>
  <c r="E41" i="20"/>
  <c r="R40" i="20"/>
  <c r="P40" i="20"/>
  <c r="J40" i="20"/>
  <c r="K40" i="20"/>
  <c r="H40" i="20"/>
  <c r="B40" i="20"/>
  <c r="E40" i="20"/>
  <c r="R39" i="20"/>
  <c r="P39" i="20"/>
  <c r="J39" i="20"/>
  <c r="K39" i="20"/>
  <c r="H39" i="20"/>
  <c r="B39" i="20"/>
  <c r="E39" i="20"/>
  <c r="R38" i="20"/>
  <c r="P38" i="20"/>
  <c r="J38" i="20"/>
  <c r="K38" i="20"/>
  <c r="H38" i="20"/>
  <c r="B38" i="20"/>
  <c r="E38" i="20"/>
  <c r="R37" i="20"/>
  <c r="P37" i="20"/>
  <c r="J37" i="20"/>
  <c r="K37" i="20"/>
  <c r="H37" i="20"/>
  <c r="B37" i="20"/>
  <c r="E37" i="20"/>
  <c r="R36" i="20"/>
  <c r="P36" i="20"/>
  <c r="J36" i="20"/>
  <c r="K36" i="20"/>
  <c r="H36" i="20"/>
  <c r="B36" i="20"/>
  <c r="E36" i="20"/>
  <c r="R35" i="20"/>
  <c r="P35" i="20"/>
  <c r="J35" i="20"/>
  <c r="K35" i="20"/>
  <c r="H35" i="20"/>
  <c r="B35" i="20"/>
  <c r="E35" i="20"/>
  <c r="R34" i="20"/>
  <c r="P34" i="20"/>
  <c r="J34" i="20"/>
  <c r="K34" i="20"/>
  <c r="H34" i="20"/>
  <c r="B34" i="20"/>
  <c r="E34" i="20"/>
  <c r="R33" i="20"/>
  <c r="P33" i="20"/>
  <c r="J33" i="20"/>
  <c r="K33" i="20"/>
  <c r="H33" i="20"/>
  <c r="B33" i="20"/>
  <c r="E33" i="20"/>
  <c r="R32" i="20"/>
  <c r="P32" i="20"/>
  <c r="J32" i="20"/>
  <c r="K32" i="20"/>
  <c r="H32" i="20"/>
  <c r="B32" i="20"/>
  <c r="E32" i="20"/>
  <c r="R31" i="20"/>
  <c r="P31" i="20"/>
  <c r="J31" i="20"/>
  <c r="K31" i="20"/>
  <c r="H31" i="20"/>
  <c r="B31" i="20"/>
  <c r="E31" i="20"/>
  <c r="R30" i="20"/>
  <c r="P30" i="20"/>
  <c r="J30" i="20"/>
  <c r="K30" i="20"/>
  <c r="H30" i="20"/>
  <c r="E30" i="20"/>
  <c r="R29" i="20"/>
  <c r="P29" i="20"/>
  <c r="J29" i="20"/>
  <c r="K29" i="20"/>
  <c r="H29" i="20"/>
  <c r="R28" i="20"/>
  <c r="P28" i="20"/>
  <c r="J28" i="20"/>
  <c r="K28" i="20"/>
  <c r="J20" i="20"/>
  <c r="K20" i="20"/>
  <c r="J21" i="20"/>
  <c r="K21" i="20"/>
  <c r="J22" i="20"/>
  <c r="K22" i="20"/>
  <c r="J23" i="20"/>
  <c r="K23" i="20"/>
  <c r="J24" i="20"/>
  <c r="K24" i="20"/>
  <c r="J25" i="20"/>
  <c r="K25" i="20"/>
  <c r="J26" i="20"/>
  <c r="K26" i="20"/>
  <c r="J27" i="20"/>
  <c r="K27" i="20"/>
  <c r="H28" i="20"/>
  <c r="R27" i="20"/>
  <c r="P27" i="20"/>
  <c r="H27" i="20"/>
  <c r="R26" i="20"/>
  <c r="P26" i="20"/>
  <c r="H26" i="20"/>
  <c r="R25" i="20"/>
  <c r="P25" i="20"/>
  <c r="H25" i="20"/>
  <c r="R24" i="20"/>
  <c r="P24" i="20"/>
  <c r="H24" i="20"/>
  <c r="R23" i="20"/>
  <c r="P23" i="20"/>
  <c r="H23" i="20"/>
  <c r="R22" i="20"/>
  <c r="P22" i="20"/>
  <c r="H22" i="20"/>
  <c r="R21" i="20"/>
  <c r="P21" i="20"/>
  <c r="H21" i="20"/>
  <c r="R20" i="20"/>
  <c r="P20" i="20"/>
  <c r="H20" i="20"/>
  <c r="R19" i="20"/>
  <c r="P19" i="20"/>
  <c r="K19" i="20"/>
  <c r="C13" i="20"/>
  <c r="C14" i="20"/>
  <c r="D13" i="20"/>
  <c r="D14" i="20"/>
  <c r="B19" i="20"/>
  <c r="R18" i="20"/>
  <c r="P18" i="20"/>
  <c r="C18" i="20"/>
  <c r="C15" i="20"/>
  <c r="C16" i="20"/>
  <c r="C17" i="20"/>
  <c r="D18" i="20"/>
  <c r="R17" i="20"/>
  <c r="P17" i="20"/>
  <c r="D17" i="20"/>
  <c r="R16" i="20"/>
  <c r="P16" i="20"/>
  <c r="D16" i="20"/>
  <c r="R15" i="20"/>
  <c r="P15" i="20"/>
  <c r="D15" i="20"/>
  <c r="R14" i="20"/>
  <c r="P14" i="20"/>
  <c r="D8" i="20"/>
  <c r="D5" i="20"/>
  <c r="D6" i="20"/>
  <c r="D7" i="20"/>
  <c r="E4" i="20"/>
  <c r="F14" i="20"/>
  <c r="R13" i="20"/>
  <c r="P13" i="20"/>
  <c r="J13" i="20"/>
  <c r="J12" i="20"/>
  <c r="K13" i="20"/>
  <c r="I13" i="20"/>
  <c r="D9" i="20"/>
  <c r="F4" i="20"/>
  <c r="F13" i="20"/>
  <c r="R12" i="20"/>
  <c r="P12" i="20"/>
  <c r="K12" i="20"/>
  <c r="I12" i="20"/>
  <c r="G12" i="20"/>
  <c r="R11" i="20"/>
  <c r="P11" i="20"/>
  <c r="K11" i="20"/>
  <c r="I11" i="20"/>
  <c r="R10" i="20"/>
  <c r="P10" i="20"/>
  <c r="K10" i="20"/>
  <c r="I10" i="20"/>
  <c r="R9" i="20"/>
  <c r="P9" i="20"/>
  <c r="K9" i="20"/>
  <c r="I9" i="20"/>
  <c r="E8" i="20"/>
  <c r="E9" i="20"/>
  <c r="F9" i="20"/>
  <c r="C9" i="20"/>
  <c r="R8" i="20"/>
  <c r="P8" i="20"/>
  <c r="F8" i="20"/>
  <c r="C8" i="20"/>
  <c r="R7" i="20"/>
  <c r="P7" i="20"/>
  <c r="I7" i="20"/>
  <c r="H7" i="20"/>
  <c r="F7" i="20"/>
  <c r="E7" i="20"/>
  <c r="C7" i="20"/>
  <c r="R6" i="20"/>
  <c r="P6" i="20"/>
  <c r="I6" i="20"/>
  <c r="H6" i="20"/>
  <c r="F6" i="20"/>
  <c r="E6" i="20"/>
  <c r="C6" i="20"/>
  <c r="R5" i="20"/>
  <c r="P5" i="20"/>
  <c r="H5" i="20"/>
  <c r="F5" i="20"/>
  <c r="E5" i="20"/>
  <c r="C5" i="20"/>
  <c r="R2" i="20"/>
  <c r="F17" i="4"/>
  <c r="O2" i="20"/>
  <c r="C71" i="13"/>
  <c r="Q71" i="13"/>
  <c r="P71" i="13"/>
  <c r="O71" i="13"/>
  <c r="K71" i="13"/>
  <c r="J71" i="13"/>
  <c r="I71" i="13"/>
  <c r="H71" i="13"/>
  <c r="G71" i="13"/>
  <c r="F71" i="13"/>
  <c r="E71" i="13"/>
  <c r="D71" i="13"/>
  <c r="B71" i="13"/>
  <c r="C70" i="13"/>
  <c r="Q70" i="13"/>
  <c r="P70" i="13"/>
  <c r="O70" i="13"/>
  <c r="K70" i="13"/>
  <c r="J70" i="13"/>
  <c r="I70" i="13"/>
  <c r="H70" i="13"/>
  <c r="G70" i="13"/>
  <c r="F70" i="13"/>
  <c r="E70" i="13"/>
  <c r="D70" i="13"/>
  <c r="B70" i="13"/>
  <c r="C69" i="13"/>
  <c r="Q69" i="13"/>
  <c r="P69" i="13"/>
  <c r="O69" i="13"/>
  <c r="K69" i="13"/>
  <c r="J69" i="13"/>
  <c r="I69" i="13"/>
  <c r="H69" i="13"/>
  <c r="G69" i="13"/>
  <c r="F69" i="13"/>
  <c r="E69" i="13"/>
  <c r="D69" i="13"/>
  <c r="B69" i="13"/>
  <c r="C68" i="13"/>
  <c r="Q68" i="13"/>
  <c r="P68" i="13"/>
  <c r="O68" i="13"/>
  <c r="K68" i="13"/>
  <c r="J68" i="13"/>
  <c r="I68" i="13"/>
  <c r="H68" i="13"/>
  <c r="G68" i="13"/>
  <c r="F68" i="13"/>
  <c r="E68" i="13"/>
  <c r="D68" i="13"/>
  <c r="B68" i="13"/>
  <c r="C67" i="13"/>
  <c r="Q67" i="13"/>
  <c r="P67" i="13"/>
  <c r="O67" i="13"/>
  <c r="K67" i="13"/>
  <c r="J67" i="13"/>
  <c r="I67" i="13"/>
  <c r="H67" i="13"/>
  <c r="G67" i="13"/>
  <c r="F67" i="13"/>
  <c r="E67" i="13"/>
  <c r="D67" i="13"/>
  <c r="B67" i="13"/>
  <c r="C66" i="13"/>
  <c r="Q66" i="13"/>
  <c r="P66" i="13"/>
  <c r="O66" i="13"/>
  <c r="K66" i="13"/>
  <c r="J66" i="13"/>
  <c r="I66" i="13"/>
  <c r="H66" i="13"/>
  <c r="G66" i="13"/>
  <c r="F66" i="13"/>
  <c r="E66" i="13"/>
  <c r="D66" i="13"/>
  <c r="B66" i="13"/>
  <c r="C65" i="13"/>
  <c r="Q65" i="13"/>
  <c r="P65" i="13"/>
  <c r="O65" i="13"/>
  <c r="K65" i="13"/>
  <c r="J65" i="13"/>
  <c r="I65" i="13"/>
  <c r="H65" i="13"/>
  <c r="G65" i="13"/>
  <c r="F65" i="13"/>
  <c r="E65" i="13"/>
  <c r="D65" i="13"/>
  <c r="B65" i="13"/>
  <c r="C64" i="13"/>
  <c r="Q64" i="13"/>
  <c r="P64" i="13"/>
  <c r="O64" i="13"/>
  <c r="K64" i="13"/>
  <c r="J64" i="13"/>
  <c r="I64" i="13"/>
  <c r="H64" i="13"/>
  <c r="G64" i="13"/>
  <c r="F64" i="13"/>
  <c r="E64" i="13"/>
  <c r="D64" i="13"/>
  <c r="B64" i="13"/>
  <c r="C63" i="13"/>
  <c r="Q63" i="13"/>
  <c r="P63" i="13"/>
  <c r="O63" i="13"/>
  <c r="K63" i="13"/>
  <c r="J63" i="13"/>
  <c r="I63" i="13"/>
  <c r="H63" i="13"/>
  <c r="G63" i="13"/>
  <c r="F63" i="13"/>
  <c r="E63" i="13"/>
  <c r="D63" i="13"/>
  <c r="B63" i="13"/>
  <c r="C62" i="13"/>
  <c r="Q62" i="13"/>
  <c r="P62" i="13"/>
  <c r="O62" i="13"/>
  <c r="K62" i="13"/>
  <c r="J62" i="13"/>
  <c r="I62" i="13"/>
  <c r="H62" i="13"/>
  <c r="G62" i="13"/>
  <c r="F62" i="13"/>
  <c r="E62" i="13"/>
  <c r="D62" i="13"/>
  <c r="B62" i="13"/>
  <c r="C61" i="13"/>
  <c r="Q61" i="13"/>
  <c r="P61" i="13"/>
  <c r="O61" i="13"/>
  <c r="K61" i="13"/>
  <c r="J61" i="13"/>
  <c r="I61" i="13"/>
  <c r="H61" i="13"/>
  <c r="G61" i="13"/>
  <c r="F61" i="13"/>
  <c r="E61" i="13"/>
  <c r="D61" i="13"/>
  <c r="B61" i="13"/>
  <c r="C60" i="13"/>
  <c r="Q60" i="13"/>
  <c r="P60" i="13"/>
  <c r="O60" i="13"/>
  <c r="K60" i="13"/>
  <c r="J60" i="13"/>
  <c r="I60" i="13"/>
  <c r="H60" i="13"/>
  <c r="G60" i="13"/>
  <c r="F60" i="13"/>
  <c r="E60" i="13"/>
  <c r="D60" i="13"/>
  <c r="B60" i="13"/>
  <c r="C59" i="13"/>
  <c r="Q59" i="13"/>
  <c r="P59" i="13"/>
  <c r="O59" i="13"/>
  <c r="K59" i="13"/>
  <c r="J59" i="13"/>
  <c r="I59" i="13"/>
  <c r="H59" i="13"/>
  <c r="G59" i="13"/>
  <c r="F59" i="13"/>
  <c r="E59" i="13"/>
  <c r="D59" i="13"/>
  <c r="B59" i="13"/>
  <c r="C58" i="13"/>
  <c r="Q58" i="13"/>
  <c r="P58" i="13"/>
  <c r="O58" i="13"/>
  <c r="K58" i="13"/>
  <c r="J58" i="13"/>
  <c r="I58" i="13"/>
  <c r="H58" i="13"/>
  <c r="G58" i="13"/>
  <c r="F58" i="13"/>
  <c r="E58" i="13"/>
  <c r="D58" i="13"/>
  <c r="B58" i="13"/>
  <c r="C57" i="13"/>
  <c r="Q57" i="13"/>
  <c r="P57" i="13"/>
  <c r="O57" i="13"/>
  <c r="K57" i="13"/>
  <c r="J57" i="13"/>
  <c r="I57" i="13"/>
  <c r="H57" i="13"/>
  <c r="G57" i="13"/>
  <c r="F57" i="13"/>
  <c r="E57" i="13"/>
  <c r="D57" i="13"/>
  <c r="B57" i="13"/>
  <c r="C56" i="13"/>
  <c r="Q56" i="13"/>
  <c r="P56" i="13"/>
  <c r="O56" i="13"/>
  <c r="K56" i="13"/>
  <c r="J56" i="13"/>
  <c r="I56" i="13"/>
  <c r="H56" i="13"/>
  <c r="G56" i="13"/>
  <c r="F56" i="13"/>
  <c r="E56" i="13"/>
  <c r="D56" i="13"/>
  <c r="B56" i="13"/>
  <c r="C55" i="13"/>
  <c r="Q55" i="13"/>
  <c r="P55" i="13"/>
  <c r="O55" i="13"/>
  <c r="K55" i="13"/>
  <c r="J55" i="13"/>
  <c r="I55" i="13"/>
  <c r="H55" i="13"/>
  <c r="G55" i="13"/>
  <c r="F55" i="13"/>
  <c r="E55" i="13"/>
  <c r="D55" i="13"/>
  <c r="B55" i="13"/>
  <c r="C54" i="13"/>
  <c r="Q54" i="13"/>
  <c r="P54" i="13"/>
  <c r="O54" i="13"/>
  <c r="K54" i="13"/>
  <c r="J54" i="13"/>
  <c r="I54" i="13"/>
  <c r="H54" i="13"/>
  <c r="G54" i="13"/>
  <c r="F54" i="13"/>
  <c r="E54" i="13"/>
  <c r="D54" i="13"/>
  <c r="B54" i="13"/>
  <c r="C53" i="13"/>
  <c r="Q53" i="13"/>
  <c r="P53" i="13"/>
  <c r="O53" i="13"/>
  <c r="K53" i="13"/>
  <c r="J53" i="13"/>
  <c r="I53" i="13"/>
  <c r="H53" i="13"/>
  <c r="G53" i="13"/>
  <c r="F53" i="13"/>
  <c r="E53" i="13"/>
  <c r="D53" i="13"/>
  <c r="B53" i="13"/>
  <c r="C52" i="13"/>
  <c r="C46" i="13"/>
  <c r="C47" i="13"/>
  <c r="C48" i="13"/>
  <c r="C49" i="13"/>
  <c r="C50" i="13"/>
  <c r="C51" i="13"/>
  <c r="Q52" i="13"/>
  <c r="P52" i="13"/>
  <c r="O52" i="13"/>
  <c r="K52" i="13"/>
  <c r="J52" i="13"/>
  <c r="I52" i="13"/>
  <c r="H52" i="13"/>
  <c r="G52" i="13"/>
  <c r="F52" i="13"/>
  <c r="E52" i="13"/>
  <c r="D52" i="13"/>
  <c r="B52" i="13"/>
  <c r="Q51" i="13"/>
  <c r="P51" i="13"/>
  <c r="O51" i="13"/>
  <c r="K51" i="13"/>
  <c r="J51" i="13"/>
  <c r="I51" i="13"/>
  <c r="H51" i="13"/>
  <c r="G51" i="13"/>
  <c r="F51" i="13"/>
  <c r="E51" i="13"/>
  <c r="D51" i="13"/>
  <c r="B51" i="13"/>
  <c r="Q50" i="13"/>
  <c r="P50" i="13"/>
  <c r="O50" i="13"/>
  <c r="K50" i="13"/>
  <c r="J50" i="13"/>
  <c r="I50" i="13"/>
  <c r="H50" i="13"/>
  <c r="G50" i="13"/>
  <c r="F50" i="13"/>
  <c r="E50" i="13"/>
  <c r="D50" i="13"/>
  <c r="B50" i="13"/>
  <c r="Q49" i="13"/>
  <c r="P49" i="13"/>
  <c r="O49" i="13"/>
  <c r="K49" i="13"/>
  <c r="J49" i="13"/>
  <c r="I49" i="13"/>
  <c r="H49" i="13"/>
  <c r="G49" i="13"/>
  <c r="F49" i="13"/>
  <c r="E49" i="13"/>
  <c r="D49" i="13"/>
  <c r="B49" i="13"/>
  <c r="Q48" i="13"/>
  <c r="P48" i="13"/>
  <c r="O48" i="13"/>
  <c r="K48" i="13"/>
  <c r="J48" i="13"/>
  <c r="I48" i="13"/>
  <c r="H48" i="13"/>
  <c r="G48" i="13"/>
  <c r="F48" i="13"/>
  <c r="E48" i="13"/>
  <c r="D48" i="13"/>
  <c r="B48" i="13"/>
  <c r="Q47" i="13"/>
  <c r="P47" i="13"/>
  <c r="O47" i="13"/>
  <c r="K47" i="13"/>
  <c r="J47" i="13"/>
  <c r="I47" i="13"/>
  <c r="H47" i="13"/>
  <c r="G47" i="13"/>
  <c r="F47" i="13"/>
  <c r="E47" i="13"/>
  <c r="D47" i="13"/>
  <c r="B47" i="13"/>
  <c r="Q46" i="13"/>
  <c r="P46" i="13"/>
  <c r="O46" i="13"/>
  <c r="K46" i="13"/>
  <c r="J46" i="13"/>
  <c r="I46" i="13"/>
  <c r="H46" i="13"/>
  <c r="G46" i="13"/>
  <c r="F46" i="13"/>
  <c r="E46" i="13"/>
  <c r="D46" i="13"/>
  <c r="B46" i="13"/>
  <c r="W40" i="13"/>
  <c r="W39" i="13"/>
  <c r="AP39" i="13"/>
  <c r="V39" i="13"/>
  <c r="AO39" i="13"/>
  <c r="U39" i="13"/>
  <c r="AN39" i="13"/>
  <c r="T39" i="13"/>
  <c r="AM39" i="13"/>
  <c r="AL39" i="13"/>
  <c r="AK39" i="13"/>
  <c r="H39" i="13"/>
  <c r="H11" i="13"/>
  <c r="G39" i="13"/>
  <c r="J39" i="13"/>
  <c r="AJ39" i="13"/>
  <c r="I39" i="13"/>
  <c r="AI39" i="13"/>
  <c r="AH39" i="13"/>
  <c r="AG39" i="13"/>
  <c r="AF39" i="13"/>
  <c r="AE39" i="13"/>
  <c r="AD39" i="13"/>
  <c r="AC39" i="13"/>
  <c r="S39" i="13"/>
  <c r="AB39" i="13"/>
  <c r="AA39" i="13"/>
  <c r="Z39" i="13"/>
  <c r="Y39" i="13"/>
  <c r="Q39" i="13"/>
  <c r="W38" i="13"/>
  <c r="AP38" i="13"/>
  <c r="V38" i="13"/>
  <c r="AO38" i="13"/>
  <c r="U38" i="13"/>
  <c r="AN38" i="13"/>
  <c r="T38" i="13"/>
  <c r="AM38" i="13"/>
  <c r="AL38" i="13"/>
  <c r="AK38" i="13"/>
  <c r="H38" i="13"/>
  <c r="G38" i="13"/>
  <c r="J38" i="13"/>
  <c r="AJ38" i="13"/>
  <c r="I38" i="13"/>
  <c r="AI38" i="13"/>
  <c r="AH38" i="13"/>
  <c r="AG38" i="13"/>
  <c r="AF38" i="13"/>
  <c r="AE38" i="13"/>
  <c r="AD38" i="13"/>
  <c r="AC38" i="13"/>
  <c r="S38" i="13"/>
  <c r="AB38" i="13"/>
  <c r="AA38" i="13"/>
  <c r="Z38" i="13"/>
  <c r="Y38" i="13"/>
  <c r="Q38" i="13"/>
  <c r="W37" i="13"/>
  <c r="AP37" i="13"/>
  <c r="V37" i="13"/>
  <c r="AO37" i="13"/>
  <c r="U37" i="13"/>
  <c r="AN37" i="13"/>
  <c r="T37" i="13"/>
  <c r="AM37" i="13"/>
  <c r="AL37" i="13"/>
  <c r="AK37" i="13"/>
  <c r="H37" i="13"/>
  <c r="G37" i="13"/>
  <c r="J37" i="13"/>
  <c r="AJ37" i="13"/>
  <c r="I37" i="13"/>
  <c r="AI37" i="13"/>
  <c r="AH37" i="13"/>
  <c r="AG37" i="13"/>
  <c r="AF37" i="13"/>
  <c r="AE37" i="13"/>
  <c r="AD37" i="13"/>
  <c r="AC37" i="13"/>
  <c r="S37" i="13"/>
  <c r="AB37" i="13"/>
  <c r="AA37" i="13"/>
  <c r="Z37" i="13"/>
  <c r="Y37" i="13"/>
  <c r="Q37" i="13"/>
  <c r="W36" i="13"/>
  <c r="AP36" i="13"/>
  <c r="V36" i="13"/>
  <c r="AO36" i="13"/>
  <c r="U36" i="13"/>
  <c r="AN36" i="13"/>
  <c r="T36" i="13"/>
  <c r="AM36" i="13"/>
  <c r="AL36" i="13"/>
  <c r="AK36" i="13"/>
  <c r="H36" i="13"/>
  <c r="G36" i="13"/>
  <c r="J36" i="13"/>
  <c r="AJ36" i="13"/>
  <c r="I36" i="13"/>
  <c r="AI36" i="13"/>
  <c r="AH36" i="13"/>
  <c r="AG36" i="13"/>
  <c r="AF36" i="13"/>
  <c r="AE36" i="13"/>
  <c r="AD36" i="13"/>
  <c r="AC36" i="13"/>
  <c r="S36" i="13"/>
  <c r="AB36" i="13"/>
  <c r="AA36" i="13"/>
  <c r="Z36" i="13"/>
  <c r="Y36" i="13"/>
  <c r="Q36" i="13"/>
  <c r="W35" i="13"/>
  <c r="AP35" i="13"/>
  <c r="V35" i="13"/>
  <c r="AO35" i="13"/>
  <c r="U35" i="13"/>
  <c r="AN35" i="13"/>
  <c r="T35" i="13"/>
  <c r="AM35" i="13"/>
  <c r="AL35" i="13"/>
  <c r="AK35" i="13"/>
  <c r="H35" i="13"/>
  <c r="G35" i="13"/>
  <c r="J35" i="13"/>
  <c r="AJ35" i="13"/>
  <c r="I35" i="13"/>
  <c r="AI35" i="13"/>
  <c r="AH35" i="13"/>
  <c r="AG35" i="13"/>
  <c r="AF35" i="13"/>
  <c r="AE35" i="13"/>
  <c r="AD35" i="13"/>
  <c r="AC35" i="13"/>
  <c r="S35" i="13"/>
  <c r="AB35" i="13"/>
  <c r="AA35" i="13"/>
  <c r="Z35" i="13"/>
  <c r="Y35" i="13"/>
  <c r="Q35" i="13"/>
  <c r="W34" i="13"/>
  <c r="AP34" i="13"/>
  <c r="V34" i="13"/>
  <c r="AO34" i="13"/>
  <c r="U34" i="13"/>
  <c r="AN34" i="13"/>
  <c r="T34" i="13"/>
  <c r="AM34" i="13"/>
  <c r="AL34" i="13"/>
  <c r="AK34" i="13"/>
  <c r="H34" i="13"/>
  <c r="G34" i="13"/>
  <c r="J34" i="13"/>
  <c r="AJ34" i="13"/>
  <c r="I34" i="13"/>
  <c r="AI34" i="13"/>
  <c r="AH34" i="13"/>
  <c r="AG34" i="13"/>
  <c r="AF34" i="13"/>
  <c r="AE34" i="13"/>
  <c r="AD34" i="13"/>
  <c r="AC34" i="13"/>
  <c r="S34" i="13"/>
  <c r="AB34" i="13"/>
  <c r="AA34" i="13"/>
  <c r="Z34" i="13"/>
  <c r="Y34" i="13"/>
  <c r="Q34" i="13"/>
  <c r="W33" i="13"/>
  <c r="AP33" i="13"/>
  <c r="V33" i="13"/>
  <c r="AO33" i="13"/>
  <c r="U33" i="13"/>
  <c r="AN33" i="13"/>
  <c r="T33" i="13"/>
  <c r="AM33" i="13"/>
  <c r="AL33" i="13"/>
  <c r="AK33" i="13"/>
  <c r="H33" i="13"/>
  <c r="G33" i="13"/>
  <c r="J33" i="13"/>
  <c r="AJ33" i="13"/>
  <c r="I33" i="13"/>
  <c r="AI33" i="13"/>
  <c r="AH33" i="13"/>
  <c r="AG33" i="13"/>
  <c r="AF33" i="13"/>
  <c r="AE33" i="13"/>
  <c r="AD33" i="13"/>
  <c r="AC33" i="13"/>
  <c r="S33" i="13"/>
  <c r="AB33" i="13"/>
  <c r="AA33" i="13"/>
  <c r="Z33" i="13"/>
  <c r="Y33" i="13"/>
  <c r="Q33" i="13"/>
  <c r="W32" i="13"/>
  <c r="AP32" i="13"/>
  <c r="V32" i="13"/>
  <c r="AO32" i="13"/>
  <c r="U32" i="13"/>
  <c r="AN32" i="13"/>
  <c r="T32" i="13"/>
  <c r="AM32" i="13"/>
  <c r="AL32" i="13"/>
  <c r="AK32" i="13"/>
  <c r="H32" i="13"/>
  <c r="G32" i="13"/>
  <c r="J32" i="13"/>
  <c r="AJ32" i="13"/>
  <c r="I32" i="13"/>
  <c r="AI32" i="13"/>
  <c r="AH32" i="13"/>
  <c r="AG32" i="13"/>
  <c r="AF32" i="13"/>
  <c r="AE32" i="13"/>
  <c r="AD32" i="13"/>
  <c r="AC32" i="13"/>
  <c r="S32" i="13"/>
  <c r="AB32" i="13"/>
  <c r="AA32" i="13"/>
  <c r="Z32" i="13"/>
  <c r="Y32" i="13"/>
  <c r="Q32" i="13"/>
  <c r="W31" i="13"/>
  <c r="AP31" i="13"/>
  <c r="V31" i="13"/>
  <c r="AO31" i="13"/>
  <c r="U31" i="13"/>
  <c r="AN31" i="13"/>
  <c r="T31" i="13"/>
  <c r="AM31" i="13"/>
  <c r="AL31" i="13"/>
  <c r="AK31" i="13"/>
  <c r="H31" i="13"/>
  <c r="G31" i="13"/>
  <c r="J31" i="13"/>
  <c r="AJ31" i="13"/>
  <c r="I31" i="13"/>
  <c r="AI31" i="13"/>
  <c r="AH31" i="13"/>
  <c r="AG31" i="13"/>
  <c r="AF31" i="13"/>
  <c r="AE31" i="13"/>
  <c r="AD31" i="13"/>
  <c r="AC31" i="13"/>
  <c r="S31" i="13"/>
  <c r="AB31" i="13"/>
  <c r="AA31" i="13"/>
  <c r="Z31" i="13"/>
  <c r="Y31" i="13"/>
  <c r="Q31" i="13"/>
  <c r="W30" i="13"/>
  <c r="AP30" i="13"/>
  <c r="V30" i="13"/>
  <c r="AO30" i="13"/>
  <c r="U30" i="13"/>
  <c r="AN30" i="13"/>
  <c r="T30" i="13"/>
  <c r="AM30" i="13"/>
  <c r="AL30" i="13"/>
  <c r="AK30" i="13"/>
  <c r="H30" i="13"/>
  <c r="G30" i="13"/>
  <c r="J30" i="13"/>
  <c r="AJ30" i="13"/>
  <c r="I30" i="13"/>
  <c r="AI30" i="13"/>
  <c r="AH30" i="13"/>
  <c r="AG30" i="13"/>
  <c r="AF30" i="13"/>
  <c r="AE30" i="13"/>
  <c r="AD30" i="13"/>
  <c r="AC30" i="13"/>
  <c r="S30" i="13"/>
  <c r="AB30" i="13"/>
  <c r="AA30" i="13"/>
  <c r="Z30" i="13"/>
  <c r="Y30" i="13"/>
  <c r="Q30" i="13"/>
  <c r="W29" i="13"/>
  <c r="AP29" i="13"/>
  <c r="V29" i="13"/>
  <c r="AO29" i="13"/>
  <c r="U29" i="13"/>
  <c r="AN29" i="13"/>
  <c r="T29" i="13"/>
  <c r="AM29" i="13"/>
  <c r="AL29" i="13"/>
  <c r="AK29" i="13"/>
  <c r="H29" i="13"/>
  <c r="G29" i="13"/>
  <c r="J29" i="13"/>
  <c r="AJ29" i="13"/>
  <c r="I29" i="13"/>
  <c r="AI29" i="13"/>
  <c r="AH29" i="13"/>
  <c r="AG29" i="13"/>
  <c r="AF29" i="13"/>
  <c r="AE29" i="13"/>
  <c r="AD29" i="13"/>
  <c r="AC29" i="13"/>
  <c r="S29" i="13"/>
  <c r="AB29" i="13"/>
  <c r="AA29" i="13"/>
  <c r="Z29" i="13"/>
  <c r="Y29" i="13"/>
  <c r="Q29" i="13"/>
  <c r="W28" i="13"/>
  <c r="AP28" i="13"/>
  <c r="V28" i="13"/>
  <c r="AO28" i="13"/>
  <c r="U28" i="13"/>
  <c r="AN28" i="13"/>
  <c r="T28" i="13"/>
  <c r="AM28" i="13"/>
  <c r="AL28" i="13"/>
  <c r="AK28" i="13"/>
  <c r="H28" i="13"/>
  <c r="G28" i="13"/>
  <c r="J28" i="13"/>
  <c r="AJ28" i="13"/>
  <c r="I28" i="13"/>
  <c r="AI28" i="13"/>
  <c r="AH28" i="13"/>
  <c r="AG28" i="13"/>
  <c r="AF28" i="13"/>
  <c r="AE28" i="13"/>
  <c r="AD28" i="13"/>
  <c r="AC28" i="13"/>
  <c r="S28" i="13"/>
  <c r="AB28" i="13"/>
  <c r="AA28" i="13"/>
  <c r="Z28" i="13"/>
  <c r="Y28" i="13"/>
  <c r="Q28" i="13"/>
  <c r="W27" i="13"/>
  <c r="AP27" i="13"/>
  <c r="V27" i="13"/>
  <c r="AO27" i="13"/>
  <c r="U27" i="13"/>
  <c r="AN27" i="13"/>
  <c r="T27" i="13"/>
  <c r="AM27" i="13"/>
  <c r="AL27" i="13"/>
  <c r="AK27" i="13"/>
  <c r="H27" i="13"/>
  <c r="G27" i="13"/>
  <c r="J27" i="13"/>
  <c r="AJ27" i="13"/>
  <c r="I27" i="13"/>
  <c r="AI27" i="13"/>
  <c r="AH27" i="13"/>
  <c r="AG27" i="13"/>
  <c r="AF27" i="13"/>
  <c r="AE27" i="13"/>
  <c r="AD27" i="13"/>
  <c r="AC27" i="13"/>
  <c r="S27" i="13"/>
  <c r="AB27" i="13"/>
  <c r="AA27" i="13"/>
  <c r="Z27" i="13"/>
  <c r="Y27" i="13"/>
  <c r="Q27" i="13"/>
  <c r="W26" i="13"/>
  <c r="AP26" i="13"/>
  <c r="V26" i="13"/>
  <c r="AO26" i="13"/>
  <c r="U26" i="13"/>
  <c r="AN26" i="13"/>
  <c r="T26" i="13"/>
  <c r="AM26" i="13"/>
  <c r="AL26" i="13"/>
  <c r="AK26" i="13"/>
  <c r="H26" i="13"/>
  <c r="G26" i="13"/>
  <c r="J26" i="13"/>
  <c r="AJ26" i="13"/>
  <c r="I26" i="13"/>
  <c r="AI26" i="13"/>
  <c r="AH26" i="13"/>
  <c r="AG26" i="13"/>
  <c r="AF26" i="13"/>
  <c r="AE26" i="13"/>
  <c r="AD26" i="13"/>
  <c r="AC26" i="13"/>
  <c r="S26" i="13"/>
  <c r="AB26" i="13"/>
  <c r="AA26" i="13"/>
  <c r="Z26" i="13"/>
  <c r="Y26" i="13"/>
  <c r="Q26" i="13"/>
  <c r="W25" i="13"/>
  <c r="AP25" i="13"/>
  <c r="V25" i="13"/>
  <c r="AO25" i="13"/>
  <c r="U25" i="13"/>
  <c r="AN25" i="13"/>
  <c r="T25" i="13"/>
  <c r="AM25" i="13"/>
  <c r="AL25" i="13"/>
  <c r="AK25" i="13"/>
  <c r="H25" i="13"/>
  <c r="G25" i="13"/>
  <c r="J25" i="13"/>
  <c r="AJ25" i="13"/>
  <c r="I25" i="13"/>
  <c r="AI25" i="13"/>
  <c r="AH25" i="13"/>
  <c r="AG25" i="13"/>
  <c r="AF25" i="13"/>
  <c r="AE25" i="13"/>
  <c r="AD25" i="13"/>
  <c r="AC25" i="13"/>
  <c r="S25" i="13"/>
  <c r="AB25" i="13"/>
  <c r="AA25" i="13"/>
  <c r="Z25" i="13"/>
  <c r="Y25" i="13"/>
  <c r="Q25" i="13"/>
  <c r="W24" i="13"/>
  <c r="AP24" i="13"/>
  <c r="V24" i="13"/>
  <c r="AO24" i="13"/>
  <c r="U24" i="13"/>
  <c r="AN24" i="13"/>
  <c r="T24" i="13"/>
  <c r="AM24" i="13"/>
  <c r="AL24" i="13"/>
  <c r="AK24" i="13"/>
  <c r="H24" i="13"/>
  <c r="G24" i="13"/>
  <c r="J24" i="13"/>
  <c r="AJ24" i="13"/>
  <c r="I24" i="13"/>
  <c r="AI24" i="13"/>
  <c r="AH24" i="13"/>
  <c r="AG24" i="13"/>
  <c r="AF24" i="13"/>
  <c r="AE24" i="13"/>
  <c r="AD24" i="13"/>
  <c r="AC24" i="13"/>
  <c r="S24" i="13"/>
  <c r="AB24" i="13"/>
  <c r="AA24" i="13"/>
  <c r="Z24" i="13"/>
  <c r="Y24" i="13"/>
  <c r="Q24" i="13"/>
  <c r="W23" i="13"/>
  <c r="AP23" i="13"/>
  <c r="V23" i="13"/>
  <c r="AO23" i="13"/>
  <c r="U23" i="13"/>
  <c r="AN23" i="13"/>
  <c r="T23" i="13"/>
  <c r="AM23" i="13"/>
  <c r="AL23" i="13"/>
  <c r="AK23" i="13"/>
  <c r="H23" i="13"/>
  <c r="G23" i="13"/>
  <c r="J23" i="13"/>
  <c r="AJ23" i="13"/>
  <c r="I23" i="13"/>
  <c r="AI23" i="13"/>
  <c r="AH23" i="13"/>
  <c r="AG23" i="13"/>
  <c r="AF23" i="13"/>
  <c r="AE23" i="13"/>
  <c r="AD23" i="13"/>
  <c r="AC23" i="13"/>
  <c r="S23" i="13"/>
  <c r="AB23" i="13"/>
  <c r="AA23" i="13"/>
  <c r="Z23" i="13"/>
  <c r="Y23" i="13"/>
  <c r="Q23" i="13"/>
  <c r="W22" i="13"/>
  <c r="AP22" i="13"/>
  <c r="V22" i="13"/>
  <c r="AO22" i="13"/>
  <c r="U22" i="13"/>
  <c r="AN22" i="13"/>
  <c r="T22" i="13"/>
  <c r="AM22" i="13"/>
  <c r="AL22" i="13"/>
  <c r="AK22" i="13"/>
  <c r="H22" i="13"/>
  <c r="G22" i="13"/>
  <c r="J22" i="13"/>
  <c r="AJ22" i="13"/>
  <c r="I22" i="13"/>
  <c r="AI22" i="13"/>
  <c r="AH22" i="13"/>
  <c r="AG22" i="13"/>
  <c r="AF22" i="13"/>
  <c r="AE22" i="13"/>
  <c r="AD22" i="13"/>
  <c r="AC22" i="13"/>
  <c r="S22" i="13"/>
  <c r="AB22" i="13"/>
  <c r="AA22" i="13"/>
  <c r="Z22" i="13"/>
  <c r="Y22" i="13"/>
  <c r="Q22" i="13"/>
  <c r="W21" i="13"/>
  <c r="AP21" i="13"/>
  <c r="V21" i="13"/>
  <c r="AO21" i="13"/>
  <c r="U21" i="13"/>
  <c r="AN21" i="13"/>
  <c r="T21" i="13"/>
  <c r="AM21" i="13"/>
  <c r="AL21" i="13"/>
  <c r="AK21" i="13"/>
  <c r="H21" i="13"/>
  <c r="G21" i="13"/>
  <c r="J21" i="13"/>
  <c r="AJ21" i="13"/>
  <c r="I21" i="13"/>
  <c r="AI21" i="13"/>
  <c r="AH21" i="13"/>
  <c r="AG21" i="13"/>
  <c r="AF21" i="13"/>
  <c r="AE21" i="13"/>
  <c r="AD21" i="13"/>
  <c r="AC21" i="13"/>
  <c r="S21" i="13"/>
  <c r="AB21" i="13"/>
  <c r="AA21" i="13"/>
  <c r="Z21" i="13"/>
  <c r="Y21" i="13"/>
  <c r="Q21" i="13"/>
  <c r="W20" i="13"/>
  <c r="AP20" i="13"/>
  <c r="V20" i="13"/>
  <c r="AO20" i="13"/>
  <c r="U20" i="13"/>
  <c r="AN20" i="13"/>
  <c r="T20" i="13"/>
  <c r="AM20" i="13"/>
  <c r="AL20" i="13"/>
  <c r="AK20" i="13"/>
  <c r="H20" i="13"/>
  <c r="G20" i="13"/>
  <c r="J20" i="13"/>
  <c r="AJ20" i="13"/>
  <c r="I20" i="13"/>
  <c r="AI20" i="13"/>
  <c r="AH20" i="13"/>
  <c r="AG20" i="13"/>
  <c r="AF20" i="13"/>
  <c r="AE20" i="13"/>
  <c r="AD20" i="13"/>
  <c r="AC20" i="13"/>
  <c r="S20" i="13"/>
  <c r="AB20" i="13"/>
  <c r="AA20" i="13"/>
  <c r="Z20" i="13"/>
  <c r="Y20" i="13"/>
  <c r="Q20" i="13"/>
  <c r="W19" i="13"/>
  <c r="AP19" i="13"/>
  <c r="V19" i="13"/>
  <c r="AO19" i="13"/>
  <c r="U19" i="13"/>
  <c r="AN19" i="13"/>
  <c r="T19" i="13"/>
  <c r="AM19" i="13"/>
  <c r="AL19" i="13"/>
  <c r="AK19" i="13"/>
  <c r="H19" i="13"/>
  <c r="G19" i="13"/>
  <c r="J19" i="13"/>
  <c r="AJ19" i="13"/>
  <c r="I19" i="13"/>
  <c r="AI19" i="13"/>
  <c r="AH19" i="13"/>
  <c r="AG19" i="13"/>
  <c r="AF19" i="13"/>
  <c r="AE19" i="13"/>
  <c r="AD19" i="13"/>
  <c r="AC19" i="13"/>
  <c r="S19" i="13"/>
  <c r="AB19" i="13"/>
  <c r="AA19" i="13"/>
  <c r="Z19" i="13"/>
  <c r="Y19" i="13"/>
  <c r="Q19" i="13"/>
  <c r="W18" i="13"/>
  <c r="AP18" i="13"/>
  <c r="V18" i="13"/>
  <c r="AO18" i="13"/>
  <c r="U18" i="13"/>
  <c r="AN18" i="13"/>
  <c r="T18" i="13"/>
  <c r="AM18" i="13"/>
  <c r="AL18" i="13"/>
  <c r="AK18" i="13"/>
  <c r="H18" i="13"/>
  <c r="G18" i="13"/>
  <c r="J18" i="13"/>
  <c r="AJ18" i="13"/>
  <c r="I18" i="13"/>
  <c r="AI18" i="13"/>
  <c r="AH18" i="13"/>
  <c r="AG18" i="13"/>
  <c r="AF18" i="13"/>
  <c r="AE18" i="13"/>
  <c r="AD18" i="13"/>
  <c r="AC18" i="13"/>
  <c r="S18" i="13"/>
  <c r="AB18" i="13"/>
  <c r="AA18" i="13"/>
  <c r="Z18" i="13"/>
  <c r="Y18" i="13"/>
  <c r="Q18" i="13"/>
  <c r="W17" i="13"/>
  <c r="AP17" i="13"/>
  <c r="V17" i="13"/>
  <c r="AO17" i="13"/>
  <c r="U17" i="13"/>
  <c r="AN17" i="13"/>
  <c r="T17" i="13"/>
  <c r="AM17" i="13"/>
  <c r="AL17" i="13"/>
  <c r="AK17" i="13"/>
  <c r="H17" i="13"/>
  <c r="G17" i="13"/>
  <c r="J17" i="13"/>
  <c r="AJ17" i="13"/>
  <c r="I17" i="13"/>
  <c r="AI17" i="13"/>
  <c r="AH17" i="13"/>
  <c r="AG17" i="13"/>
  <c r="AF17" i="13"/>
  <c r="AE17" i="13"/>
  <c r="AD17" i="13"/>
  <c r="AC17" i="13"/>
  <c r="S17" i="13"/>
  <c r="AB17" i="13"/>
  <c r="AA17" i="13"/>
  <c r="Z17" i="13"/>
  <c r="Y17" i="13"/>
  <c r="Q17" i="13"/>
  <c r="W16" i="13"/>
  <c r="AP16" i="13"/>
  <c r="V16" i="13"/>
  <c r="AO16" i="13"/>
  <c r="U16" i="13"/>
  <c r="AN16" i="13"/>
  <c r="T16" i="13"/>
  <c r="AM16" i="13"/>
  <c r="AL16" i="13"/>
  <c r="AK16" i="13"/>
  <c r="H16" i="13"/>
  <c r="G16" i="13"/>
  <c r="J16" i="13"/>
  <c r="AJ16" i="13"/>
  <c r="I16" i="13"/>
  <c r="AI16" i="13"/>
  <c r="AH16" i="13"/>
  <c r="AG16" i="13"/>
  <c r="AF16" i="13"/>
  <c r="AE16" i="13"/>
  <c r="AD16" i="13"/>
  <c r="AC16" i="13"/>
  <c r="S16" i="13"/>
  <c r="AB16" i="13"/>
  <c r="AA16" i="13"/>
  <c r="Z16" i="13"/>
  <c r="Y16" i="13"/>
  <c r="Q16" i="13"/>
  <c r="W15" i="13"/>
  <c r="AP15" i="13"/>
  <c r="V15" i="13"/>
  <c r="AO15" i="13"/>
  <c r="U15" i="13"/>
  <c r="AN15" i="13"/>
  <c r="T15" i="13"/>
  <c r="AM15" i="13"/>
  <c r="AL15" i="13"/>
  <c r="AK15" i="13"/>
  <c r="H15" i="13"/>
  <c r="G15" i="13"/>
  <c r="J15" i="13"/>
  <c r="AJ15" i="13"/>
  <c r="I15" i="13"/>
  <c r="AI15" i="13"/>
  <c r="AH15" i="13"/>
  <c r="AG15" i="13"/>
  <c r="AF15" i="13"/>
  <c r="AE15" i="13"/>
  <c r="AD15" i="13"/>
  <c r="AC15" i="13"/>
  <c r="S15" i="13"/>
  <c r="AB15" i="13"/>
  <c r="AA15" i="13"/>
  <c r="Z15" i="13"/>
  <c r="Y15" i="13"/>
  <c r="Q15" i="13"/>
  <c r="W14" i="13"/>
  <c r="AP14" i="13"/>
  <c r="V14" i="13"/>
  <c r="AO14" i="13"/>
  <c r="U14" i="13"/>
  <c r="AN14" i="13"/>
  <c r="T14" i="13"/>
  <c r="AM14" i="13"/>
  <c r="AL14" i="13"/>
  <c r="AK14" i="13"/>
  <c r="H14" i="13"/>
  <c r="G14" i="13"/>
  <c r="J14" i="13"/>
  <c r="AJ14" i="13"/>
  <c r="I14" i="13"/>
  <c r="AI14" i="13"/>
  <c r="AH14" i="13"/>
  <c r="AG14" i="13"/>
  <c r="AF14" i="13"/>
  <c r="AE14" i="13"/>
  <c r="AD14" i="13"/>
  <c r="AC14" i="13"/>
  <c r="S14" i="13"/>
  <c r="AB14" i="13"/>
  <c r="AA14" i="13"/>
  <c r="Z14" i="13"/>
  <c r="Y14" i="13"/>
  <c r="Q14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AP11" i="13"/>
  <c r="AO11" i="13"/>
  <c r="AN11" i="13"/>
  <c r="D7" i="13"/>
  <c r="AM11" i="13"/>
  <c r="C7" i="13"/>
  <c r="AL11" i="13"/>
  <c r="G7" i="13"/>
  <c r="AK11" i="13"/>
  <c r="M5" i="13"/>
  <c r="AJ11" i="13"/>
  <c r="L5" i="13"/>
  <c r="AI11" i="13"/>
  <c r="K5" i="13"/>
  <c r="AH11" i="13"/>
  <c r="J5" i="13"/>
  <c r="AG11" i="13"/>
  <c r="I5" i="13"/>
  <c r="AF11" i="13"/>
  <c r="H5" i="13"/>
  <c r="AE11" i="13"/>
  <c r="G5" i="13"/>
  <c r="AD11" i="13"/>
  <c r="D5" i="13"/>
  <c r="AC11" i="13"/>
  <c r="C5" i="13"/>
  <c r="AB11" i="13"/>
  <c r="J11" i="13"/>
  <c r="F11" i="13"/>
  <c r="C11" i="13"/>
  <c r="K8" i="13"/>
  <c r="AB7" i="13"/>
  <c r="AA7" i="13"/>
  <c r="W7" i="13"/>
  <c r="V7" i="13"/>
  <c r="T7" i="13"/>
  <c r="S7" i="13"/>
  <c r="L7" i="13"/>
  <c r="K7" i="13"/>
  <c r="F7" i="13"/>
  <c r="AB6" i="13"/>
  <c r="Z6" i="13"/>
  <c r="Y6" i="13"/>
  <c r="X6" i="13"/>
  <c r="L6" i="13"/>
  <c r="I6" i="13"/>
  <c r="AC5" i="13"/>
  <c r="AB5" i="13"/>
  <c r="AA5" i="13"/>
  <c r="Z5" i="13"/>
  <c r="Y5" i="13"/>
  <c r="X5" i="13"/>
  <c r="W5" i="13"/>
  <c r="T5" i="13"/>
  <c r="S5" i="13"/>
  <c r="D5" i="22"/>
  <c r="K8" i="22"/>
  <c r="D7" i="22"/>
  <c r="K9" i="22"/>
  <c r="D8" i="22"/>
  <c r="K10" i="22"/>
  <c r="D9" i="22"/>
  <c r="K11" i="22"/>
  <c r="D10" i="22"/>
  <c r="K12" i="22"/>
  <c r="D11" i="22"/>
  <c r="K13" i="22"/>
  <c r="D12" i="22"/>
  <c r="K14" i="22"/>
  <c r="D13" i="22"/>
  <c r="K15" i="22"/>
  <c r="D14" i="22"/>
  <c r="K16" i="22"/>
  <c r="D15" i="22"/>
  <c r="K17" i="22"/>
  <c r="D16" i="22"/>
  <c r="K18" i="22"/>
  <c r="D17" i="22"/>
  <c r="K19" i="22"/>
  <c r="D18" i="22"/>
  <c r="K20" i="22"/>
  <c r="D19" i="22"/>
  <c r="K21" i="22"/>
  <c r="D20" i="22"/>
  <c r="K22" i="22"/>
  <c r="D21" i="22"/>
  <c r="K23" i="22"/>
  <c r="D22" i="22"/>
  <c r="K24" i="22"/>
  <c r="D23" i="22"/>
  <c r="K25" i="22"/>
  <c r="D24" i="22"/>
  <c r="K26" i="22"/>
  <c r="D25" i="22"/>
  <c r="K27" i="22"/>
  <c r="D26" i="22"/>
  <c r="K28" i="22"/>
  <c r="D27" i="22"/>
  <c r="K29" i="22"/>
  <c r="D28" i="22"/>
  <c r="K30" i="22"/>
  <c r="D29" i="22"/>
  <c r="K31" i="22"/>
  <c r="D30" i="22"/>
  <c r="K32" i="22"/>
  <c r="D31" i="22"/>
  <c r="K33" i="22"/>
  <c r="D32" i="22"/>
  <c r="K34" i="22"/>
  <c r="D33" i="22"/>
  <c r="K35" i="22"/>
  <c r="K3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E37" i="22"/>
  <c r="C37" i="22"/>
  <c r="D34" i="22"/>
  <c r="K36" i="22"/>
  <c r="J36" i="22"/>
  <c r="I36" i="22"/>
  <c r="G36" i="22"/>
  <c r="F36" i="22"/>
  <c r="E36" i="22"/>
  <c r="C36" i="22"/>
  <c r="G35" i="22"/>
  <c r="E35" i="22"/>
  <c r="D35" i="22"/>
  <c r="G34" i="22"/>
  <c r="E34" i="22"/>
  <c r="G33" i="22"/>
  <c r="E33" i="22"/>
  <c r="G32" i="22"/>
  <c r="E32" i="22"/>
  <c r="G31" i="22"/>
  <c r="E31" i="22"/>
  <c r="G30" i="22"/>
  <c r="E30" i="22"/>
  <c r="G29" i="22"/>
  <c r="E29" i="22"/>
  <c r="G28" i="22"/>
  <c r="E28" i="22"/>
  <c r="G27" i="22"/>
  <c r="E27" i="22"/>
  <c r="B27" i="22"/>
  <c r="G26" i="22"/>
  <c r="E26" i="22"/>
  <c r="G25" i="22"/>
  <c r="E25" i="22"/>
  <c r="C23" i="22"/>
  <c r="C24" i="22"/>
  <c r="C25" i="22"/>
  <c r="G24" i="22"/>
  <c r="E24" i="22"/>
  <c r="G23" i="22"/>
  <c r="E23" i="22"/>
  <c r="G22" i="22"/>
  <c r="E22" i="22"/>
  <c r="G21" i="22"/>
  <c r="E21" i="22"/>
  <c r="C21" i="22"/>
  <c r="G20" i="22"/>
  <c r="E20" i="22"/>
  <c r="C20" i="22"/>
  <c r="G19" i="22"/>
  <c r="E19" i="22"/>
  <c r="C19" i="22"/>
  <c r="G18" i="22"/>
  <c r="E18" i="22"/>
  <c r="C18" i="22"/>
  <c r="G17" i="22"/>
  <c r="E17" i="22"/>
  <c r="G16" i="22"/>
  <c r="E16" i="22"/>
  <c r="G15" i="22"/>
  <c r="E15" i="22"/>
  <c r="G14" i="22"/>
  <c r="E14" i="22"/>
  <c r="G13" i="22"/>
  <c r="E13" i="22"/>
  <c r="G12" i="22"/>
  <c r="E12" i="22"/>
  <c r="G11" i="22"/>
  <c r="E11" i="22"/>
  <c r="G10" i="22"/>
  <c r="E10" i="22"/>
  <c r="G9" i="22"/>
  <c r="E9" i="22"/>
  <c r="G8" i="22"/>
  <c r="E8" i="22"/>
  <c r="J5" i="22"/>
  <c r="G5" i="22"/>
  <c r="E5" i="22"/>
  <c r="C5" i="22"/>
  <c r="B5" i="22"/>
  <c r="C1" i="22"/>
  <c r="AJ21" i="21"/>
  <c r="AL21" i="21"/>
  <c r="AJ22" i="21"/>
  <c r="AL22" i="21"/>
  <c r="AJ23" i="21"/>
  <c r="AL23" i="21"/>
  <c r="AJ24" i="21"/>
  <c r="AL24" i="21"/>
  <c r="AJ25" i="21"/>
  <c r="AL25" i="21"/>
  <c r="AJ26" i="21"/>
  <c r="AL26" i="21"/>
  <c r="AJ27" i="21"/>
  <c r="AL27" i="21"/>
  <c r="AJ28" i="21"/>
  <c r="AL28" i="21"/>
  <c r="AJ29" i="21"/>
  <c r="AL29" i="21"/>
  <c r="AJ30" i="21"/>
  <c r="AL30" i="21"/>
  <c r="AJ31" i="21"/>
  <c r="AL31" i="21"/>
  <c r="AL32" i="21"/>
  <c r="AL33" i="21"/>
  <c r="AL34" i="21"/>
  <c r="AL35" i="21"/>
  <c r="AL36" i="21"/>
  <c r="AL37" i="21"/>
  <c r="AL38" i="21"/>
  <c r="AL39" i="21"/>
  <c r="AL40" i="21"/>
  <c r="AJ41" i="21"/>
  <c r="AL41" i="21"/>
  <c r="AJ42" i="21"/>
  <c r="AL42" i="21"/>
  <c r="AJ43" i="21"/>
  <c r="AL43" i="21"/>
  <c r="AJ44" i="21"/>
  <c r="AL44" i="21"/>
  <c r="AJ45" i="21"/>
  <c r="AL45" i="21"/>
  <c r="AJ46" i="21"/>
  <c r="AL46" i="21"/>
  <c r="AJ47" i="21"/>
  <c r="AL47" i="21"/>
  <c r="AJ48" i="21"/>
  <c r="AL48" i="21"/>
  <c r="AJ49" i="21"/>
  <c r="AL49" i="21"/>
  <c r="AJ50" i="21"/>
  <c r="AL50" i="21"/>
  <c r="AJ51" i="21"/>
  <c r="AL51" i="21"/>
  <c r="AJ52" i="21"/>
  <c r="AL52" i="21"/>
  <c r="AJ53" i="21"/>
  <c r="AL53" i="21"/>
  <c r="AJ54" i="21"/>
  <c r="AL54" i="21"/>
  <c r="AJ55" i="21"/>
  <c r="AL55" i="21"/>
  <c r="AJ56" i="21"/>
  <c r="AL56" i="21"/>
  <c r="AJ57" i="21"/>
  <c r="AL57" i="21"/>
  <c r="AJ58" i="21"/>
  <c r="AL58" i="21"/>
  <c r="AJ59" i="21"/>
  <c r="AL59" i="21"/>
  <c r="AJ60" i="21"/>
  <c r="AL60" i="21"/>
  <c r="AJ61" i="21"/>
  <c r="AL61" i="21"/>
  <c r="AJ62" i="21"/>
  <c r="AL62" i="21"/>
  <c r="AJ63" i="21"/>
  <c r="AL63" i="21"/>
  <c r="AJ64" i="21"/>
  <c r="AL64" i="21"/>
  <c r="AJ65" i="21"/>
  <c r="AL65" i="21"/>
  <c r="AJ66" i="21"/>
  <c r="AL66" i="21"/>
  <c r="AJ67" i="21"/>
  <c r="AL67" i="21"/>
  <c r="AJ68" i="21"/>
  <c r="AL68" i="21"/>
  <c r="AJ69" i="21"/>
  <c r="AL69" i="21"/>
  <c r="AJ70" i="21"/>
  <c r="AL70" i="21"/>
  <c r="AJ71" i="21"/>
  <c r="AL71" i="21"/>
  <c r="AJ72" i="21"/>
  <c r="AL72" i="21"/>
  <c r="AJ73" i="21"/>
  <c r="AL73" i="21"/>
  <c r="AJ74" i="21"/>
  <c r="AL74" i="21"/>
  <c r="AJ75" i="21"/>
  <c r="AL75" i="21"/>
  <c r="AJ76" i="21"/>
  <c r="AL76" i="21"/>
  <c r="AJ77" i="21"/>
  <c r="AL77" i="21"/>
  <c r="AM77" i="21"/>
  <c r="AN77" i="21"/>
  <c r="AO77" i="21"/>
  <c r="AM76" i="21"/>
  <c r="AN76" i="21"/>
  <c r="AO76" i="21"/>
  <c r="AM75" i="21"/>
  <c r="AN75" i="21"/>
  <c r="AO75" i="21"/>
  <c r="AM74" i="21"/>
  <c r="AN74" i="21"/>
  <c r="AO74" i="21"/>
  <c r="AM73" i="21"/>
  <c r="AN73" i="21"/>
  <c r="AO73" i="21"/>
  <c r="AM72" i="21"/>
  <c r="AN72" i="21"/>
  <c r="AO72" i="21"/>
  <c r="AM71" i="21"/>
  <c r="AN71" i="21"/>
  <c r="AO71" i="21"/>
  <c r="AM70" i="21"/>
  <c r="AN70" i="21"/>
  <c r="AO70" i="21"/>
  <c r="AM69" i="21"/>
  <c r="AN69" i="21"/>
  <c r="AO69" i="21"/>
  <c r="AM68" i="21"/>
  <c r="AN68" i="21"/>
  <c r="AO68" i="21"/>
  <c r="AM67" i="21"/>
  <c r="AN67" i="21"/>
  <c r="AO67" i="21"/>
  <c r="AM66" i="21"/>
  <c r="AN66" i="21"/>
  <c r="AO66" i="21"/>
  <c r="AM65" i="21"/>
  <c r="AN65" i="21"/>
  <c r="AO65" i="21"/>
  <c r="AM64" i="21"/>
  <c r="AN64" i="21"/>
  <c r="AO64" i="21"/>
  <c r="AM63" i="21"/>
  <c r="AN63" i="21"/>
  <c r="AO63" i="21"/>
  <c r="AM62" i="21"/>
  <c r="AN62" i="21"/>
  <c r="AO62" i="21"/>
  <c r="AM61" i="21"/>
  <c r="AN61" i="21"/>
  <c r="AO61" i="21"/>
  <c r="AM60" i="21"/>
  <c r="AN60" i="21"/>
  <c r="AO60" i="21"/>
  <c r="AM59" i="21"/>
  <c r="AN59" i="21"/>
  <c r="AO59" i="21"/>
  <c r="AM58" i="21"/>
  <c r="AN58" i="21"/>
  <c r="AO58" i="21"/>
  <c r="AM57" i="21"/>
  <c r="AN57" i="21"/>
  <c r="AO57" i="21"/>
  <c r="AM56" i="21"/>
  <c r="AN56" i="21"/>
  <c r="AO56" i="21"/>
  <c r="AM55" i="21"/>
  <c r="AN55" i="21"/>
  <c r="AO55" i="21"/>
  <c r="AM54" i="21"/>
  <c r="AN54" i="21"/>
  <c r="AO54" i="21"/>
  <c r="AM53" i="21"/>
  <c r="AN53" i="21"/>
  <c r="AO53" i="21"/>
  <c r="AM52" i="21"/>
  <c r="AN52" i="21"/>
  <c r="AO52" i="21"/>
  <c r="AM51" i="21"/>
  <c r="AN51" i="21"/>
  <c r="AO51" i="21"/>
  <c r="AM50" i="21"/>
  <c r="AN50" i="21"/>
  <c r="AO50" i="21"/>
  <c r="AM49" i="21"/>
  <c r="AN49" i="21"/>
  <c r="AO49" i="21"/>
  <c r="AM48" i="21"/>
  <c r="AN48" i="21"/>
  <c r="AO48" i="21"/>
  <c r="AM47" i="21"/>
  <c r="AN47" i="21"/>
  <c r="AO47" i="21"/>
  <c r="AM46" i="21"/>
  <c r="AN46" i="21"/>
  <c r="AO46" i="21"/>
  <c r="AM45" i="21"/>
  <c r="AN45" i="21"/>
  <c r="AO45" i="21"/>
  <c r="AM44" i="21"/>
  <c r="AN44" i="21"/>
  <c r="AO44" i="21"/>
  <c r="AM43" i="21"/>
  <c r="AN43" i="21"/>
  <c r="AO43" i="21"/>
  <c r="AM42" i="21"/>
  <c r="AN42" i="21"/>
  <c r="AO42" i="21"/>
  <c r="AM41" i="21"/>
  <c r="AN41" i="21"/>
  <c r="AO41" i="21"/>
  <c r="AM40" i="21"/>
  <c r="AN40" i="21"/>
  <c r="AO40" i="21"/>
  <c r="AM39" i="21"/>
  <c r="AN39" i="21"/>
  <c r="AO39" i="21"/>
  <c r="AM38" i="21"/>
  <c r="AN38" i="21"/>
  <c r="AO38" i="21"/>
  <c r="AM37" i="21"/>
  <c r="AN37" i="21"/>
  <c r="AO37" i="21"/>
  <c r="AM36" i="21"/>
  <c r="AN36" i="21"/>
  <c r="AO36" i="21"/>
  <c r="AM35" i="21"/>
  <c r="AN35" i="21"/>
  <c r="AO35" i="21"/>
  <c r="AM34" i="21"/>
  <c r="AN34" i="21"/>
  <c r="AO34" i="21"/>
  <c r="AM33" i="21"/>
  <c r="AN33" i="21"/>
  <c r="AO33" i="21"/>
  <c r="AM32" i="21"/>
  <c r="AN32" i="21"/>
  <c r="AO32" i="21"/>
  <c r="AM31" i="21"/>
  <c r="AN31" i="21"/>
  <c r="AO31" i="21"/>
  <c r="AG21" i="21"/>
  <c r="AG31" i="21"/>
  <c r="AF21" i="21"/>
  <c r="AF31" i="21"/>
  <c r="AE21" i="21"/>
  <c r="AE31" i="21"/>
  <c r="AD21" i="21"/>
  <c r="AD31" i="21"/>
  <c r="AC21" i="21"/>
  <c r="AC31" i="21"/>
  <c r="AB21" i="21"/>
  <c r="AB31" i="21"/>
  <c r="AA21" i="21"/>
  <c r="AA31" i="21"/>
  <c r="Z21" i="21"/>
  <c r="Z31" i="21"/>
  <c r="Y21" i="21"/>
  <c r="Y31" i="21"/>
  <c r="X21" i="21"/>
  <c r="X31" i="21"/>
  <c r="W21" i="21"/>
  <c r="W31" i="21"/>
  <c r="V21" i="21"/>
  <c r="V31" i="21"/>
  <c r="U21" i="21"/>
  <c r="U31" i="21"/>
  <c r="T21" i="21"/>
  <c r="T31" i="21"/>
  <c r="S21" i="21"/>
  <c r="S31" i="21"/>
  <c r="R21" i="21"/>
  <c r="R31" i="21"/>
  <c r="Q21" i="21"/>
  <c r="Q31" i="21"/>
  <c r="P21" i="21"/>
  <c r="P31" i="21"/>
  <c r="O21" i="21"/>
  <c r="O31" i="21"/>
  <c r="N21" i="21"/>
  <c r="N31" i="21"/>
  <c r="J31" i="21"/>
  <c r="I31" i="21"/>
  <c r="H31" i="21"/>
  <c r="G31" i="21"/>
  <c r="F31" i="21"/>
  <c r="E31" i="21"/>
  <c r="D31" i="21"/>
  <c r="C31" i="21"/>
  <c r="AM30" i="21"/>
  <c r="AN30" i="21"/>
  <c r="AO30" i="21"/>
  <c r="AM29" i="21"/>
  <c r="AN29" i="21"/>
  <c r="AO29" i="21"/>
  <c r="AM28" i="21"/>
  <c r="AN28" i="21"/>
  <c r="AO28" i="21"/>
  <c r="AM27" i="21"/>
  <c r="AN27" i="21"/>
  <c r="AO27" i="21"/>
  <c r="AM26" i="21"/>
  <c r="AN26" i="21"/>
  <c r="AO26" i="21"/>
  <c r="AM25" i="21"/>
  <c r="AN25" i="21"/>
  <c r="AO25" i="21"/>
  <c r="AM24" i="21"/>
  <c r="AN24" i="21"/>
  <c r="AO24" i="21"/>
  <c r="AM23" i="21"/>
  <c r="AN23" i="21"/>
  <c r="AO23" i="21"/>
  <c r="AM22" i="21"/>
  <c r="AN22" i="21"/>
  <c r="AO22" i="21"/>
  <c r="AM21" i="21"/>
  <c r="AN21" i="21"/>
  <c r="AO21" i="21"/>
  <c r="J21" i="21"/>
  <c r="I21" i="21"/>
  <c r="H21" i="21"/>
  <c r="G21" i="21"/>
  <c r="F21" i="21"/>
  <c r="E21" i="21"/>
  <c r="D21" i="21"/>
  <c r="C21" i="21"/>
  <c r="AN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J20" i="21"/>
  <c r="I20" i="21"/>
  <c r="H20" i="21"/>
  <c r="G20" i="21"/>
  <c r="F20" i="21"/>
  <c r="E20" i="21"/>
  <c r="D20" i="21"/>
  <c r="C20" i="21"/>
  <c r="AG13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J13" i="21"/>
  <c r="I13" i="21"/>
  <c r="H13" i="21"/>
  <c r="G13" i="21"/>
  <c r="F13" i="21"/>
  <c r="E13" i="21"/>
  <c r="D13" i="21"/>
  <c r="C13" i="21"/>
  <c r="B13" i="21"/>
  <c r="A13" i="21"/>
  <c r="AG12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J12" i="21"/>
  <c r="I12" i="21"/>
  <c r="H12" i="21"/>
  <c r="G12" i="21"/>
  <c r="F12" i="21"/>
  <c r="E12" i="21"/>
  <c r="D12" i="21"/>
  <c r="C12" i="21"/>
  <c r="B12" i="21"/>
  <c r="A12" i="21"/>
  <c r="AG11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J11" i="21"/>
  <c r="I11" i="21"/>
  <c r="H11" i="21"/>
  <c r="G11" i="21"/>
  <c r="F11" i="21"/>
  <c r="E11" i="21"/>
  <c r="D11" i="21"/>
  <c r="C11" i="21"/>
  <c r="B11" i="21"/>
  <c r="A11" i="21"/>
  <c r="AG10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J10" i="21"/>
  <c r="I10" i="21"/>
  <c r="H10" i="21"/>
  <c r="G10" i="21"/>
  <c r="F10" i="21"/>
  <c r="E10" i="21"/>
  <c r="D10" i="21"/>
  <c r="C10" i="21"/>
  <c r="B10" i="21"/>
  <c r="A10" i="21"/>
  <c r="AG9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J9" i="21"/>
  <c r="I9" i="21"/>
  <c r="H9" i="21"/>
  <c r="G9" i="21"/>
  <c r="F9" i="21"/>
  <c r="E9" i="21"/>
  <c r="D9" i="21"/>
  <c r="C9" i="21"/>
  <c r="B9" i="21"/>
  <c r="A9" i="21"/>
  <c r="AG8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J8" i="21"/>
  <c r="I8" i="21"/>
  <c r="H8" i="21"/>
  <c r="G8" i="21"/>
  <c r="F8" i="21"/>
  <c r="E8" i="21"/>
  <c r="D8" i="21"/>
  <c r="C8" i="21"/>
  <c r="B8" i="21"/>
  <c r="A8" i="21"/>
  <c r="AG7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J7" i="21"/>
  <c r="I7" i="21"/>
  <c r="H7" i="21"/>
  <c r="G7" i="21"/>
  <c r="F7" i="21"/>
  <c r="E7" i="21"/>
  <c r="D7" i="21"/>
  <c r="C7" i="21"/>
  <c r="B7" i="21"/>
  <c r="A7" i="21"/>
  <c r="AG6" i="21"/>
  <c r="AF6" i="21"/>
  <c r="AE6" i="21"/>
  <c r="AD6" i="21"/>
  <c r="AC6" i="21"/>
  <c r="AB6" i="21"/>
  <c r="AA6" i="21"/>
  <c r="Z6" i="21"/>
  <c r="Y6" i="21"/>
  <c r="X6" i="21"/>
  <c r="W6" i="21"/>
  <c r="V6" i="21"/>
  <c r="U6" i="21"/>
  <c r="T6" i="21"/>
  <c r="S6" i="21"/>
  <c r="R6" i="21"/>
  <c r="Q6" i="21"/>
  <c r="P6" i="21"/>
  <c r="O6" i="21"/>
  <c r="N6" i="21"/>
  <c r="M6" i="21"/>
  <c r="J6" i="21"/>
  <c r="I6" i="21"/>
  <c r="H6" i="21"/>
  <c r="G6" i="21"/>
  <c r="F6" i="21"/>
  <c r="E6" i="21"/>
  <c r="D6" i="21"/>
  <c r="C6" i="21"/>
  <c r="B6" i="21"/>
  <c r="A6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G5" i="21"/>
  <c r="F5" i="21"/>
  <c r="E5" i="21"/>
  <c r="D5" i="21"/>
  <c r="C5" i="21"/>
  <c r="B5" i="21"/>
  <c r="A5" i="21"/>
  <c r="AG4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Q4" i="21"/>
  <c r="P4" i="21"/>
  <c r="O4" i="21"/>
  <c r="N4" i="21"/>
  <c r="J4" i="21"/>
  <c r="I4" i="21"/>
  <c r="H4" i="21"/>
  <c r="G4" i="21"/>
  <c r="F4" i="21"/>
  <c r="E4" i="21"/>
  <c r="D4" i="21"/>
  <c r="C4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J1" i="21"/>
  <c r="I1" i="21"/>
  <c r="H1" i="21"/>
  <c r="G1" i="21"/>
  <c r="F1" i="21"/>
  <c r="E1" i="21"/>
  <c r="D1" i="21"/>
  <c r="C1" i="21"/>
  <c r="F21" i="4"/>
  <c r="BL3" i="1"/>
  <c r="BM3" i="1"/>
  <c r="BN3" i="1"/>
  <c r="BN38" i="1"/>
  <c r="BM38" i="1"/>
  <c r="BL38" i="1"/>
  <c r="BK38" i="1"/>
  <c r="BO38" i="1"/>
  <c r="BP38" i="1"/>
  <c r="BQ38" i="1"/>
  <c r="BN39" i="1"/>
  <c r="BM39" i="1"/>
  <c r="BL39" i="1"/>
  <c r="BK39" i="1"/>
  <c r="BO39" i="1"/>
  <c r="BP39" i="1"/>
  <c r="BQ39" i="1"/>
  <c r="BN40" i="1"/>
  <c r="BM40" i="1"/>
  <c r="BL40" i="1"/>
  <c r="BK40" i="1"/>
  <c r="BO40" i="1"/>
  <c r="BP40" i="1"/>
  <c r="BQ40" i="1"/>
  <c r="BN41" i="1"/>
  <c r="BM41" i="1"/>
  <c r="BL41" i="1"/>
  <c r="BK41" i="1"/>
  <c r="BO41" i="1"/>
  <c r="BP41" i="1"/>
  <c r="BQ41" i="1"/>
  <c r="BN42" i="1"/>
  <c r="BM42" i="1"/>
  <c r="BL42" i="1"/>
  <c r="BK42" i="1"/>
  <c r="BO42" i="1"/>
  <c r="BP42" i="1"/>
  <c r="BQ42" i="1"/>
  <c r="BW47" i="1"/>
  <c r="BX47" i="1"/>
  <c r="CB47" i="1"/>
  <c r="BU45" i="1"/>
  <c r="CC47" i="1"/>
  <c r="K81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AG5" i="19"/>
  <c r="AH5" i="19"/>
  <c r="AI5" i="19"/>
  <c r="O81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F79" i="1"/>
  <c r="P81" i="1"/>
  <c r="P149" i="1"/>
  <c r="X81" i="1"/>
  <c r="G81" i="1"/>
  <c r="X82" i="1"/>
  <c r="G82" i="1"/>
  <c r="X83" i="1"/>
  <c r="G83" i="1"/>
  <c r="X84" i="1"/>
  <c r="G84" i="1"/>
  <c r="X85" i="1"/>
  <c r="G85" i="1"/>
  <c r="X86" i="1"/>
  <c r="G86" i="1"/>
  <c r="X87" i="1"/>
  <c r="G87" i="1"/>
  <c r="X88" i="1"/>
  <c r="G88" i="1"/>
  <c r="X89" i="1"/>
  <c r="G89" i="1"/>
  <c r="X90" i="1"/>
  <c r="G90" i="1"/>
  <c r="X91" i="1"/>
  <c r="G91" i="1"/>
  <c r="X92" i="1"/>
  <c r="G92" i="1"/>
  <c r="X93" i="1"/>
  <c r="G93" i="1"/>
  <c r="X94" i="1"/>
  <c r="G94" i="1"/>
  <c r="X95" i="1"/>
  <c r="G95" i="1"/>
  <c r="X96" i="1"/>
  <c r="G96" i="1"/>
  <c r="X97" i="1"/>
  <c r="G97" i="1"/>
  <c r="X98" i="1"/>
  <c r="G98" i="1"/>
  <c r="X99" i="1"/>
  <c r="G99" i="1"/>
  <c r="X100" i="1"/>
  <c r="G100" i="1"/>
  <c r="X101" i="1"/>
  <c r="G101" i="1"/>
  <c r="X102" i="1"/>
  <c r="G102" i="1"/>
  <c r="X103" i="1"/>
  <c r="G103" i="1"/>
  <c r="X104" i="1"/>
  <c r="G104" i="1"/>
  <c r="X105" i="1"/>
  <c r="G105" i="1"/>
  <c r="X106" i="1"/>
  <c r="G106" i="1"/>
  <c r="X107" i="1"/>
  <c r="G107" i="1"/>
  <c r="X108" i="1"/>
  <c r="G108" i="1"/>
  <c r="X109" i="1"/>
  <c r="G109" i="1"/>
  <c r="X110" i="1"/>
  <c r="G110" i="1"/>
  <c r="X111" i="1"/>
  <c r="G111" i="1"/>
  <c r="X112" i="1"/>
  <c r="G112" i="1"/>
  <c r="X113" i="1"/>
  <c r="G113" i="1"/>
  <c r="X114" i="1"/>
  <c r="G114" i="1"/>
  <c r="X115" i="1"/>
  <c r="G115" i="1"/>
  <c r="X116" i="1"/>
  <c r="G116" i="1"/>
  <c r="X117" i="1"/>
  <c r="G117" i="1"/>
  <c r="X118" i="1"/>
  <c r="G118" i="1"/>
  <c r="X119" i="1"/>
  <c r="G119" i="1"/>
  <c r="X120" i="1"/>
  <c r="G120" i="1"/>
  <c r="X121" i="1"/>
  <c r="G121" i="1"/>
  <c r="X122" i="1"/>
  <c r="G122" i="1"/>
  <c r="X123" i="1"/>
  <c r="G123" i="1"/>
  <c r="X124" i="1"/>
  <c r="G124" i="1"/>
  <c r="X125" i="1"/>
  <c r="G125" i="1"/>
  <c r="X126" i="1"/>
  <c r="G126" i="1"/>
  <c r="X127" i="1"/>
  <c r="G127" i="1"/>
  <c r="X128" i="1"/>
  <c r="G128" i="1"/>
  <c r="X129" i="1"/>
  <c r="G129" i="1"/>
  <c r="X130" i="1"/>
  <c r="G130" i="1"/>
  <c r="X131" i="1"/>
  <c r="G131" i="1"/>
  <c r="X132" i="1"/>
  <c r="G132" i="1"/>
  <c r="X133" i="1"/>
  <c r="G133" i="1"/>
  <c r="X134" i="1"/>
  <c r="G134" i="1"/>
  <c r="X135" i="1"/>
  <c r="G135" i="1"/>
  <c r="X136" i="1"/>
  <c r="G136" i="1"/>
  <c r="X137" i="1"/>
  <c r="G137" i="1"/>
  <c r="X138" i="1"/>
  <c r="G138" i="1"/>
  <c r="X139" i="1"/>
  <c r="G139" i="1"/>
  <c r="X140" i="1"/>
  <c r="G140" i="1"/>
  <c r="X141" i="1"/>
  <c r="G141" i="1"/>
  <c r="X142" i="1"/>
  <c r="G142" i="1"/>
  <c r="X143" i="1"/>
  <c r="G143" i="1"/>
  <c r="X144" i="1"/>
  <c r="G144" i="1"/>
  <c r="X145" i="1"/>
  <c r="G145" i="1"/>
  <c r="X146" i="1"/>
  <c r="G146" i="1"/>
  <c r="X147" i="1"/>
  <c r="G147" i="1"/>
  <c r="X148" i="1"/>
  <c r="G148" i="1"/>
  <c r="X149" i="1"/>
  <c r="G149" i="1"/>
  <c r="H80" i="1"/>
  <c r="H20" i="4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79" i="1"/>
  <c r="F81" i="1"/>
  <c r="I81" i="1"/>
  <c r="Q81" i="1"/>
  <c r="F82" i="1"/>
  <c r="I82" i="1"/>
  <c r="Q82" i="1"/>
  <c r="F83" i="1"/>
  <c r="I83" i="1"/>
  <c r="Q83" i="1"/>
  <c r="F84" i="1"/>
  <c r="I84" i="1"/>
  <c r="Q84" i="1"/>
  <c r="F85" i="1"/>
  <c r="I85" i="1"/>
  <c r="Q85" i="1"/>
  <c r="F86" i="1"/>
  <c r="I86" i="1"/>
  <c r="Q86" i="1"/>
  <c r="F87" i="1"/>
  <c r="I87" i="1"/>
  <c r="Q87" i="1"/>
  <c r="F88" i="1"/>
  <c r="I88" i="1"/>
  <c r="Q88" i="1"/>
  <c r="F89" i="1"/>
  <c r="I89" i="1"/>
  <c r="Q89" i="1"/>
  <c r="F90" i="1"/>
  <c r="I90" i="1"/>
  <c r="Q90" i="1"/>
  <c r="F91" i="1"/>
  <c r="I91" i="1"/>
  <c r="Q91" i="1"/>
  <c r="F92" i="1"/>
  <c r="I92" i="1"/>
  <c r="Q92" i="1"/>
  <c r="F93" i="1"/>
  <c r="I93" i="1"/>
  <c r="Q93" i="1"/>
  <c r="F94" i="1"/>
  <c r="I94" i="1"/>
  <c r="Q94" i="1"/>
  <c r="F95" i="1"/>
  <c r="I95" i="1"/>
  <c r="Q95" i="1"/>
  <c r="F96" i="1"/>
  <c r="I96" i="1"/>
  <c r="Q96" i="1"/>
  <c r="F97" i="1"/>
  <c r="I97" i="1"/>
  <c r="Q97" i="1"/>
  <c r="F98" i="1"/>
  <c r="I98" i="1"/>
  <c r="Q98" i="1"/>
  <c r="F99" i="1"/>
  <c r="I99" i="1"/>
  <c r="Q99" i="1"/>
  <c r="F100" i="1"/>
  <c r="I100" i="1"/>
  <c r="Q100" i="1"/>
  <c r="F101" i="1"/>
  <c r="I101" i="1"/>
  <c r="Q101" i="1"/>
  <c r="F102" i="1"/>
  <c r="I102" i="1"/>
  <c r="Q102" i="1"/>
  <c r="F103" i="1"/>
  <c r="I103" i="1"/>
  <c r="Q103" i="1"/>
  <c r="F104" i="1"/>
  <c r="I104" i="1"/>
  <c r="Q104" i="1"/>
  <c r="F105" i="1"/>
  <c r="I105" i="1"/>
  <c r="Q105" i="1"/>
  <c r="F106" i="1"/>
  <c r="I106" i="1"/>
  <c r="Q106" i="1"/>
  <c r="F107" i="1"/>
  <c r="I107" i="1"/>
  <c r="Q107" i="1"/>
  <c r="F108" i="1"/>
  <c r="I108" i="1"/>
  <c r="Q108" i="1"/>
  <c r="F109" i="1"/>
  <c r="I109" i="1"/>
  <c r="Q109" i="1"/>
  <c r="F110" i="1"/>
  <c r="I110" i="1"/>
  <c r="Q110" i="1"/>
  <c r="F111" i="1"/>
  <c r="I111" i="1"/>
  <c r="Q111" i="1"/>
  <c r="F112" i="1"/>
  <c r="I112" i="1"/>
  <c r="Q112" i="1"/>
  <c r="F113" i="1"/>
  <c r="I113" i="1"/>
  <c r="Q113" i="1"/>
  <c r="F114" i="1"/>
  <c r="I114" i="1"/>
  <c r="Q114" i="1"/>
  <c r="F115" i="1"/>
  <c r="I115" i="1"/>
  <c r="Q115" i="1"/>
  <c r="F116" i="1"/>
  <c r="I116" i="1"/>
  <c r="Q116" i="1"/>
  <c r="F117" i="1"/>
  <c r="I117" i="1"/>
  <c r="Q117" i="1"/>
  <c r="F118" i="1"/>
  <c r="I118" i="1"/>
  <c r="Q118" i="1"/>
  <c r="F119" i="1"/>
  <c r="I119" i="1"/>
  <c r="Q119" i="1"/>
  <c r="F120" i="1"/>
  <c r="I120" i="1"/>
  <c r="Q120" i="1"/>
  <c r="F121" i="1"/>
  <c r="I121" i="1"/>
  <c r="Q121" i="1"/>
  <c r="F122" i="1"/>
  <c r="I122" i="1"/>
  <c r="Q122" i="1"/>
  <c r="F123" i="1"/>
  <c r="I123" i="1"/>
  <c r="Q123" i="1"/>
  <c r="F124" i="1"/>
  <c r="I124" i="1"/>
  <c r="Q124" i="1"/>
  <c r="F125" i="1"/>
  <c r="I125" i="1"/>
  <c r="Q125" i="1"/>
  <c r="F126" i="1"/>
  <c r="I126" i="1"/>
  <c r="Q126" i="1"/>
  <c r="F127" i="1"/>
  <c r="I127" i="1"/>
  <c r="Q127" i="1"/>
  <c r="F128" i="1"/>
  <c r="I128" i="1"/>
  <c r="Q128" i="1"/>
  <c r="F129" i="1"/>
  <c r="I129" i="1"/>
  <c r="Q129" i="1"/>
  <c r="F130" i="1"/>
  <c r="I130" i="1"/>
  <c r="Q130" i="1"/>
  <c r="F131" i="1"/>
  <c r="I131" i="1"/>
  <c r="Q131" i="1"/>
  <c r="F132" i="1"/>
  <c r="I132" i="1"/>
  <c r="Q132" i="1"/>
  <c r="F133" i="1"/>
  <c r="I133" i="1"/>
  <c r="Q133" i="1"/>
  <c r="F134" i="1"/>
  <c r="I134" i="1"/>
  <c r="Q134" i="1"/>
  <c r="F135" i="1"/>
  <c r="I135" i="1"/>
  <c r="Q135" i="1"/>
  <c r="F136" i="1"/>
  <c r="I136" i="1"/>
  <c r="Q136" i="1"/>
  <c r="F137" i="1"/>
  <c r="I137" i="1"/>
  <c r="Q137" i="1"/>
  <c r="F138" i="1"/>
  <c r="I138" i="1"/>
  <c r="Q138" i="1"/>
  <c r="F139" i="1"/>
  <c r="I139" i="1"/>
  <c r="Q139" i="1"/>
  <c r="F140" i="1"/>
  <c r="I140" i="1"/>
  <c r="Q140" i="1"/>
  <c r="F141" i="1"/>
  <c r="I141" i="1"/>
  <c r="Q141" i="1"/>
  <c r="F142" i="1"/>
  <c r="I142" i="1"/>
  <c r="Q142" i="1"/>
  <c r="F143" i="1"/>
  <c r="I143" i="1"/>
  <c r="Q143" i="1"/>
  <c r="F144" i="1"/>
  <c r="I144" i="1"/>
  <c r="Q144" i="1"/>
  <c r="F145" i="1"/>
  <c r="I145" i="1"/>
  <c r="Q145" i="1"/>
  <c r="F146" i="1"/>
  <c r="I146" i="1"/>
  <c r="Q146" i="1"/>
  <c r="F147" i="1"/>
  <c r="I147" i="1"/>
  <c r="Q147" i="1"/>
  <c r="F148" i="1"/>
  <c r="I148" i="1"/>
  <c r="Q148" i="1"/>
  <c r="F149" i="1"/>
  <c r="I149" i="1"/>
  <c r="Q149" i="1"/>
</calcChain>
</file>

<file path=xl/comments1.xml><?xml version="1.0" encoding="utf-8"?>
<comments xmlns="http://schemas.openxmlformats.org/spreadsheetml/2006/main">
  <authors>
    <author>Administrator</author>
  </authors>
  <commentList>
    <comment ref="Z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定位列数。
</t>
        </r>
      </text>
    </comment>
    <comment ref="AB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套系市场价值，
此处用于测算折扣项。
</t>
        </r>
      </text>
    </comment>
    <comment ref="AC1" authorId="0" shapeId="0">
      <text>
        <r>
          <rPr>
            <sz val="10"/>
            <color rgb="FF000000"/>
            <rFont val="宋体"/>
            <family val="3"/>
            <charset val="134"/>
          </rPr>
          <t xml:space="preserve">套系销售定价，
此处用于测算折扣项。
</t>
        </r>
      </text>
    </comment>
    <comment ref="AD1" authorId="0" shapeId="0">
      <text>
        <r>
          <rPr>
            <sz val="10"/>
            <color rgb="FF000000"/>
            <rFont val="宋体"/>
            <family val="3"/>
            <charset val="134"/>
          </rPr>
          <t>套系定价与
套系市场价，筛选。
如市价低于套系定价只显示套系价。</t>
        </r>
      </text>
    </comment>
    <comment ref="AE1" authorId="0" shapeId="0">
      <text>
        <r>
          <rPr>
            <sz val="10"/>
            <color rgb="FF000000"/>
            <rFont val="宋体"/>
            <family val="3"/>
            <charset val="134"/>
          </rPr>
          <t>当前套系市场价值，合计。
主要用于计算折扣价值的。</t>
        </r>
      </text>
    </comment>
  </commentList>
</comments>
</file>

<file path=xl/sharedStrings.xml><?xml version="1.0" encoding="utf-8"?>
<sst xmlns="http://schemas.openxmlformats.org/spreadsheetml/2006/main" count="3711" uniqueCount="541">
  <si>
    <t>射洪巴黎春天</t>
  </si>
  <si>
    <t>共享联盟（裂变式创业模式）</t>
  </si>
  <si>
    <t>登录人：</t>
  </si>
  <si>
    <t>付姐</t>
  </si>
  <si>
    <t>团队人数</t>
  </si>
  <si>
    <t>成都玄驹科技有限公司出品</t>
  </si>
  <si>
    <t>自动排序数据提取</t>
  </si>
  <si>
    <t>自动筛选排序</t>
  </si>
  <si>
    <t>全员姓名</t>
  </si>
  <si>
    <t>红利收益</t>
  </si>
  <si>
    <t>自动排序</t>
  </si>
  <si>
    <t>薪资排序</t>
  </si>
  <si>
    <t>排序合并</t>
  </si>
  <si>
    <t>发展金</t>
  </si>
  <si>
    <t>经营业绩</t>
  </si>
  <si>
    <t>人工成本</t>
  </si>
  <si>
    <t>产品成本</t>
  </si>
  <si>
    <t>经营利润</t>
  </si>
  <si>
    <t>DS</t>
  </si>
  <si>
    <t>FF</t>
  </si>
  <si>
    <t>DD</t>
  </si>
  <si>
    <t>ER</t>
  </si>
  <si>
    <t>DX</t>
  </si>
  <si>
    <t>HG</t>
  </si>
  <si>
    <t>SE</t>
  </si>
  <si>
    <t>RE</t>
  </si>
  <si>
    <t>AWE</t>
  </si>
  <si>
    <t>经营价格</t>
  </si>
  <si>
    <t>名称</t>
  </si>
  <si>
    <t>定价</t>
  </si>
  <si>
    <t>类型</t>
  </si>
  <si>
    <t>综合图形</t>
  </si>
  <si>
    <t>产品名单</t>
  </si>
  <si>
    <t>数量</t>
  </si>
  <si>
    <t>市价</t>
  </si>
  <si>
    <t>成本</t>
  </si>
  <si>
    <t>人工</t>
  </si>
  <si>
    <t>赠品成本</t>
  </si>
  <si>
    <t>定价分析</t>
  </si>
  <si>
    <t>市场价值</t>
  </si>
  <si>
    <t>套系定价</t>
  </si>
  <si>
    <t>优惠幅度</t>
  </si>
  <si>
    <t>套系注解</t>
  </si>
  <si>
    <t>设定套系信息</t>
  </si>
  <si>
    <t>制表人：</t>
  </si>
  <si>
    <t>制表时间：</t>
  </si>
  <si>
    <t>个单品</t>
  </si>
  <si>
    <t>套系备注：</t>
  </si>
  <si>
    <t>审核领导：</t>
  </si>
  <si>
    <t>1.6</t>
  </si>
  <si>
    <t>20</t>
  </si>
  <si>
    <t>1.5</t>
  </si>
  <si>
    <t>18</t>
  </si>
  <si>
    <t>巴黎春天《人工、产品》单品输入查询表</t>
  </si>
  <si>
    <t>项目类型</t>
  </si>
  <si>
    <t>项目名称</t>
  </si>
  <si>
    <t>单位</t>
  </si>
  <si>
    <t>人工价值</t>
  </si>
  <si>
    <t>产品进价</t>
  </si>
  <si>
    <t>内部价格</t>
  </si>
  <si>
    <t>市场价格</t>
  </si>
  <si>
    <t>内部利润</t>
  </si>
  <si>
    <t>市场利润</t>
  </si>
  <si>
    <t>供货厂家</t>
  </si>
  <si>
    <t>联系电话</t>
  </si>
  <si>
    <t>联系人</t>
  </si>
  <si>
    <t>备注：</t>
  </si>
  <si>
    <t>填表人</t>
  </si>
  <si>
    <t>单品名称</t>
  </si>
  <si>
    <t>备注:</t>
  </si>
  <si>
    <t>填报人</t>
  </si>
  <si>
    <t>填报时间</t>
  </si>
  <si>
    <t>函数公式复制项</t>
  </si>
  <si>
    <t>个厂家</t>
  </si>
  <si>
    <t>修改确认</t>
  </si>
  <si>
    <t>2019/08/8</t>
  </si>
  <si>
    <t>2019/09/31</t>
  </si>
  <si>
    <t>经营数据综合查询表</t>
  </si>
  <si>
    <t>图1（经营表-经营数据）</t>
  </si>
  <si>
    <t>图2（动能表-公司发展动能）</t>
  </si>
  <si>
    <t>图4</t>
  </si>
  <si>
    <t>人效表</t>
  </si>
  <si>
    <t>«利润</t>
  </si>
  <si>
    <t>«人工成本</t>
  </si>
  <si>
    <t>«产品成本</t>
  </si>
  <si>
    <t>过线人数</t>
  </si>
  <si>
    <t>对应参数</t>
  </si>
  <si>
    <t>合计薪资</t>
  </si>
  <si>
    <t>企业发展金</t>
  </si>
  <si>
    <t>超高值</t>
  </si>
  <si>
    <t>高值</t>
  </si>
  <si>
    <t>低</t>
  </si>
  <si>
    <t>图3（订补余款）</t>
  </si>
  <si>
    <t>图形提示</t>
  </si>
  <si>
    <t>高动能区</t>
  </si>
  <si>
    <t>营业业绩</t>
  </si>
  <si>
    <t>业绩</t>
  </si>
  <si>
    <t>低动能区</t>
  </si>
  <si>
    <t>订单合计</t>
  </si>
  <si>
    <t>纠错</t>
  </si>
  <si>
    <t>订金</t>
  </si>
  <si>
    <t>动能</t>
  </si>
  <si>
    <t>动力不足</t>
  </si>
  <si>
    <t>全款</t>
  </si>
  <si>
    <t>资金</t>
  </si>
  <si>
    <t>走势良好</t>
  </si>
  <si>
    <t>补款</t>
  </si>
  <si>
    <t>团队</t>
  </si>
  <si>
    <t>团队失衡</t>
  </si>
  <si>
    <t>余款</t>
  </si>
  <si>
    <t>图6（订单类型）</t>
  </si>
  <si>
    <t>1908010000</t>
  </si>
  <si>
    <t>1908300000</t>
  </si>
  <si>
    <t>范勇</t>
  </si>
  <si>
    <t>婚纱照</t>
  </si>
  <si>
    <t>图4（进店渠道）</t>
  </si>
  <si>
    <t>开启</t>
  </si>
  <si>
    <t>订单号</t>
  </si>
  <si>
    <t>客户姓名</t>
  </si>
  <si>
    <t>订单日期</t>
  </si>
  <si>
    <t>套系类型</t>
  </si>
  <si>
    <t>套系价格</t>
  </si>
  <si>
    <t>套系名称</t>
  </si>
  <si>
    <t>自然进店</t>
  </si>
  <si>
    <t>营收</t>
  </si>
  <si>
    <t>折扣金额</t>
  </si>
  <si>
    <t>补款日期</t>
  </si>
  <si>
    <t>补款金额</t>
  </si>
  <si>
    <t>总利润</t>
  </si>
  <si>
    <t>成本比</t>
  </si>
  <si>
    <t>利润比</t>
  </si>
  <si>
    <t>女生姓名</t>
  </si>
  <si>
    <t>男生姓名</t>
  </si>
  <si>
    <t>女生电话</t>
  </si>
  <si>
    <t>女生生日</t>
  </si>
  <si>
    <t>男生电话</t>
  </si>
  <si>
    <t>男生生日</t>
  </si>
  <si>
    <t>结婚日期</t>
  </si>
  <si>
    <t>拍摄日期</t>
  </si>
  <si>
    <t>预选沟通</t>
  </si>
  <si>
    <t>修片日期</t>
  </si>
  <si>
    <t>选片日期</t>
  </si>
  <si>
    <t>看板日期</t>
  </si>
  <si>
    <t>取件日期</t>
  </si>
  <si>
    <t>共享比率</t>
  </si>
  <si>
    <t>共享业绩</t>
  </si>
  <si>
    <t>主创人员</t>
  </si>
  <si>
    <t>共享店长</t>
  </si>
  <si>
    <t>共享股东</t>
  </si>
  <si>
    <t>共享董事</t>
  </si>
  <si>
    <t>创客利润</t>
  </si>
  <si>
    <t>店长利润</t>
  </si>
  <si>
    <t>股东利润</t>
  </si>
  <si>
    <t>董事利润</t>
  </si>
  <si>
    <t>协创人员</t>
  </si>
  <si>
    <t>中栏目数</t>
  </si>
  <si>
    <t>共创关系图表</t>
  </si>
  <si>
    <t>工作进度考核设置表</t>
  </si>
  <si>
    <t>工作进度与二销添加</t>
  </si>
  <si>
    <t>选择套系内容筛选</t>
  </si>
  <si>
    <t>二销内容添加</t>
  </si>
  <si>
    <t>自动筛选合并栏</t>
  </si>
  <si>
    <t>职位权限</t>
  </si>
  <si>
    <t>帐号</t>
  </si>
  <si>
    <t>密码</t>
  </si>
  <si>
    <t>创业导师</t>
  </si>
  <si>
    <t>编号</t>
  </si>
  <si>
    <t>内部      加价倍数</t>
  </si>
  <si>
    <t>产品类型</t>
  </si>
  <si>
    <t>产品单位</t>
  </si>
  <si>
    <t>ADSD</t>
  </si>
  <si>
    <t>客户来源</t>
  </si>
  <si>
    <t>自动日期和时间函数</t>
  </si>
  <si>
    <t>合伙人名单</t>
  </si>
  <si>
    <t>店长</t>
  </si>
  <si>
    <t>副总</t>
  </si>
  <si>
    <t>总经理</t>
  </si>
  <si>
    <t>共创名单</t>
  </si>
  <si>
    <t>订单人员</t>
  </si>
  <si>
    <t>收款</t>
  </si>
  <si>
    <t>折扣审核</t>
  </si>
  <si>
    <t>审批管理</t>
  </si>
  <si>
    <t>库存二销</t>
  </si>
  <si>
    <t>二销利润</t>
  </si>
  <si>
    <t>☆ 专业化妆、造型          | 5  次    300    0    | 完成✔</t>
  </si>
  <si>
    <t>投资人</t>
  </si>
  <si>
    <t>专业服务</t>
  </si>
  <si>
    <t>次</t>
  </si>
  <si>
    <t>成都科达</t>
  </si>
  <si>
    <t>管理人员</t>
  </si>
  <si>
    <t>2019/10/21</t>
  </si>
  <si>
    <t>专业技术</t>
  </si>
  <si>
    <t>成都汇美</t>
  </si>
  <si>
    <t>华华</t>
  </si>
  <si>
    <t>艺术照</t>
  </si>
  <si>
    <t>网络订单</t>
  </si>
  <si>
    <t>日期控件采集栏</t>
  </si>
  <si>
    <t>订金审核</t>
  </si>
  <si>
    <t xml:space="preserve">旅游外景景点            │0    0    0     </t>
  </si>
  <si>
    <t>1</t>
  </si>
  <si>
    <t>7</t>
  </si>
  <si>
    <t>贺欢</t>
  </si>
  <si>
    <t>外部      成本预设</t>
  </si>
  <si>
    <t>旅游婚照</t>
  </si>
  <si>
    <t>水电费</t>
  </si>
  <si>
    <t>是的</t>
  </si>
  <si>
    <t>地方</t>
  </si>
  <si>
    <t>宝宝照</t>
  </si>
  <si>
    <t>微信订单</t>
  </si>
  <si>
    <t>2019</t>
  </si>
  <si>
    <t>08</t>
  </si>
  <si>
    <t>对应工作</t>
  </si>
  <si>
    <t>考核天数</t>
  </si>
  <si>
    <t>工作类型</t>
  </si>
  <si>
    <t>创客比率</t>
  </si>
  <si>
    <t>品名</t>
  </si>
  <si>
    <t>工作时间</t>
  </si>
  <si>
    <t>姓名</t>
  </si>
  <si>
    <t>收益</t>
  </si>
  <si>
    <t>数量纠错</t>
  </si>
  <si>
    <t>志强</t>
  </si>
  <si>
    <t>挂件、摆件</t>
  </si>
  <si>
    <t>幅</t>
  </si>
  <si>
    <t>巴黎春天</t>
  </si>
  <si>
    <t>婚庆VIP</t>
  </si>
  <si>
    <t>老客转介</t>
  </si>
  <si>
    <t>标识</t>
  </si>
  <si>
    <t>套系清单</t>
  </si>
  <si>
    <t>单品数量</t>
  </si>
  <si>
    <t>自动排序编号</t>
  </si>
  <si>
    <t>产品编号</t>
  </si>
  <si>
    <t>产品数量</t>
  </si>
  <si>
    <t>组合赠送</t>
  </si>
  <si>
    <t>套系单项</t>
  </si>
  <si>
    <t>单项数量</t>
  </si>
  <si>
    <t>单品单位</t>
  </si>
  <si>
    <t>产品名</t>
  </si>
  <si>
    <t>筛选</t>
  </si>
  <si>
    <t>雷艳</t>
  </si>
  <si>
    <t>财务核准02</t>
  </si>
  <si>
    <t>123</t>
  </si>
  <si>
    <t>40</t>
  </si>
  <si>
    <t>相册类</t>
  </si>
  <si>
    <t>本</t>
  </si>
  <si>
    <t>15666666644</t>
  </si>
  <si>
    <t>美业类</t>
  </si>
  <si>
    <t>活动订单</t>
  </si>
  <si>
    <t>☆</t>
  </si>
  <si>
    <t>专业修图师</t>
  </si>
  <si>
    <t>化妆</t>
  </si>
  <si>
    <t>店长比率</t>
  </si>
  <si>
    <t/>
  </si>
  <si>
    <t>2019/09/17</t>
  </si>
  <si>
    <t>完成✔</t>
  </si>
  <si>
    <t>阿郎</t>
  </si>
  <si>
    <t>人工      市价倍率</t>
  </si>
  <si>
    <t>婚纱套件产品</t>
  </si>
  <si>
    <t>套</t>
  </si>
  <si>
    <t>养身类</t>
  </si>
  <si>
    <t>年</t>
  </si>
  <si>
    <t>月</t>
  </si>
  <si>
    <t>专业婚纱摄影</t>
  </si>
  <si>
    <t>摄影</t>
  </si>
  <si>
    <t>单方事故</t>
  </si>
  <si>
    <t>小气泡</t>
  </si>
  <si>
    <t>01</t>
  </si>
  <si>
    <t>专业化妆、造型</t>
  </si>
  <si>
    <t>修片</t>
  </si>
  <si>
    <t>股东比率</t>
  </si>
  <si>
    <t>2019/09/19</t>
  </si>
  <si>
    <t>欢欢</t>
  </si>
  <si>
    <t>小新</t>
  </si>
  <si>
    <t>2</t>
  </si>
  <si>
    <t>养身产品</t>
  </si>
  <si>
    <t>经营产品</t>
  </si>
  <si>
    <t>02</t>
  </si>
  <si>
    <t>拍摄全部原始照片免费赠送</t>
  </si>
  <si>
    <t>选片</t>
  </si>
  <si>
    <t>员工</t>
  </si>
  <si>
    <t>03</t>
  </si>
  <si>
    <t>曼妙套件</t>
  </si>
  <si>
    <t>取件</t>
  </si>
  <si>
    <t>懂事比率</t>
  </si>
  <si>
    <t>创业者</t>
  </si>
  <si>
    <t>敬雯</t>
  </si>
  <si>
    <t>04</t>
  </si>
  <si>
    <t>★</t>
  </si>
  <si>
    <t>曼妙40寸相框</t>
  </si>
  <si>
    <t>西子</t>
  </si>
  <si>
    <t>05</t>
  </si>
  <si>
    <t>结婚当日新娘婚纱</t>
  </si>
  <si>
    <t>蓝颜</t>
  </si>
  <si>
    <t>06</t>
  </si>
  <si>
    <t>电影式体验拍摄</t>
  </si>
  <si>
    <t>2019/09/22</t>
  </si>
  <si>
    <t>电饭锅</t>
  </si>
  <si>
    <t>456</t>
  </si>
  <si>
    <t>07</t>
  </si>
  <si>
    <t>3D全息数字影棚</t>
  </si>
  <si>
    <t>爱的方式</t>
  </si>
  <si>
    <t>3D全实景外景基地拍摄</t>
  </si>
  <si>
    <t>就仿佛看见</t>
  </si>
  <si>
    <t>09</t>
  </si>
  <si>
    <t>16寸纯色之恋</t>
  </si>
  <si>
    <t>按实际得分</t>
  </si>
  <si>
    <t>10</t>
  </si>
  <si>
    <t>12寸纯色之恋</t>
  </si>
  <si>
    <t>◆</t>
  </si>
  <si>
    <t>11</t>
  </si>
  <si>
    <t>12</t>
  </si>
  <si>
    <t>联盟成员筛选</t>
  </si>
  <si>
    <t>审核人</t>
  </si>
  <si>
    <t>共享利润→</t>
  </si>
  <si>
    <t>财务核查</t>
  </si>
  <si>
    <t>创业团队利润分配设置</t>
  </si>
  <si>
    <t>删除单品→</t>
  </si>
  <si>
    <t xml:space="preserve">☆| 40 张  200   0     800   |   专业修图师              </t>
  </si>
  <si>
    <t>收款金额折扣</t>
  </si>
  <si>
    <t>市价折扣</t>
  </si>
  <si>
    <t>【 删除单品 】</t>
  </si>
  <si>
    <t>董事</t>
  </si>
  <si>
    <t>添加单品→</t>
  </si>
  <si>
    <t>无数据</t>
  </si>
  <si>
    <t xml:space="preserve">SASDFSADFSDF            │0    0    0     </t>
  </si>
  <si>
    <t>创业团队</t>
  </si>
  <si>
    <t>股东</t>
  </si>
  <si>
    <t>辅助筛选</t>
  </si>
  <si>
    <t>财务核准01</t>
  </si>
  <si>
    <t>新订</t>
  </si>
  <si>
    <t>已发</t>
  </si>
  <si>
    <t>共享利润自动纠错</t>
  </si>
  <si>
    <t>一销</t>
  </si>
  <si>
    <t>二销</t>
  </si>
  <si>
    <t xml:space="preserve">新订|  30% → 华华  |900   373.8 |华华  80.1  |志强  53.4  |范勇  26.7  |0     </t>
  </si>
  <si>
    <t>停止</t>
  </si>
  <si>
    <t>发放</t>
  </si>
  <si>
    <t>不通过</t>
  </si>
  <si>
    <t>审核领导</t>
  </si>
  <si>
    <t>0</t>
  </si>
  <si>
    <t>通过</t>
  </si>
  <si>
    <t>联盟成员名单点选</t>
  </si>
  <si>
    <t>使用成员名单</t>
  </si>
  <si>
    <t>动态归属名称查询，系统筛选过程</t>
  </si>
  <si>
    <t>统计图筛选</t>
  </si>
  <si>
    <t>归属名字</t>
  </si>
  <si>
    <t>动态查询</t>
  </si>
  <si>
    <t>查询</t>
  </si>
  <si>
    <t>合伙人</t>
  </si>
  <si>
    <t>创业职级</t>
  </si>
  <si>
    <t>.5</t>
  </si>
  <si>
    <t>经营业绩综合表</t>
  </si>
  <si>
    <t>1908080000</t>
  </si>
  <si>
    <t>5600</t>
  </si>
  <si>
    <t>3000</t>
  </si>
  <si>
    <t>筛选排序</t>
  </si>
  <si>
    <t>单量编号</t>
  </si>
  <si>
    <t>定金</t>
  </si>
  <si>
    <t>折扣审批人</t>
  </si>
  <si>
    <t>二销业绩</t>
  </si>
  <si>
    <t>二销发展金</t>
  </si>
  <si>
    <t>产品陈本</t>
  </si>
  <si>
    <t>套系产品</t>
  </si>
  <si>
    <t>创业红利分配</t>
  </si>
  <si>
    <t>红利发放审核</t>
  </si>
  <si>
    <t>1909310000</t>
  </si>
  <si>
    <t>客户单号</t>
  </si>
  <si>
    <t>日期号</t>
  </si>
  <si>
    <t>订单量</t>
  </si>
  <si>
    <t>总成本</t>
  </si>
  <si>
    <t>19/08/24/15</t>
  </si>
  <si>
    <t>公司的风格</t>
  </si>
  <si>
    <t>FGFDGFG</t>
  </si>
  <si>
    <t>123465563</t>
  </si>
  <si>
    <t>2019/08/2</t>
  </si>
  <si>
    <t>2019/10/18</t>
  </si>
  <si>
    <t>19/08/24/16</t>
  </si>
  <si>
    <t>是非法的</t>
  </si>
  <si>
    <t>SDFGDFGSDG</t>
  </si>
  <si>
    <t>1655656365</t>
  </si>
  <si>
    <t>19/08/24/17</t>
  </si>
  <si>
    <t>DSFGDFGVXC</t>
  </si>
  <si>
    <t>SDFGSDFGDF</t>
  </si>
  <si>
    <t>1245454545441</t>
  </si>
  <si>
    <t>1546543</t>
  </si>
  <si>
    <t>2019/08/14</t>
  </si>
  <si>
    <t>2019/08/5</t>
  </si>
  <si>
    <t>19/08/31/9</t>
  </si>
  <si>
    <t>21332121</t>
  </si>
  <si>
    <t>2019/08/1</t>
  </si>
  <si>
    <t>1399.3</t>
  </si>
  <si>
    <t>299.8</t>
  </si>
  <si>
    <t>200</t>
  </si>
  <si>
    <t>99.9</t>
  </si>
  <si>
    <t>2019/09/28</t>
  </si>
  <si>
    <t>2019/10/13</t>
  </si>
  <si>
    <t>2019/10/05</t>
  </si>
  <si>
    <t>2019/10/10</t>
  </si>
  <si>
    <t>超时✘</t>
  </si>
  <si>
    <t>2019/09/24</t>
  </si>
  <si>
    <t>2019/09/25</t>
  </si>
  <si>
    <t>19/09/05/12</t>
  </si>
  <si>
    <t>大师傅</t>
  </si>
  <si>
    <t>1535632455</t>
  </si>
  <si>
    <t>0.5</t>
  </si>
  <si>
    <t>2338</t>
  </si>
  <si>
    <t>501</t>
  </si>
  <si>
    <t>334</t>
  </si>
  <si>
    <t>167</t>
  </si>
  <si>
    <t>0.3</t>
  </si>
  <si>
    <t>1800</t>
  </si>
  <si>
    <t>373.8</t>
  </si>
  <si>
    <t>80.1</t>
  </si>
  <si>
    <t>53.4</t>
  </si>
  <si>
    <t>26.7</t>
  </si>
  <si>
    <t>2019/09/26</t>
  </si>
  <si>
    <t>2019/09/27</t>
  </si>
  <si>
    <t>阿斯蒂芬</t>
  </si>
  <si>
    <t>123454366</t>
  </si>
  <si>
    <t>2019/09/1</t>
  </si>
  <si>
    <t>19/09/05/13</t>
  </si>
  <si>
    <t>大幅度</t>
  </si>
  <si>
    <t>1354564587</t>
  </si>
  <si>
    <t>19/09/18/12</t>
  </si>
  <si>
    <t>自创单</t>
  </si>
  <si>
    <t>13245453</t>
  </si>
  <si>
    <t>爱妻1号</t>
  </si>
  <si>
    <t>15983059878</t>
  </si>
  <si>
    <t>2012/09/10</t>
  </si>
  <si>
    <t>张帮得上</t>
  </si>
  <si>
    <t>23442123214</t>
  </si>
  <si>
    <t>4900</t>
  </si>
  <si>
    <t>会馆</t>
  </si>
  <si>
    <t>656466546557</t>
  </si>
  <si>
    <t>2019/09/3</t>
  </si>
  <si>
    <t>DSFDSF</t>
  </si>
  <si>
    <t>456435123</t>
  </si>
  <si>
    <t>2019/09/2</t>
  </si>
  <si>
    <t>4600</t>
  </si>
  <si>
    <t>154645654</t>
  </si>
  <si>
    <t>2019/09/23</t>
  </si>
  <si>
    <t>1000</t>
  </si>
  <si>
    <t>FDSGGDSF</t>
  </si>
  <si>
    <t>124565466</t>
  </si>
  <si>
    <t>GHFGHFHF</t>
  </si>
  <si>
    <t>1655433</t>
  </si>
  <si>
    <t>4500</t>
  </si>
  <si>
    <t>付出</t>
  </si>
  <si>
    <t>156365445654</t>
  </si>
  <si>
    <t>非官方回复</t>
  </si>
  <si>
    <t>12314344334</t>
  </si>
  <si>
    <t>2000</t>
  </si>
  <si>
    <t>ASDFDF</t>
  </si>
  <si>
    <t>1546465654</t>
  </si>
  <si>
    <t>ADFGSDF</t>
  </si>
  <si>
    <t>156345645</t>
  </si>
  <si>
    <t>132465464564</t>
  </si>
  <si>
    <t>是大法官</t>
  </si>
  <si>
    <t>1654645654</t>
  </si>
  <si>
    <t>【停用套】</t>
  </si>
  <si>
    <t>套系名</t>
  </si>
  <si>
    <t>经营价值</t>
  </si>
  <si>
    <t>总计成本</t>
  </si>
  <si>
    <t>设定人</t>
  </si>
  <si>
    <t>设定日期</t>
  </si>
  <si>
    <t>套系产品编号</t>
  </si>
  <si>
    <t>套系产品数量</t>
  </si>
  <si>
    <t>产品标识</t>
  </si>
  <si>
    <t>类型筛选</t>
  </si>
  <si>
    <t>选择套系</t>
  </si>
  <si>
    <t>纠错提示</t>
  </si>
  <si>
    <t>预设</t>
  </si>
  <si>
    <t>使用</t>
  </si>
  <si>
    <t>停用</t>
  </si>
  <si>
    <t>产品名称</t>
  </si>
  <si>
    <t>产品详单合并</t>
  </si>
  <si>
    <t>2019/08/30/17</t>
  </si>
  <si>
    <t>此套系主要是给爱妻人士准备，让爱妻的男士能够为爱妻献上一份神秘的礼物。</t>
  </si>
  <si>
    <t>双方各回复</t>
  </si>
  <si>
    <t>阿斯胜多负少的顿发顺丰是非得失</t>
  </si>
  <si>
    <t>SDGFGD</t>
  </si>
  <si>
    <t>2019/08/30/18</t>
  </si>
  <si>
    <t>SDFGSDFGSDFG</t>
  </si>
  <si>
    <t>HGFHGFH</t>
  </si>
  <si>
    <t>DSGFG</t>
  </si>
  <si>
    <t>SGDFGDGDG</t>
  </si>
  <si>
    <t>按实际</t>
  </si>
  <si>
    <t>SFDGSG</t>
  </si>
  <si>
    <t>2019/10/08/13</t>
  </si>
  <si>
    <t>爱妻2号</t>
  </si>
  <si>
    <t>2019/10/08/14</t>
  </si>
  <si>
    <t>幸福GV华东师范</t>
  </si>
  <si>
    <t>爱妻3号</t>
  </si>
  <si>
    <t>2019/10/09/11</t>
  </si>
  <si>
    <t>爱妻4号</t>
  </si>
  <si>
    <t>2019/10/10/3</t>
  </si>
  <si>
    <t>施工的方式的分公司</t>
  </si>
  <si>
    <t>爱妻5号</t>
  </si>
  <si>
    <t>爱妻6号</t>
  </si>
  <si>
    <t>定价优惠</t>
  </si>
  <si>
    <t>合计成本</t>
  </si>
  <si>
    <t>动态筛选</t>
  </si>
  <si>
    <t>动态品名</t>
  </si>
  <si>
    <t>动态筛选栏目</t>
  </si>
  <si>
    <t>单品类型</t>
  </si>
  <si>
    <t>备注</t>
  </si>
  <si>
    <t>填表时间</t>
  </si>
  <si>
    <t xml:space="preserve"> 市价  成本 人工</t>
  </si>
  <si>
    <t>进货价</t>
  </si>
  <si>
    <t xml:space="preserve"> 市价  成本  人工</t>
  </si>
  <si>
    <t xml:space="preserve"> 市价差 内价差 进货价</t>
  </si>
  <si>
    <t>AA</t>
  </si>
  <si>
    <t>2019年07月15</t>
  </si>
  <si>
    <t>旅游外景景点</t>
  </si>
  <si>
    <t>3D实景影棚拍摄</t>
  </si>
  <si>
    <t>专业修图师精修照片</t>
  </si>
  <si>
    <t>包拍摄时2天2夜吃住行</t>
  </si>
  <si>
    <t>拍摄当天全程TCS拍摄服务</t>
  </si>
  <si>
    <t>2019年07月13</t>
  </si>
  <si>
    <t>;LJSALFLSADJFKJLASJ</t>
  </si>
  <si>
    <t>19/07/12</t>
  </si>
  <si>
    <t>10寸纯色之恋</t>
  </si>
  <si>
    <t>曼妙3组合</t>
  </si>
  <si>
    <t>曼妙12寸摆件</t>
  </si>
  <si>
    <t>曼妙10寸摆件</t>
  </si>
  <si>
    <t>张</t>
  </si>
  <si>
    <t>公司投资装修，成本很高。</t>
  </si>
  <si>
    <t>豆腐干豆腐干豆腐</t>
  </si>
  <si>
    <t>的</t>
  </si>
  <si>
    <t>大杀四方</t>
  </si>
  <si>
    <t>SASDFSADFSDF</t>
  </si>
  <si>
    <t>修图师按等级给与提成奖励</t>
  </si>
  <si>
    <t>精修选片服务</t>
  </si>
  <si>
    <t>拉萨的会计乐山大佛</t>
  </si>
  <si>
    <t>景点住宿</t>
  </si>
  <si>
    <t>天</t>
  </si>
  <si>
    <t>老师可降低了</t>
  </si>
  <si>
    <t>丽江拍摄</t>
  </si>
  <si>
    <t>吉拉斯</t>
  </si>
  <si>
    <t>个</t>
  </si>
  <si>
    <t>ajsdfljf</t>
  </si>
  <si>
    <t>付姐</t>
    <phoneticPr fontId="1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</si>
</sst>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%"/>
    <numFmt numFmtId="177" formatCode="0\ \ \ \ \ \ \ \ &quot;个单品&quot;"/>
    <numFmt numFmtId="178" formatCode="0\ &quot;人&quot;"/>
    <numFmt numFmtId="179" formatCode="0\ &quot;元&quot;"/>
    <numFmt numFmtId="180" formatCode="0.00_ "/>
    <numFmt numFmtId="181" formatCode="yyyy/m/d;@"/>
    <numFmt numFmtId="182" formatCode="0.000_ "/>
    <numFmt numFmtId="183" formatCode="0.0\ &quot;倍&quot;"/>
  </numFmts>
  <fonts count="120">
    <font>
      <sz val="12"/>
      <name val="宋体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5" tint="-0.249977111117893"/>
      <name val="宋体"/>
      <family val="3"/>
      <charset val="134"/>
      <scheme val="minor"/>
    </font>
    <font>
      <sz val="10"/>
      <color rgb="FFD408DB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rgb="FFFF0000"/>
      <name val="黑体"/>
      <family val="3"/>
      <charset val="134"/>
    </font>
    <font>
      <sz val="10"/>
      <color theme="1"/>
      <name val="黑体"/>
      <family val="3"/>
      <charset val="134"/>
    </font>
    <font>
      <sz val="10"/>
      <color rgb="FFC00000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0"/>
      <name val="宋体"/>
      <family val="3"/>
      <charset val="134"/>
      <scheme val="minor"/>
    </font>
    <font>
      <sz val="10"/>
      <color rgb="FFFFFF00"/>
      <name val="宋体"/>
      <family val="3"/>
      <charset val="134"/>
    </font>
    <font>
      <sz val="10"/>
      <color rgb="FFB21DC3"/>
      <name val="宋体"/>
      <family val="3"/>
      <charset val="134"/>
    </font>
    <font>
      <sz val="12"/>
      <color rgb="FF333333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C560EA"/>
      <name val="宋体"/>
      <family val="3"/>
      <charset val="134"/>
    </font>
    <font>
      <sz val="14"/>
      <color rgb="FFC00000"/>
      <name val="方正小标宋简体"/>
      <charset val="134"/>
    </font>
    <font>
      <sz val="10"/>
      <color rgb="FF7030A0"/>
      <name val="宋体"/>
      <family val="3"/>
      <charset val="134"/>
    </font>
    <font>
      <sz val="10"/>
      <color theme="0" tint="-0.34998626667073579"/>
      <name val="宋体"/>
      <family val="3"/>
      <charset val="134"/>
      <scheme val="minor"/>
    </font>
    <font>
      <sz val="18"/>
      <color theme="8" tint="-0.499984740745262"/>
      <name val="黑体"/>
      <family val="3"/>
      <charset val="134"/>
    </font>
    <font>
      <sz val="10"/>
      <color rgb="FFAA01CF"/>
      <name val="宋体"/>
      <family val="3"/>
      <charset val="134"/>
    </font>
    <font>
      <sz val="10"/>
      <color rgb="FFA700D0"/>
      <name val="宋体"/>
      <family val="3"/>
      <charset val="134"/>
      <scheme val="minor"/>
    </font>
    <font>
      <sz val="10"/>
      <color rgb="FFFFFF00"/>
      <name val="宋体"/>
      <family val="3"/>
      <charset val="134"/>
      <scheme val="minor"/>
    </font>
    <font>
      <sz val="10"/>
      <color rgb="FFD11AFF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</font>
    <font>
      <sz val="10"/>
      <color theme="8" tint="-0.249977111117893"/>
      <name val="宋体"/>
      <family val="3"/>
      <charset val="134"/>
    </font>
    <font>
      <sz val="14"/>
      <color rgb="FFD11AFF"/>
      <name val="宋体"/>
      <family val="3"/>
      <charset val="134"/>
    </font>
    <font>
      <sz val="10"/>
      <color rgb="FF333333"/>
      <name val="Arial"/>
      <family val="2"/>
    </font>
    <font>
      <sz val="12"/>
      <color theme="0"/>
      <name val="宋体"/>
      <family val="3"/>
      <charset val="134"/>
    </font>
    <font>
      <sz val="14"/>
      <name val="宋体"/>
      <family val="3"/>
      <charset val="134"/>
    </font>
    <font>
      <sz val="10"/>
      <color rgb="FFC64EE4"/>
      <name val="宋体"/>
      <family val="3"/>
      <charset val="134"/>
    </font>
    <font>
      <sz val="11"/>
      <name val="宋体"/>
      <family val="3"/>
      <charset val="134"/>
    </font>
    <font>
      <sz val="8"/>
      <name val="宋体"/>
      <family val="3"/>
      <charset val="134"/>
    </font>
    <font>
      <sz val="14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color theme="9" tint="-0.249977111117893"/>
      <name val="宋体"/>
      <family val="3"/>
      <charset val="134"/>
      <scheme val="minor"/>
    </font>
    <font>
      <sz val="10"/>
      <color theme="8" tint="-0.499984740745262"/>
      <name val="宋体"/>
      <family val="3"/>
      <charset val="134"/>
    </font>
    <font>
      <sz val="18"/>
      <color theme="8" tint="-0.499984740745262"/>
      <name val="宋体"/>
      <family val="3"/>
      <charset val="134"/>
    </font>
    <font>
      <sz val="10"/>
      <color theme="0" tint="-4.9989318521683403E-2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B0209A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9"/>
      <color theme="8" tint="-0.249977111117893"/>
      <name val="宋体"/>
      <family val="3"/>
      <charset val="134"/>
    </font>
    <font>
      <sz val="9"/>
      <color rgb="FFC0000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color theme="0" tint="-4.9989318521683403E-2"/>
      <name val="宋体"/>
      <family val="3"/>
      <charset val="134"/>
    </font>
    <font>
      <sz val="9"/>
      <color theme="8" tint="-0.4999847407452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8"/>
      <color rgb="FFFF0000"/>
      <name val="黑体"/>
      <family val="3"/>
      <charset val="134"/>
    </font>
    <font>
      <sz val="18"/>
      <color theme="0"/>
      <name val="黑体"/>
      <family val="3"/>
      <charset val="134"/>
    </font>
    <font>
      <sz val="20"/>
      <color rgb="FF007434"/>
      <name val="黑体"/>
      <family val="3"/>
      <charset val="134"/>
    </font>
    <font>
      <sz val="10"/>
      <color rgb="FF0070C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sz val="10"/>
      <color theme="0" tint="-4.9989318521683403E-2"/>
      <name val="宋体"/>
      <family val="3"/>
      <charset val="134"/>
      <scheme val="minor"/>
    </font>
    <font>
      <sz val="6"/>
      <color theme="0" tint="-0.14975432599871821"/>
      <name val="宋体"/>
      <family val="3"/>
      <charset val="134"/>
      <scheme val="minor"/>
    </font>
    <font>
      <sz val="12"/>
      <color rgb="FFE524FC"/>
      <name val="宋体"/>
      <family val="3"/>
      <charset val="134"/>
      <scheme val="minor"/>
    </font>
    <font>
      <sz val="11"/>
      <color rgb="FFE524FC"/>
      <name val="宋体"/>
      <family val="3"/>
      <charset val="134"/>
      <scheme val="minor"/>
    </font>
    <font>
      <sz val="11"/>
      <color theme="0" tint="-0.14972380748924222"/>
      <name val="宋体"/>
      <family val="3"/>
      <charset val="134"/>
      <scheme val="minor"/>
    </font>
    <font>
      <sz val="10"/>
      <color theme="0" tint="-0.14972380748924222"/>
      <name val="宋体"/>
      <family val="3"/>
      <charset val="134"/>
      <scheme val="minor"/>
    </font>
    <font>
      <sz val="10"/>
      <color rgb="FFE524FC"/>
      <name val="宋体"/>
      <family val="3"/>
      <charset val="134"/>
      <scheme val="minor"/>
    </font>
    <font>
      <sz val="6"/>
      <color theme="0" tint="-0.14972380748924222"/>
      <name val="宋体"/>
      <family val="3"/>
      <charset val="134"/>
      <scheme val="minor"/>
    </font>
    <font>
      <sz val="11"/>
      <color rgb="FFCADBCF"/>
      <name val="宋体"/>
      <family val="3"/>
      <charset val="134"/>
      <scheme val="minor"/>
    </font>
    <font>
      <sz val="10"/>
      <color theme="6" tint="-0.249977111117893"/>
      <name val="宋体"/>
      <family val="3"/>
      <charset val="134"/>
      <scheme val="minor"/>
    </font>
    <font>
      <sz val="10"/>
      <color rgb="FFC029AD"/>
      <name val="宋体"/>
      <family val="3"/>
      <charset val="134"/>
      <scheme val="minor"/>
    </font>
    <font>
      <sz val="9"/>
      <color rgb="FFCADBCF"/>
      <name val="宋体"/>
      <family val="3"/>
      <charset val="134"/>
      <scheme val="minor"/>
    </font>
    <font>
      <sz val="10"/>
      <color rgb="FF007434"/>
      <name val="宋体"/>
      <family val="3"/>
      <charset val="134"/>
      <scheme val="minor"/>
    </font>
    <font>
      <sz val="10"/>
      <color rgb="FFA523AD"/>
      <name val="宋体"/>
      <family val="3"/>
      <charset val="134"/>
      <scheme val="minor"/>
    </font>
    <font>
      <sz val="20"/>
      <color theme="9" tint="-0.499984740745262"/>
      <name val="黑体"/>
      <family val="3"/>
      <charset val="134"/>
    </font>
    <font>
      <sz val="11"/>
      <color theme="0" tint="-4.9989318521683403E-2"/>
      <name val="宋体"/>
      <family val="3"/>
      <charset val="134"/>
      <scheme val="minor"/>
    </font>
    <font>
      <sz val="11"/>
      <color theme="9" tint="-0.249977111117893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8383"/>
      <name val="宋体"/>
      <family val="3"/>
      <charset val="134"/>
      <scheme val="minor"/>
    </font>
    <font>
      <sz val="11"/>
      <color rgb="FF6FC7FF"/>
      <name val="宋体"/>
      <family val="3"/>
      <charset val="134"/>
      <scheme val="minor"/>
    </font>
    <font>
      <sz val="10"/>
      <color rgb="FFED7FFE"/>
      <name val="宋体"/>
      <family val="3"/>
      <charset val="134"/>
      <scheme val="minor"/>
    </font>
    <font>
      <sz val="10"/>
      <color rgb="FFFF8383"/>
      <name val="宋体"/>
      <family val="3"/>
      <charset val="134"/>
      <scheme val="minor"/>
    </font>
    <font>
      <sz val="10"/>
      <color theme="1" tint="0.499984740745262"/>
      <name val="宋体"/>
      <family val="3"/>
      <charset val="134"/>
      <scheme val="minor"/>
    </font>
    <font>
      <sz val="9"/>
      <color theme="9" tint="0.39973143711661124"/>
      <name val="宋体"/>
      <family val="3"/>
      <charset val="134"/>
      <scheme val="minor"/>
    </font>
    <font>
      <sz val="16"/>
      <color rgb="FFFF0000"/>
      <name val="黑体"/>
      <family val="3"/>
      <charset val="134"/>
    </font>
    <font>
      <sz val="11"/>
      <color theme="0" tint="-0.14951017792291024"/>
      <name val="宋体"/>
      <family val="3"/>
      <charset val="134"/>
      <scheme val="minor"/>
    </font>
    <font>
      <sz val="11"/>
      <color rgb="FFBDDFC9"/>
      <name val="宋体"/>
      <family val="3"/>
      <charset val="134"/>
      <scheme val="minor"/>
    </font>
    <font>
      <sz val="10"/>
      <color rgb="FFBDDFC9"/>
      <name val="宋体"/>
      <family val="3"/>
      <charset val="134"/>
      <scheme val="minor"/>
    </font>
    <font>
      <sz val="18"/>
      <color theme="8" tint="-0.499984740745262"/>
      <name val="方正小标宋简体"/>
      <charset val="134"/>
    </font>
    <font>
      <sz val="10"/>
      <color theme="8" tint="-0.499984740745262"/>
      <name val="宋体"/>
      <family val="3"/>
      <charset val="134"/>
      <scheme val="minor"/>
    </font>
    <font>
      <sz val="10"/>
      <color rgb="FFDA49DF"/>
      <name val="宋体"/>
      <family val="3"/>
      <charset val="134"/>
      <scheme val="minor"/>
    </font>
    <font>
      <b/>
      <sz val="12"/>
      <color rgb="FFDA49DF"/>
      <name val="宋体"/>
      <family val="3"/>
      <charset val="134"/>
      <scheme val="minor"/>
    </font>
    <font>
      <b/>
      <sz val="11"/>
      <color rgb="FFC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</font>
    <font>
      <sz val="11"/>
      <color rgb="FF007E38"/>
      <name val="宋体"/>
      <family val="3"/>
      <charset val="134"/>
      <scheme val="minor"/>
    </font>
    <font>
      <sz val="11"/>
      <color theme="0" tint="-4.9989318521683403E-2"/>
      <name val="方正小标宋简体"/>
      <charset val="134"/>
    </font>
    <font>
      <sz val="16"/>
      <color theme="0" tint="-4.9989318521683403E-2"/>
      <name val="方正小标宋简体"/>
      <charset val="134"/>
    </font>
    <font>
      <sz val="11"/>
      <color rgb="FFC00000"/>
      <name val="宋体"/>
      <family val="3"/>
      <charset val="134"/>
    </font>
    <font>
      <sz val="10"/>
      <color rgb="FF008C3E"/>
      <name val="宋体"/>
      <family val="3"/>
      <charset val="134"/>
    </font>
    <font>
      <sz val="11"/>
      <color rgb="FFB21DC3"/>
      <name val="方正小标宋简体"/>
      <charset val="134"/>
    </font>
    <font>
      <sz val="14"/>
      <color rgb="FFFFFF00"/>
      <name val="方正小标宋简体"/>
      <charset val="134"/>
    </font>
    <font>
      <sz val="11"/>
      <color rgb="FFC00000"/>
      <name val="宋体"/>
      <family val="3"/>
      <charset val="134"/>
      <scheme val="minor"/>
    </font>
    <font>
      <sz val="10"/>
      <color theme="1" tint="0.499984740745262"/>
      <name val="宋体"/>
      <family val="3"/>
      <charset val="134"/>
    </font>
    <font>
      <sz val="10"/>
      <color rgb="FF7030A0"/>
      <name val="宋体"/>
      <family val="3"/>
      <charset val="134"/>
      <scheme val="minor"/>
    </font>
    <font>
      <sz val="12"/>
      <color theme="0" tint="-4.9989318521683403E-2"/>
      <name val="宋体"/>
      <family val="3"/>
      <charset val="134"/>
    </font>
    <font>
      <sz val="20"/>
      <color rgb="FF006A2D"/>
      <name val="黑体"/>
      <family val="3"/>
      <charset val="134"/>
    </font>
    <font>
      <sz val="8"/>
      <color rgb="FFB0209A"/>
      <name val="宋体"/>
      <family val="3"/>
      <charset val="134"/>
    </font>
    <font>
      <i/>
      <sz val="16"/>
      <color theme="8" tint="-0.499984740745262"/>
      <name val="方正综艺简体"/>
      <charset val="134"/>
    </font>
    <font>
      <i/>
      <sz val="26"/>
      <color rgb="FF1C5D50"/>
      <name val="方正大黑简体"/>
      <charset val="134"/>
    </font>
    <font>
      <i/>
      <sz val="16"/>
      <color rgb="FF1C5D50"/>
      <name val="方正小标宋简体"/>
      <charset val="134"/>
    </font>
    <font>
      <sz val="12"/>
      <color rgb="FFFF0000"/>
      <name val="宋体"/>
      <family val="3"/>
      <charset val="134"/>
      <scheme val="minor"/>
    </font>
    <font>
      <sz val="12"/>
      <color theme="8" tint="-0.249977111117893"/>
      <name val="方正小标宋简体"/>
      <charset val="134"/>
    </font>
    <font>
      <sz val="12"/>
      <color theme="9" tint="-0.499984740745262"/>
      <name val="黑体"/>
      <family val="3"/>
      <charset val="134"/>
    </font>
    <font>
      <sz val="11"/>
      <color theme="9" tint="-0.499984740745262"/>
      <name val="黑体"/>
      <family val="3"/>
      <charset val="134"/>
    </font>
    <font>
      <sz val="11"/>
      <color theme="9" tint="-0.499984740745262"/>
      <name val="宋体"/>
      <family val="3"/>
      <charset val="134"/>
      <scheme val="minor"/>
    </font>
    <font>
      <sz val="16"/>
      <color rgb="FF1C5D50"/>
      <name val="黑体"/>
      <family val="3"/>
      <charset val="134"/>
    </font>
    <font>
      <i/>
      <sz val="14"/>
      <color rgb="FF1C5D50"/>
      <name val="方正小标宋简体"/>
      <charset val="134"/>
    </font>
    <font>
      <sz val="12"/>
      <name val="黑体"/>
      <family val="3"/>
      <charset val="134"/>
    </font>
    <font>
      <sz val="10"/>
      <color rgb="FF000000"/>
      <name val="宋体"/>
      <family val="3"/>
      <charset val="134"/>
    </font>
    <font>
      <sz val="9"/>
      <name val="宋体"/>
      <family val="3"/>
      <charset val="134"/>
    </font>
  </fonts>
  <fills count="8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32706686605426"/>
        <bgColor indexed="64"/>
      </patternFill>
    </fill>
    <fill>
      <patternFill patternType="solid">
        <fgColor theme="9" tint="0.79973754081850645"/>
        <bgColor indexed="64"/>
      </patternFill>
    </fill>
    <fill>
      <patternFill patternType="solid">
        <fgColor theme="6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7009186071352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76195562608724"/>
        <bgColor indexed="64"/>
      </patternFill>
    </fill>
    <fill>
      <patternFill patternType="solid">
        <fgColor theme="8" tint="0.79976805932798245"/>
        <bgColor indexed="64"/>
      </patternFill>
    </fill>
    <fill>
      <patternFill patternType="solid">
        <fgColor theme="9" tint="0.39976195562608724"/>
        <bgColor indexed="64"/>
      </patternFill>
    </fill>
    <fill>
      <patternFill patternType="solid">
        <fgColor theme="9" tint="0.7997680593279824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560EA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E8353"/>
        <bgColor indexed="64"/>
      </patternFill>
    </fill>
    <fill>
      <patternFill patternType="solid">
        <fgColor rgb="FFC1E7D3"/>
        <bgColor indexed="64"/>
      </patternFill>
    </fill>
    <fill>
      <patternFill patternType="solid">
        <fgColor theme="6" tint="0.79976805932798245"/>
        <bgColor indexed="64"/>
      </patternFill>
    </fill>
    <fill>
      <patternFill patternType="solid">
        <fgColor rgb="FFD11AFF"/>
        <bgColor indexed="64"/>
      </patternFill>
    </fill>
    <fill>
      <patternFill patternType="solid">
        <fgColor rgb="FFF4D5FB"/>
        <bgColor indexed="64"/>
      </patternFill>
    </fill>
    <fill>
      <patternFill patternType="solid">
        <fgColor theme="5" tint="0.7997680593279824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55ABE"/>
        <bgColor indexed="64"/>
      </patternFill>
    </fill>
    <fill>
      <patternFill patternType="solid">
        <fgColor rgb="FFA700D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7680593279824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ED1FC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theme="0" tint="-0.14935758537553026"/>
        <bgColor indexed="64"/>
      </patternFill>
    </fill>
    <fill>
      <patternFill patternType="solid">
        <fgColor rgb="FFD63ED8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14852C"/>
        <bgColor indexed="64"/>
      </patternFill>
    </fill>
    <fill>
      <patternFill patternType="solid">
        <fgColor rgb="FFC64EE4"/>
        <bgColor indexed="64"/>
      </patternFill>
    </fill>
    <fill>
      <patternFill patternType="solid">
        <fgColor rgb="FF6CCC90"/>
        <bgColor indexed="64"/>
      </patternFill>
    </fill>
    <fill>
      <patternFill patternType="solid">
        <fgColor rgb="FFE5ACF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A01CF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006A2A"/>
        <bgColor indexed="64"/>
      </patternFill>
    </fill>
    <fill>
      <patternFill patternType="solid">
        <fgColor theme="7" tint="0.39973143711661124"/>
        <bgColor indexed="64"/>
      </patternFill>
    </fill>
    <fill>
      <patternFill patternType="solid">
        <fgColor rgb="FFF8D4FB"/>
        <bgColor indexed="64"/>
      </patternFill>
    </fill>
    <fill>
      <patternFill patternType="solid">
        <fgColor theme="8" tint="0.39973143711661124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39973143711661124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rgb="FF007849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78484450819421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theme="0" tint="-0.14938810388500626"/>
        <bgColor indexed="64"/>
      </patternFill>
    </fill>
    <fill>
      <patternFill patternType="solid">
        <fgColor rgb="FFBDDFC9"/>
        <bgColor indexed="64"/>
      </patternFill>
    </fill>
    <fill>
      <patternFill patternType="solid">
        <fgColor rgb="FFD792F1"/>
        <bgColor indexed="64"/>
      </patternFill>
    </fill>
  </fills>
  <borders count="15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theme="0" tint="-0.249977111117893"/>
      </left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rgb="FFFF0000"/>
      </left>
      <right style="hair">
        <color auto="1"/>
      </right>
      <top style="medium">
        <color rgb="FFFF0000"/>
      </top>
      <bottom style="medium">
        <color rgb="FFFF0000"/>
      </bottom>
      <diagonal/>
    </border>
    <border>
      <left style="hair">
        <color auto="1"/>
      </left>
      <right style="hair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rgb="FFAA01CF"/>
      </left>
      <right style="hair">
        <color rgb="FFAA01CF"/>
      </right>
      <top/>
      <bottom style="thin">
        <color rgb="FFAA01CF"/>
      </bottom>
      <diagonal/>
    </border>
    <border>
      <left style="hair">
        <color rgb="FFAA01CF"/>
      </left>
      <right style="hair">
        <color rgb="FFAA01CF"/>
      </right>
      <top/>
      <bottom style="thin">
        <color rgb="FFAA01C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 style="hair">
        <color rgb="FFAA01CF"/>
      </left>
      <right/>
      <top/>
      <bottom style="thin">
        <color rgb="FFAA01CF"/>
      </bottom>
      <diagonal/>
    </border>
    <border>
      <left/>
      <right style="hair">
        <color rgb="FFAA01CF"/>
      </right>
      <top/>
      <bottom style="thin">
        <color rgb="FFAA01CF"/>
      </bottom>
      <diagonal/>
    </border>
    <border>
      <left/>
      <right/>
      <top/>
      <bottom style="thin">
        <color rgb="FFAA01CF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medium">
        <color theme="1" tint="0.249977111117893"/>
      </left>
      <right style="hair">
        <color theme="0" tint="-0.34998626667073579"/>
      </right>
      <top style="medium">
        <color theme="1" tint="0.249977111117893"/>
      </top>
      <bottom style="thin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1" tint="0.249977111117893"/>
      </top>
      <bottom style="thin">
        <color theme="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hair">
        <color theme="1" tint="0.34998626667073579"/>
      </top>
      <bottom style="medium">
        <color theme="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theme="0"/>
      </bottom>
      <diagonal/>
    </border>
    <border>
      <left style="hair">
        <color theme="0" tint="-0.34998626667073579"/>
      </left>
      <right style="thin">
        <color theme="0"/>
      </right>
      <top style="medium">
        <color theme="1" tint="0.249977111117893"/>
      </top>
      <bottom style="thin">
        <color theme="0"/>
      </bottom>
      <diagonal/>
    </border>
    <border>
      <left style="hair">
        <color theme="1" tint="0.34998626667073579"/>
      </left>
      <right style="medium">
        <color theme="0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theme="0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theme="0"/>
      </right>
      <top style="hair">
        <color theme="1" tint="0.34998626667073579"/>
      </top>
      <bottom style="medium">
        <color theme="0"/>
      </bottom>
      <diagonal/>
    </border>
    <border>
      <left style="hair">
        <color theme="1" tint="0.34998626667073579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/>
      <right/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 style="hair">
        <color rgb="FFFF0000"/>
      </right>
      <top style="thin">
        <color rgb="FFFF0000"/>
      </top>
      <bottom style="thin">
        <color rgb="FFFF0000"/>
      </bottom>
      <diagonal/>
    </border>
    <border>
      <left style="hair">
        <color rgb="FFFF0000"/>
      </left>
      <right style="hair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/>
      <top style="thin">
        <color auto="1"/>
      </top>
      <bottom style="hair">
        <color theme="1" tint="0.34998626667073579"/>
      </bottom>
      <diagonal/>
    </border>
    <border>
      <left/>
      <right style="thin">
        <color auto="1"/>
      </right>
      <top style="thin">
        <color auto="1"/>
      </top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auto="1"/>
      </right>
      <top/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auto="1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auto="1"/>
      </left>
      <right style="hair">
        <color theme="1" tint="0.34998626667073579"/>
      </right>
      <top style="hair">
        <color theme="1" tint="0.34998626667073579"/>
      </top>
      <bottom style="thin">
        <color auto="1"/>
      </bottom>
      <diagonal/>
    </border>
    <border>
      <left style="hair">
        <color theme="1" tint="0.34998626667073579"/>
      </left>
      <right style="thin">
        <color auto="1"/>
      </right>
      <top style="hair">
        <color theme="1" tint="0.34998626667073579"/>
      </top>
      <bottom style="thin">
        <color auto="1"/>
      </bottom>
      <diagonal/>
    </border>
    <border>
      <left style="hair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/>
      </left>
      <right style="hair">
        <color theme="1"/>
      </right>
      <top style="thin">
        <color theme="1"/>
      </top>
      <bottom style="hair">
        <color theme="1"/>
      </bottom>
      <diagonal/>
    </border>
    <border>
      <left style="hair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hair">
        <color theme="1"/>
      </top>
      <bottom style="thin">
        <color theme="1"/>
      </bottom>
      <diagonal/>
    </border>
    <border>
      <left style="hair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theme="1" tint="0.34998626667073579"/>
      </left>
      <right/>
      <top style="hair">
        <color theme="1" tint="0.34998626667073579"/>
      </top>
      <bottom style="thin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rgb="FFC00000"/>
      </left>
      <right style="hair">
        <color rgb="FFC00000"/>
      </right>
      <top style="thin">
        <color rgb="FFC00000"/>
      </top>
      <bottom style="hair">
        <color rgb="FFC00000"/>
      </bottom>
      <diagonal/>
    </border>
    <border>
      <left style="hair">
        <color rgb="FFC00000"/>
      </left>
      <right style="thin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hair">
        <color rgb="FFC00000"/>
      </right>
      <top style="hair">
        <color rgb="FFC00000"/>
      </top>
      <bottom style="hair">
        <color rgb="FFC00000"/>
      </bottom>
      <diagonal/>
    </border>
    <border>
      <left style="hair">
        <color rgb="FFC00000"/>
      </left>
      <right style="thin">
        <color rgb="FFC00000"/>
      </right>
      <top style="hair">
        <color rgb="FFC00000"/>
      </top>
      <bottom style="hair">
        <color rgb="FFC00000"/>
      </bottom>
      <diagonal/>
    </border>
    <border>
      <left style="thin">
        <color rgb="FFC00000"/>
      </left>
      <right style="hair">
        <color rgb="FFC00000"/>
      </right>
      <top style="hair">
        <color rgb="FFC00000"/>
      </top>
      <bottom style="thin">
        <color rgb="FFC00000"/>
      </bottom>
      <diagonal/>
    </border>
    <border>
      <left style="hair">
        <color rgb="FFC00000"/>
      </left>
      <right style="thin">
        <color rgb="FFC00000"/>
      </right>
      <top style="hair">
        <color rgb="FFC00000"/>
      </top>
      <bottom style="thin">
        <color rgb="FFC00000"/>
      </bottom>
      <diagonal/>
    </border>
    <border>
      <left/>
      <right/>
      <top/>
      <bottom style="thin">
        <color theme="1" tint="0.499984740745262"/>
      </bottom>
      <diagonal/>
    </border>
  </borders>
  <cellStyleXfs count="1">
    <xf numFmtId="0" fontId="0" fillId="0" borderId="0"/>
  </cellStyleXfs>
  <cellXfs count="1117">
    <xf numFmtId="0" fontId="0" fillId="0" borderId="0" xfId="0"/>
    <xf numFmtId="0" fontId="1" fillId="0" borderId="0" xfId="0" applyFont="1" applyFill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/>
    <xf numFmtId="0" fontId="2" fillId="0" borderId="0" xfId="0" applyFont="1"/>
    <xf numFmtId="0" fontId="2" fillId="0" borderId="0" xfId="0" applyFont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9" fontId="4" fillId="2" borderId="1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3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center"/>
    </xf>
    <xf numFmtId="0" fontId="1" fillId="0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left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  <xf numFmtId="0" fontId="9" fillId="0" borderId="0" xfId="0" applyFont="1"/>
    <xf numFmtId="0" fontId="1" fillId="8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right" vertical="center"/>
    </xf>
    <xf numFmtId="0" fontId="1" fillId="9" borderId="7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5" xfId="0" applyFont="1" applyFill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0" fontId="1" fillId="10" borderId="0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right" vertical="center"/>
    </xf>
    <xf numFmtId="0" fontId="1" fillId="0" borderId="6" xfId="0" applyFont="1" applyFill="1" applyBorder="1" applyAlignment="1">
      <alignment vertical="center"/>
    </xf>
    <xf numFmtId="0" fontId="1" fillId="0" borderId="9" xfId="0" applyFont="1" applyFill="1" applyBorder="1" applyAlignment="1">
      <alignment vertical="center"/>
    </xf>
    <xf numFmtId="0" fontId="1" fillId="11" borderId="4" xfId="0" applyFont="1" applyFill="1" applyBorder="1" applyAlignment="1">
      <alignment vertical="center"/>
    </xf>
    <xf numFmtId="0" fontId="1" fillId="11" borderId="5" xfId="0" applyFont="1" applyFill="1" applyBorder="1" applyAlignment="1">
      <alignment vertical="center"/>
    </xf>
    <xf numFmtId="0" fontId="1" fillId="11" borderId="8" xfId="0" applyFont="1" applyFill="1" applyBorder="1" applyAlignment="1">
      <alignment vertical="center"/>
    </xf>
    <xf numFmtId="0" fontId="1" fillId="11" borderId="6" xfId="0" applyFont="1" applyFill="1" applyBorder="1" applyAlignment="1">
      <alignment vertical="center"/>
    </xf>
    <xf numFmtId="0" fontId="1" fillId="11" borderId="10" xfId="0" applyFont="1" applyFill="1" applyBorder="1" applyAlignment="1">
      <alignment vertical="center"/>
    </xf>
    <xf numFmtId="0" fontId="1" fillId="11" borderId="11" xfId="0" applyFont="1" applyFill="1" applyBorder="1" applyAlignment="1">
      <alignment vertical="center"/>
    </xf>
    <xf numFmtId="0" fontId="1" fillId="12" borderId="0" xfId="0" applyFont="1" applyFill="1" applyBorder="1" applyAlignment="1">
      <alignment vertical="center"/>
    </xf>
    <xf numFmtId="0" fontId="1" fillId="12" borderId="0" xfId="0" applyFont="1" applyFill="1" applyBorder="1" applyAlignment="1">
      <alignment horizontal="left" vertical="center"/>
    </xf>
    <xf numFmtId="0" fontId="1" fillId="11" borderId="7" xfId="0" applyFont="1" applyFill="1" applyBorder="1" applyAlignment="1">
      <alignment vertical="center"/>
    </xf>
    <xf numFmtId="0" fontId="1" fillId="13" borderId="4" xfId="0" applyFont="1" applyFill="1" applyBorder="1" applyAlignment="1">
      <alignment vertical="center"/>
    </xf>
    <xf numFmtId="0" fontId="1" fillId="13" borderId="5" xfId="0" applyFont="1" applyFill="1" applyBorder="1" applyAlignment="1">
      <alignment vertical="center"/>
    </xf>
    <xf numFmtId="0" fontId="1" fillId="13" borderId="7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vertical="center"/>
    </xf>
    <xf numFmtId="0" fontId="1" fillId="13" borderId="8" xfId="0" applyFont="1" applyFill="1" applyBorder="1" applyAlignment="1">
      <alignment vertical="center"/>
    </xf>
    <xf numFmtId="0" fontId="1" fillId="13" borderId="6" xfId="0" applyFont="1" applyFill="1" applyBorder="1" applyAlignment="1">
      <alignment vertical="center"/>
    </xf>
    <xf numFmtId="0" fontId="1" fillId="13" borderId="9" xfId="0" applyFont="1" applyFill="1" applyBorder="1" applyAlignment="1">
      <alignment horizontal="left" vertical="center"/>
    </xf>
    <xf numFmtId="0" fontId="1" fillId="11" borderId="12" xfId="0" applyFont="1" applyFill="1" applyBorder="1" applyAlignment="1">
      <alignment vertical="center"/>
    </xf>
    <xf numFmtId="0" fontId="1" fillId="13" borderId="10" xfId="0" applyFont="1" applyFill="1" applyBorder="1" applyAlignment="1">
      <alignment vertical="center"/>
    </xf>
    <xf numFmtId="0" fontId="1" fillId="13" borderId="11" xfId="0" applyFont="1" applyFill="1" applyBorder="1" applyAlignment="1">
      <alignment vertical="center"/>
    </xf>
    <xf numFmtId="0" fontId="1" fillId="13" borderId="12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shrinkToFit="1"/>
    </xf>
    <xf numFmtId="0" fontId="2" fillId="0" borderId="0" xfId="0" applyFont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shrinkToFit="1"/>
    </xf>
    <xf numFmtId="0" fontId="2" fillId="0" borderId="0" xfId="0" applyFont="1" applyAlignment="1">
      <alignment horizontal="left" shrinkToFit="1"/>
    </xf>
    <xf numFmtId="0" fontId="9" fillId="0" borderId="0" xfId="0" applyFont="1" applyAlignment="1">
      <alignment horizontal="right" shrinkToFit="1"/>
    </xf>
    <xf numFmtId="0" fontId="11" fillId="14" borderId="0" xfId="0" applyFont="1" applyFill="1" applyAlignment="1">
      <alignment horizontal="center" vertical="center" shrinkToFit="1"/>
    </xf>
    <xf numFmtId="0" fontId="1" fillId="14" borderId="0" xfId="0" applyFont="1" applyFill="1" applyAlignment="1">
      <alignment horizontal="center" vertical="center" shrinkToFit="1"/>
    </xf>
    <xf numFmtId="0" fontId="13" fillId="15" borderId="13" xfId="0" applyFont="1" applyFill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13" fillId="16" borderId="0" xfId="0" applyFont="1" applyFill="1" applyAlignment="1">
      <alignment horizontal="center" vertical="center" shrinkToFit="1"/>
    </xf>
    <xf numFmtId="0" fontId="14" fillId="16" borderId="0" xfId="0" applyFont="1" applyFill="1" applyAlignment="1">
      <alignment horizontal="center" vertical="center" shrinkToFit="1"/>
    </xf>
    <xf numFmtId="0" fontId="15" fillId="16" borderId="0" xfId="0" applyFont="1" applyFill="1" applyAlignment="1">
      <alignment horizontal="center" vertical="center" shrinkToFit="1"/>
    </xf>
    <xf numFmtId="0" fontId="2" fillId="11" borderId="4" xfId="0" applyFont="1" applyFill="1" applyBorder="1" applyAlignment="1">
      <alignment horizontal="center" vertical="center" shrinkToFit="1"/>
    </xf>
    <xf numFmtId="0" fontId="2" fillId="11" borderId="5" xfId="0" applyFont="1" applyFill="1" applyBorder="1" applyAlignment="1">
      <alignment horizontal="center" vertical="center" shrinkToFit="1"/>
    </xf>
    <xf numFmtId="0" fontId="2" fillId="11" borderId="5" xfId="0" applyNumberFormat="1" applyFont="1" applyFill="1" applyBorder="1" applyAlignment="1">
      <alignment horizontal="center" vertical="center" shrinkToFit="1"/>
    </xf>
    <xf numFmtId="0" fontId="2" fillId="11" borderId="8" xfId="0" applyFont="1" applyFill="1" applyBorder="1" applyAlignment="1">
      <alignment horizontal="center" vertical="center" shrinkToFit="1"/>
    </xf>
    <xf numFmtId="0" fontId="2" fillId="11" borderId="6" xfId="0" applyFont="1" applyFill="1" applyBorder="1" applyAlignment="1">
      <alignment horizontal="center" vertical="center" shrinkToFit="1"/>
    </xf>
    <xf numFmtId="0" fontId="2" fillId="11" borderId="6" xfId="0" applyNumberFormat="1" applyFont="1" applyFill="1" applyBorder="1" applyAlignment="1">
      <alignment horizontal="center" vertical="center" shrinkToFit="1"/>
    </xf>
    <xf numFmtId="0" fontId="2" fillId="11" borderId="10" xfId="0" applyFont="1" applyFill="1" applyBorder="1" applyAlignment="1">
      <alignment horizontal="center" vertical="center" shrinkToFit="1"/>
    </xf>
    <xf numFmtId="0" fontId="2" fillId="11" borderId="11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0" fontId="13" fillId="0" borderId="0" xfId="0" applyFont="1" applyFill="1" applyBorder="1" applyAlignment="1">
      <alignment horizontal="center" vertical="center" shrinkToFit="1"/>
    </xf>
    <xf numFmtId="0" fontId="2" fillId="14" borderId="0" xfId="0" applyFont="1" applyFill="1" applyAlignment="1">
      <alignment horizontal="center" vertical="center" shrinkToFit="1"/>
    </xf>
    <xf numFmtId="0" fontId="13" fillId="17" borderId="13" xfId="0" applyFont="1" applyFill="1" applyBorder="1" applyAlignment="1">
      <alignment horizontal="center" vertical="center" shrinkToFit="1"/>
    </xf>
    <xf numFmtId="0" fontId="13" fillId="17" borderId="0" xfId="0" applyFont="1" applyFill="1" applyAlignment="1">
      <alignment horizontal="center" vertical="center" shrinkToFit="1"/>
    </xf>
    <xf numFmtId="0" fontId="2" fillId="18" borderId="5" xfId="0" applyFont="1" applyFill="1" applyBorder="1" applyAlignment="1">
      <alignment horizontal="center" vertical="center" shrinkToFit="1"/>
    </xf>
    <xf numFmtId="0" fontId="2" fillId="18" borderId="6" xfId="0" applyFont="1" applyFill="1" applyBorder="1" applyAlignment="1">
      <alignment horizontal="center" vertical="center" shrinkToFit="1"/>
    </xf>
    <xf numFmtId="0" fontId="2" fillId="18" borderId="11" xfId="0" applyFont="1" applyFill="1" applyBorder="1" applyAlignment="1">
      <alignment horizontal="center" vertical="center" shrinkToFit="1"/>
    </xf>
    <xf numFmtId="0" fontId="13" fillId="20" borderId="13" xfId="0" applyFont="1" applyFill="1" applyBorder="1" applyAlignment="1">
      <alignment horizontal="center" vertical="center" shrinkToFit="1"/>
    </xf>
    <xf numFmtId="0" fontId="13" fillId="20" borderId="0" xfId="0" applyFont="1" applyFill="1" applyAlignment="1">
      <alignment horizontal="center" vertical="center" shrinkToFit="1"/>
    </xf>
    <xf numFmtId="0" fontId="2" fillId="21" borderId="5" xfId="0" applyFont="1" applyFill="1" applyBorder="1" applyAlignment="1">
      <alignment horizontal="center" vertical="center" shrinkToFit="1"/>
    </xf>
    <xf numFmtId="0" fontId="2" fillId="21" borderId="6" xfId="0" applyFont="1" applyFill="1" applyBorder="1" applyAlignment="1">
      <alignment horizontal="center" vertical="center" shrinkToFit="1"/>
    </xf>
    <xf numFmtId="0" fontId="2" fillId="21" borderId="6" xfId="0" applyNumberFormat="1" applyFont="1" applyFill="1" applyBorder="1" applyAlignment="1">
      <alignment horizontal="center" vertical="center" shrinkToFit="1"/>
    </xf>
    <xf numFmtId="0" fontId="2" fillId="21" borderId="11" xfId="0" applyFont="1" applyFill="1" applyBorder="1" applyAlignment="1">
      <alignment horizontal="center" vertical="center" shrinkToFit="1"/>
    </xf>
    <xf numFmtId="0" fontId="13" fillId="9" borderId="13" xfId="0" applyFont="1" applyFill="1" applyBorder="1" applyAlignment="1">
      <alignment horizontal="center" vertical="center" shrinkToFit="1"/>
    </xf>
    <xf numFmtId="0" fontId="13" fillId="9" borderId="0" xfId="0" applyFont="1" applyFill="1" applyAlignment="1">
      <alignment horizontal="center" vertical="center" shrinkToFit="1"/>
    </xf>
    <xf numFmtId="0" fontId="2" fillId="13" borderId="5" xfId="0" applyFont="1" applyFill="1" applyBorder="1" applyAlignment="1">
      <alignment horizontal="center" vertical="center" shrinkToFit="1"/>
    </xf>
    <xf numFmtId="0" fontId="2" fillId="13" borderId="6" xfId="0" applyFont="1" applyFill="1" applyBorder="1" applyAlignment="1">
      <alignment horizontal="center" vertical="center" shrinkToFit="1"/>
    </xf>
    <xf numFmtId="0" fontId="2" fillId="13" borderId="11" xfId="0" applyFont="1" applyFill="1" applyBorder="1" applyAlignment="1">
      <alignment horizontal="center" vertical="center" shrinkToFit="1"/>
    </xf>
    <xf numFmtId="0" fontId="2" fillId="14" borderId="0" xfId="0" applyFont="1" applyFill="1" applyAlignment="1">
      <alignment shrinkToFit="1"/>
    </xf>
    <xf numFmtId="0" fontId="2" fillId="12" borderId="0" xfId="0" applyFont="1" applyFill="1" applyAlignment="1">
      <alignment horizontal="center" vertical="center" shrinkToFit="1"/>
    </xf>
    <xf numFmtId="0" fontId="13" fillId="16" borderId="13" xfId="0" applyFont="1" applyFill="1" applyBorder="1" applyAlignment="1">
      <alignment shrinkToFit="1"/>
    </xf>
    <xf numFmtId="0" fontId="16" fillId="0" borderId="0" xfId="0" applyFont="1" applyAlignment="1">
      <alignment horizontal="center" shrinkToFit="1"/>
    </xf>
    <xf numFmtId="0" fontId="2" fillId="11" borderId="14" xfId="0" applyFont="1" applyFill="1" applyBorder="1" applyAlignment="1">
      <alignment horizontal="center" vertical="center" shrinkToFit="1"/>
    </xf>
    <xf numFmtId="0" fontId="2" fillId="0" borderId="13" xfId="0" applyFont="1" applyBorder="1" applyAlignment="1">
      <alignment shrinkToFit="1"/>
    </xf>
    <xf numFmtId="0" fontId="2" fillId="11" borderId="15" xfId="0" applyFont="1" applyFill="1" applyBorder="1" applyAlignment="1">
      <alignment horizontal="center" vertical="center" shrinkToFit="1"/>
    </xf>
    <xf numFmtId="0" fontId="2" fillId="0" borderId="0" xfId="0" applyFont="1" applyAlignment="1"/>
    <xf numFmtId="0" fontId="13" fillId="16" borderId="0" xfId="0" applyFont="1" applyFill="1" applyAlignment="1">
      <alignment shrinkToFit="1"/>
    </xf>
    <xf numFmtId="0" fontId="2" fillId="16" borderId="0" xfId="0" applyFont="1" applyFill="1" applyBorder="1" applyAlignment="1">
      <alignment horizontal="center" vertical="center" shrinkToFit="1"/>
    </xf>
    <xf numFmtId="0" fontId="13" fillId="16" borderId="13" xfId="0" applyFont="1" applyFill="1" applyBorder="1" applyAlignment="1">
      <alignment horizontal="center" vertical="center" shrinkToFit="1"/>
    </xf>
    <xf numFmtId="0" fontId="13" fillId="23" borderId="16" xfId="0" applyFont="1" applyFill="1" applyBorder="1" applyAlignment="1">
      <alignment horizontal="center" vertical="center" shrinkToFit="1"/>
    </xf>
    <xf numFmtId="0" fontId="2" fillId="11" borderId="7" xfId="0" applyFont="1" applyFill="1" applyBorder="1" applyAlignment="1">
      <alignment horizontal="center" vertical="center" shrinkToFit="1"/>
    </xf>
    <xf numFmtId="0" fontId="2" fillId="24" borderId="13" xfId="0" applyFont="1" applyFill="1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shrinkToFit="1"/>
    </xf>
    <xf numFmtId="0" fontId="2" fillId="11" borderId="9" xfId="0" applyFont="1" applyFill="1" applyBorder="1" applyAlignment="1">
      <alignment horizontal="center" vertical="center" shrinkToFit="1"/>
    </xf>
    <xf numFmtId="0" fontId="9" fillId="0" borderId="8" xfId="0" applyFont="1" applyBorder="1" applyAlignment="1">
      <alignment horizontal="center" vertical="center" shrinkToFit="1"/>
    </xf>
    <xf numFmtId="0" fontId="2" fillId="11" borderId="17" xfId="0" applyFont="1" applyFill="1" applyBorder="1" applyAlignment="1">
      <alignment horizontal="center" vertical="center" shrinkToFit="1"/>
    </xf>
    <xf numFmtId="0" fontId="9" fillId="0" borderId="10" xfId="0" applyFont="1" applyBorder="1" applyAlignment="1">
      <alignment horizontal="center" vertical="center" shrinkToFit="1"/>
    </xf>
    <xf numFmtId="0" fontId="13" fillId="23" borderId="4" xfId="0" applyFont="1" applyFill="1" applyBorder="1" applyAlignment="1">
      <alignment horizontal="center" vertical="center" shrinkToFit="1"/>
    </xf>
    <xf numFmtId="0" fontId="13" fillId="23" borderId="8" xfId="0" applyFont="1" applyFill="1" applyBorder="1" applyAlignment="1">
      <alignment horizontal="center" vertical="center" shrinkToFit="1"/>
    </xf>
    <xf numFmtId="0" fontId="13" fillId="23" borderId="10" xfId="0" applyFont="1" applyFill="1" applyBorder="1" applyAlignment="1">
      <alignment horizontal="center" vertical="center" shrinkToFit="1"/>
    </xf>
    <xf numFmtId="0" fontId="2" fillId="11" borderId="12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shrinkToFit="1"/>
    </xf>
    <xf numFmtId="0" fontId="13" fillId="0" borderId="0" xfId="0" applyFont="1" applyFill="1" applyBorder="1" applyAlignment="1">
      <alignment shrinkToFit="1"/>
    </xf>
    <xf numFmtId="0" fontId="13" fillId="0" borderId="0" xfId="0" applyFont="1" applyFill="1" applyBorder="1" applyAlignment="1">
      <alignment vertical="center" shrinkToFit="1"/>
    </xf>
    <xf numFmtId="0" fontId="2" fillId="0" borderId="0" xfId="0" applyFont="1" applyFill="1" applyAlignment="1">
      <alignment horizontal="center" vertical="center" shrinkToFit="1"/>
    </xf>
    <xf numFmtId="0" fontId="17" fillId="0" borderId="0" xfId="0" applyFont="1"/>
    <xf numFmtId="0" fontId="9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9" fillId="0" borderId="0" xfId="0" applyFont="1" applyAlignment="1">
      <alignment shrinkToFit="1"/>
    </xf>
    <xf numFmtId="0" fontId="13" fillId="23" borderId="1" xfId="0" applyFont="1" applyFill="1" applyBorder="1" applyAlignment="1">
      <alignment horizontal="center" vertical="center" shrinkToFit="1"/>
    </xf>
    <xf numFmtId="0" fontId="13" fillId="23" borderId="18" xfId="0" applyFont="1" applyFill="1" applyBorder="1" applyAlignment="1">
      <alignment horizontal="center" vertical="center" shrinkToFit="1"/>
    </xf>
    <xf numFmtId="0" fontId="2" fillId="12" borderId="16" xfId="0" applyFont="1" applyFill="1" applyBorder="1" applyAlignment="1">
      <alignment horizontal="center" vertical="center" shrinkToFit="1"/>
    </xf>
    <xf numFmtId="0" fontId="18" fillId="12" borderId="1" xfId="0" applyFont="1" applyFill="1" applyBorder="1" applyAlignment="1">
      <alignment horizontal="center" vertical="center" shrinkToFit="1"/>
    </xf>
    <xf numFmtId="0" fontId="2" fillId="12" borderId="18" xfId="0" applyFont="1" applyFill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9" fillId="0" borderId="7" xfId="0" applyFont="1" applyBorder="1" applyAlignment="1">
      <alignment horizontal="center" vertical="center" shrinkToFit="1"/>
    </xf>
    <xf numFmtId="0" fontId="9" fillId="13" borderId="4" xfId="0" applyFont="1" applyFill="1" applyBorder="1" applyAlignment="1">
      <alignment horizontal="center" shrinkToFit="1"/>
    </xf>
    <xf numFmtId="0" fontId="9" fillId="13" borderId="5" xfId="0" applyFont="1" applyFill="1" applyBorder="1" applyAlignment="1">
      <alignment horizontal="left" vertical="center" shrinkToFit="1"/>
    </xf>
    <xf numFmtId="0" fontId="9" fillId="13" borderId="7" xfId="0" applyFont="1" applyFill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9" xfId="0" applyFont="1" applyBorder="1" applyAlignment="1">
      <alignment horizontal="center" vertical="center" shrinkToFit="1"/>
    </xf>
    <xf numFmtId="0" fontId="9" fillId="13" borderId="8" xfId="0" applyFont="1" applyFill="1" applyBorder="1" applyAlignment="1">
      <alignment horizontal="center" shrinkToFit="1"/>
    </xf>
    <xf numFmtId="0" fontId="9" fillId="13" borderId="6" xfId="0" applyFont="1" applyFill="1" applyBorder="1" applyAlignment="1">
      <alignment horizontal="left" vertical="center" shrinkToFit="1"/>
    </xf>
    <xf numFmtId="0" fontId="9" fillId="13" borderId="9" xfId="0" applyFont="1" applyFill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 shrinkToFit="1"/>
    </xf>
    <xf numFmtId="0" fontId="9" fillId="13" borderId="10" xfId="0" applyFont="1" applyFill="1" applyBorder="1" applyAlignment="1">
      <alignment horizontal="center" shrinkToFit="1"/>
    </xf>
    <xf numFmtId="0" fontId="9" fillId="13" borderId="11" xfId="0" applyFont="1" applyFill="1" applyBorder="1" applyAlignment="1">
      <alignment horizontal="left" vertical="center" shrinkToFit="1"/>
    </xf>
    <xf numFmtId="0" fontId="9" fillId="13" borderId="12" xfId="0" applyFont="1" applyFill="1" applyBorder="1" applyAlignment="1">
      <alignment horizontal="center" vertical="center" shrinkToFit="1"/>
    </xf>
    <xf numFmtId="0" fontId="13" fillId="23" borderId="5" xfId="0" applyFont="1" applyFill="1" applyBorder="1" applyAlignment="1">
      <alignment horizontal="center" vertical="center" shrinkToFit="1"/>
    </xf>
    <xf numFmtId="0" fontId="13" fillId="23" borderId="7" xfId="0" applyFont="1" applyFill="1" applyBorder="1" applyAlignment="1">
      <alignment horizontal="center" vertical="center" shrinkToFit="1"/>
    </xf>
    <xf numFmtId="0" fontId="2" fillId="12" borderId="19" xfId="0" applyFont="1" applyFill="1" applyBorder="1" applyAlignment="1">
      <alignment shrinkToFit="1"/>
    </xf>
    <xf numFmtId="0" fontId="13" fillId="23" borderId="6" xfId="0" applyFont="1" applyFill="1" applyBorder="1" applyAlignment="1">
      <alignment horizontal="center" vertical="center" shrinkToFit="1"/>
    </xf>
    <xf numFmtId="0" fontId="13" fillId="23" borderId="9" xfId="0" applyFont="1" applyFill="1" applyBorder="1" applyAlignment="1">
      <alignment horizontal="center" vertical="center" shrinkToFit="1"/>
    </xf>
    <xf numFmtId="0" fontId="2" fillId="12" borderId="13" xfId="0" applyFont="1" applyFill="1" applyBorder="1" applyAlignment="1">
      <alignment shrinkToFit="1"/>
    </xf>
    <xf numFmtId="0" fontId="13" fillId="23" borderId="11" xfId="0" applyFont="1" applyFill="1" applyBorder="1" applyAlignment="1">
      <alignment horizontal="center" vertical="center" shrinkToFit="1"/>
    </xf>
    <xf numFmtId="0" fontId="13" fillId="23" borderId="12" xfId="0" applyFont="1" applyFill="1" applyBorder="1" applyAlignment="1">
      <alignment horizontal="center" vertical="center" shrinkToFit="1"/>
    </xf>
    <xf numFmtId="0" fontId="9" fillId="0" borderId="0" xfId="0" applyFont="1" applyAlignment="1">
      <alignment wrapText="1" shrinkToFit="1"/>
    </xf>
    <xf numFmtId="0" fontId="19" fillId="25" borderId="13" xfId="0" applyFont="1" applyFill="1" applyBorder="1" applyAlignment="1">
      <alignment shrinkToFit="1"/>
    </xf>
    <xf numFmtId="0" fontId="13" fillId="16" borderId="13" xfId="0" applyFont="1" applyFill="1" applyBorder="1" applyAlignment="1">
      <alignment horizontal="center" shrinkToFit="1"/>
    </xf>
    <xf numFmtId="0" fontId="13" fillId="16" borderId="13" xfId="0" applyFont="1" applyFill="1" applyBorder="1" applyAlignment="1">
      <alignment horizontal="left" shrinkToFit="1"/>
    </xf>
    <xf numFmtId="0" fontId="13" fillId="27" borderId="13" xfId="0" applyFont="1" applyFill="1" applyBorder="1" applyAlignment="1">
      <alignment horizontal="center" shrinkToFit="1"/>
    </xf>
    <xf numFmtId="0" fontId="19" fillId="28" borderId="13" xfId="0" applyFont="1" applyFill="1" applyBorder="1" applyAlignment="1">
      <alignment horizontal="center" shrinkToFit="1"/>
    </xf>
    <xf numFmtId="0" fontId="16" fillId="28" borderId="13" xfId="0" applyFont="1" applyFill="1" applyBorder="1" applyAlignment="1">
      <alignment shrinkToFit="1"/>
    </xf>
    <xf numFmtId="0" fontId="2" fillId="28" borderId="13" xfId="0" applyFont="1" applyFill="1" applyBorder="1" applyAlignment="1">
      <alignment horizontal="center" shrinkToFit="1"/>
    </xf>
    <xf numFmtId="0" fontId="19" fillId="25" borderId="13" xfId="0" applyFont="1" applyFill="1" applyBorder="1" applyAlignment="1">
      <alignment horizontal="center" shrinkToFit="1"/>
    </xf>
    <xf numFmtId="0" fontId="2" fillId="28" borderId="13" xfId="0" applyFont="1" applyFill="1" applyBorder="1" applyAlignment="1">
      <alignment shrinkToFit="1"/>
    </xf>
    <xf numFmtId="0" fontId="2" fillId="28" borderId="13" xfId="0" applyFont="1" applyFill="1" applyBorder="1" applyAlignment="1">
      <alignment horizontal="left" shrinkToFit="1"/>
    </xf>
    <xf numFmtId="0" fontId="2" fillId="25" borderId="13" xfId="0" applyFont="1" applyFill="1" applyBorder="1" applyAlignment="1">
      <alignment horizontal="center" shrinkToFit="1"/>
    </xf>
    <xf numFmtId="0" fontId="9" fillId="0" borderId="4" xfId="0" applyFont="1" applyBorder="1" applyAlignment="1">
      <alignment horizontal="center" shrinkToFit="1"/>
    </xf>
    <xf numFmtId="0" fontId="2" fillId="0" borderId="20" xfId="0" applyFont="1" applyBorder="1" applyAlignment="1">
      <alignment horizontal="left" shrinkToFit="1"/>
    </xf>
    <xf numFmtId="0" fontId="9" fillId="0" borderId="21" xfId="0" applyFont="1" applyBorder="1" applyAlignment="1">
      <alignment horizontal="center" shrinkToFit="1"/>
    </xf>
    <xf numFmtId="0" fontId="2" fillId="0" borderId="22" xfId="0" applyFont="1" applyBorder="1" applyAlignment="1">
      <alignment horizontal="center" shrinkToFit="1"/>
    </xf>
    <xf numFmtId="0" fontId="2" fillId="0" borderId="20" xfId="0" applyFont="1" applyBorder="1" applyAlignment="1">
      <alignment horizontal="center" shrinkToFit="1"/>
    </xf>
    <xf numFmtId="0" fontId="2" fillId="0" borderId="21" xfId="0" applyFont="1" applyBorder="1" applyAlignment="1">
      <alignment horizontal="center" shrinkToFit="1"/>
    </xf>
    <xf numFmtId="0" fontId="9" fillId="0" borderId="8" xfId="0" applyFont="1" applyBorder="1" applyAlignment="1">
      <alignment horizontal="center" shrinkToFit="1"/>
    </xf>
    <xf numFmtId="0" fontId="2" fillId="0" borderId="6" xfId="0" applyFont="1" applyBorder="1" applyAlignment="1">
      <alignment horizontal="left" shrinkToFit="1"/>
    </xf>
    <xf numFmtId="0" fontId="9" fillId="0" borderId="9" xfId="0" applyFont="1" applyBorder="1" applyAlignment="1">
      <alignment horizontal="center" shrinkToFit="1"/>
    </xf>
    <xf numFmtId="0" fontId="2" fillId="0" borderId="8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2" fillId="0" borderId="9" xfId="0" applyFont="1" applyBorder="1" applyAlignment="1">
      <alignment horizontal="center" shrinkToFit="1"/>
    </xf>
    <xf numFmtId="0" fontId="9" fillId="0" borderId="10" xfId="0" applyFont="1" applyBorder="1" applyAlignment="1">
      <alignment horizontal="center" shrinkToFit="1"/>
    </xf>
    <xf numFmtId="0" fontId="2" fillId="0" borderId="11" xfId="0" applyFont="1" applyBorder="1" applyAlignment="1">
      <alignment horizontal="left" shrinkToFit="1"/>
    </xf>
    <xf numFmtId="0" fontId="9" fillId="0" borderId="12" xfId="0" applyFont="1" applyBorder="1" applyAlignment="1">
      <alignment horizontal="center" shrinkToFit="1"/>
    </xf>
    <xf numFmtId="0" fontId="2" fillId="0" borderId="10" xfId="0" applyFont="1" applyBorder="1" applyAlignment="1">
      <alignment horizontal="center" shrinkToFit="1"/>
    </xf>
    <xf numFmtId="0" fontId="2" fillId="0" borderId="11" xfId="0" applyFont="1" applyBorder="1" applyAlignment="1">
      <alignment horizontal="center" shrinkToFit="1"/>
    </xf>
    <xf numFmtId="0" fontId="2" fillId="0" borderId="12" xfId="0" applyFont="1" applyBorder="1" applyAlignment="1">
      <alignment horizontal="center" shrinkToFit="1"/>
    </xf>
    <xf numFmtId="0" fontId="9" fillId="28" borderId="13" xfId="0" applyFont="1" applyFill="1" applyBorder="1" applyAlignment="1">
      <alignment horizontal="left" shrinkToFit="1"/>
    </xf>
    <xf numFmtId="0" fontId="9" fillId="28" borderId="13" xfId="0" applyFont="1" applyFill="1" applyBorder="1" applyAlignment="1">
      <alignment horizontal="center" shrinkToFit="1"/>
    </xf>
    <xf numFmtId="0" fontId="20" fillId="29" borderId="13" xfId="0" applyFont="1" applyFill="1" applyBorder="1" applyAlignment="1">
      <alignment horizontal="center" vertical="center" shrinkToFit="1"/>
    </xf>
    <xf numFmtId="0" fontId="13" fillId="23" borderId="13" xfId="0" applyFont="1" applyFill="1" applyBorder="1" applyAlignment="1">
      <alignment horizontal="left" shrinkToFit="1"/>
    </xf>
    <xf numFmtId="0" fontId="13" fillId="23" borderId="13" xfId="0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left" shrinkToFit="1"/>
    </xf>
    <xf numFmtId="0" fontId="21" fillId="26" borderId="13" xfId="0" applyFont="1" applyFill="1" applyBorder="1" applyAlignment="1">
      <alignment horizontal="center" shrinkToFit="1"/>
    </xf>
    <xf numFmtId="0" fontId="13" fillId="31" borderId="13" xfId="0" applyFont="1" applyFill="1" applyBorder="1" applyAlignment="1">
      <alignment horizontal="center" shrinkToFit="1"/>
    </xf>
    <xf numFmtId="0" fontId="13" fillId="0" borderId="0" xfId="0" applyFont="1" applyAlignment="1">
      <alignment shrinkToFit="1"/>
    </xf>
    <xf numFmtId="0" fontId="19" fillId="32" borderId="13" xfId="0" applyFont="1" applyFill="1" applyBorder="1" applyAlignment="1">
      <alignment horizontal="center" shrinkToFit="1"/>
    </xf>
    <xf numFmtId="0" fontId="19" fillId="32" borderId="13" xfId="0" applyFont="1" applyFill="1" applyBorder="1" applyAlignment="1">
      <alignment horizontal="left" shrinkToFit="1"/>
    </xf>
    <xf numFmtId="0" fontId="13" fillId="30" borderId="0" xfId="0" applyFont="1" applyFill="1" applyAlignment="1">
      <alignment horizontal="left" vertical="top" shrinkToFit="1"/>
    </xf>
    <xf numFmtId="0" fontId="1" fillId="0" borderId="25" xfId="0" applyFont="1" applyFill="1" applyBorder="1" applyAlignment="1">
      <alignment vertical="center" shrinkToFit="1"/>
    </xf>
    <xf numFmtId="0" fontId="1" fillId="0" borderId="0" xfId="0" applyFont="1" applyFill="1" applyBorder="1" applyAlignment="1">
      <alignment horizontal="center" vertical="center" shrinkToFit="1"/>
    </xf>
    <xf numFmtId="0" fontId="1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22" fillId="0" borderId="0" xfId="0" applyFont="1" applyFill="1" applyAlignment="1">
      <alignment horizontal="center" vertical="center" shrinkToFit="1"/>
    </xf>
    <xf numFmtId="0" fontId="1" fillId="0" borderId="0" xfId="0" applyFont="1" applyFill="1" applyAlignment="1">
      <alignment vertical="center" shrinkToFit="1"/>
    </xf>
    <xf numFmtId="0" fontId="2" fillId="0" borderId="26" xfId="0" applyFont="1" applyBorder="1" applyAlignment="1">
      <alignment shrinkToFit="1"/>
    </xf>
    <xf numFmtId="0" fontId="1" fillId="0" borderId="26" xfId="0" applyFont="1" applyFill="1" applyBorder="1" applyAlignment="1">
      <alignment vertical="center" shrinkToFit="1"/>
    </xf>
    <xf numFmtId="0" fontId="1" fillId="0" borderId="26" xfId="0" applyNumberFormat="1" applyFont="1" applyFill="1" applyBorder="1" applyAlignment="1">
      <alignment vertical="center" shrinkToFit="1"/>
    </xf>
    <xf numFmtId="0" fontId="1" fillId="0" borderId="26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vertical="center" shrinkToFit="1"/>
    </xf>
    <xf numFmtId="0" fontId="18" fillId="0" borderId="25" xfId="0" applyFont="1" applyBorder="1" applyAlignment="1">
      <alignment shrinkToFit="1"/>
    </xf>
    <xf numFmtId="0" fontId="22" fillId="33" borderId="0" xfId="0" applyFont="1" applyFill="1" applyAlignment="1">
      <alignment horizontal="center" vertical="center" shrinkToFit="1"/>
    </xf>
    <xf numFmtId="0" fontId="2" fillId="0" borderId="0" xfId="0" applyFont="1" applyBorder="1" applyAlignment="1">
      <alignment horizontal="center" shrinkToFit="1"/>
    </xf>
    <xf numFmtId="0" fontId="1" fillId="26" borderId="0" xfId="0" applyNumberFormat="1" applyFont="1" applyFill="1" applyBorder="1" applyAlignment="1">
      <alignment horizontal="center" vertical="center" shrinkToFit="1"/>
    </xf>
    <xf numFmtId="0" fontId="1" fillId="9" borderId="0" xfId="0" applyFont="1" applyFill="1" applyAlignment="1">
      <alignment horizontal="center" vertical="center" shrinkToFit="1"/>
    </xf>
    <xf numFmtId="0" fontId="14" fillId="9" borderId="0" xfId="0" applyFont="1" applyFill="1" applyAlignment="1">
      <alignment horizontal="center" vertical="center" shrinkToFit="1"/>
    </xf>
    <xf numFmtId="0" fontId="1" fillId="27" borderId="27" xfId="0" applyFont="1" applyFill="1" applyBorder="1" applyAlignment="1">
      <alignment horizontal="center" vertical="center" shrinkToFit="1"/>
    </xf>
    <xf numFmtId="0" fontId="14" fillId="27" borderId="26" xfId="0" applyFont="1" applyFill="1" applyBorder="1" applyAlignment="1">
      <alignment horizontal="center" vertical="center" shrinkToFit="1"/>
    </xf>
    <xf numFmtId="0" fontId="14" fillId="34" borderId="26" xfId="0" applyFont="1" applyFill="1" applyBorder="1" applyAlignment="1">
      <alignment horizontal="center" vertical="center" shrinkToFit="1"/>
    </xf>
    <xf numFmtId="0" fontId="14" fillId="34" borderId="26" xfId="0" applyNumberFormat="1" applyFont="1" applyFill="1" applyBorder="1" applyAlignment="1">
      <alignment horizontal="center" vertical="center" shrinkToFit="1"/>
    </xf>
    <xf numFmtId="0" fontId="2" fillId="0" borderId="27" xfId="0" applyFont="1" applyBorder="1" applyAlignment="1">
      <alignment horizontal="center" vertical="center" shrinkToFit="1"/>
    </xf>
    <xf numFmtId="0" fontId="1" fillId="2" borderId="28" xfId="0" applyFont="1" applyFill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0" fontId="1" fillId="2" borderId="30" xfId="0" applyFont="1" applyFill="1" applyBorder="1" applyAlignment="1">
      <alignment horizontal="center" vertical="center" shrinkToFit="1"/>
    </xf>
    <xf numFmtId="0" fontId="24" fillId="27" borderId="0" xfId="0" applyFont="1" applyFill="1" applyBorder="1" applyAlignment="1">
      <alignment horizontal="center" vertical="center" shrinkToFit="1"/>
    </xf>
    <xf numFmtId="0" fontId="14" fillId="27" borderId="31" xfId="0" applyFont="1" applyFill="1" applyBorder="1" applyAlignment="1">
      <alignment horizontal="center" vertical="center" shrinkToFit="1"/>
    </xf>
    <xf numFmtId="0" fontId="14" fillId="27" borderId="32" xfId="0" applyFont="1" applyFill="1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" fillId="27" borderId="26" xfId="0" applyFont="1" applyFill="1" applyBorder="1" applyAlignment="1">
      <alignment horizontal="center" vertical="center" shrinkToFit="1"/>
    </xf>
    <xf numFmtId="0" fontId="22" fillId="0" borderId="26" xfId="0" applyFont="1" applyFill="1" applyBorder="1" applyAlignment="1">
      <alignment horizontal="center" vertical="center" shrinkToFit="1"/>
    </xf>
    <xf numFmtId="14" fontId="22" fillId="0" borderId="26" xfId="0" applyNumberFormat="1" applyFont="1" applyFill="1" applyBorder="1" applyAlignment="1">
      <alignment horizontal="center" vertical="center" shrinkToFit="1"/>
    </xf>
    <xf numFmtId="0" fontId="22" fillId="0" borderId="26" xfId="0" applyNumberFormat="1" applyFont="1" applyFill="1" applyBorder="1" applyAlignment="1">
      <alignment horizontal="center" vertical="center" shrinkToFit="1"/>
    </xf>
    <xf numFmtId="0" fontId="1" fillId="26" borderId="0" xfId="0" applyFont="1" applyFill="1" applyBorder="1" applyAlignment="1">
      <alignment horizontal="center" vertical="center" shrinkToFit="1"/>
    </xf>
    <xf numFmtId="9" fontId="1" fillId="0" borderId="0" xfId="0" applyNumberFormat="1" applyFont="1" applyFill="1" applyBorder="1" applyAlignment="1">
      <alignment horizontal="center" vertical="center" shrinkToFit="1"/>
    </xf>
    <xf numFmtId="0" fontId="25" fillId="27" borderId="26" xfId="0" applyNumberFormat="1" applyFont="1" applyFill="1" applyBorder="1" applyAlignment="1">
      <alignment horizontal="center" vertical="center" shrinkToFit="1"/>
    </xf>
    <xf numFmtId="0" fontId="5" fillId="35" borderId="26" xfId="0" applyNumberFormat="1" applyFont="1" applyFill="1" applyBorder="1" applyAlignment="1">
      <alignment horizontal="center" vertical="center" shrinkToFit="1"/>
    </xf>
    <xf numFmtId="0" fontId="5" fillId="27" borderId="26" xfId="0" applyFont="1" applyFill="1" applyBorder="1" applyAlignment="1">
      <alignment horizontal="center" vertical="center" shrinkToFit="1"/>
    </xf>
    <xf numFmtId="0" fontId="14" fillId="16" borderId="26" xfId="0" applyFont="1" applyFill="1" applyBorder="1" applyAlignment="1">
      <alignment horizontal="center" vertical="center" shrinkToFit="1"/>
    </xf>
    <xf numFmtId="0" fontId="1" fillId="2" borderId="30" xfId="0" applyNumberFormat="1" applyFont="1" applyFill="1" applyBorder="1" applyAlignment="1">
      <alignment horizontal="center" vertical="center" shrinkToFit="1"/>
    </xf>
    <xf numFmtId="0" fontId="5" fillId="35" borderId="26" xfId="0" applyFont="1" applyFill="1" applyBorder="1" applyAlignment="1">
      <alignment horizontal="center" vertical="center" shrinkToFit="1"/>
    </xf>
    <xf numFmtId="0" fontId="14" fillId="36" borderId="26" xfId="0" applyFont="1" applyFill="1" applyBorder="1" applyAlignment="1">
      <alignment horizontal="center" vertical="center" shrinkToFit="1"/>
    </xf>
    <xf numFmtId="0" fontId="14" fillId="37" borderId="26" xfId="0" applyFont="1" applyFill="1" applyBorder="1" applyAlignment="1">
      <alignment horizontal="center" vertical="center" shrinkToFit="1"/>
    </xf>
    <xf numFmtId="0" fontId="1" fillId="11" borderId="28" xfId="0" applyFont="1" applyFill="1" applyBorder="1" applyAlignment="1">
      <alignment vertical="center" shrinkToFit="1"/>
    </xf>
    <xf numFmtId="0" fontId="1" fillId="11" borderId="28" xfId="0" applyFont="1" applyFill="1" applyBorder="1" applyAlignment="1">
      <alignment horizontal="center" vertical="center" shrinkToFit="1"/>
    </xf>
    <xf numFmtId="0" fontId="1" fillId="0" borderId="25" xfId="0" applyFont="1" applyFill="1" applyBorder="1" applyAlignment="1">
      <alignment horizontal="center" vertical="center" shrinkToFit="1"/>
    </xf>
    <xf numFmtId="0" fontId="14" fillId="17" borderId="26" xfId="0" applyFont="1" applyFill="1" applyBorder="1" applyAlignment="1">
      <alignment horizontal="center" vertical="center" shrinkToFit="1"/>
    </xf>
    <xf numFmtId="0" fontId="14" fillId="30" borderId="26" xfId="0" applyFont="1" applyFill="1" applyBorder="1" applyAlignment="1">
      <alignment horizontal="center" vertical="center" shrinkToFit="1"/>
    </xf>
    <xf numFmtId="0" fontId="14" fillId="31" borderId="26" xfId="0" applyFont="1" applyFill="1" applyBorder="1" applyAlignment="1">
      <alignment horizontal="center" vertical="center" shrinkToFit="1"/>
    </xf>
    <xf numFmtId="0" fontId="1" fillId="2" borderId="28" xfId="0" applyFont="1" applyFill="1" applyBorder="1" applyAlignment="1">
      <alignment vertical="center" shrinkToFit="1"/>
    </xf>
    <xf numFmtId="9" fontId="22" fillId="0" borderId="26" xfId="0" applyNumberFormat="1" applyFont="1" applyFill="1" applyBorder="1" applyAlignment="1">
      <alignment horizontal="center" vertical="center" shrinkToFit="1"/>
    </xf>
    <xf numFmtId="0" fontId="14" fillId="38" borderId="26" xfId="0" applyFont="1" applyFill="1" applyBorder="1" applyAlignment="1">
      <alignment horizontal="center" vertical="center" shrinkToFit="1"/>
    </xf>
    <xf numFmtId="0" fontId="26" fillId="16" borderId="26" xfId="0" applyFont="1" applyFill="1" applyBorder="1" applyAlignment="1">
      <alignment horizontal="center" vertical="center" shrinkToFit="1"/>
    </xf>
    <xf numFmtId="0" fontId="1" fillId="39" borderId="28" xfId="0" applyFont="1" applyFill="1" applyBorder="1" applyAlignment="1">
      <alignment horizontal="center" vertical="center" shrinkToFit="1"/>
    </xf>
    <xf numFmtId="0" fontId="1" fillId="39" borderId="30" xfId="0" applyFont="1" applyFill="1" applyBorder="1" applyAlignment="1">
      <alignment horizontal="center" vertical="center" shrinkToFit="1"/>
    </xf>
    <xf numFmtId="0" fontId="27" fillId="10" borderId="26" xfId="0" applyFont="1" applyFill="1" applyBorder="1" applyAlignment="1">
      <alignment horizontal="center" vertical="center" shrinkToFit="1"/>
    </xf>
    <xf numFmtId="0" fontId="1" fillId="0" borderId="28" xfId="0" applyFont="1" applyFill="1" applyBorder="1" applyAlignment="1">
      <alignment horizontal="center" vertical="center" shrinkToFit="1"/>
    </xf>
    <xf numFmtId="0" fontId="1" fillId="0" borderId="30" xfId="0" applyFont="1" applyFill="1" applyBorder="1" applyAlignment="1">
      <alignment horizontal="center" vertical="center" shrinkToFit="1"/>
    </xf>
    <xf numFmtId="0" fontId="1" fillId="0" borderId="33" xfId="0" applyFont="1" applyFill="1" applyBorder="1" applyAlignment="1">
      <alignment horizontal="center" vertical="center" shrinkToFit="1"/>
    </xf>
    <xf numFmtId="0" fontId="1" fillId="0" borderId="34" xfId="0" applyFont="1" applyFill="1" applyBorder="1" applyAlignment="1">
      <alignment horizontal="center" vertical="center" shrinkToFit="1"/>
    </xf>
    <xf numFmtId="0" fontId="1" fillId="37" borderId="26" xfId="0" applyFont="1" applyFill="1" applyBorder="1" applyAlignment="1">
      <alignment horizontal="center" vertical="center" shrinkToFit="1"/>
    </xf>
    <xf numFmtId="0" fontId="1" fillId="6" borderId="26" xfId="0" applyFont="1" applyFill="1" applyBorder="1" applyAlignment="1">
      <alignment horizontal="center" vertical="center" shrinkToFit="1"/>
    </xf>
    <xf numFmtId="0" fontId="1" fillId="10" borderId="26" xfId="0" applyFont="1" applyFill="1" applyBorder="1" applyAlignment="1">
      <alignment horizontal="center" vertical="center" shrinkToFit="1"/>
    </xf>
    <xf numFmtId="0" fontId="1" fillId="6" borderId="35" xfId="0" applyFont="1" applyFill="1" applyBorder="1" applyAlignment="1">
      <alignment horizontal="center" vertical="center" shrinkToFit="1"/>
    </xf>
    <xf numFmtId="0" fontId="22" fillId="0" borderId="35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1" fillId="10" borderId="35" xfId="0" applyFont="1" applyFill="1" applyBorder="1" applyAlignment="1">
      <alignment horizontal="center" vertical="center" shrinkToFit="1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shrinkToFit="1"/>
    </xf>
    <xf numFmtId="0" fontId="14" fillId="27" borderId="38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shrinkToFit="1"/>
    </xf>
    <xf numFmtId="0" fontId="1" fillId="40" borderId="18" xfId="0" applyFont="1" applyFill="1" applyBorder="1" applyAlignment="1">
      <alignment horizontal="center" vertical="center" shrinkToFit="1"/>
    </xf>
    <xf numFmtId="0" fontId="1" fillId="40" borderId="13" xfId="0" applyFont="1" applyFill="1" applyBorder="1" applyAlignment="1">
      <alignment horizontal="center" vertical="center" shrinkToFit="1"/>
    </xf>
    <xf numFmtId="0" fontId="14" fillId="27" borderId="39" xfId="0" applyFont="1" applyFill="1" applyBorder="1" applyAlignment="1">
      <alignment horizontal="center" vertical="center" shrinkToFit="1"/>
    </xf>
    <xf numFmtId="0" fontId="1" fillId="41" borderId="13" xfId="0" applyFont="1" applyFill="1" applyBorder="1" applyAlignment="1">
      <alignment horizontal="center" vertical="center" shrinkToFit="1"/>
    </xf>
    <xf numFmtId="0" fontId="1" fillId="41" borderId="16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center" vertical="center" shrinkToFit="1"/>
    </xf>
    <xf numFmtId="0" fontId="1" fillId="0" borderId="18" xfId="0" applyFont="1" applyFill="1" applyBorder="1" applyAlignment="1">
      <alignment horizontal="center" vertical="center" shrinkToFit="1"/>
    </xf>
    <xf numFmtId="0" fontId="14" fillId="27" borderId="13" xfId="0" applyFont="1" applyFill="1" applyBorder="1" applyAlignment="1">
      <alignment horizontal="center" vertical="center" shrinkToFit="1"/>
    </xf>
    <xf numFmtId="0" fontId="14" fillId="0" borderId="40" xfId="0" applyFont="1" applyFill="1" applyBorder="1" applyAlignment="1">
      <alignment horizontal="center" vertical="center" shrinkToFit="1"/>
    </xf>
    <xf numFmtId="0" fontId="1" fillId="42" borderId="13" xfId="0" applyFont="1" applyFill="1" applyBorder="1" applyAlignment="1">
      <alignment horizontal="center" vertical="center" shrinkToFit="1"/>
    </xf>
    <xf numFmtId="0" fontId="1" fillId="43" borderId="13" xfId="0" applyFont="1" applyFill="1" applyBorder="1" applyAlignment="1">
      <alignment horizontal="center" vertical="center" shrinkToFit="1"/>
    </xf>
    <xf numFmtId="0" fontId="1" fillId="0" borderId="35" xfId="0" applyFont="1" applyFill="1" applyBorder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/>
    <xf numFmtId="0" fontId="2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2" fillId="44" borderId="41" xfId="0" applyFont="1" applyFill="1" applyBorder="1" applyAlignment="1">
      <alignment horizontal="center"/>
    </xf>
    <xf numFmtId="0" fontId="2" fillId="44" borderId="42" xfId="0" applyFont="1" applyFill="1" applyBorder="1" applyAlignment="1">
      <alignment horizontal="center"/>
    </xf>
    <xf numFmtId="0" fontId="2" fillId="44" borderId="43" xfId="0" applyFont="1" applyFill="1" applyBorder="1" applyAlignment="1">
      <alignment horizontal="center"/>
    </xf>
    <xf numFmtId="0" fontId="1" fillId="45" borderId="44" xfId="0" applyFont="1" applyFill="1" applyBorder="1" applyAlignment="1">
      <alignment horizontal="center" vertical="center"/>
    </xf>
    <xf numFmtId="0" fontId="1" fillId="45" borderId="45" xfId="0" applyFont="1" applyFill="1" applyBorder="1" applyAlignment="1">
      <alignment horizontal="center" vertic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1" fillId="0" borderId="49" xfId="0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/>
    </xf>
    <xf numFmtId="9" fontId="2" fillId="6" borderId="0" xfId="0" applyNumberFormat="1" applyFont="1" applyFill="1" applyAlignment="1">
      <alignment horizontal="center"/>
    </xf>
    <xf numFmtId="0" fontId="2" fillId="46" borderId="0" xfId="0" applyFont="1" applyFill="1" applyAlignment="1">
      <alignment horizontal="center"/>
    </xf>
    <xf numFmtId="0" fontId="2" fillId="46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1" fillId="47" borderId="44" xfId="0" applyFont="1" applyFill="1" applyBorder="1" applyAlignment="1">
      <alignment horizontal="center" vertical="center"/>
    </xf>
    <xf numFmtId="0" fontId="1" fillId="47" borderId="51" xfId="0" applyFont="1" applyFill="1" applyBorder="1" applyAlignment="1">
      <alignment horizontal="center" vertical="center"/>
    </xf>
    <xf numFmtId="0" fontId="2" fillId="48" borderId="51" xfId="0" applyFont="1" applyFill="1" applyBorder="1" applyAlignment="1">
      <alignment horizontal="center"/>
    </xf>
    <xf numFmtId="0" fontId="2" fillId="48" borderId="45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/>
    </xf>
    <xf numFmtId="22" fontId="2" fillId="0" borderId="0" xfId="0" applyNumberFormat="1" applyFont="1" applyAlignment="1"/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13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3" fillId="0" borderId="13" xfId="0" applyFont="1" applyBorder="1"/>
    <xf numFmtId="0" fontId="2" fillId="40" borderId="4" xfId="0" applyFont="1" applyFill="1" applyBorder="1" applyAlignment="1">
      <alignment horizontal="center" vertical="center"/>
    </xf>
    <xf numFmtId="0" fontId="13" fillId="49" borderId="5" xfId="0" applyFont="1" applyFill="1" applyBorder="1" applyAlignment="1">
      <alignment horizontal="center" vertical="center"/>
    </xf>
    <xf numFmtId="0" fontId="13" fillId="49" borderId="54" xfId="0" applyFont="1" applyFill="1" applyBorder="1" applyAlignment="1">
      <alignment horizontal="center" vertical="center"/>
    </xf>
    <xf numFmtId="0" fontId="13" fillId="50" borderId="1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13" fillId="51" borderId="6" xfId="0" applyFont="1" applyFill="1" applyBorder="1" applyAlignment="1">
      <alignment horizontal="center"/>
    </xf>
    <xf numFmtId="0" fontId="13" fillId="51" borderId="55" xfId="0" applyFont="1" applyFill="1" applyBorder="1" applyAlignment="1">
      <alignment horizontal="center"/>
    </xf>
    <xf numFmtId="0" fontId="13" fillId="50" borderId="17" xfId="0" applyFont="1" applyFill="1" applyBorder="1" applyAlignment="1">
      <alignment horizontal="center"/>
    </xf>
    <xf numFmtId="0" fontId="13" fillId="50" borderId="15" xfId="0" applyFont="1" applyFill="1" applyBorder="1" applyAlignment="1">
      <alignment horizontal="center"/>
    </xf>
    <xf numFmtId="0" fontId="2" fillId="52" borderId="56" xfId="0" applyFont="1" applyFill="1" applyBorder="1" applyAlignment="1">
      <alignment horizontal="center"/>
    </xf>
    <xf numFmtId="0" fontId="2" fillId="52" borderId="17" xfId="0" applyFont="1" applyFill="1" applyBorder="1" applyAlignment="1">
      <alignment horizontal="center"/>
    </xf>
    <xf numFmtId="0" fontId="2" fillId="0" borderId="13" xfId="0" applyFont="1" applyBorder="1"/>
    <xf numFmtId="0" fontId="2" fillId="0" borderId="13" xfId="0" applyFont="1" applyBorder="1" applyAlignment="1"/>
    <xf numFmtId="0" fontId="2" fillId="0" borderId="16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3" fillId="30" borderId="13" xfId="0" applyFont="1" applyFill="1" applyBorder="1" applyAlignment="1">
      <alignment horizontal="center" vertical="center"/>
    </xf>
    <xf numFmtId="0" fontId="2" fillId="29" borderId="57" xfId="0" applyFont="1" applyFill="1" applyBorder="1" applyAlignment="1">
      <alignment horizontal="center" vertical="center"/>
    </xf>
    <xf numFmtId="0" fontId="2" fillId="29" borderId="58" xfId="0" applyFont="1" applyFill="1" applyBorder="1" applyAlignment="1">
      <alignment horizontal="center" vertical="center"/>
    </xf>
    <xf numFmtId="0" fontId="2" fillId="29" borderId="61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6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28" borderId="0" xfId="0" applyFont="1" applyFill="1" applyAlignment="1">
      <alignment horizontal="center"/>
    </xf>
    <xf numFmtId="0" fontId="2" fillId="28" borderId="0" xfId="0" applyFont="1" applyFill="1"/>
    <xf numFmtId="0" fontId="2" fillId="40" borderId="0" xfId="0" applyFont="1" applyFill="1"/>
    <xf numFmtId="0" fontId="2" fillId="40" borderId="0" xfId="0" applyFont="1" applyFill="1" applyAlignment="1">
      <alignment horizontal="center"/>
    </xf>
    <xf numFmtId="0" fontId="13" fillId="49" borderId="0" xfId="0" applyFont="1" applyFill="1" applyAlignment="1">
      <alignment horizontal="center"/>
    </xf>
    <xf numFmtId="0" fontId="13" fillId="49" borderId="0" xfId="0" applyFont="1" applyFill="1"/>
    <xf numFmtId="0" fontId="13" fillId="49" borderId="0" xfId="0" applyFont="1" applyFill="1" applyAlignment="1">
      <alignment horizontal="center" vertical="center"/>
    </xf>
    <xf numFmtId="0" fontId="13" fillId="50" borderId="0" xfId="0" applyFont="1" applyFill="1" applyAlignment="1">
      <alignment horizontal="center"/>
    </xf>
    <xf numFmtId="0" fontId="2" fillId="50" borderId="0" xfId="0" applyFont="1" applyFill="1"/>
    <xf numFmtId="0" fontId="13" fillId="30" borderId="33" xfId="0" applyFont="1" applyFill="1" applyBorder="1" applyAlignment="1">
      <alignment horizontal="center"/>
    </xf>
    <xf numFmtId="0" fontId="13" fillId="30" borderId="33" xfId="0" applyFont="1" applyFill="1" applyBorder="1" applyAlignment="1">
      <alignment horizontal="center" vertical="center"/>
    </xf>
    <xf numFmtId="9" fontId="13" fillId="30" borderId="33" xfId="0" applyNumberFormat="1" applyFont="1" applyFill="1" applyBorder="1" applyAlignment="1">
      <alignment horizontal="center" vertical="center"/>
    </xf>
    <xf numFmtId="9" fontId="9" fillId="28" borderId="13" xfId="0" applyNumberFormat="1" applyFont="1" applyFill="1" applyBorder="1" applyAlignment="1">
      <alignment horizontal="center"/>
    </xf>
    <xf numFmtId="9" fontId="9" fillId="28" borderId="13" xfId="0" applyNumberFormat="1" applyFont="1" applyFill="1" applyBorder="1" applyAlignment="1">
      <alignment horizontal="center" vertical="center"/>
    </xf>
    <xf numFmtId="0" fontId="15" fillId="16" borderId="13" xfId="0" applyFont="1" applyFill="1" applyBorder="1" applyAlignment="1">
      <alignment horizontal="center"/>
    </xf>
    <xf numFmtId="0" fontId="15" fillId="16" borderId="1" xfId="0" applyFont="1" applyFill="1" applyBorder="1" applyAlignment="1">
      <alignment horizontal="left"/>
    </xf>
    <xf numFmtId="0" fontId="15" fillId="16" borderId="1" xfId="0" applyFont="1" applyFill="1" applyBorder="1" applyAlignment="1"/>
    <xf numFmtId="10" fontId="2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9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/>
    <xf numFmtId="0" fontId="31" fillId="0" borderId="0" xfId="0" applyFont="1" applyFill="1" applyBorder="1" applyAlignment="1"/>
    <xf numFmtId="0" fontId="9" fillId="35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43" borderId="0" xfId="0" applyFont="1" applyFill="1"/>
    <xf numFmtId="0" fontId="2" fillId="40" borderId="64" xfId="0" applyFont="1" applyFill="1" applyBorder="1" applyAlignment="1">
      <alignment horizontal="center"/>
    </xf>
    <xf numFmtId="0" fontId="2" fillId="40" borderId="4" xfId="0" applyFont="1" applyFill="1" applyBorder="1"/>
    <xf numFmtId="0" fontId="2" fillId="40" borderId="7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2" fillId="13" borderId="65" xfId="0" applyFont="1" applyFill="1" applyBorder="1"/>
    <xf numFmtId="0" fontId="2" fillId="13" borderId="8" xfId="0" applyFont="1" applyFill="1" applyBorder="1" applyAlignment="1">
      <alignment horizontal="center"/>
    </xf>
    <xf numFmtId="0" fontId="2" fillId="13" borderId="9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/>
    </xf>
    <xf numFmtId="0" fontId="2" fillId="11" borderId="13" xfId="0" applyFont="1" applyFill="1" applyBorder="1"/>
    <xf numFmtId="0" fontId="2" fillId="43" borderId="13" xfId="0" applyFont="1" applyFill="1" applyBorder="1" applyAlignment="1">
      <alignment horizontal="center" vertical="center"/>
    </xf>
    <xf numFmtId="0" fontId="2" fillId="43" borderId="13" xfId="0" applyFont="1" applyFill="1" applyBorder="1" applyAlignment="1">
      <alignment horizontal="center"/>
    </xf>
    <xf numFmtId="0" fontId="2" fillId="13" borderId="66" xfId="0" applyFont="1" applyFill="1" applyBorder="1"/>
    <xf numFmtId="0" fontId="2" fillId="13" borderId="10" xfId="0" applyFont="1" applyFill="1" applyBorder="1" applyAlignment="1">
      <alignment horizontal="center"/>
    </xf>
    <xf numFmtId="0" fontId="2" fillId="13" borderId="12" xfId="0" applyFont="1" applyFill="1" applyBorder="1" applyAlignment="1">
      <alignment horizontal="center" vertical="center"/>
    </xf>
    <xf numFmtId="0" fontId="2" fillId="43" borderId="33" xfId="0" applyFont="1" applyFill="1" applyBorder="1" applyAlignment="1">
      <alignment horizontal="center" vertical="center"/>
    </xf>
    <xf numFmtId="0" fontId="15" fillId="53" borderId="0" xfId="0" applyFont="1" applyFill="1" applyAlignment="1">
      <alignment horizontal="center"/>
    </xf>
    <xf numFmtId="0" fontId="9" fillId="26" borderId="13" xfId="0" applyFont="1" applyFill="1" applyBorder="1" applyAlignment="1">
      <alignment horizontal="center"/>
    </xf>
    <xf numFmtId="9" fontId="9" fillId="26" borderId="13" xfId="0" applyNumberFormat="1" applyFont="1" applyFill="1" applyBorder="1" applyAlignment="1">
      <alignment horizontal="center"/>
    </xf>
    <xf numFmtId="0" fontId="13" fillId="50" borderId="0" xfId="0" applyFont="1" applyFill="1" applyAlignment="1">
      <alignment horizontal="left"/>
    </xf>
    <xf numFmtId="0" fontId="2" fillId="26" borderId="0" xfId="0" applyFont="1" applyFill="1" applyAlignment="1">
      <alignment horizontal="center"/>
    </xf>
    <xf numFmtId="0" fontId="9" fillId="28" borderId="13" xfId="0" applyFont="1" applyFill="1" applyBorder="1" applyAlignment="1">
      <alignment horizontal="center"/>
    </xf>
    <xf numFmtId="0" fontId="9" fillId="0" borderId="0" xfId="0" applyFont="1" applyAlignment="1"/>
    <xf numFmtId="0" fontId="2" fillId="0" borderId="0" xfId="0" applyFont="1" applyFill="1" applyBorder="1" applyAlignment="1">
      <alignment horizontal="center"/>
    </xf>
    <xf numFmtId="0" fontId="15" fillId="16" borderId="18" xfId="0" applyFont="1" applyFill="1" applyBorder="1" applyAlignment="1"/>
    <xf numFmtId="0" fontId="15" fillId="54" borderId="13" xfId="0" applyFont="1" applyFill="1" applyBorder="1"/>
    <xf numFmtId="0" fontId="15" fillId="54" borderId="13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" fillId="56" borderId="13" xfId="0" applyFont="1" applyFill="1" applyBorder="1"/>
    <xf numFmtId="0" fontId="2" fillId="43" borderId="0" xfId="0" applyFont="1" applyFill="1" applyAlignment="1">
      <alignment horizontal="center"/>
    </xf>
    <xf numFmtId="0" fontId="2" fillId="56" borderId="33" xfId="0" applyFont="1" applyFill="1" applyBorder="1" applyAlignment="1">
      <alignment wrapText="1"/>
    </xf>
    <xf numFmtId="0" fontId="2" fillId="0" borderId="19" xfId="0" applyFont="1" applyFill="1" applyBorder="1" applyAlignment="1">
      <alignment wrapText="1"/>
    </xf>
    <xf numFmtId="0" fontId="9" fillId="0" borderId="13" xfId="0" applyFont="1" applyFill="1" applyBorder="1" applyAlignment="1">
      <alignment horizontal="right"/>
    </xf>
    <xf numFmtId="0" fontId="13" fillId="57" borderId="13" xfId="0" applyFont="1" applyFill="1" applyBorder="1" applyAlignment="1">
      <alignment horizontal="center"/>
    </xf>
    <xf numFmtId="0" fontId="9" fillId="43" borderId="13" xfId="0" applyFont="1" applyFill="1" applyBorder="1" applyAlignment="1">
      <alignment horizontal="center"/>
    </xf>
    <xf numFmtId="0" fontId="2" fillId="0" borderId="13" xfId="0" applyFont="1" applyBorder="1" applyAlignment="1">
      <alignment horizontal="right"/>
    </xf>
    <xf numFmtId="0" fontId="2" fillId="0" borderId="13" xfId="0" applyFont="1" applyBorder="1" applyAlignment="1">
      <alignment horizontal="left"/>
    </xf>
    <xf numFmtId="0" fontId="9" fillId="43" borderId="13" xfId="0" applyFont="1" applyFill="1" applyBorder="1" applyAlignment="1">
      <alignment horizontal="center" vertical="center"/>
    </xf>
    <xf numFmtId="0" fontId="9" fillId="43" borderId="33" xfId="0" applyFont="1" applyFill="1" applyBorder="1" applyAlignment="1">
      <alignment horizontal="center" vertical="center"/>
    </xf>
    <xf numFmtId="0" fontId="13" fillId="30" borderId="1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center"/>
    </xf>
    <xf numFmtId="9" fontId="34" fillId="0" borderId="0" xfId="0" applyNumberFormat="1" applyFont="1" applyFill="1" applyBorder="1" applyAlignment="1">
      <alignment horizontal="center"/>
    </xf>
    <xf numFmtId="0" fontId="2" fillId="35" borderId="13" xfId="0" applyFont="1" applyFill="1" applyBorder="1" applyAlignment="1">
      <alignment horizontal="center"/>
    </xf>
    <xf numFmtId="0" fontId="13" fillId="9" borderId="13" xfId="0" applyFont="1" applyFill="1" applyBorder="1" applyAlignment="1">
      <alignment horizontal="center"/>
    </xf>
    <xf numFmtId="0" fontId="2" fillId="0" borderId="67" xfId="0" applyFont="1" applyBorder="1" applyAlignment="1"/>
    <xf numFmtId="176" fontId="2" fillId="0" borderId="0" xfId="0" applyNumberFormat="1" applyFont="1" applyFill="1" applyBorder="1" applyAlignment="1">
      <alignment horizontal="center"/>
    </xf>
    <xf numFmtId="0" fontId="2" fillId="0" borderId="0" xfId="0" applyFont="1" applyBorder="1" applyAlignment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 shrinkToFit="1"/>
    </xf>
    <xf numFmtId="0" fontId="9" fillId="0" borderId="0" xfId="0" applyFont="1" applyFill="1" applyBorder="1"/>
    <xf numFmtId="0" fontId="33" fillId="55" borderId="0" xfId="0" applyFont="1" applyFill="1" applyAlignment="1">
      <alignment vertical="center"/>
    </xf>
    <xf numFmtId="0" fontId="35" fillId="55" borderId="0" xfId="0" applyFont="1" applyFill="1" applyAlignment="1">
      <alignment vertical="center"/>
    </xf>
    <xf numFmtId="0" fontId="13" fillId="57" borderId="13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shrinkToFit="1"/>
    </xf>
    <xf numFmtId="0" fontId="18" fillId="50" borderId="13" xfId="0" applyFont="1" applyFill="1" applyBorder="1" applyAlignment="1">
      <alignment horizontal="center"/>
    </xf>
    <xf numFmtId="0" fontId="13" fillId="50" borderId="13" xfId="0" applyFont="1" applyFill="1" applyBorder="1" applyAlignment="1">
      <alignment horizontal="center"/>
    </xf>
    <xf numFmtId="9" fontId="2" fillId="0" borderId="13" xfId="0" applyNumberFormat="1" applyFont="1" applyFill="1" applyBorder="1" applyAlignment="1">
      <alignment horizontal="center" vertical="center"/>
    </xf>
    <xf numFmtId="0" fontId="18" fillId="41" borderId="13" xfId="0" applyFont="1" applyFill="1" applyBorder="1" applyAlignment="1">
      <alignment horizontal="center"/>
    </xf>
    <xf numFmtId="0" fontId="2" fillId="41" borderId="13" xfId="0" applyFont="1" applyFill="1" applyBorder="1" applyAlignment="1">
      <alignment horizontal="center"/>
    </xf>
    <xf numFmtId="0" fontId="2" fillId="41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35" borderId="13" xfId="0" applyFont="1" applyFill="1" applyBorder="1" applyAlignment="1">
      <alignment horizontal="center"/>
    </xf>
    <xf numFmtId="0" fontId="9" fillId="35" borderId="0" xfId="0" applyFont="1" applyFill="1" applyAlignment="1">
      <alignment horizontal="center"/>
    </xf>
    <xf numFmtId="9" fontId="9" fillId="35" borderId="13" xfId="0" applyNumberFormat="1" applyFont="1" applyFill="1" applyBorder="1" applyAlignment="1">
      <alignment horizontal="center"/>
    </xf>
    <xf numFmtId="0" fontId="13" fillId="23" borderId="13" xfId="0" applyFont="1" applyFill="1" applyBorder="1" applyAlignment="1">
      <alignment horizontal="center"/>
    </xf>
    <xf numFmtId="0" fontId="2" fillId="9" borderId="13" xfId="0" applyFont="1" applyFill="1" applyBorder="1"/>
    <xf numFmtId="0" fontId="2" fillId="28" borderId="33" xfId="0" applyFont="1" applyFill="1" applyBorder="1" applyAlignment="1">
      <alignment horizontal="center"/>
    </xf>
    <xf numFmtId="0" fontId="2" fillId="28" borderId="13" xfId="0" applyFont="1" applyFill="1" applyBorder="1" applyAlignment="1">
      <alignment horizontal="center"/>
    </xf>
    <xf numFmtId="0" fontId="2" fillId="28" borderId="13" xfId="0" applyFont="1" applyFill="1" applyBorder="1"/>
    <xf numFmtId="9" fontId="9" fillId="0" borderId="0" xfId="0" applyNumberFormat="1" applyFont="1" applyAlignment="1">
      <alignment horizontal="center"/>
    </xf>
    <xf numFmtId="0" fontId="13" fillId="16" borderId="13" xfId="0" applyFont="1" applyFill="1" applyBorder="1" applyAlignment="1">
      <alignment horizontal="center"/>
    </xf>
    <xf numFmtId="0" fontId="38" fillId="28" borderId="13" xfId="0" applyFont="1" applyFill="1" applyBorder="1" applyAlignment="1">
      <alignment shrinkToFit="1"/>
    </xf>
    <xf numFmtId="0" fontId="2" fillId="0" borderId="33" xfId="0" applyFont="1" applyBorder="1" applyAlignment="1">
      <alignment horizontal="center"/>
    </xf>
    <xf numFmtId="0" fontId="9" fillId="35" borderId="13" xfId="0" applyFont="1" applyFill="1" applyBorder="1"/>
    <xf numFmtId="182" fontId="9" fillId="28" borderId="13" xfId="0" applyNumberFormat="1" applyFont="1" applyFill="1" applyBorder="1" applyAlignment="1">
      <alignment horizontal="center" vertical="center"/>
    </xf>
    <xf numFmtId="180" fontId="2" fillId="58" borderId="13" xfId="0" applyNumberFormat="1" applyFont="1" applyFill="1" applyBorder="1" applyAlignment="1">
      <alignment horizontal="center" vertical="center"/>
    </xf>
    <xf numFmtId="0" fontId="2" fillId="58" borderId="13" xfId="0" applyFont="1" applyFill="1" applyBorder="1" applyAlignment="1">
      <alignment horizontal="center" vertical="center"/>
    </xf>
    <xf numFmtId="0" fontId="9" fillId="28" borderId="13" xfId="0" applyFont="1" applyFill="1" applyBorder="1" applyAlignment="1">
      <alignment horizontal="center" vertical="center"/>
    </xf>
    <xf numFmtId="9" fontId="2" fillId="0" borderId="0" xfId="0" applyNumberFormat="1" applyFont="1" applyFill="1" applyAlignment="1">
      <alignment horizontal="center" vertical="center"/>
    </xf>
    <xf numFmtId="0" fontId="2" fillId="0" borderId="13" xfId="0" applyFont="1" applyFill="1" applyBorder="1" applyAlignment="1">
      <alignment horizontal="center"/>
    </xf>
    <xf numFmtId="9" fontId="2" fillId="29" borderId="13" xfId="0" applyNumberFormat="1" applyFont="1" applyFill="1" applyBorder="1" applyAlignment="1">
      <alignment horizontal="center" vertical="center"/>
    </xf>
    <xf numFmtId="0" fontId="2" fillId="29" borderId="13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3" fillId="50" borderId="16" xfId="0" applyFont="1" applyFill="1" applyBorder="1" applyAlignment="1">
      <alignment horizontal="center"/>
    </xf>
    <xf numFmtId="0" fontId="2" fillId="41" borderId="16" xfId="0" applyFont="1" applyFill="1" applyBorder="1" applyAlignment="1">
      <alignment horizontal="center" vertical="center"/>
    </xf>
    <xf numFmtId="0" fontId="13" fillId="23" borderId="16" xfId="0" applyFont="1" applyFill="1" applyBorder="1" applyAlignment="1">
      <alignment horizontal="center"/>
    </xf>
    <xf numFmtId="0" fontId="2" fillId="0" borderId="16" xfId="0" applyFont="1" applyBorder="1"/>
    <xf numFmtId="0" fontId="2" fillId="0" borderId="1" xfId="0" applyFont="1" applyBorder="1"/>
    <xf numFmtId="0" fontId="2" fillId="0" borderId="18" xfId="0" applyFont="1" applyBorder="1"/>
    <xf numFmtId="0" fontId="2" fillId="0" borderId="19" xfId="0" applyFont="1" applyBorder="1" applyAlignment="1"/>
    <xf numFmtId="0" fontId="13" fillId="23" borderId="19" xfId="0" applyFont="1" applyFill="1" applyBorder="1" applyAlignment="1">
      <alignment horizontal="center"/>
    </xf>
    <xf numFmtId="0" fontId="2" fillId="35" borderId="25" xfId="0" applyFont="1" applyFill="1" applyBorder="1" applyAlignment="1">
      <alignment horizontal="center" vertical="center"/>
    </xf>
    <xf numFmtId="0" fontId="2" fillId="35" borderId="68" xfId="0" applyFont="1" applyFill="1" applyBorder="1" applyAlignment="1">
      <alignment horizontal="center" vertical="center"/>
    </xf>
    <xf numFmtId="0" fontId="2" fillId="35" borderId="69" xfId="0" applyFont="1" applyFill="1" applyBorder="1" applyAlignment="1">
      <alignment horizontal="center" vertical="center"/>
    </xf>
    <xf numFmtId="0" fontId="9" fillId="58" borderId="13" xfId="0" applyFont="1" applyFill="1" applyBorder="1" applyAlignment="1">
      <alignment horizontal="center" vertical="center"/>
    </xf>
    <xf numFmtId="0" fontId="5" fillId="28" borderId="13" xfId="0" applyFont="1" applyFill="1" applyBorder="1" applyAlignment="1">
      <alignment horizontal="center" vertical="center" shrinkToFit="1"/>
    </xf>
    <xf numFmtId="0" fontId="39" fillId="28" borderId="13" xfId="0" applyFont="1" applyFill="1" applyBorder="1" applyAlignment="1">
      <alignment horizontal="center" vertical="center" shrinkToFit="1"/>
    </xf>
    <xf numFmtId="0" fontId="13" fillId="0" borderId="0" xfId="0" applyFont="1"/>
    <xf numFmtId="0" fontId="2" fillId="16" borderId="0" xfId="0" applyFont="1" applyFill="1"/>
    <xf numFmtId="0" fontId="2" fillId="16" borderId="0" xfId="0" applyFont="1" applyFill="1" applyBorder="1"/>
    <xf numFmtId="0" fontId="2" fillId="16" borderId="0" xfId="0" applyNumberFormat="1" applyFont="1" applyFill="1" applyBorder="1"/>
    <xf numFmtId="0" fontId="18" fillId="0" borderId="0" xfId="0" applyFont="1"/>
    <xf numFmtId="0" fontId="1" fillId="28" borderId="13" xfId="0" applyFont="1" applyFill="1" applyBorder="1" applyAlignment="1">
      <alignment horizontal="center" vertical="center" shrinkToFit="1"/>
    </xf>
    <xf numFmtId="0" fontId="2" fillId="26" borderId="13" xfId="0" applyFont="1" applyFill="1" applyBorder="1"/>
    <xf numFmtId="0" fontId="18" fillId="0" borderId="13" xfId="0" applyFont="1" applyBorder="1" applyAlignment="1">
      <alignment horizontal="left"/>
    </xf>
    <xf numFmtId="0" fontId="24" fillId="0" borderId="0" xfId="0" applyFont="1" applyAlignment="1">
      <alignment horizontal="center" vertical="center"/>
    </xf>
    <xf numFmtId="0" fontId="40" fillId="0" borderId="13" xfId="0" applyFont="1" applyBorder="1" applyAlignment="1">
      <alignment horizontal="center"/>
    </xf>
    <xf numFmtId="0" fontId="40" fillId="0" borderId="13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2" fillId="59" borderId="13" xfId="0" applyFont="1" applyFill="1" applyBorder="1" applyAlignment="1">
      <alignment horizontal="center"/>
    </xf>
    <xf numFmtId="181" fontId="2" fillId="0" borderId="13" xfId="0" applyNumberFormat="1" applyFont="1" applyBorder="1" applyAlignment="1">
      <alignment horizontal="center" vertical="center" shrinkToFit="1"/>
    </xf>
    <xf numFmtId="0" fontId="18" fillId="0" borderId="13" xfId="0" applyFont="1" applyFill="1" applyBorder="1" applyAlignment="1">
      <alignment horizontal="center"/>
    </xf>
    <xf numFmtId="0" fontId="13" fillId="16" borderId="13" xfId="0" applyNumberFormat="1" applyFont="1" applyFill="1" applyBorder="1" applyAlignment="1">
      <alignment horizontal="center" vertical="center" shrinkToFit="1"/>
    </xf>
    <xf numFmtId="0" fontId="2" fillId="16" borderId="13" xfId="0" applyFont="1" applyFill="1" applyBorder="1" applyAlignment="1">
      <alignment horizontal="center"/>
    </xf>
    <xf numFmtId="0" fontId="2" fillId="0" borderId="13" xfId="0" applyNumberFormat="1" applyFont="1" applyBorder="1" applyAlignment="1">
      <alignment horizontal="center" vertical="center" shrinkToFit="1"/>
    </xf>
    <xf numFmtId="0" fontId="1" fillId="0" borderId="73" xfId="0" applyFont="1" applyFill="1" applyBorder="1" applyAlignment="1">
      <alignment horizontal="center" vertical="center"/>
    </xf>
    <xf numFmtId="0" fontId="1" fillId="0" borderId="74" xfId="0" applyFont="1" applyFill="1" applyBorder="1" applyAlignment="1">
      <alignment horizontal="center" vertical="center"/>
    </xf>
    <xf numFmtId="0" fontId="13" fillId="60" borderId="13" xfId="0" applyFont="1" applyFill="1" applyBorder="1" applyAlignment="1">
      <alignment horizontal="center" vertical="center"/>
    </xf>
    <xf numFmtId="0" fontId="2" fillId="61" borderId="13" xfId="0" applyFont="1" applyFill="1" applyBorder="1" applyAlignment="1">
      <alignment horizontal="center" vertical="center"/>
    </xf>
    <xf numFmtId="0" fontId="13" fillId="61" borderId="13" xfId="0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/>
    </xf>
    <xf numFmtId="0" fontId="13" fillId="37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1" fillId="0" borderId="75" xfId="0" applyFont="1" applyFill="1" applyBorder="1" applyAlignment="1">
      <alignment horizontal="center" vertical="center"/>
    </xf>
    <xf numFmtId="0" fontId="2" fillId="0" borderId="75" xfId="0" applyFont="1" applyBorder="1" applyAlignment="1">
      <alignment horizontal="center"/>
    </xf>
    <xf numFmtId="0" fontId="2" fillId="0" borderId="74" xfId="0" applyFont="1" applyBorder="1" applyAlignment="1">
      <alignment horizontal="center"/>
    </xf>
    <xf numFmtId="0" fontId="13" fillId="16" borderId="13" xfId="0" applyFont="1" applyFill="1" applyBorder="1" applyAlignment="1">
      <alignment horizontal="center" vertical="center"/>
    </xf>
    <xf numFmtId="0" fontId="2" fillId="63" borderId="13" xfId="0" applyFont="1" applyFill="1" applyBorder="1" applyAlignment="1">
      <alignment horizontal="center" vertical="center" shrinkToFit="1"/>
    </xf>
    <xf numFmtId="0" fontId="9" fillId="63" borderId="13" xfId="0" applyFont="1" applyFill="1" applyBorder="1" applyAlignment="1">
      <alignment horizontal="center" vertical="center" shrinkToFit="1"/>
    </xf>
    <xf numFmtId="0" fontId="9" fillId="63" borderId="13" xfId="0" applyFont="1" applyFill="1" applyBorder="1" applyAlignment="1">
      <alignment horizontal="center" vertical="center"/>
    </xf>
    <xf numFmtId="0" fontId="2" fillId="63" borderId="13" xfId="0" applyFont="1" applyFill="1" applyBorder="1" applyAlignment="1">
      <alignment horizontal="center" vertical="center"/>
    </xf>
    <xf numFmtId="0" fontId="2" fillId="64" borderId="13" xfId="0" applyFont="1" applyFill="1" applyBorder="1" applyAlignment="1">
      <alignment horizontal="center" vertical="center" shrinkToFit="1"/>
    </xf>
    <xf numFmtId="0" fontId="2" fillId="64" borderId="13" xfId="0" applyFont="1" applyFill="1" applyBorder="1" applyAlignment="1">
      <alignment horizontal="center" vertical="center"/>
    </xf>
    <xf numFmtId="0" fontId="13" fillId="51" borderId="11" xfId="0" applyFont="1" applyFill="1" applyBorder="1" applyAlignment="1">
      <alignment horizontal="center"/>
    </xf>
    <xf numFmtId="0" fontId="2" fillId="52" borderId="15" xfId="0" applyFont="1" applyFill="1" applyBorder="1" applyAlignment="1">
      <alignment horizontal="center"/>
    </xf>
    <xf numFmtId="0" fontId="13" fillId="49" borderId="13" xfId="0" applyFont="1" applyFill="1" applyBorder="1" applyAlignment="1">
      <alignment horizontal="center"/>
    </xf>
    <xf numFmtId="0" fontId="18" fillId="0" borderId="13" xfId="0" applyFont="1" applyBorder="1" applyAlignment="1">
      <alignment horizontal="center" vertical="center"/>
    </xf>
    <xf numFmtId="0" fontId="18" fillId="0" borderId="13" xfId="0" applyFont="1" applyBorder="1"/>
    <xf numFmtId="9" fontId="18" fillId="0" borderId="13" xfId="0" applyNumberFormat="1" applyFont="1" applyBorder="1" applyAlignment="1">
      <alignment horizontal="center"/>
    </xf>
    <xf numFmtId="0" fontId="9" fillId="0" borderId="13" xfId="0" applyFont="1" applyBorder="1"/>
    <xf numFmtId="0" fontId="9" fillId="65" borderId="13" xfId="0" applyFont="1" applyFill="1" applyBorder="1" applyAlignment="1">
      <alignment horizontal="center" vertical="center" shrinkToFit="1"/>
    </xf>
    <xf numFmtId="0" fontId="2" fillId="65" borderId="13" xfId="0" applyFont="1" applyFill="1" applyBorder="1" applyAlignment="1">
      <alignment horizontal="center" vertical="center" shrinkToFit="1"/>
    </xf>
    <xf numFmtId="0" fontId="2" fillId="4" borderId="13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left" vertical="center"/>
    </xf>
    <xf numFmtId="0" fontId="13" fillId="16" borderId="33" xfId="0" applyFont="1" applyFill="1" applyBorder="1" applyAlignment="1">
      <alignment horizontal="center" vertical="center"/>
    </xf>
    <xf numFmtId="0" fontId="9" fillId="24" borderId="13" xfId="0" applyFont="1" applyFill="1" applyBorder="1" applyAlignment="1">
      <alignment horizontal="center"/>
    </xf>
    <xf numFmtId="0" fontId="13" fillId="16" borderId="19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left" vertical="center" shrinkToFit="1"/>
    </xf>
    <xf numFmtId="0" fontId="2" fillId="24" borderId="1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13" fillId="0" borderId="76" xfId="0" applyFont="1" applyBorder="1" applyAlignment="1">
      <alignment shrinkToFit="1"/>
    </xf>
    <xf numFmtId="0" fontId="2" fillId="0" borderId="76" xfId="0" applyFont="1" applyBorder="1"/>
    <xf numFmtId="0" fontId="2" fillId="33" borderId="0" xfId="0" applyFont="1" applyFill="1"/>
    <xf numFmtId="0" fontId="42" fillId="0" borderId="0" xfId="0" applyFont="1" applyFill="1"/>
    <xf numFmtId="0" fontId="44" fillId="0" borderId="78" xfId="0" applyFont="1" applyFill="1" applyBorder="1" applyAlignment="1">
      <alignment horizontal="center" vertical="center"/>
    </xf>
    <xf numFmtId="0" fontId="43" fillId="0" borderId="78" xfId="0" applyFont="1" applyFill="1" applyBorder="1" applyAlignment="1">
      <alignment horizontal="center" vertical="center"/>
    </xf>
    <xf numFmtId="0" fontId="40" fillId="66" borderId="79" xfId="0" applyFont="1" applyFill="1" applyBorder="1" applyAlignment="1">
      <alignment horizontal="center" vertical="center" shrinkToFit="1"/>
    </xf>
    <xf numFmtId="0" fontId="40" fillId="66" borderId="80" xfId="0" applyFont="1" applyFill="1" applyBorder="1" applyAlignment="1">
      <alignment horizontal="center" vertical="center" shrinkToFit="1"/>
    </xf>
    <xf numFmtId="9" fontId="40" fillId="66" borderId="80" xfId="0" applyNumberFormat="1" applyFont="1" applyFill="1" applyBorder="1" applyAlignment="1">
      <alignment horizontal="center" vertical="center" shrinkToFit="1"/>
    </xf>
    <xf numFmtId="0" fontId="40" fillId="66" borderId="81" xfId="0" applyFont="1" applyFill="1" applyBorder="1" applyAlignment="1">
      <alignment shrinkToFit="1"/>
    </xf>
    <xf numFmtId="0" fontId="2" fillId="0" borderId="36" xfId="0" applyFont="1" applyBorder="1"/>
    <xf numFmtId="0" fontId="9" fillId="0" borderId="67" xfId="0" applyFont="1" applyBorder="1" applyAlignment="1">
      <alignment horizontal="center"/>
    </xf>
    <xf numFmtId="0" fontId="2" fillId="0" borderId="71" xfId="0" applyFont="1" applyBorder="1"/>
    <xf numFmtId="0" fontId="2" fillId="0" borderId="68" xfId="0" applyFont="1" applyBorder="1"/>
    <xf numFmtId="0" fontId="9" fillId="0" borderId="25" xfId="0" applyFont="1" applyBorder="1" applyAlignment="1">
      <alignment horizontal="center"/>
    </xf>
    <xf numFmtId="0" fontId="40" fillId="67" borderId="79" xfId="0" applyFont="1" applyFill="1" applyBorder="1" applyAlignment="1">
      <alignment horizontal="center" vertical="center" shrinkToFit="1"/>
    </xf>
    <xf numFmtId="0" fontId="40" fillId="67" borderId="80" xfId="0" applyFont="1" applyFill="1" applyBorder="1" applyAlignment="1">
      <alignment horizontal="center" vertical="center" shrinkToFit="1"/>
    </xf>
    <xf numFmtId="9" fontId="40" fillId="67" borderId="80" xfId="0" applyNumberFormat="1" applyFont="1" applyFill="1" applyBorder="1" applyAlignment="1">
      <alignment horizontal="center" vertical="center" shrinkToFit="1"/>
    </xf>
    <xf numFmtId="0" fontId="40" fillId="67" borderId="81" xfId="0" applyFont="1" applyFill="1" applyBorder="1" applyAlignment="1">
      <alignment shrinkToFit="1"/>
    </xf>
    <xf numFmtId="0" fontId="40" fillId="67" borderId="82" xfId="0" applyFont="1" applyFill="1" applyBorder="1" applyAlignment="1">
      <alignment shrinkToFit="1"/>
    </xf>
    <xf numFmtId="0" fontId="40" fillId="67" borderId="83" xfId="0" applyFont="1" applyFill="1" applyBorder="1" applyAlignment="1">
      <alignment horizontal="center" shrinkToFit="1"/>
    </xf>
    <xf numFmtId="9" fontId="40" fillId="67" borderId="83" xfId="0" applyNumberFormat="1" applyFont="1" applyFill="1" applyBorder="1" applyAlignment="1">
      <alignment horizontal="center" shrinkToFit="1"/>
    </xf>
    <xf numFmtId="0" fontId="40" fillId="67" borderId="84" xfId="0" applyFont="1" applyFill="1" applyBorder="1" applyAlignment="1">
      <alignment shrinkToFit="1"/>
    </xf>
    <xf numFmtId="178" fontId="2" fillId="0" borderId="13" xfId="0" applyNumberFormat="1" applyFont="1" applyBorder="1" applyAlignment="1">
      <alignment horizontal="center" vertical="center"/>
    </xf>
    <xf numFmtId="0" fontId="2" fillId="67" borderId="85" xfId="0" applyFont="1" applyFill="1" applyBorder="1"/>
    <xf numFmtId="0" fontId="2" fillId="67" borderId="0" xfId="0" applyFont="1" applyFill="1"/>
    <xf numFmtId="0" fontId="2" fillId="67" borderId="86" xfId="0" applyFont="1" applyFill="1" applyBorder="1"/>
    <xf numFmtId="0" fontId="2" fillId="67" borderId="76" xfId="0" applyFont="1" applyFill="1" applyBorder="1"/>
    <xf numFmtId="0" fontId="2" fillId="67" borderId="0" xfId="0" applyFont="1" applyFill="1" applyBorder="1"/>
    <xf numFmtId="0" fontId="13" fillId="68" borderId="18" xfId="0" applyFont="1" applyFill="1" applyBorder="1" applyAlignment="1">
      <alignment horizontal="center"/>
    </xf>
    <xf numFmtId="0" fontId="13" fillId="68" borderId="13" xfId="0" applyFont="1" applyFill="1" applyBorder="1" applyAlignment="1">
      <alignment horizontal="center"/>
    </xf>
    <xf numFmtId="0" fontId="46" fillId="69" borderId="79" xfId="0" applyFont="1" applyFill="1" applyBorder="1" applyAlignment="1">
      <alignment horizontal="center" vertical="center"/>
    </xf>
    <xf numFmtId="0" fontId="38" fillId="69" borderId="80" xfId="0" applyFont="1" applyFill="1" applyBorder="1" applyAlignment="1">
      <alignment horizontal="center" vertical="center"/>
    </xf>
    <xf numFmtId="0" fontId="2" fillId="69" borderId="81" xfId="0" applyFont="1" applyFill="1" applyBorder="1"/>
    <xf numFmtId="0" fontId="2" fillId="24" borderId="79" xfId="0" applyFont="1" applyFill="1" applyBorder="1" applyAlignment="1">
      <alignment horizontal="center"/>
    </xf>
    <xf numFmtId="0" fontId="2" fillId="24" borderId="91" xfId="0" applyFont="1" applyFill="1" applyBorder="1" applyAlignment="1">
      <alignment horizontal="center"/>
    </xf>
    <xf numFmtId="0" fontId="47" fillId="70" borderId="79" xfId="0" applyFont="1" applyFill="1" applyBorder="1" applyAlignment="1">
      <alignment horizontal="center" vertical="center"/>
    </xf>
    <xf numFmtId="0" fontId="38" fillId="70" borderId="80" xfId="0" applyFont="1" applyFill="1" applyBorder="1" applyAlignment="1">
      <alignment horizontal="center" vertical="center"/>
    </xf>
    <xf numFmtId="0" fontId="38" fillId="70" borderId="81" xfId="0" applyFont="1" applyFill="1" applyBorder="1"/>
    <xf numFmtId="0" fontId="2" fillId="0" borderId="79" xfId="0" applyFont="1" applyBorder="1" applyAlignment="1">
      <alignment horizontal="center"/>
    </xf>
    <xf numFmtId="0" fontId="2" fillId="0" borderId="91" xfId="0" applyFont="1" applyBorder="1" applyAlignment="1">
      <alignment horizontal="center"/>
    </xf>
    <xf numFmtId="0" fontId="2" fillId="0" borderId="79" xfId="0" applyFont="1" applyBorder="1"/>
    <xf numFmtId="0" fontId="2" fillId="0" borderId="91" xfId="0" applyFont="1" applyBorder="1"/>
    <xf numFmtId="0" fontId="2" fillId="0" borderId="82" xfId="0" applyFont="1" applyBorder="1" applyAlignment="1">
      <alignment horizontal="center"/>
    </xf>
    <xf numFmtId="0" fontId="2" fillId="0" borderId="95" xfId="0" applyFont="1" applyBorder="1" applyAlignment="1">
      <alignment horizontal="center"/>
    </xf>
    <xf numFmtId="0" fontId="2" fillId="0" borderId="88" xfId="0" applyFont="1" applyFill="1" applyBorder="1" applyAlignment="1">
      <alignment horizontal="center" vertical="center"/>
    </xf>
    <xf numFmtId="0" fontId="2" fillId="0" borderId="90" xfId="0" applyFont="1" applyBorder="1"/>
    <xf numFmtId="0" fontId="2" fillId="72" borderId="79" xfId="0" applyFont="1" applyFill="1" applyBorder="1" applyAlignment="1">
      <alignment horizontal="center" vertical="center"/>
    </xf>
    <xf numFmtId="178" fontId="2" fillId="72" borderId="80" xfId="0" applyNumberFormat="1" applyFont="1" applyFill="1" applyBorder="1" applyAlignment="1">
      <alignment horizontal="center" vertical="center"/>
    </xf>
    <xf numFmtId="0" fontId="2" fillId="72" borderId="80" xfId="0" applyFont="1" applyFill="1" applyBorder="1" applyAlignment="1">
      <alignment horizontal="center" vertical="center"/>
    </xf>
    <xf numFmtId="0" fontId="2" fillId="72" borderId="80" xfId="0" applyFont="1" applyFill="1" applyBorder="1"/>
    <xf numFmtId="0" fontId="2" fillId="72" borderId="82" xfId="0" applyFont="1" applyFill="1" applyBorder="1" applyAlignment="1">
      <alignment horizontal="center" vertical="center"/>
    </xf>
    <xf numFmtId="0" fontId="2" fillId="72" borderId="83" xfId="0" applyFont="1" applyFill="1" applyBorder="1"/>
    <xf numFmtId="0" fontId="2" fillId="2" borderId="0" xfId="0" applyFont="1" applyFill="1"/>
    <xf numFmtId="0" fontId="1" fillId="73" borderId="0" xfId="0" applyFont="1" applyFill="1" applyBorder="1" applyAlignment="1">
      <alignment horizontal="center" vertical="center" shrinkToFit="1"/>
    </xf>
    <xf numFmtId="0" fontId="14" fillId="27" borderId="0" xfId="0" applyFont="1" applyFill="1" applyBorder="1" applyAlignment="1">
      <alignment horizontal="center" vertical="center" shrinkToFit="1"/>
    </xf>
    <xf numFmtId="0" fontId="14" fillId="34" borderId="0" xfId="0" applyFont="1" applyFill="1" applyBorder="1" applyAlignment="1">
      <alignment horizontal="center" vertical="center" shrinkToFit="1"/>
    </xf>
    <xf numFmtId="0" fontId="14" fillId="34" borderId="0" xfId="0" applyNumberFormat="1" applyFont="1" applyFill="1" applyBorder="1" applyAlignment="1">
      <alignment horizontal="center" vertical="center" shrinkToFit="1"/>
    </xf>
    <xf numFmtId="0" fontId="5" fillId="73" borderId="0" xfId="0" applyFont="1" applyFill="1" applyBorder="1" applyAlignment="1">
      <alignment horizontal="center" vertical="center" shrinkToFit="1"/>
    </xf>
    <xf numFmtId="0" fontId="43" fillId="0" borderId="96" xfId="0" applyFont="1" applyFill="1" applyBorder="1" applyAlignment="1">
      <alignment horizontal="center"/>
    </xf>
    <xf numFmtId="0" fontId="2" fillId="0" borderId="67" xfId="0" applyFont="1" applyBorder="1"/>
    <xf numFmtId="0" fontId="2" fillId="0" borderId="70" xfId="0" applyFont="1" applyFill="1" applyBorder="1"/>
    <xf numFmtId="0" fontId="2" fillId="14" borderId="87" xfId="0" applyFont="1" applyFill="1" applyBorder="1" applyAlignment="1">
      <alignment horizontal="center"/>
    </xf>
    <xf numFmtId="0" fontId="2" fillId="0" borderId="72" xfId="0" applyFont="1" applyFill="1" applyBorder="1"/>
    <xf numFmtId="0" fontId="2" fillId="14" borderId="79" xfId="0" applyFont="1" applyFill="1" applyBorder="1" applyAlignment="1">
      <alignment horizontal="center"/>
    </xf>
    <xf numFmtId="0" fontId="9" fillId="0" borderId="25" xfId="0" applyFont="1" applyBorder="1"/>
    <xf numFmtId="0" fontId="2" fillId="0" borderId="25" xfId="0" applyFont="1" applyBorder="1"/>
    <xf numFmtId="0" fontId="48" fillId="0" borderId="69" xfId="0" applyFont="1" applyFill="1" applyBorder="1" applyAlignment="1">
      <alignment horizontal="center"/>
    </xf>
    <xf numFmtId="0" fontId="13" fillId="68" borderId="13" xfId="0" applyFont="1" applyFill="1" applyBorder="1" applyAlignment="1">
      <alignment horizontal="center" vertical="center"/>
    </xf>
    <xf numFmtId="0" fontId="36" fillId="0" borderId="90" xfId="0" applyFont="1" applyFill="1" applyBorder="1" applyAlignment="1">
      <alignment horizontal="center"/>
    </xf>
    <xf numFmtId="0" fontId="2" fillId="71" borderId="80" xfId="0" applyFont="1" applyFill="1" applyBorder="1" applyAlignment="1">
      <alignment horizontal="center" vertical="center"/>
    </xf>
    <xf numFmtId="0" fontId="2" fillId="71" borderId="91" xfId="0" applyFont="1" applyFill="1" applyBorder="1" applyAlignment="1">
      <alignment horizontal="center" vertical="center"/>
    </xf>
    <xf numFmtId="0" fontId="2" fillId="71" borderId="83" xfId="0" applyFont="1" applyFill="1" applyBorder="1" applyAlignment="1">
      <alignment horizontal="center" vertical="center"/>
    </xf>
    <xf numFmtId="0" fontId="2" fillId="71" borderId="95" xfId="0" applyFont="1" applyFill="1" applyBorder="1" applyAlignment="1">
      <alignment horizontal="center" vertical="center"/>
    </xf>
    <xf numFmtId="0" fontId="2" fillId="14" borderId="82" xfId="0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25" fillId="27" borderId="0" xfId="0" applyNumberFormat="1" applyFont="1" applyFill="1" applyBorder="1" applyAlignment="1">
      <alignment horizontal="center" vertical="center" shrinkToFit="1"/>
    </xf>
    <xf numFmtId="0" fontId="5" fillId="27" borderId="0" xfId="0" applyFont="1" applyFill="1" applyBorder="1" applyAlignment="1">
      <alignment horizontal="center" vertical="center" shrinkToFit="1"/>
    </xf>
    <xf numFmtId="0" fontId="14" fillId="17" borderId="0" xfId="0" applyFont="1" applyFill="1" applyBorder="1" applyAlignment="1">
      <alignment horizontal="center" vertical="center" shrinkToFit="1"/>
    </xf>
    <xf numFmtId="0" fontId="14" fillId="16" borderId="0" xfId="0" applyFont="1" applyFill="1" applyBorder="1" applyAlignment="1">
      <alignment horizontal="center" vertical="center" shrinkToFit="1"/>
    </xf>
    <xf numFmtId="22" fontId="50" fillId="0" borderId="76" xfId="0" applyNumberFormat="1" applyFont="1" applyBorder="1" applyAlignment="1">
      <alignment horizontal="center"/>
    </xf>
    <xf numFmtId="0" fontId="2" fillId="0" borderId="76" xfId="0" applyFont="1" applyFill="1" applyBorder="1"/>
    <xf numFmtId="0" fontId="43" fillId="0" borderId="0" xfId="0" applyFont="1" applyFill="1" applyAlignment="1">
      <alignment horizontal="center"/>
    </xf>
    <xf numFmtId="0" fontId="2" fillId="14" borderId="88" xfId="0" applyFont="1" applyFill="1" applyBorder="1" applyAlignment="1">
      <alignment horizontal="center"/>
    </xf>
    <xf numFmtId="0" fontId="2" fillId="6" borderId="88" xfId="0" applyFont="1" applyFill="1" applyBorder="1" applyAlignment="1">
      <alignment horizontal="center"/>
    </xf>
    <xf numFmtId="0" fontId="2" fillId="6" borderId="90" xfId="0" applyFont="1" applyFill="1" applyBorder="1" applyAlignment="1">
      <alignment horizontal="center"/>
    </xf>
    <xf numFmtId="0" fontId="2" fillId="14" borderId="80" xfId="0" applyFont="1" applyFill="1" applyBorder="1" applyAlignment="1">
      <alignment horizontal="center"/>
    </xf>
    <xf numFmtId="0" fontId="2" fillId="6" borderId="80" xfId="0" applyFont="1" applyFill="1" applyBorder="1"/>
    <xf numFmtId="0" fontId="2" fillId="6" borderId="91" xfId="0" applyFont="1" applyFill="1" applyBorder="1"/>
    <xf numFmtId="0" fontId="2" fillId="14" borderId="80" xfId="0" applyFont="1" applyFill="1" applyBorder="1"/>
    <xf numFmtId="0" fontId="2" fillId="14" borderId="83" xfId="0" applyFont="1" applyFill="1" applyBorder="1"/>
    <xf numFmtId="0" fontId="2" fillId="6" borderId="83" xfId="0" applyFont="1" applyFill="1" applyBorder="1"/>
    <xf numFmtId="0" fontId="2" fillId="6" borderId="95" xfId="0" applyFont="1" applyFill="1" applyBorder="1"/>
    <xf numFmtId="0" fontId="14" fillId="36" borderId="0" xfId="0" applyFont="1" applyFill="1" applyBorder="1" applyAlignment="1">
      <alignment horizontal="center" vertical="center" shrinkToFit="1"/>
    </xf>
    <xf numFmtId="0" fontId="14" fillId="73" borderId="0" xfId="0" applyFont="1" applyFill="1" applyBorder="1" applyAlignment="1">
      <alignment horizontal="center" vertical="center" shrinkToFit="1"/>
    </xf>
    <xf numFmtId="0" fontId="22" fillId="73" borderId="0" xfId="0" applyFont="1" applyFill="1" applyBorder="1" applyAlignment="1">
      <alignment horizontal="center" vertical="center" shrinkToFit="1"/>
    </xf>
    <xf numFmtId="0" fontId="45" fillId="0" borderId="0" xfId="0" applyFont="1" applyAlignment="1"/>
    <xf numFmtId="9" fontId="2" fillId="0" borderId="0" xfId="0" applyNumberFormat="1" applyFont="1" applyFill="1" applyBorder="1" applyAlignment="1">
      <alignment horizontal="center"/>
    </xf>
    <xf numFmtId="0" fontId="14" fillId="37" borderId="0" xfId="0" applyFont="1" applyFill="1" applyBorder="1" applyAlignment="1">
      <alignment horizontal="center" vertical="center" shrinkToFit="1"/>
    </xf>
    <xf numFmtId="0" fontId="14" fillId="30" borderId="0" xfId="0" applyFont="1" applyFill="1" applyBorder="1" applyAlignment="1">
      <alignment horizontal="center" vertical="center" shrinkToFit="1"/>
    </xf>
    <xf numFmtId="0" fontId="40" fillId="0" borderId="0" xfId="0" applyFont="1" applyFill="1"/>
    <xf numFmtId="0" fontId="14" fillId="38" borderId="0" xfId="0" applyFont="1" applyFill="1" applyBorder="1" applyAlignment="1">
      <alignment horizontal="center" vertical="center" shrinkToFit="1"/>
    </xf>
    <xf numFmtId="0" fontId="26" fillId="16" borderId="0" xfId="0" applyFont="1" applyFill="1" applyBorder="1" applyAlignment="1">
      <alignment horizontal="center" vertical="center" shrinkToFit="1"/>
    </xf>
    <xf numFmtId="176" fontId="2" fillId="0" borderId="0" xfId="0" applyNumberFormat="1" applyFont="1" applyAlignment="1">
      <alignment horizontal="center"/>
    </xf>
    <xf numFmtId="0" fontId="27" fillId="10" borderId="0" xfId="0" applyFont="1" applyFill="1" applyBorder="1" applyAlignment="1">
      <alignment horizontal="center" vertical="center" shrinkToFit="1"/>
    </xf>
    <xf numFmtId="0" fontId="48" fillId="0" borderId="0" xfId="0" applyFont="1" applyFill="1" applyAlignment="1">
      <alignment horizontal="center"/>
    </xf>
    <xf numFmtId="0" fontId="48" fillId="0" borderId="0" xfId="0" applyFont="1" applyFill="1" applyAlignment="1">
      <alignment horizontal="center" vertical="top"/>
    </xf>
    <xf numFmtId="176" fontId="48" fillId="0" borderId="0" xfId="0" applyNumberFormat="1" applyFont="1" applyFill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1" fillId="6" borderId="0" xfId="0" applyFont="1" applyFill="1" applyBorder="1" applyAlignment="1">
      <alignment horizontal="center" vertical="center" shrinkToFit="1"/>
    </xf>
    <xf numFmtId="0" fontId="51" fillId="0" borderId="0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9" fontId="52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0" fontId="54" fillId="0" borderId="99" xfId="0" applyFont="1" applyFill="1" applyBorder="1" applyAlignment="1">
      <alignment horizontal="right" vertical="center"/>
    </xf>
    <xf numFmtId="0" fontId="51" fillId="2" borderId="0" xfId="0" applyFont="1" applyFill="1" applyBorder="1" applyAlignment="1">
      <alignment vertical="center"/>
    </xf>
    <xf numFmtId="0" fontId="5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 indent="1"/>
    </xf>
    <xf numFmtId="0" fontId="1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0" fontId="51" fillId="48" borderId="100" xfId="0" applyFont="1" applyFill="1" applyBorder="1" applyAlignment="1">
      <alignment horizontal="center" vertical="center"/>
    </xf>
    <xf numFmtId="0" fontId="51" fillId="48" borderId="101" xfId="0" applyFont="1" applyFill="1" applyBorder="1" applyAlignment="1">
      <alignment horizontal="center" vertical="center"/>
    </xf>
    <xf numFmtId="179" fontId="57" fillId="48" borderId="101" xfId="0" applyNumberFormat="1" applyFont="1" applyFill="1" applyBorder="1" applyAlignment="1">
      <alignment horizontal="center" vertical="center"/>
    </xf>
    <xf numFmtId="0" fontId="58" fillId="2" borderId="0" xfId="0" applyFont="1" applyFill="1" applyBorder="1" applyAlignment="1">
      <alignment horizontal="center" vertical="center"/>
    </xf>
    <xf numFmtId="0" fontId="58" fillId="2" borderId="0" xfId="0" applyFont="1" applyFill="1" applyBorder="1" applyAlignment="1">
      <alignment vertical="center"/>
    </xf>
    <xf numFmtId="0" fontId="59" fillId="2" borderId="0" xfId="0" applyFont="1" applyFill="1" applyBorder="1" applyAlignment="1">
      <alignment vertical="center"/>
    </xf>
    <xf numFmtId="0" fontId="51" fillId="74" borderId="0" xfId="0" applyFont="1" applyFill="1" applyBorder="1" applyAlignment="1">
      <alignment vertical="center"/>
    </xf>
    <xf numFmtId="0" fontId="51" fillId="74" borderId="0" xfId="0" applyFont="1" applyFill="1" applyBorder="1" applyAlignment="1">
      <alignment horizontal="center" vertical="center"/>
    </xf>
    <xf numFmtId="0" fontId="60" fillId="48" borderId="0" xfId="0" applyFont="1" applyFill="1" applyBorder="1" applyAlignment="1">
      <alignment vertical="center"/>
    </xf>
    <xf numFmtId="0" fontId="1" fillId="48" borderId="0" xfId="0" applyFont="1" applyFill="1" applyBorder="1" applyAlignment="1">
      <alignment horizontal="center" vertical="center"/>
    </xf>
    <xf numFmtId="0" fontId="58" fillId="48" borderId="0" xfId="0" applyFont="1" applyFill="1" applyBorder="1" applyAlignment="1">
      <alignment horizontal="center" vertical="center"/>
    </xf>
    <xf numFmtId="0" fontId="51" fillId="48" borderId="0" xfId="0" applyFont="1" applyFill="1" applyBorder="1" applyAlignment="1">
      <alignment vertical="center"/>
    </xf>
    <xf numFmtId="0" fontId="51" fillId="48" borderId="0" xfId="0" applyFont="1" applyFill="1" applyBorder="1" applyAlignment="1">
      <alignment horizontal="center" vertical="center"/>
    </xf>
    <xf numFmtId="0" fontId="63" fillId="74" borderId="0" xfId="0" applyFont="1" applyFill="1" applyBorder="1" applyAlignment="1">
      <alignment vertical="center"/>
    </xf>
    <xf numFmtId="0" fontId="64" fillId="74" borderId="0" xfId="0" applyFont="1" applyFill="1" applyBorder="1" applyAlignment="1">
      <alignment horizontal="center" vertical="center"/>
    </xf>
    <xf numFmtId="0" fontId="63" fillId="75" borderId="0" xfId="0" applyFont="1" applyFill="1" applyBorder="1" applyAlignment="1">
      <alignment vertical="center"/>
    </xf>
    <xf numFmtId="0" fontId="58" fillId="76" borderId="102" xfId="0" applyFont="1" applyFill="1" applyBorder="1" applyAlignment="1">
      <alignment horizontal="center" vertical="center"/>
    </xf>
    <xf numFmtId="0" fontId="58" fillId="0" borderId="103" xfId="0" applyFont="1" applyFill="1" applyBorder="1" applyAlignment="1">
      <alignment horizontal="center" vertical="center"/>
    </xf>
    <xf numFmtId="0" fontId="56" fillId="76" borderId="103" xfId="0" applyFont="1" applyFill="1" applyBorder="1" applyAlignment="1">
      <alignment horizontal="center" vertical="center"/>
    </xf>
    <xf numFmtId="0" fontId="39" fillId="76" borderId="103" xfId="0" applyFont="1" applyFill="1" applyBorder="1" applyAlignment="1">
      <alignment horizontal="center" vertical="center"/>
    </xf>
    <xf numFmtId="0" fontId="65" fillId="76" borderId="103" xfId="0" applyFont="1" applyFill="1" applyBorder="1" applyAlignment="1">
      <alignment horizontal="center" vertical="center"/>
    </xf>
    <xf numFmtId="0" fontId="8" fillId="76" borderId="103" xfId="0" applyFont="1" applyFill="1" applyBorder="1" applyAlignment="1">
      <alignment horizontal="center" vertical="center"/>
    </xf>
    <xf numFmtId="0" fontId="66" fillId="75" borderId="0" xfId="0" applyFont="1" applyFill="1" applyBorder="1" applyAlignment="1">
      <alignment vertical="center"/>
    </xf>
    <xf numFmtId="0" fontId="58" fillId="33" borderId="104" xfId="0" applyFont="1" applyFill="1" applyBorder="1" applyAlignment="1">
      <alignment vertical="center"/>
    </xf>
    <xf numFmtId="0" fontId="51" fillId="0" borderId="52" xfId="0" applyFont="1" applyFill="1" applyBorder="1" applyAlignment="1">
      <alignment horizontal="center" vertical="center"/>
    </xf>
    <xf numFmtId="0" fontId="56" fillId="33" borderId="52" xfId="0" applyFont="1" applyFill="1" applyBorder="1" applyAlignment="1">
      <alignment horizontal="center" vertical="center"/>
    </xf>
    <xf numFmtId="0" fontId="39" fillId="33" borderId="52" xfId="0" applyFont="1" applyFill="1" applyBorder="1" applyAlignment="1">
      <alignment horizontal="center" vertical="center"/>
    </xf>
    <xf numFmtId="0" fontId="65" fillId="33" borderId="52" xfId="0" applyFont="1" applyFill="1" applyBorder="1" applyAlignment="1">
      <alignment horizontal="center" vertical="center"/>
    </xf>
    <xf numFmtId="0" fontId="8" fillId="33" borderId="52" xfId="0" applyFont="1" applyFill="1" applyBorder="1" applyAlignment="1">
      <alignment horizontal="center" vertical="center"/>
    </xf>
    <xf numFmtId="0" fontId="1" fillId="33" borderId="52" xfId="0" applyFont="1" applyFill="1" applyBorder="1" applyAlignment="1">
      <alignment horizontal="center" vertical="center"/>
    </xf>
    <xf numFmtId="0" fontId="56" fillId="33" borderId="52" xfId="0" applyFont="1" applyFill="1" applyBorder="1" applyAlignment="1">
      <alignment vertical="center"/>
    </xf>
    <xf numFmtId="0" fontId="58" fillId="33" borderId="105" xfId="0" applyFont="1" applyFill="1" applyBorder="1" applyAlignment="1">
      <alignment vertical="center"/>
    </xf>
    <xf numFmtId="0" fontId="1" fillId="33" borderId="106" xfId="0" applyFont="1" applyFill="1" applyBorder="1" applyAlignment="1">
      <alignment horizontal="center" vertical="center"/>
    </xf>
    <xf numFmtId="0" fontId="56" fillId="33" borderId="106" xfId="0" applyFont="1" applyFill="1" applyBorder="1" applyAlignment="1">
      <alignment vertical="center"/>
    </xf>
    <xf numFmtId="0" fontId="39" fillId="33" borderId="106" xfId="0" applyFont="1" applyFill="1" applyBorder="1" applyAlignment="1">
      <alignment horizontal="center" vertical="center"/>
    </xf>
    <xf numFmtId="0" fontId="65" fillId="33" borderId="106" xfId="0" applyFont="1" applyFill="1" applyBorder="1" applyAlignment="1">
      <alignment horizontal="center" vertical="center"/>
    </xf>
    <xf numFmtId="0" fontId="8" fillId="33" borderId="106" xfId="0" applyFont="1" applyFill="1" applyBorder="1" applyAlignment="1">
      <alignment horizontal="center" vertical="center"/>
    </xf>
    <xf numFmtId="0" fontId="51" fillId="77" borderId="0" xfId="0" applyFont="1" applyFill="1" applyBorder="1" applyAlignment="1">
      <alignment horizontal="center" vertical="center"/>
    </xf>
    <xf numFmtId="0" fontId="51" fillId="77" borderId="0" xfId="0" applyFont="1" applyFill="1" applyBorder="1" applyAlignment="1">
      <alignment vertical="center"/>
    </xf>
    <xf numFmtId="0" fontId="67" fillId="78" borderId="0" xfId="0" applyFont="1" applyFill="1" applyBorder="1" applyAlignment="1">
      <alignment vertical="center"/>
    </xf>
    <xf numFmtId="0" fontId="51" fillId="78" borderId="0" xfId="0" applyFont="1" applyFill="1" applyBorder="1" applyAlignment="1">
      <alignment horizontal="center" vertical="center"/>
    </xf>
    <xf numFmtId="0" fontId="51" fillId="78" borderId="0" xfId="0" applyFont="1" applyFill="1" applyBorder="1" applyAlignment="1">
      <alignment vertical="center"/>
    </xf>
    <xf numFmtId="0" fontId="1" fillId="78" borderId="0" xfId="0" applyFont="1" applyFill="1" applyBorder="1" applyAlignment="1">
      <alignment horizontal="center" vertical="center"/>
    </xf>
    <xf numFmtId="0" fontId="58" fillId="78" borderId="0" xfId="0" applyFont="1" applyFill="1" applyBorder="1" applyAlignment="1">
      <alignment horizontal="center" vertical="center"/>
    </xf>
    <xf numFmtId="0" fontId="58" fillId="78" borderId="0" xfId="0" applyFont="1" applyFill="1" applyBorder="1" applyAlignment="1">
      <alignment vertical="center"/>
    </xf>
    <xf numFmtId="0" fontId="64" fillId="78" borderId="0" xfId="0" applyFont="1" applyFill="1" applyBorder="1" applyAlignment="1">
      <alignment horizontal="center" vertical="center"/>
    </xf>
    <xf numFmtId="0" fontId="64" fillId="78" borderId="0" xfId="0" applyFont="1" applyFill="1" applyBorder="1" applyAlignment="1">
      <alignment vertical="center"/>
    </xf>
    <xf numFmtId="0" fontId="1" fillId="0" borderId="103" xfId="0" applyFont="1" applyFill="1" applyBorder="1" applyAlignment="1">
      <alignment horizontal="center" vertical="center"/>
    </xf>
    <xf numFmtId="0" fontId="58" fillId="76" borderId="103" xfId="0" applyFont="1" applyFill="1" applyBorder="1" applyAlignment="1">
      <alignment horizontal="center" vertical="center"/>
    </xf>
    <xf numFmtId="0" fontId="68" fillId="76" borderId="103" xfId="0" applyFont="1" applyFill="1" applyBorder="1" applyAlignment="1">
      <alignment horizontal="center" vertical="center"/>
    </xf>
    <xf numFmtId="0" fontId="69" fillId="76" borderId="103" xfId="0" applyFont="1" applyFill="1" applyBorder="1" applyAlignment="1">
      <alignment horizontal="center" vertical="center"/>
    </xf>
    <xf numFmtId="0" fontId="5" fillId="76" borderId="103" xfId="0" applyFont="1" applyFill="1" applyBorder="1" applyAlignment="1">
      <alignment horizontal="center" vertical="center"/>
    </xf>
    <xf numFmtId="0" fontId="70" fillId="78" borderId="0" xfId="0" applyFont="1" applyFill="1" applyBorder="1" applyAlignment="1">
      <alignment vertical="center"/>
    </xf>
    <xf numFmtId="0" fontId="1" fillId="33" borderId="104" xfId="0" applyFont="1" applyFill="1" applyBorder="1" applyAlignment="1">
      <alignment horizontal="center" vertical="center"/>
    </xf>
    <xf numFmtId="0" fontId="71" fillId="0" borderId="52" xfId="0" applyFont="1" applyFill="1" applyBorder="1" applyAlignment="1">
      <alignment horizontal="center" vertical="center"/>
    </xf>
    <xf numFmtId="0" fontId="72" fillId="0" borderId="52" xfId="0" applyFont="1" applyFill="1" applyBorder="1" applyAlignment="1">
      <alignment horizontal="center" vertical="center"/>
    </xf>
    <xf numFmtId="0" fontId="5" fillId="0" borderId="52" xfId="0" applyFont="1" applyFill="1" applyBorder="1" applyAlignment="1">
      <alignment horizontal="center" vertical="center"/>
    </xf>
    <xf numFmtId="0" fontId="73" fillId="0" borderId="99" xfId="0" applyFont="1" applyFill="1" applyBorder="1" applyAlignment="1">
      <alignment horizontal="center"/>
    </xf>
    <xf numFmtId="0" fontId="73" fillId="0" borderId="99" xfId="0" applyFont="1" applyFill="1" applyBorder="1" applyAlignment="1"/>
    <xf numFmtId="0" fontId="74" fillId="2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179" fontId="75" fillId="48" borderId="101" xfId="0" applyNumberFormat="1" applyFont="1" applyFill="1" applyBorder="1" applyAlignment="1">
      <alignment horizontal="center" vertical="center"/>
    </xf>
    <xf numFmtId="179" fontId="76" fillId="48" borderId="101" xfId="0" applyNumberFormat="1" applyFont="1" applyFill="1" applyBorder="1" applyAlignment="1">
      <alignment horizontal="center" vertical="center"/>
    </xf>
    <xf numFmtId="0" fontId="77" fillId="48" borderId="101" xfId="0" applyNumberFormat="1" applyFont="1" applyFill="1" applyBorder="1" applyAlignment="1">
      <alignment horizontal="center" vertical="center"/>
    </xf>
    <xf numFmtId="0" fontId="78" fillId="48" borderId="107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51" fillId="48" borderId="107" xfId="0" applyFont="1" applyFill="1" applyBorder="1" applyAlignment="1">
      <alignment horizontal="center" vertical="center"/>
    </xf>
    <xf numFmtId="0" fontId="5" fillId="74" borderId="0" xfId="0" applyFont="1" applyFill="1" applyBorder="1" applyAlignment="1">
      <alignment horizontal="center" vertical="center"/>
    </xf>
    <xf numFmtId="0" fontId="1" fillId="77" borderId="0" xfId="0" applyFont="1" applyFill="1" applyBorder="1" applyAlignment="1">
      <alignment horizontal="center" vertical="center"/>
    </xf>
    <xf numFmtId="0" fontId="5" fillId="77" borderId="0" xfId="0" applyFont="1" applyFill="1" applyBorder="1" applyAlignment="1">
      <alignment horizontal="center" vertical="center"/>
    </xf>
    <xf numFmtId="0" fontId="79" fillId="76" borderId="103" xfId="0" applyFont="1" applyFill="1" applyBorder="1" applyAlignment="1">
      <alignment horizontal="center" vertical="center"/>
    </xf>
    <xf numFmtId="0" fontId="80" fillId="76" borderId="103" xfId="0" applyFont="1" applyFill="1" applyBorder="1" applyAlignment="1">
      <alignment horizontal="center" vertical="center"/>
    </xf>
    <xf numFmtId="0" fontId="11" fillId="76" borderId="108" xfId="0" applyFont="1" applyFill="1" applyBorder="1" applyAlignment="1">
      <alignment horizontal="center" vertical="center"/>
    </xf>
    <xf numFmtId="0" fontId="79" fillId="33" borderId="52" xfId="0" applyFont="1" applyFill="1" applyBorder="1" applyAlignment="1">
      <alignment horizontal="center" vertical="center"/>
    </xf>
    <xf numFmtId="0" fontId="80" fillId="33" borderId="52" xfId="0" applyFont="1" applyFill="1" applyBorder="1" applyAlignment="1">
      <alignment horizontal="center" vertical="center"/>
    </xf>
    <xf numFmtId="0" fontId="22" fillId="33" borderId="109" xfId="0" applyFont="1" applyFill="1" applyBorder="1" applyAlignment="1">
      <alignment horizontal="center" vertical="center"/>
    </xf>
    <xf numFmtId="0" fontId="79" fillId="33" borderId="106" xfId="0" applyFont="1" applyFill="1" applyBorder="1" applyAlignment="1">
      <alignment horizontal="center" vertical="center"/>
    </xf>
    <xf numFmtId="0" fontId="80" fillId="33" borderId="106" xfId="0" applyFont="1" applyFill="1" applyBorder="1" applyAlignment="1">
      <alignment horizontal="center" vertical="center"/>
    </xf>
    <xf numFmtId="0" fontId="22" fillId="33" borderId="110" xfId="0" applyFont="1" applyFill="1" applyBorder="1" applyAlignment="1">
      <alignment horizontal="center" vertical="center"/>
    </xf>
    <xf numFmtId="0" fontId="5" fillId="78" borderId="0" xfId="0" applyFont="1" applyFill="1" applyBorder="1" applyAlignment="1">
      <alignment horizontal="center" vertical="center"/>
    </xf>
    <xf numFmtId="0" fontId="81" fillId="0" borderId="103" xfId="0" applyFont="1" applyFill="1" applyBorder="1" applyAlignment="1">
      <alignment horizontal="center" vertical="center"/>
    </xf>
    <xf numFmtId="0" fontId="81" fillId="76" borderId="108" xfId="0" applyFont="1" applyFill="1" applyBorder="1" applyAlignment="1">
      <alignment horizontal="center" vertical="center"/>
    </xf>
    <xf numFmtId="0" fontId="56" fillId="0" borderId="52" xfId="0" applyFont="1" applyFill="1" applyBorder="1" applyAlignment="1">
      <alignment horizontal="center" vertical="center"/>
    </xf>
    <xf numFmtId="0" fontId="82" fillId="0" borderId="109" xfId="0" applyFont="1" applyFill="1" applyBorder="1" applyAlignment="1">
      <alignment horizontal="center" vertical="center"/>
    </xf>
    <xf numFmtId="0" fontId="53" fillId="0" borderId="99" xfId="0" applyFont="1" applyFill="1" applyBorder="1" applyAlignment="1">
      <alignment horizontal="center" vertical="center"/>
    </xf>
    <xf numFmtId="0" fontId="8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center"/>
    </xf>
    <xf numFmtId="0" fontId="51" fillId="33" borderId="116" xfId="0" applyFont="1" applyFill="1" applyBorder="1" applyAlignment="1">
      <alignment horizontal="center" vertical="center"/>
    </xf>
    <xf numFmtId="179" fontId="57" fillId="33" borderId="116" xfId="0" applyNumberFormat="1" applyFont="1" applyFill="1" applyBorder="1" applyAlignment="1">
      <alignment horizontal="center" vertical="center"/>
    </xf>
    <xf numFmtId="0" fontId="1" fillId="75" borderId="0" xfId="0" applyFont="1" applyFill="1" applyBorder="1" applyAlignment="1">
      <alignment horizontal="center" vertical="center"/>
    </xf>
    <xf numFmtId="0" fontId="84" fillId="75" borderId="0" xfId="0" applyFont="1" applyFill="1" applyBorder="1" applyAlignment="1">
      <alignment horizontal="left" vertical="center"/>
    </xf>
    <xf numFmtId="0" fontId="58" fillId="76" borderId="4" xfId="0" applyFont="1" applyFill="1" applyBorder="1" applyAlignment="1">
      <alignment horizontal="center" vertical="center"/>
    </xf>
    <xf numFmtId="0" fontId="22" fillId="76" borderId="5" xfId="0" applyFont="1" applyFill="1" applyBorder="1" applyAlignment="1">
      <alignment horizontal="center" vertical="center"/>
    </xf>
    <xf numFmtId="0" fontId="56" fillId="76" borderId="5" xfId="0" applyFont="1" applyFill="1" applyBorder="1" applyAlignment="1">
      <alignment horizontal="center" vertical="center"/>
    </xf>
    <xf numFmtId="0" fontId="56" fillId="76" borderId="7" xfId="0" applyFont="1" applyFill="1" applyBorder="1" applyAlignment="1">
      <alignment horizontal="center" vertical="center"/>
    </xf>
    <xf numFmtId="0" fontId="76" fillId="75" borderId="0" xfId="0" applyFont="1" applyFill="1" applyBorder="1" applyAlignment="1">
      <alignment horizontal="left" vertical="center"/>
    </xf>
    <xf numFmtId="0" fontId="1" fillId="33" borderId="8" xfId="0" applyFont="1" applyFill="1" applyBorder="1" applyAlignment="1">
      <alignment horizontal="center" vertical="center"/>
    </xf>
    <xf numFmtId="0" fontId="22" fillId="33" borderId="6" xfId="0" applyFont="1" applyFill="1" applyBorder="1" applyAlignment="1">
      <alignment horizontal="center" vertical="center"/>
    </xf>
    <xf numFmtId="0" fontId="22" fillId="33" borderId="9" xfId="0" applyFont="1" applyFill="1" applyBorder="1" applyAlignment="1">
      <alignment horizontal="center" vertical="center"/>
    </xf>
    <xf numFmtId="0" fontId="1" fillId="33" borderId="10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84" fillId="75" borderId="0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85" fillId="78" borderId="0" xfId="0" applyFont="1" applyFill="1" applyBorder="1" applyAlignment="1">
      <alignment vertical="center"/>
    </xf>
    <xf numFmtId="0" fontId="86" fillId="78" borderId="0" xfId="0" applyFont="1" applyFill="1" applyBorder="1" applyAlignment="1">
      <alignment horizontal="center" vertical="center"/>
    </xf>
    <xf numFmtId="0" fontId="85" fillId="78" borderId="0" xfId="0" applyFont="1" applyFill="1" applyBorder="1" applyAlignment="1">
      <alignment horizontal="left" vertical="center"/>
    </xf>
    <xf numFmtId="0" fontId="58" fillId="0" borderId="0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179" fontId="75" fillId="33" borderId="116" xfId="0" applyNumberFormat="1" applyFont="1" applyFill="1" applyBorder="1" applyAlignment="1">
      <alignment horizontal="center" vertical="center"/>
    </xf>
    <xf numFmtId="179" fontId="76" fillId="33" borderId="116" xfId="0" applyNumberFormat="1" applyFont="1" applyFill="1" applyBorder="1" applyAlignment="1">
      <alignment horizontal="center" vertical="center"/>
    </xf>
    <xf numFmtId="0" fontId="77" fillId="33" borderId="116" xfId="0" applyNumberFormat="1" applyFont="1" applyFill="1" applyBorder="1" applyAlignment="1">
      <alignment horizontal="center" vertical="center"/>
    </xf>
    <xf numFmtId="0" fontId="78" fillId="33" borderId="116" xfId="0" applyNumberFormat="1" applyFont="1" applyFill="1" applyBorder="1" applyAlignment="1">
      <alignment horizontal="center" vertical="center"/>
    </xf>
    <xf numFmtId="0" fontId="51" fillId="33" borderId="119" xfId="0" applyFont="1" applyFill="1" applyBorder="1" applyAlignment="1">
      <alignment horizontal="center" vertical="center"/>
    </xf>
    <xf numFmtId="0" fontId="74" fillId="2" borderId="0" xfId="0" applyFont="1" applyFill="1" applyBorder="1" applyAlignment="1">
      <alignment vertical="center"/>
    </xf>
    <xf numFmtId="0" fontId="51" fillId="0" borderId="120" xfId="0" applyFont="1" applyFill="1" applyBorder="1" applyAlignment="1">
      <alignment vertical="center"/>
    </xf>
    <xf numFmtId="0" fontId="51" fillId="0" borderId="121" xfId="0" applyFont="1" applyFill="1" applyBorder="1" applyAlignment="1">
      <alignment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5" fillId="33" borderId="124" xfId="0" applyFont="1" applyFill="1" applyBorder="1" applyAlignment="1">
      <alignment horizontal="center" vertical="center"/>
    </xf>
    <xf numFmtId="0" fontId="5" fillId="33" borderId="125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65" fillId="33" borderId="126" xfId="0" applyFont="1" applyFill="1" applyBorder="1" applyAlignment="1">
      <alignment horizontal="center" vertical="center"/>
    </xf>
    <xf numFmtId="0" fontId="5" fillId="33" borderId="127" xfId="0" applyFont="1" applyFill="1" applyBorder="1" applyAlignment="1">
      <alignment horizontal="center" vertical="center"/>
    </xf>
    <xf numFmtId="0" fontId="65" fillId="33" borderId="128" xfId="0" applyFont="1" applyFill="1" applyBorder="1" applyAlignment="1">
      <alignment horizontal="center" vertical="center"/>
    </xf>
    <xf numFmtId="0" fontId="5" fillId="33" borderId="12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51" fillId="0" borderId="130" xfId="0" applyFont="1" applyFill="1" applyBorder="1" applyAlignment="1">
      <alignment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63" fillId="78" borderId="0" xfId="0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0" fillId="0" borderId="0" xfId="0" applyFill="1"/>
    <xf numFmtId="0" fontId="51" fillId="0" borderId="0" xfId="0" applyFont="1" applyFill="1" applyAlignment="1">
      <alignment vertical="center"/>
    </xf>
    <xf numFmtId="0" fontId="74" fillId="0" borderId="0" xfId="0" applyFont="1" applyFill="1" applyAlignment="1">
      <alignment vertical="center"/>
    </xf>
    <xf numFmtId="0" fontId="51" fillId="0" borderId="0" xfId="0" applyFont="1" applyFill="1" applyAlignment="1">
      <alignment horizontal="center" vertical="center"/>
    </xf>
    <xf numFmtId="0" fontId="1" fillId="0" borderId="76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59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88" fillId="28" borderId="13" xfId="0" applyFont="1" applyFill="1" applyBorder="1" applyAlignment="1">
      <alignment horizontal="center" vertical="center"/>
    </xf>
    <xf numFmtId="0" fontId="59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27" fillId="2" borderId="13" xfId="0" applyFont="1" applyFill="1" applyBorder="1" applyAlignment="1">
      <alignment horizontal="center" vertical="center"/>
    </xf>
    <xf numFmtId="0" fontId="59" fillId="2" borderId="0" xfId="0" applyFont="1" applyFill="1" applyBorder="1" applyAlignment="1">
      <alignment vertical="top" shrinkToFit="1"/>
    </xf>
    <xf numFmtId="0" fontId="74" fillId="2" borderId="0" xfId="0" applyFont="1" applyFill="1" applyBorder="1" applyAlignment="1">
      <alignment vertical="top" shrinkToFit="1"/>
    </xf>
    <xf numFmtId="0" fontId="94" fillId="28" borderId="132" xfId="0" applyFont="1" applyFill="1" applyBorder="1" applyAlignment="1">
      <alignment horizontal="center" vertical="center"/>
    </xf>
    <xf numFmtId="0" fontId="52" fillId="28" borderId="133" xfId="0" applyFont="1" applyFill="1" applyBorder="1" applyAlignment="1">
      <alignment horizontal="left" vertical="center"/>
    </xf>
    <xf numFmtId="0" fontId="52" fillId="28" borderId="51" xfId="0" applyFont="1" applyFill="1" applyBorder="1" applyAlignment="1">
      <alignment horizontal="center" vertical="center"/>
    </xf>
    <xf numFmtId="0" fontId="2" fillId="2" borderId="71" xfId="0" applyFont="1" applyFill="1" applyBorder="1"/>
    <xf numFmtId="0" fontId="2" fillId="2" borderId="72" xfId="0" applyFont="1" applyFill="1" applyBorder="1"/>
    <xf numFmtId="0" fontId="2" fillId="33" borderId="134" xfId="0" applyFont="1" applyFill="1" applyBorder="1" applyAlignment="1">
      <alignment horizontal="center" vertical="center" shrinkToFit="1"/>
    </xf>
    <xf numFmtId="0" fontId="81" fillId="33" borderId="115" xfId="0" applyFont="1" applyFill="1" applyBorder="1" applyAlignment="1">
      <alignment vertical="center" shrinkToFit="1"/>
    </xf>
    <xf numFmtId="0" fontId="81" fillId="33" borderId="52" xfId="0" applyFont="1" applyFill="1" applyBorder="1" applyAlignment="1">
      <alignment horizontal="center" vertical="center" shrinkToFit="1"/>
    </xf>
    <xf numFmtId="0" fontId="42" fillId="2" borderId="71" xfId="0" applyFont="1" applyFill="1" applyBorder="1"/>
    <xf numFmtId="0" fontId="42" fillId="2" borderId="72" xfId="0" applyFont="1" applyFill="1" applyBorder="1"/>
    <xf numFmtId="0" fontId="59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horizontal="left" vertical="center"/>
    </xf>
    <xf numFmtId="0" fontId="59" fillId="2" borderId="10" xfId="0" applyFont="1" applyFill="1" applyBorder="1" applyAlignment="1">
      <alignment vertical="center"/>
    </xf>
    <xf numFmtId="0" fontId="11" fillId="2" borderId="12" xfId="0" applyFont="1" applyFill="1" applyBorder="1" applyAlignment="1">
      <alignment horizontal="left" vertical="center"/>
    </xf>
    <xf numFmtId="0" fontId="98" fillId="2" borderId="4" xfId="0" applyFont="1" applyFill="1" applyBorder="1" applyAlignment="1">
      <alignment horizontal="center" vertical="center"/>
    </xf>
    <xf numFmtId="0" fontId="99" fillId="2" borderId="7" xfId="0" applyFont="1" applyFill="1" applyBorder="1" applyAlignment="1">
      <alignment horizontal="center" vertical="center"/>
    </xf>
    <xf numFmtId="0" fontId="98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5" fillId="79" borderId="10" xfId="0" applyFont="1" applyFill="1" applyBorder="1" applyAlignment="1">
      <alignment horizontal="center" vertical="center"/>
    </xf>
    <xf numFmtId="0" fontId="100" fillId="79" borderId="12" xfId="0" applyFont="1" applyFill="1" applyBorder="1" applyAlignment="1">
      <alignment horizontal="center" vertical="center"/>
    </xf>
    <xf numFmtId="0" fontId="102" fillId="2" borderId="135" xfId="0" applyFont="1" applyFill="1" applyBorder="1" applyAlignment="1">
      <alignment vertical="center"/>
    </xf>
    <xf numFmtId="0" fontId="81" fillId="2" borderId="136" xfId="0" applyFont="1" applyFill="1" applyBorder="1" applyAlignment="1">
      <alignment horizontal="center" vertical="center"/>
    </xf>
    <xf numFmtId="0" fontId="103" fillId="2" borderId="0" xfId="0" applyFont="1" applyFill="1" applyBorder="1" applyAlignment="1">
      <alignment vertical="top" shrinkToFit="1"/>
    </xf>
    <xf numFmtId="0" fontId="51" fillId="2" borderId="0" xfId="0" applyFont="1" applyFill="1" applyAlignment="1">
      <alignment vertical="center"/>
    </xf>
    <xf numFmtId="0" fontId="102" fillId="2" borderId="137" xfId="0" applyFont="1" applyFill="1" applyBorder="1" applyAlignment="1">
      <alignment vertical="center"/>
    </xf>
    <xf numFmtId="0" fontId="81" fillId="2" borderId="138" xfId="0" applyFont="1" applyFill="1" applyBorder="1" applyAlignment="1">
      <alignment horizontal="left" vertical="center"/>
    </xf>
    <xf numFmtId="0" fontId="104" fillId="2" borderId="0" xfId="0" applyFont="1" applyFill="1"/>
    <xf numFmtId="0" fontId="13" fillId="16" borderId="139" xfId="0" applyFont="1" applyFill="1" applyBorder="1" applyAlignment="1">
      <alignment horizontal="right" vertical="center" shrinkToFit="1"/>
    </xf>
    <xf numFmtId="177" fontId="14" fillId="16" borderId="140" xfId="0" applyNumberFormat="1" applyFont="1" applyFill="1" applyBorder="1" applyAlignment="1">
      <alignment horizontal="center" vertical="center" shrinkToFit="1"/>
    </xf>
    <xf numFmtId="0" fontId="14" fillId="16" borderId="75" xfId="0" applyFont="1" applyFill="1" applyBorder="1" applyAlignment="1">
      <alignment horizontal="center" vertical="center" shrinkToFit="1"/>
    </xf>
    <xf numFmtId="0" fontId="59" fillId="2" borderId="0" xfId="0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center" vertical="center" shrinkToFit="1"/>
    </xf>
    <xf numFmtId="0" fontId="81" fillId="2" borderId="0" xfId="0" applyFont="1" applyFill="1" applyBorder="1" applyAlignment="1">
      <alignment vertical="center" shrinkToFit="1"/>
    </xf>
    <xf numFmtId="0" fontId="81" fillId="2" borderId="0" xfId="0" applyFont="1" applyFill="1" applyBorder="1" applyAlignment="1">
      <alignment horizontal="center" vertical="center" shrinkToFit="1"/>
    </xf>
    <xf numFmtId="0" fontId="81" fillId="0" borderId="0" xfId="0" applyFont="1" applyFill="1" applyAlignment="1">
      <alignment horizontal="left"/>
    </xf>
    <xf numFmtId="0" fontId="51" fillId="0" borderId="141" xfId="0" applyFont="1" applyFill="1" applyBorder="1" applyAlignment="1">
      <alignment vertical="center"/>
    </xf>
    <xf numFmtId="0" fontId="74" fillId="0" borderId="141" xfId="0" applyFont="1" applyFill="1" applyBorder="1" applyAlignment="1">
      <alignment vertical="center"/>
    </xf>
    <xf numFmtId="0" fontId="51" fillId="0" borderId="141" xfId="0" applyFont="1" applyFill="1" applyBorder="1" applyAlignment="1">
      <alignment horizontal="center" vertical="center"/>
    </xf>
    <xf numFmtId="0" fontId="1" fillId="0" borderId="141" xfId="0" applyFont="1" applyFill="1" applyBorder="1" applyAlignment="1">
      <alignment horizontal="center" vertical="center"/>
    </xf>
    <xf numFmtId="0" fontId="51" fillId="0" borderId="0" xfId="0" applyFont="1" applyFill="1" applyAlignment="1">
      <alignment horizontal="right"/>
    </xf>
    <xf numFmtId="0" fontId="51" fillId="29" borderId="0" xfId="0" applyFont="1" applyFill="1" applyAlignment="1">
      <alignment vertical="center"/>
    </xf>
    <xf numFmtId="0" fontId="1" fillId="29" borderId="0" xfId="0" applyFont="1" applyFill="1" applyAlignment="1">
      <alignment horizontal="center" vertical="center"/>
    </xf>
    <xf numFmtId="0" fontId="74" fillId="29" borderId="0" xfId="0" applyFont="1" applyFill="1" applyAlignment="1">
      <alignment vertical="center"/>
    </xf>
    <xf numFmtId="0" fontId="51" fillId="29" borderId="0" xfId="0" applyFont="1" applyFill="1" applyAlignment="1">
      <alignment horizontal="center" vertical="center"/>
    </xf>
    <xf numFmtId="0" fontId="105" fillId="0" borderId="76" xfId="0" applyFont="1" applyFill="1" applyBorder="1" applyAlignment="1">
      <alignment horizontal="center"/>
    </xf>
    <xf numFmtId="0" fontId="51" fillId="0" borderId="76" xfId="0" applyFont="1" applyFill="1" applyBorder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52" fillId="28" borderId="45" xfId="0" applyFont="1" applyFill="1" applyBorder="1" applyAlignment="1">
      <alignment horizontal="center" vertical="center"/>
    </xf>
    <xf numFmtId="0" fontId="81" fillId="33" borderId="50" xfId="0" applyFont="1" applyFill="1" applyBorder="1" applyAlignment="1">
      <alignment horizontal="center" vertical="center" shrinkToFit="1"/>
    </xf>
    <xf numFmtId="0" fontId="14" fillId="16" borderId="74" xfId="0" applyFont="1" applyFill="1" applyBorder="1" applyAlignment="1">
      <alignment horizontal="center" vertical="center" shrinkToFit="1"/>
    </xf>
    <xf numFmtId="0" fontId="106" fillId="0" borderId="0" xfId="0" applyFont="1"/>
    <xf numFmtId="0" fontId="35" fillId="0" borderId="0" xfId="0" applyFont="1" applyAlignment="1">
      <alignment horizontal="center" vertical="center"/>
    </xf>
    <xf numFmtId="0" fontId="12" fillId="0" borderId="0" xfId="0" applyFont="1"/>
    <xf numFmtId="0" fontId="106" fillId="0" borderId="0" xfId="0" applyFont="1" applyAlignment="1">
      <alignment horizontal="center"/>
    </xf>
    <xf numFmtId="0" fontId="35" fillId="14" borderId="142" xfId="0" applyFont="1" applyFill="1" applyBorder="1" applyAlignment="1">
      <alignment horizontal="center" vertical="center"/>
    </xf>
    <xf numFmtId="0" fontId="35" fillId="14" borderId="143" xfId="0" applyFont="1" applyFill="1" applyBorder="1" applyAlignment="1">
      <alignment horizontal="center" vertical="center"/>
    </xf>
    <xf numFmtId="0" fontId="35" fillId="14" borderId="144" xfId="0" applyFont="1" applyFill="1" applyBorder="1" applyAlignment="1">
      <alignment horizontal="center" vertical="center"/>
    </xf>
    <xf numFmtId="0" fontId="35" fillId="14" borderId="145" xfId="0" applyFont="1" applyFill="1" applyBorder="1" applyAlignment="1">
      <alignment horizontal="center" vertical="center"/>
    </xf>
    <xf numFmtId="0" fontId="35" fillId="14" borderId="1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6" borderId="142" xfId="0" applyFont="1" applyFill="1" applyBorder="1" applyAlignment="1">
      <alignment horizontal="center" vertical="center"/>
    </xf>
    <xf numFmtId="0" fontId="35" fillId="6" borderId="143" xfId="0" applyFont="1" applyFill="1" applyBorder="1" applyAlignment="1">
      <alignment horizontal="center" vertical="center"/>
    </xf>
    <xf numFmtId="0" fontId="35" fillId="6" borderId="144" xfId="0" applyFont="1" applyFill="1" applyBorder="1" applyAlignment="1">
      <alignment horizontal="center" vertical="center"/>
    </xf>
    <xf numFmtId="0" fontId="35" fillId="6" borderId="145" xfId="0" applyFont="1" applyFill="1" applyBorder="1" applyAlignment="1">
      <alignment horizontal="center" vertical="center"/>
    </xf>
    <xf numFmtId="0" fontId="35" fillId="6" borderId="147" xfId="0" applyFont="1" applyFill="1" applyBorder="1" applyAlignment="1">
      <alignment horizontal="center" vertical="center"/>
    </xf>
    <xf numFmtId="0" fontId="35" fillId="6" borderId="146" xfId="0" applyFont="1" applyFill="1" applyBorder="1" applyAlignment="1">
      <alignment horizontal="center" vertical="center"/>
    </xf>
    <xf numFmtId="0" fontId="35" fillId="14" borderId="148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35" fillId="14" borderId="149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5" fillId="14" borderId="150" xfId="0" applyFont="1" applyFill="1" applyBorder="1" applyAlignment="1">
      <alignment horizontal="center" vertical="center"/>
    </xf>
    <xf numFmtId="0" fontId="35" fillId="6" borderId="148" xfId="0" applyFont="1" applyFill="1" applyBorder="1" applyAlignment="1">
      <alignment horizontal="center" vertical="center"/>
    </xf>
    <xf numFmtId="0" fontId="35" fillId="6" borderId="143" xfId="0" applyFont="1" applyFill="1" applyBorder="1" applyAlignment="1">
      <alignment horizontal="center"/>
    </xf>
    <xf numFmtId="0" fontId="35" fillId="6" borderId="149" xfId="0" applyFont="1" applyFill="1" applyBorder="1" applyAlignment="1">
      <alignment horizontal="center" vertical="center"/>
    </xf>
    <xf numFmtId="0" fontId="35" fillId="6" borderId="150" xfId="0" applyFont="1" applyFill="1" applyBorder="1" applyAlignment="1">
      <alignment horizontal="center" vertical="center"/>
    </xf>
    <xf numFmtId="0" fontId="2" fillId="0" borderId="153" xfId="0" applyFont="1" applyBorder="1" applyAlignment="1">
      <alignment horizontal="center" vertical="center"/>
    </xf>
    <xf numFmtId="0" fontId="2" fillId="0" borderId="15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/>
    </xf>
    <xf numFmtId="0" fontId="2" fillId="0" borderId="155" xfId="0" applyFont="1" applyBorder="1" applyAlignment="1">
      <alignment horizontal="center" vertical="center"/>
    </xf>
    <xf numFmtId="0" fontId="2" fillId="0" borderId="156" xfId="0" applyFont="1" applyBorder="1" applyAlignment="1">
      <alignment horizontal="center" vertical="center"/>
    </xf>
    <xf numFmtId="0" fontId="51" fillId="33" borderId="0" xfId="0" applyFont="1" applyFill="1" applyBorder="1" applyAlignment="1">
      <alignment vertical="center"/>
    </xf>
    <xf numFmtId="0" fontId="107" fillId="33" borderId="157" xfId="0" applyFont="1" applyFill="1" applyBorder="1" applyAlignment="1"/>
    <xf numFmtId="0" fontId="52" fillId="33" borderId="0" xfId="0" applyFont="1" applyFill="1" applyBorder="1" applyAlignment="1">
      <alignment vertical="center"/>
    </xf>
    <xf numFmtId="0" fontId="112" fillId="33" borderId="0" xfId="0" applyFont="1" applyFill="1" applyBorder="1" applyAlignment="1">
      <alignment horizontal="center" vertical="center"/>
    </xf>
    <xf numFmtId="0" fontId="113" fillId="33" borderId="0" xfId="0" applyFont="1" applyFill="1" applyBorder="1" applyAlignment="1">
      <alignment horizontal="center" vertical="center"/>
    </xf>
    <xf numFmtId="178" fontId="114" fillId="33" borderId="0" xfId="0" applyNumberFormat="1" applyFont="1" applyFill="1" applyBorder="1" applyAlignment="1">
      <alignment horizontal="center" vertical="center"/>
    </xf>
    <xf numFmtId="0" fontId="115" fillId="33" borderId="0" xfId="0" applyFont="1" applyFill="1" applyBorder="1" applyAlignment="1">
      <alignment vertical="center"/>
    </xf>
    <xf numFmtId="0" fontId="116" fillId="33" borderId="0" xfId="0" applyFont="1" applyFill="1" applyBorder="1" applyAlignment="1">
      <alignment vertical="center"/>
    </xf>
    <xf numFmtId="0" fontId="0" fillId="0" borderId="76" xfId="0" applyBorder="1"/>
    <xf numFmtId="0" fontId="0" fillId="0" borderId="0" xfId="0" applyBorder="1"/>
    <xf numFmtId="0" fontId="109" fillId="33" borderId="157" xfId="0" applyFont="1" applyFill="1" applyBorder="1" applyAlignment="1"/>
    <xf numFmtId="0" fontId="117" fillId="0" borderId="76" xfId="0" applyFont="1" applyBorder="1" applyAlignment="1">
      <alignment horizontal="center" vertical="center"/>
    </xf>
    <xf numFmtId="0" fontId="108" fillId="33" borderId="157" xfId="0" applyFont="1" applyFill="1" applyBorder="1" applyAlignment="1">
      <alignment horizontal="right" vertical="center"/>
    </xf>
    <xf numFmtId="0" fontId="109" fillId="33" borderId="157" xfId="0" applyFont="1" applyFill="1" applyBorder="1" applyAlignment="1">
      <alignment horizontal="left"/>
    </xf>
    <xf numFmtId="22" fontId="110" fillId="33" borderId="0" xfId="0" applyNumberFormat="1" applyFont="1" applyFill="1" applyAlignment="1">
      <alignment horizontal="center" vertical="center"/>
    </xf>
    <xf numFmtId="0" fontId="111" fillId="33" borderId="0" xfId="0" applyNumberFormat="1" applyFont="1" applyFill="1" applyAlignment="1">
      <alignment horizontal="center" vertical="center"/>
    </xf>
    <xf numFmtId="58" fontId="112" fillId="3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1" xfId="0" applyFont="1" applyBorder="1" applyAlignment="1">
      <alignment horizontal="center" vertical="center"/>
    </xf>
    <xf numFmtId="0" fontId="2" fillId="0" borderId="152" xfId="0" applyFont="1" applyBorder="1" applyAlignment="1">
      <alignment horizontal="center" vertical="center"/>
    </xf>
    <xf numFmtId="0" fontId="87" fillId="0" borderId="76" xfId="0" applyFont="1" applyFill="1" applyBorder="1" applyAlignment="1">
      <alignment horizontal="center"/>
    </xf>
    <xf numFmtId="0" fontId="88" fillId="28" borderId="13" xfId="0" applyFont="1" applyFill="1" applyBorder="1" applyAlignment="1">
      <alignment horizontal="center" vertical="center" wrapText="1"/>
    </xf>
    <xf numFmtId="0" fontId="88" fillId="28" borderId="13" xfId="0" applyFont="1" applyFill="1" applyBorder="1" applyAlignment="1">
      <alignment horizontal="center" vertical="center"/>
    </xf>
    <xf numFmtId="0" fontId="89" fillId="2" borderId="13" xfId="0" applyFont="1" applyFill="1" applyBorder="1" applyAlignment="1">
      <alignment horizontal="center" vertical="center" wrapText="1"/>
    </xf>
    <xf numFmtId="0" fontId="90" fillId="2" borderId="13" xfId="0" applyFont="1" applyFill="1" applyBorder="1" applyAlignment="1">
      <alignment horizontal="center" vertical="center" wrapText="1"/>
    </xf>
    <xf numFmtId="0" fontId="27" fillId="2" borderId="13" xfId="0" applyFont="1" applyFill="1" applyBorder="1" applyAlignment="1">
      <alignment horizontal="center" vertical="center"/>
    </xf>
    <xf numFmtId="0" fontId="91" fillId="2" borderId="0" xfId="0" applyFont="1" applyFill="1" applyAlignment="1">
      <alignment horizontal="center"/>
    </xf>
    <xf numFmtId="0" fontId="92" fillId="2" borderId="0" xfId="0" applyFont="1" applyFill="1" applyAlignment="1">
      <alignment horizontal="left"/>
    </xf>
    <xf numFmtId="0" fontId="93" fillId="28" borderId="64" xfId="0" applyFont="1" applyFill="1" applyBorder="1" applyAlignment="1">
      <alignment horizontal="center" vertical="center"/>
    </xf>
    <xf numFmtId="0" fontId="93" fillId="28" borderId="131" xfId="0" applyFont="1" applyFill="1" applyBorder="1" applyAlignment="1">
      <alignment horizontal="center" vertical="center"/>
    </xf>
    <xf numFmtId="0" fontId="95" fillId="2" borderId="71" xfId="0" applyFont="1" applyFill="1" applyBorder="1" applyAlignment="1">
      <alignment horizontal="center"/>
    </xf>
    <xf numFmtId="0" fontId="95" fillId="2" borderId="72" xfId="0" applyFont="1" applyFill="1" applyBorder="1" applyAlignment="1">
      <alignment horizontal="left"/>
    </xf>
    <xf numFmtId="0" fontId="96" fillId="2" borderId="71" xfId="0" applyFont="1" applyFill="1" applyBorder="1" applyAlignment="1">
      <alignment horizontal="center" vertical="center"/>
    </xf>
    <xf numFmtId="0" fontId="96" fillId="2" borderId="72" xfId="0" applyFont="1" applyFill="1" applyBorder="1" applyAlignment="1">
      <alignment horizontal="center" vertical="center"/>
    </xf>
    <xf numFmtId="0" fontId="95" fillId="2" borderId="71" xfId="0" applyFont="1" applyFill="1" applyBorder="1" applyAlignment="1">
      <alignment horizontal="center" vertical="top"/>
    </xf>
    <xf numFmtId="0" fontId="95" fillId="2" borderId="72" xfId="0" applyFont="1" applyFill="1" applyBorder="1" applyAlignment="1">
      <alignment horizontal="left" vertical="top"/>
    </xf>
    <xf numFmtId="0" fontId="97" fillId="2" borderId="0" xfId="0" applyFont="1" applyFill="1" applyAlignment="1">
      <alignment horizontal="center" vertical="center"/>
    </xf>
    <xf numFmtId="0" fontId="101" fillId="2" borderId="0" xfId="0" applyFont="1" applyFill="1" applyAlignment="1">
      <alignment horizontal="center" vertical="center" wrapText="1"/>
    </xf>
    <xf numFmtId="0" fontId="89" fillId="2" borderId="36" xfId="0" applyFont="1" applyFill="1" applyBorder="1" applyAlignment="1">
      <alignment horizontal="center" vertical="top" wrapText="1"/>
    </xf>
    <xf numFmtId="0" fontId="89" fillId="2" borderId="70" xfId="0" applyFont="1" applyFill="1" applyBorder="1" applyAlignment="1">
      <alignment horizontal="center" vertical="top" wrapText="1"/>
    </xf>
    <xf numFmtId="0" fontId="89" fillId="2" borderId="71" xfId="0" applyFont="1" applyFill="1" applyBorder="1" applyAlignment="1">
      <alignment horizontal="center" vertical="top" wrapText="1"/>
    </xf>
    <xf numFmtId="0" fontId="89" fillId="2" borderId="72" xfId="0" applyFont="1" applyFill="1" applyBorder="1" applyAlignment="1">
      <alignment horizontal="center" vertical="top" wrapText="1"/>
    </xf>
    <xf numFmtId="0" fontId="89" fillId="2" borderId="68" xfId="0" applyFont="1" applyFill="1" applyBorder="1" applyAlignment="1">
      <alignment horizontal="center" vertical="top" wrapText="1"/>
    </xf>
    <xf numFmtId="0" fontId="89" fillId="2" borderId="69" xfId="0" applyFont="1" applyFill="1" applyBorder="1" applyAlignment="1">
      <alignment horizontal="center" vertical="top" wrapText="1"/>
    </xf>
    <xf numFmtId="0" fontId="55" fillId="0" borderId="99" xfId="0" applyFont="1" applyFill="1" applyBorder="1" applyAlignment="1">
      <alignment horizontal="center"/>
    </xf>
    <xf numFmtId="0" fontId="1" fillId="2" borderId="0" xfId="0" applyFont="1" applyFill="1" applyAlignment="1">
      <alignment horizontal="left" vertical="center" indent="1"/>
    </xf>
    <xf numFmtId="0" fontId="51" fillId="48" borderId="101" xfId="0" applyFont="1" applyFill="1" applyBorder="1" applyAlignment="1">
      <alignment horizontal="center" vertical="center"/>
    </xf>
    <xf numFmtId="0" fontId="51" fillId="33" borderId="116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14" fontId="58" fillId="2" borderId="0" xfId="0" applyNumberFormat="1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51" fillId="33" borderId="117" xfId="0" applyFont="1" applyFill="1" applyBorder="1" applyAlignment="1">
      <alignment horizontal="center" vertical="center"/>
    </xf>
    <xf numFmtId="0" fontId="51" fillId="33" borderId="118" xfId="0" applyFont="1" applyFill="1" applyBorder="1" applyAlignment="1">
      <alignment horizontal="center" vertical="center"/>
    </xf>
    <xf numFmtId="0" fontId="51" fillId="33" borderId="119" xfId="0" applyFont="1" applyFill="1" applyBorder="1" applyAlignment="1">
      <alignment horizontal="center" vertical="center"/>
    </xf>
    <xf numFmtId="0" fontId="1" fillId="0" borderId="103" xfId="0" applyFont="1" applyFill="1" applyBorder="1" applyAlignment="1">
      <alignment horizontal="center" vertical="center"/>
    </xf>
    <xf numFmtId="0" fontId="65" fillId="76" borderId="122" xfId="0" applyFont="1" applyFill="1" applyBorder="1" applyAlignment="1">
      <alignment horizontal="center" vertical="center" wrapText="1"/>
    </xf>
    <xf numFmtId="0" fontId="65" fillId="76" borderId="123" xfId="0" applyFont="1" applyFill="1" applyBorder="1" applyAlignment="1">
      <alignment horizontal="center" vertical="center" wrapText="1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114" xfId="0" applyFont="1" applyFill="1" applyBorder="1" applyAlignment="1">
      <alignment horizontal="center" vertical="center"/>
    </xf>
    <xf numFmtId="0" fontId="1" fillId="0" borderId="115" xfId="0" applyFont="1" applyFill="1" applyBorder="1" applyAlignment="1">
      <alignment horizontal="center" vertical="center"/>
    </xf>
    <xf numFmtId="0" fontId="1" fillId="0" borderId="106" xfId="0" applyFont="1" applyFill="1" applyBorder="1" applyAlignment="1">
      <alignment horizontal="center" vertical="center"/>
    </xf>
    <xf numFmtId="0" fontId="81" fillId="0" borderId="111" xfId="0" applyFont="1" applyFill="1" applyBorder="1" applyAlignment="1">
      <alignment horizontal="left" vertical="center" indent="1"/>
    </xf>
    <xf numFmtId="0" fontId="81" fillId="0" borderId="112" xfId="0" applyFont="1" applyFill="1" applyBorder="1" applyAlignment="1">
      <alignment horizontal="left" vertical="center" indent="1"/>
    </xf>
    <xf numFmtId="0" fontId="81" fillId="0" borderId="113" xfId="0" applyFont="1" applyFill="1" applyBorder="1" applyAlignment="1">
      <alignment horizontal="left" vertical="center" indent="1"/>
    </xf>
    <xf numFmtId="183" fontId="61" fillId="48" borderId="0" xfId="0" applyNumberFormat="1" applyFont="1" applyFill="1" applyAlignment="1">
      <alignment horizontal="center" vertical="top"/>
    </xf>
    <xf numFmtId="183" fontId="62" fillId="48" borderId="0" xfId="0" applyNumberFormat="1" applyFont="1" applyFill="1" applyAlignment="1">
      <alignment horizontal="center" vertical="top"/>
    </xf>
    <xf numFmtId="0" fontId="62" fillId="48" borderId="0" xfId="0" applyFont="1" applyFill="1" applyAlignment="1">
      <alignment horizontal="center" vertical="top"/>
    </xf>
    <xf numFmtId="0" fontId="41" fillId="0" borderId="76" xfId="0" applyFont="1" applyBorder="1" applyAlignment="1">
      <alignment horizontal="center"/>
    </xf>
    <xf numFmtId="22" fontId="40" fillId="0" borderId="76" xfId="0" applyNumberFormat="1" applyFont="1" applyBorder="1" applyAlignment="1">
      <alignment horizontal="right"/>
    </xf>
    <xf numFmtId="0" fontId="43" fillId="0" borderId="77" xfId="0" applyFont="1" applyFill="1" applyBorder="1" applyAlignment="1">
      <alignment horizontal="center"/>
    </xf>
    <xf numFmtId="0" fontId="43" fillId="0" borderId="78" xfId="0" applyFont="1" applyFill="1" applyBorder="1" applyAlignment="1">
      <alignment horizontal="center"/>
    </xf>
    <xf numFmtId="0" fontId="43" fillId="0" borderId="13" xfId="0" applyFont="1" applyBorder="1" applyAlignment="1">
      <alignment horizontal="left"/>
    </xf>
    <xf numFmtId="0" fontId="43" fillId="0" borderId="97" xfId="0" applyFont="1" applyFill="1" applyBorder="1" applyAlignment="1">
      <alignment horizontal="center" wrapText="1"/>
    </xf>
    <xf numFmtId="0" fontId="43" fillId="0" borderId="97" xfId="0" applyFont="1" applyFill="1" applyBorder="1" applyAlignment="1">
      <alignment horizontal="center"/>
    </xf>
    <xf numFmtId="0" fontId="43" fillId="0" borderId="98" xfId="0" applyFont="1" applyFill="1" applyBorder="1" applyAlignment="1">
      <alignment horizontal="center"/>
    </xf>
    <xf numFmtId="0" fontId="45" fillId="0" borderId="87" xfId="0" applyFont="1" applyFill="1" applyBorder="1" applyAlignment="1">
      <alignment horizontal="center"/>
    </xf>
    <xf numFmtId="0" fontId="45" fillId="0" borderId="88" xfId="0" applyFont="1" applyFill="1" applyBorder="1" applyAlignment="1">
      <alignment horizontal="center"/>
    </xf>
    <xf numFmtId="0" fontId="45" fillId="0" borderId="89" xfId="0" applyFont="1" applyFill="1" applyBorder="1" applyAlignment="1">
      <alignment horizontal="center"/>
    </xf>
    <xf numFmtId="0" fontId="9" fillId="0" borderId="87" xfId="0" applyFont="1" applyBorder="1" applyAlignment="1">
      <alignment horizontal="center"/>
    </xf>
    <xf numFmtId="0" fontId="9" fillId="0" borderId="90" xfId="0" applyFont="1" applyBorder="1" applyAlignment="1">
      <alignment horizontal="center"/>
    </xf>
    <xf numFmtId="0" fontId="9" fillId="70" borderId="92" xfId="0" applyFont="1" applyFill="1" applyBorder="1" applyAlignment="1">
      <alignment horizontal="center"/>
    </xf>
    <xf numFmtId="0" fontId="9" fillId="70" borderId="93" xfId="0" applyFont="1" applyFill="1" applyBorder="1" applyAlignment="1">
      <alignment horizontal="center"/>
    </xf>
    <xf numFmtId="0" fontId="9" fillId="70" borderId="94" xfId="0" applyFont="1" applyFill="1" applyBorder="1" applyAlignment="1">
      <alignment horizontal="center"/>
    </xf>
    <xf numFmtId="0" fontId="43" fillId="0" borderId="87" xfId="0" applyFont="1" applyFill="1" applyBorder="1" applyAlignment="1">
      <alignment horizontal="center"/>
    </xf>
    <xf numFmtId="0" fontId="43" fillId="0" borderId="88" xfId="0" applyFont="1" applyFill="1" applyBorder="1" applyAlignment="1">
      <alignment horizontal="center"/>
    </xf>
    <xf numFmtId="9" fontId="2" fillId="71" borderId="79" xfId="0" applyNumberFormat="1" applyFont="1" applyFill="1" applyBorder="1" applyAlignment="1">
      <alignment horizontal="center" vertical="center"/>
    </xf>
    <xf numFmtId="9" fontId="2" fillId="71" borderId="80" xfId="0" applyNumberFormat="1" applyFont="1" applyFill="1" applyBorder="1" applyAlignment="1">
      <alignment horizontal="center" vertical="center"/>
    </xf>
    <xf numFmtId="0" fontId="2" fillId="72" borderId="80" xfId="0" applyFont="1" applyFill="1" applyBorder="1" applyAlignment="1">
      <alignment horizontal="center" vertical="center"/>
    </xf>
    <xf numFmtId="0" fontId="2" fillId="72" borderId="91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" fillId="72" borderId="83" xfId="0" applyFont="1" applyFill="1" applyBorder="1" applyAlignment="1">
      <alignment horizontal="center" vertical="center"/>
    </xf>
    <xf numFmtId="0" fontId="2" fillId="72" borderId="95" xfId="0" applyFont="1" applyFill="1" applyBorder="1" applyAlignment="1">
      <alignment horizontal="center" vertical="center"/>
    </xf>
    <xf numFmtId="9" fontId="2" fillId="71" borderId="82" xfId="0" applyNumberFormat="1" applyFont="1" applyFill="1" applyBorder="1" applyAlignment="1">
      <alignment horizontal="center" vertical="center"/>
    </xf>
    <xf numFmtId="9" fontId="2" fillId="71" borderId="83" xfId="0" applyNumberFormat="1" applyFont="1" applyFill="1" applyBorder="1" applyAlignment="1">
      <alignment horizontal="center" vertical="center"/>
    </xf>
    <xf numFmtId="0" fontId="32" fillId="23" borderId="0" xfId="0" applyFont="1" applyFill="1" applyAlignment="1">
      <alignment horizontal="center" vertical="center"/>
    </xf>
    <xf numFmtId="0" fontId="33" fillId="55" borderId="0" xfId="0" applyFont="1" applyFill="1" applyAlignment="1">
      <alignment horizontal="right" vertical="center"/>
    </xf>
    <xf numFmtId="0" fontId="37" fillId="55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0" fillId="35" borderId="0" xfId="0" applyFont="1" applyFill="1" applyAlignment="1">
      <alignment horizontal="center" vertical="center"/>
    </xf>
    <xf numFmtId="0" fontId="2" fillId="0" borderId="1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9" fillId="0" borderId="0" xfId="0" applyFont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3" fillId="23" borderId="16" xfId="0" applyFont="1" applyFill="1" applyBorder="1" applyAlignment="1">
      <alignment horizontal="left"/>
    </xf>
    <xf numFmtId="0" fontId="13" fillId="23" borderId="18" xfId="0" applyFont="1" applyFill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9" borderId="59" xfId="0" applyFont="1" applyFill="1" applyBorder="1" applyAlignment="1">
      <alignment horizontal="center" vertical="center"/>
    </xf>
    <xf numFmtId="0" fontId="2" fillId="29" borderId="60" xfId="0" applyFont="1" applyFill="1" applyBorder="1" applyAlignment="1">
      <alignment horizontal="center" vertical="center"/>
    </xf>
    <xf numFmtId="0" fontId="13" fillId="57" borderId="13" xfId="0" applyFont="1" applyFill="1" applyBorder="1" applyAlignment="1">
      <alignment horizontal="center"/>
    </xf>
    <xf numFmtId="0" fontId="13" fillId="9" borderId="16" xfId="0" applyFont="1" applyFill="1" applyBorder="1" applyAlignment="1">
      <alignment horizontal="center" shrinkToFit="1"/>
    </xf>
    <xf numFmtId="0" fontId="13" fillId="9" borderId="1" xfId="0" applyFont="1" applyFill="1" applyBorder="1" applyAlignment="1">
      <alignment horizontal="center" shrinkToFit="1"/>
    </xf>
    <xf numFmtId="0" fontId="13" fillId="9" borderId="18" xfId="0" applyFont="1" applyFill="1" applyBorder="1" applyAlignment="1">
      <alignment horizontal="center" shrinkToFit="1"/>
    </xf>
    <xf numFmtId="0" fontId="2" fillId="0" borderId="13" xfId="0" applyFont="1" applyBorder="1" applyAlignment="1">
      <alignment horizontal="left"/>
    </xf>
    <xf numFmtId="0" fontId="36" fillId="0" borderId="68" xfId="0" applyFont="1" applyBorder="1" applyAlignment="1">
      <alignment horizontal="left"/>
    </xf>
    <xf numFmtId="0" fontId="36" fillId="0" borderId="25" xfId="0" applyFont="1" applyBorder="1" applyAlignment="1">
      <alignment horizontal="left"/>
    </xf>
    <xf numFmtId="0" fontId="36" fillId="0" borderId="69" xfId="0" applyFont="1" applyBorder="1" applyAlignment="1">
      <alignment horizontal="left"/>
    </xf>
    <xf numFmtId="0" fontId="2" fillId="0" borderId="3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2" xfId="0" applyFont="1" applyBorder="1" applyAlignment="1">
      <alignment horizontal="center" vertical="center"/>
    </xf>
    <xf numFmtId="0" fontId="2" fillId="0" borderId="13" xfId="0" applyFont="1" applyFill="1" applyBorder="1" applyAlignment="1">
      <alignment horizontal="center" shrinkToFit="1"/>
    </xf>
    <xf numFmtId="0" fontId="13" fillId="16" borderId="16" xfId="0" applyFont="1" applyFill="1" applyBorder="1" applyAlignment="1">
      <alignment horizontal="center" wrapText="1"/>
    </xf>
    <xf numFmtId="0" fontId="13" fillId="16" borderId="18" xfId="0" applyFont="1" applyFill="1" applyBorder="1" applyAlignment="1">
      <alignment horizontal="center"/>
    </xf>
    <xf numFmtId="0" fontId="13" fillId="49" borderId="0" xfId="0" applyFont="1" applyFill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15" fillId="16" borderId="13" xfId="0" applyFont="1" applyFill="1" applyBorder="1" applyAlignment="1">
      <alignment horizontal="left"/>
    </xf>
    <xf numFmtId="0" fontId="9" fillId="28" borderId="13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left"/>
    </xf>
    <xf numFmtId="0" fontId="15" fillId="16" borderId="1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9" fillId="0" borderId="13" xfId="0" applyFont="1" applyBorder="1" applyAlignment="1">
      <alignment horizontal="left"/>
    </xf>
    <xf numFmtId="0" fontId="28" fillId="0" borderId="0" xfId="0" applyFont="1" applyAlignment="1">
      <alignment horizontal="center" wrapText="1"/>
    </xf>
    <xf numFmtId="0" fontId="2" fillId="6" borderId="0" xfId="0" applyFont="1" applyFill="1" applyAlignment="1">
      <alignment horizontal="center" vertical="center"/>
    </xf>
    <xf numFmtId="0" fontId="2" fillId="43" borderId="13" xfId="0" applyFont="1" applyFill="1" applyBorder="1" applyAlignment="1">
      <alignment horizontal="center" vertical="center" wrapText="1"/>
    </xf>
    <xf numFmtId="0" fontId="9" fillId="43" borderId="13" xfId="0" applyFont="1" applyFill="1" applyBorder="1" applyAlignment="1">
      <alignment horizontal="center" vertical="center" wrapText="1"/>
    </xf>
    <xf numFmtId="0" fontId="37" fillId="0" borderId="67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 shrinkToFit="1"/>
    </xf>
    <xf numFmtId="0" fontId="1" fillId="31" borderId="0" xfId="0" applyFont="1" applyFill="1" applyAlignment="1">
      <alignment horizontal="center" vertical="center" shrinkToFit="1"/>
    </xf>
    <xf numFmtId="0" fontId="1" fillId="40" borderId="0" xfId="0" applyFont="1" applyFill="1" applyAlignment="1">
      <alignment horizontal="center" vertical="center" shrinkToFit="1"/>
    </xf>
    <xf numFmtId="0" fontId="2" fillId="13" borderId="0" xfId="0" applyFont="1" applyFill="1" applyAlignment="1">
      <alignment horizontal="center" vertical="center" shrinkToFit="1"/>
    </xf>
    <xf numFmtId="0" fontId="2" fillId="19" borderId="0" xfId="0" applyFont="1" applyFill="1" applyAlignment="1">
      <alignment horizontal="center" vertical="center" shrinkToFit="1"/>
    </xf>
    <xf numFmtId="0" fontId="2" fillId="22" borderId="0" xfId="0" applyFont="1" applyFill="1" applyAlignment="1">
      <alignment horizontal="center" vertical="center" shrinkToFit="1"/>
    </xf>
    <xf numFmtId="0" fontId="9" fillId="26" borderId="16" xfId="0" applyFont="1" applyFill="1" applyBorder="1" applyAlignment="1">
      <alignment horizontal="center" shrinkToFit="1"/>
    </xf>
    <xf numFmtId="0" fontId="9" fillId="26" borderId="1" xfId="0" applyFont="1" applyFill="1" applyBorder="1" applyAlignment="1">
      <alignment horizontal="center" shrinkToFit="1"/>
    </xf>
    <xf numFmtId="0" fontId="9" fillId="26" borderId="18" xfId="0" applyFont="1" applyFill="1" applyBorder="1" applyAlignment="1">
      <alignment horizontal="center" shrinkToFit="1"/>
    </xf>
    <xf numFmtId="0" fontId="13" fillId="27" borderId="13" xfId="0" applyFont="1" applyFill="1" applyBorder="1" applyAlignment="1">
      <alignment horizontal="center" shrinkToFit="1"/>
    </xf>
    <xf numFmtId="0" fontId="19" fillId="25" borderId="13" xfId="0" applyFont="1" applyFill="1" applyBorder="1" applyAlignment="1">
      <alignment horizontal="center" shrinkToFit="1"/>
    </xf>
    <xf numFmtId="0" fontId="13" fillId="16" borderId="13" xfId="0" applyFont="1" applyFill="1" applyBorder="1" applyAlignment="1">
      <alignment horizontal="center" vertical="center" shrinkToFit="1"/>
    </xf>
    <xf numFmtId="0" fontId="2" fillId="32" borderId="13" xfId="0" applyFont="1" applyFill="1" applyBorder="1" applyAlignment="1">
      <alignment horizontal="center" shrinkToFit="1"/>
    </xf>
    <xf numFmtId="0" fontId="2" fillId="0" borderId="4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13" fillId="17" borderId="0" xfId="0" applyFont="1" applyFill="1" applyAlignment="1">
      <alignment horizontal="center" vertical="center" shrinkToFit="1"/>
    </xf>
    <xf numFmtId="0" fontId="9" fillId="0" borderId="0" xfId="0" applyFont="1" applyAlignment="1">
      <alignment horizontal="center" wrapText="1" shrinkToFit="1"/>
    </xf>
    <xf numFmtId="0" fontId="20" fillId="29" borderId="13" xfId="0" applyFont="1" applyFill="1" applyBorder="1" applyAlignment="1">
      <alignment horizontal="center" vertical="center" shrinkToFit="1"/>
    </xf>
    <xf numFmtId="0" fontId="13" fillId="30" borderId="13" xfId="0" applyFont="1" applyFill="1" applyBorder="1" applyAlignment="1">
      <alignment horizontal="left" vertical="top" shrinkToFit="1"/>
    </xf>
  </cellXfs>
  <cellStyles count="1">
    <cellStyle name="常规" xfId="0" builtinId="0"/>
  </cellStyles>
  <dxfs count="115">
    <dxf>
      <fill>
        <patternFill patternType="solid">
          <bgColor theme="9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FF"/>
      </font>
      <fill>
        <patternFill patternType="solid">
          <bgColor rgb="FF00B050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theme="9" tint="0.79976805932798245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rgb="FFF1CBFA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8" tint="0.7997375408185064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6" tint="0.79976805932798245"/>
        </patternFill>
      </fill>
    </dxf>
    <dxf>
      <fill>
        <patternFill patternType="solid">
          <bgColor theme="7" tint="0.79976805932798245"/>
        </patternFill>
      </fill>
    </dxf>
    <dxf>
      <fill>
        <patternFill patternType="solid">
          <bgColor theme="3" tint="0.79976805932798245"/>
        </patternFill>
      </fill>
    </dxf>
    <dxf>
      <font>
        <color theme="8" tint="0.79973754081850645"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DE4FC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14852C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007032"/>
        </patternFill>
      </fill>
    </dxf>
    <dxf>
      <fill>
        <patternFill patternType="solid">
          <bgColor theme="0" tint="-4.9989318521683403E-2"/>
        </patternFill>
      </fill>
    </dxf>
    <dxf>
      <font>
        <color theme="0"/>
      </font>
      <fill>
        <patternFill patternType="solid">
          <bgColor rgb="FF00B0F0"/>
        </patternFill>
      </fill>
    </dxf>
    <dxf>
      <fill>
        <patternFill patternType="solid">
          <bgColor rgb="FFFFC000"/>
        </patternFill>
      </fill>
      <border>
        <left/>
        <right/>
        <top/>
        <bottom/>
      </border>
    </dxf>
    <dxf>
      <font>
        <color rgb="FFB21DC3"/>
      </font>
      <fill>
        <patternFill patternType="solid">
          <bgColor theme="9" tint="0.599993896298104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FF0000"/>
      </font>
      <fill>
        <patternFill patternType="solid">
          <bgColor rgb="FFFED1FC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C00000"/>
      </font>
      <fill>
        <patternFill patternType="solid">
          <bgColor rgb="FF8DEEDD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FFFF00"/>
      </font>
      <fill>
        <patternFill patternType="solid">
          <bgColor rgb="FFFF4B4B"/>
        </patternFill>
      </fill>
    </dxf>
    <dxf>
      <font>
        <color theme="0"/>
      </font>
      <fill>
        <patternFill patternType="solid">
          <bgColor rgb="FF00B0F0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ont>
        <color theme="0"/>
      </font>
      <fill>
        <patternFill patternType="solid">
          <bgColor rgb="FF0085B0"/>
        </patternFill>
      </fill>
    </dxf>
    <dxf>
      <font>
        <b/>
        <i val="0"/>
        <color rgb="FFFFFF00"/>
      </font>
      <fill>
        <patternFill patternType="solid">
          <bgColor rgb="FFFF4545"/>
        </patternFill>
      </fill>
    </dxf>
    <dxf>
      <font>
        <color rgb="FFFF0000"/>
      </font>
      <fill>
        <patternFill patternType="solid">
          <bgColor theme="5" tint="0.79946287423322249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8F6E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ill>
        <patternFill patternType="solid">
          <bgColor rgb="FFEAF3FA"/>
        </patternFill>
      </fill>
    </dxf>
    <dxf>
      <font>
        <color theme="8" tint="-0.249977111117893"/>
      </font>
      <fill>
        <patternFill patternType="solid">
          <bgColor theme="0" tint="-4.9989318521683403E-2"/>
        </patternFill>
      </fill>
    </dxf>
    <dxf>
      <font>
        <b/>
        <i val="0"/>
        <color rgb="FFFFFF00"/>
      </font>
      <fill>
        <patternFill patternType="solid">
          <bgColor rgb="FFFF0000"/>
        </patternFill>
      </fill>
    </dxf>
    <dxf>
      <fill>
        <patternFill patternType="solid">
          <bgColor theme="9" tint="0.39976195562608724"/>
        </patternFill>
      </fill>
    </dxf>
    <dxf>
      <font>
        <color rgb="FF006E48"/>
      </font>
    </dxf>
  </dxfs>
  <tableStyles count="0" defaultTableStyle="TableStyleMedium9" defaultPivotStyle="PivotStyleLight16"/>
  <colors>
    <mruColors>
      <color rgb="FFB21DC3"/>
      <color rgb="FFE8A667"/>
      <color rgb="FFFDC501"/>
      <color rgb="FFFED700"/>
      <color rgb="FFEA8F00"/>
      <color rgb="FF008C3E"/>
      <color rgb="FFC560EA"/>
      <color rgb="FFD792F1"/>
      <color rgb="FFFFFFFF"/>
      <color rgb="FFB874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6764132553606301E-2"/>
          <c:y val="9.9833610648918502E-3"/>
          <c:w val="0.96491228070175405"/>
          <c:h val="0.5883052056096980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微软雅黑" panose="020B0503020204020204" pitchFamily="34" charset="-122"/>
                    <a:sym typeface="微软雅黑" panose="020B0503020204020204" pitchFamily="34" charset="-122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设定价格表!$B$18:$B$21</c:f>
              <c:strCache>
                <c:ptCount val="4"/>
                <c:pt idx="0">
                  <c:v>人工成本</c:v>
                </c:pt>
                <c:pt idx="1">
                  <c:v>产品成本</c:v>
                </c:pt>
                <c:pt idx="2">
                  <c:v>赠品成本</c:v>
                </c:pt>
                <c:pt idx="3">
                  <c:v>经营利润</c:v>
                </c:pt>
              </c:strCache>
            </c:strRef>
          </c:cat>
          <c:val>
            <c:numRef>
              <c:f>设定价格表!$C$18:$C$21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7555481947664799E-2"/>
          <c:y val="0.70587072543981"/>
          <c:w val="0.39615766810202102"/>
          <c:h val="0.2881992488634120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 forceAA="0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  <a:cs typeface="微软雅黑" panose="020B0503020204020204" pitchFamily="34" charset="-122"/>
          <a:sym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674876847290601E-2"/>
          <c:y val="2.6860744297718901E-2"/>
          <c:w val="0.95093998190409201"/>
          <c:h val="0.94627851140456198"/>
        </c:manualLayout>
      </c:layout>
      <c:radarChart>
        <c:radarStyle val="filled"/>
        <c:varyColors val="0"/>
        <c:ser>
          <c:idx val="0"/>
          <c:order val="0"/>
          <c:spPr>
            <a:gradFill>
              <a:gsLst>
                <a:gs pos="0">
                  <a:srgbClr val="D75F00"/>
                </a:gs>
                <a:gs pos="100000">
                  <a:srgbClr val="F8BA05"/>
                </a:gs>
              </a:gsLst>
              <a:lin ang="0" scaled="0"/>
            </a:gradFill>
            <a:ln>
              <a:noFill/>
            </a:ln>
            <a:effectLst/>
          </c:spPr>
          <c:cat>
            <c:strRef>
              <c:f>设定价格表!$B$18:$B$21</c:f>
              <c:strCache>
                <c:ptCount val="4"/>
                <c:pt idx="0">
                  <c:v>人工成本</c:v>
                </c:pt>
                <c:pt idx="1">
                  <c:v>产品成本</c:v>
                </c:pt>
                <c:pt idx="2">
                  <c:v>赠品成本</c:v>
                </c:pt>
                <c:pt idx="3">
                  <c:v>经营利润</c:v>
                </c:pt>
              </c:strCache>
            </c:strRef>
          </c:cat>
          <c:val>
            <c:numRef>
              <c:f>设定价格表!$C$18:$C$21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617552"/>
        <c:axId val="423617944"/>
      </c:radarChart>
      <c:catAx>
        <c:axId val="42361755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23617944"/>
        <c:crosses val="autoZero"/>
        <c:auto val="1"/>
        <c:lblAlgn val="ctr"/>
        <c:lblOffset val="100"/>
        <c:noMultiLvlLbl val="0"/>
      </c:catAx>
      <c:valAx>
        <c:axId val="423617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361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07752723587535E-2"/>
          <c:y val="3.0853994490358101E-2"/>
          <c:w val="0.97162401824170297"/>
          <c:h val="0.933884297520661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25400" algn="l" rotWithShape="0">
                <a:schemeClr val="accent1">
                  <a:lumMod val="50000"/>
                  <a:alpha val="2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overlap val="-40"/>
        <c:axId val="423618728"/>
        <c:axId val="423619120"/>
      </c:barChart>
      <c:catAx>
        <c:axId val="423618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23619120"/>
        <c:crosses val="autoZero"/>
        <c:auto val="1"/>
        <c:lblAlgn val="ctr"/>
        <c:lblOffset val="100"/>
        <c:noMultiLvlLbl val="0"/>
      </c:catAx>
      <c:valAx>
        <c:axId val="423619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361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" lastClr="FFFFFF">
          <a:lumMod val="75000"/>
        </a:sysClr>
      </a:solidFill>
      <a:prstDash val="solid"/>
      <a:round/>
    </a:ln>
    <a:effectLst/>
  </c:spPr>
  <c:txPr>
    <a:bodyPr wrap="square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66666666666701E-3"/>
          <c:y val="7.0422535211267599E-3"/>
          <c:w val="0.58333333333333304"/>
          <c:h val="0.985915492957746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266979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4.5732857512618602E-2"/>
                  <c:y val="0.322983221780049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t" anchorCtr="1"/>
                <a:lstStyle/>
                <a:p>
                  <a:pPr>
                    <a:defRPr lang="zh-CN"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4740039306771499"/>
                  <c:y val="-0.6750226517668379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t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经营信息!$C$8:$D$8</c:f>
              <c:numCache>
                <c:formatCode>General</c:formatCode>
                <c:ptCount val="2"/>
                <c:pt idx="0">
                  <c:v>32580</c:v>
                </c:pt>
                <c:pt idx="1">
                  <c:v>76020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CCCCC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A4D6E2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经营信息!$C$5:$D$5</c:f>
              <c:numCache>
                <c:formatCode>General</c:formatCode>
                <c:ptCount val="2"/>
                <c:pt idx="0">
                  <c:v>26455</c:v>
                </c:pt>
                <c:pt idx="1">
                  <c:v>49565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8C8C8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EC7D6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经营信息!$C$6:$D$6</c:f>
              <c:numCache>
                <c:formatCode>General</c:formatCode>
                <c:ptCount val="2"/>
                <c:pt idx="0">
                  <c:v>49485</c:v>
                </c:pt>
                <c:pt idx="1">
                  <c:v>26535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rgbClr val="FFFF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经营信息!$C$7:$D$7</c:f>
              <c:numCache>
                <c:formatCode>General</c:formatCode>
                <c:ptCount val="2"/>
                <c:pt idx="0">
                  <c:v>49129</c:v>
                </c:pt>
                <c:pt idx="1">
                  <c:v>26891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2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95881284070203E-2"/>
          <c:y val="1.1131725417439699E-2"/>
          <c:w val="0.90411871592974002"/>
          <c:h val="0.9777365491651209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100000">
                  <a:srgbClr val="AA01CF"/>
                </a:gs>
                <a:gs pos="9000">
                  <a:srgbClr val="C64EE4"/>
                </a:gs>
                <a:gs pos="43000">
                  <a:srgbClr val="F2C0FF"/>
                </a:gs>
                <a:gs pos="67000">
                  <a:srgbClr val="DE8AF2"/>
                </a:gs>
              </a:gsLst>
              <a:lin ang="5400000" scaled="0"/>
            </a:gradFill>
            <a:ln w="6350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[0]!订单类型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23621472"/>
        <c:axId val="423621864"/>
      </c:barChart>
      <c:catAx>
        <c:axId val="423621472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3621864"/>
        <c:crosses val="autoZero"/>
        <c:auto val="1"/>
        <c:lblAlgn val="ctr"/>
        <c:lblOffset val="100"/>
        <c:noMultiLvlLbl val="0"/>
      </c:catAx>
      <c:valAx>
        <c:axId val="4236218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2362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97688575209527995"/>
          <c:y val="1.11524163568773E-2"/>
          <c:w val="9.8808998676665604E-3"/>
          <c:h val="0.97769516728624495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6350">
              <a:noFill/>
            </a:ln>
            <a:effectLst/>
          </c:spPr>
          <c:invertIfNegative val="0"/>
          <c:dLbls>
            <c:delete val="1"/>
          </c:dLbls>
          <c:cat>
            <c:multiLvlStrRef>
              <c:f>经营信息!$H$20:$I$41</c:f>
            </c:multiLvlStrRef>
          </c:cat>
          <c:val>
            <c:numRef>
              <c:f>[0]!订单类型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23622648"/>
        <c:axId val="423623040"/>
      </c:barChart>
      <c:catAx>
        <c:axId val="42362264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3623040"/>
        <c:crosses val="autoZero"/>
        <c:auto val="1"/>
        <c:lblAlgn val="ctr"/>
        <c:lblOffset val="100"/>
        <c:noMultiLvlLbl val="0"/>
      </c:catAx>
      <c:valAx>
        <c:axId val="42362304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2362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solidFill>
            <a:schemeClr val="bg1">
              <a:lumMod val="65000"/>
            </a:schemeClr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95881284070203E-2"/>
          <c:y val="1.1131725417439699E-2"/>
          <c:w val="0.90411871592974002"/>
          <c:h val="0.9777365491651209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51000">
                  <a:srgbClr val="E5F3F7"/>
                </a:gs>
                <a:gs pos="100000">
                  <a:schemeClr val="accent5">
                    <a:lumMod val="75000"/>
                  </a:schemeClr>
                </a:gs>
                <a:gs pos="1000">
                  <a:srgbClr val="399EB7"/>
                </a:gs>
              </a:gsLst>
              <a:lin ang="5400000" scaled="0"/>
            </a:gradFill>
            <a:ln w="6350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[0]!进店渠道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23623824"/>
        <c:axId val="423624216"/>
      </c:barChart>
      <c:catAx>
        <c:axId val="423623824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3624216"/>
        <c:crosses val="autoZero"/>
        <c:auto val="1"/>
        <c:lblAlgn val="ctr"/>
        <c:lblOffset val="100"/>
        <c:noMultiLvlLbl val="0"/>
      </c:catAx>
      <c:valAx>
        <c:axId val="42362421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2362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97688575209527995"/>
          <c:y val="1.11524163568773E-2"/>
          <c:w val="9.8808998676665604E-3"/>
          <c:h val="0.97769516728624495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6350">
              <a:noFill/>
            </a:ln>
            <a:effectLst/>
          </c:spPr>
          <c:invertIfNegative val="0"/>
          <c:dLbls>
            <c:delete val="1"/>
          </c:dLbls>
          <c:cat>
            <c:multiLvlStrRef>
              <c:f>经营信息!$E$31:$E$39</c:f>
            </c:multiLvlStrRef>
          </c:cat>
          <c:val>
            <c:numRef>
              <c:f>[0]!进店渠道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46144672"/>
        <c:axId val="446145064"/>
      </c:barChart>
      <c:catAx>
        <c:axId val="446144672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145064"/>
        <c:crosses val="autoZero"/>
        <c:auto val="1"/>
        <c:lblAlgn val="ctr"/>
        <c:lblOffset val="100"/>
        <c:noMultiLvlLbl val="0"/>
      </c:catAx>
      <c:valAx>
        <c:axId val="4461450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4614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>
          <a:solidFill>
            <a:schemeClr val="bg1">
              <a:lumMod val="65000"/>
            </a:schemeClr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368689444161104E-3"/>
          <c:y val="3.7383177570093497E-2"/>
          <c:w val="0.99043855175930695"/>
          <c:h val="0.83206355140186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图表隐藏!$C$4</c:f>
              <c:strCache>
                <c:ptCount val="1"/>
                <c:pt idx="0">
                  <c:v>志强</c:v>
                </c:pt>
              </c:strCache>
            </c:strRef>
          </c:tx>
          <c:spPr>
            <a:gradFill>
              <a:gsLst>
                <a:gs pos="96000">
                  <a:schemeClr val="accent5">
                    <a:lumMod val="50000"/>
                  </a:schemeClr>
                </a:gs>
                <a:gs pos="5000">
                  <a:schemeClr val="accent5">
                    <a:lumMod val="75000"/>
                  </a:schemeClr>
                </a:gs>
                <a:gs pos="43000">
                  <a:schemeClr val="accent5">
                    <a:lumMod val="20000"/>
                    <a:lumOff val="80000"/>
                  </a:schemeClr>
                </a:gs>
              </a:gsLst>
              <a:lin ang="0" scaled="0"/>
            </a:gradFill>
            <a:ln w="9525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0"/>
              <a:lstStyle/>
              <a:p>
                <a:pPr>
                  <a:defRPr lang="zh-CN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图表隐藏!$C$5:$C$13</c:f>
              <c:numCache>
                <c:formatCode>General</c:formatCode>
                <c:ptCount val="5"/>
                <c:pt idx="0">
                  <c:v>22860</c:v>
                </c:pt>
                <c:pt idx="1">
                  <c:v>53340</c:v>
                </c:pt>
                <c:pt idx="2">
                  <c:v>18000</c:v>
                </c:pt>
                <c:pt idx="3">
                  <c:v>21000</c:v>
                </c:pt>
                <c:pt idx="4">
                  <c:v>14340</c:v>
                </c:pt>
              </c:numCache>
            </c:numRef>
          </c:val>
        </c:ser>
        <c:ser>
          <c:idx val="1"/>
          <c:order val="1"/>
          <c:tx>
            <c:strRef>
              <c:f>图表隐藏!$D$4</c:f>
              <c:strCache>
                <c:ptCount val="1"/>
                <c:pt idx="0">
                  <c:v>贺欢</c:v>
                </c:pt>
              </c:strCache>
            </c:strRef>
          </c:tx>
          <c:spPr>
            <a:solidFill>
              <a:srgbClr val="F7D2F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图表隐藏!$D$5:$D$13</c:f>
              <c:numCache>
                <c:formatCode>General</c:formatCode>
                <c:ptCount val="5"/>
                <c:pt idx="0">
                  <c:v>16800</c:v>
                </c:pt>
                <c:pt idx="1">
                  <c:v>39200</c:v>
                </c:pt>
                <c:pt idx="2">
                  <c:v>15000</c:v>
                </c:pt>
                <c:pt idx="3">
                  <c:v>20000</c:v>
                </c:pt>
                <c:pt idx="4">
                  <c:v>4200</c:v>
                </c:pt>
              </c:numCache>
            </c:numRef>
          </c:val>
        </c:ser>
        <c:ser>
          <c:idx val="2"/>
          <c:order val="2"/>
          <c:tx>
            <c:strRef>
              <c:f>图表隐藏!$E$4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0ACE7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图表隐藏!$E$5:$E$13</c:f>
            </c:numRef>
          </c:val>
        </c:ser>
        <c:ser>
          <c:idx val="3"/>
          <c:order val="3"/>
          <c:tx>
            <c:strRef>
              <c:f>图表隐藏!$F$4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779D9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图表隐藏!$F$5:$F$13</c:f>
            </c:numRef>
          </c:val>
        </c:ser>
        <c:ser>
          <c:idx val="4"/>
          <c:order val="4"/>
          <c:tx>
            <c:strRef>
              <c:f>图表隐藏!$G$4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52CD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图表隐藏!$G$5:$G$13</c:f>
            </c:numRef>
          </c:val>
        </c:ser>
        <c:ser>
          <c:idx val="5"/>
          <c:order val="5"/>
          <c:tx>
            <c:strRef>
              <c:f>图表隐藏!$H$4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B821A5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图表隐藏!$H$5:$H$13</c:f>
            </c:numRef>
          </c:val>
        </c:ser>
        <c:ser>
          <c:idx val="6"/>
          <c:order val="6"/>
          <c:tx>
            <c:strRef>
              <c:f>图表隐藏!$I$4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C1C8B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图表隐藏!$I$5:$I$13</c:f>
            </c:numRef>
          </c:val>
        </c:ser>
        <c:ser>
          <c:idx val="7"/>
          <c:order val="7"/>
          <c:tx>
            <c:strRef>
              <c:f>图表隐藏!$J$4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76156A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图表隐藏!$B$5:$B$13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图表隐藏!$J$5:$J$13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446145848"/>
        <c:axId val="446146240"/>
      </c:barChart>
      <c:catAx>
        <c:axId val="4461458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146240"/>
        <c:crosses val="autoZero"/>
        <c:auto val="1"/>
        <c:lblAlgn val="ctr"/>
        <c:lblOffset val="1"/>
        <c:tickLblSkip val="1"/>
        <c:noMultiLvlLbl val="0"/>
      </c:catAx>
      <c:valAx>
        <c:axId val="44614624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46145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0293217746047902"/>
          <c:y val="1.75700934579439E-2"/>
          <c:w val="0.48967363590005097"/>
          <c:h val="0.12448598130841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994390617032101E-3"/>
          <c:y val="3.1775700934579397E-2"/>
          <c:w val="0.99107598164201904"/>
          <c:h val="0.837671028037383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图表隐藏!$N$4</c:f>
              <c:strCache>
                <c:ptCount val="1"/>
                <c:pt idx="0">
                  <c:v>华华</c:v>
                </c:pt>
              </c:strCache>
            </c:strRef>
          </c:tx>
          <c:spPr>
            <a:gradFill>
              <a:gsLst>
                <a:gs pos="96000">
                  <a:schemeClr val="accent5">
                    <a:lumMod val="50000"/>
                  </a:schemeClr>
                </a:gs>
                <a:gs pos="5000">
                  <a:schemeClr val="accent5">
                    <a:lumMod val="75000"/>
                  </a:schemeClr>
                </a:gs>
                <a:gs pos="43000">
                  <a:schemeClr val="accent5">
                    <a:lumMod val="20000"/>
                    <a:lumOff val="80000"/>
                  </a:schemeClr>
                </a:gs>
              </a:gsLst>
              <a:lin ang="0" scaled="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0"/>
              <a:lstStyle/>
              <a:p>
                <a:pPr algn="r">
                  <a:defRPr lang="zh-CN"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图表隐藏!$N$5:$N$13</c:f>
              <c:numCache>
                <c:formatCode>General</c:formatCode>
                <c:ptCount val="5"/>
                <c:pt idx="0">
                  <c:v>22860</c:v>
                </c:pt>
                <c:pt idx="1">
                  <c:v>53340</c:v>
                </c:pt>
                <c:pt idx="2">
                  <c:v>18000</c:v>
                </c:pt>
                <c:pt idx="3">
                  <c:v>21000</c:v>
                </c:pt>
                <c:pt idx="4">
                  <c:v>14340</c:v>
                </c:pt>
              </c:numCache>
            </c:numRef>
          </c:val>
        </c:ser>
        <c:ser>
          <c:idx val="1"/>
          <c:order val="1"/>
          <c:tx>
            <c:strRef>
              <c:f>图表隐藏!$O$4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图表隐藏!$O$5:$O$13</c:f>
            </c:numRef>
          </c:val>
        </c:ser>
        <c:ser>
          <c:idx val="2"/>
          <c:order val="2"/>
          <c:tx>
            <c:strRef>
              <c:f>图表隐藏!$P$4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图表隐藏!$P$5:$P$13</c:f>
            </c:numRef>
          </c:val>
        </c:ser>
        <c:ser>
          <c:idx val="3"/>
          <c:order val="3"/>
          <c:tx>
            <c:strRef>
              <c:f>图表隐藏!$Q$4</c:f>
              <c:strCache>
                <c:ptCount val="1"/>
                <c:pt idx="0">
                  <c:v>小新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图表隐藏!$Q$5:$Q$13</c:f>
              <c:numCache>
                <c:formatCode>General</c:formatCode>
                <c:ptCount val="5"/>
                <c:pt idx="0">
                  <c:v>7200</c:v>
                </c:pt>
                <c:pt idx="1">
                  <c:v>3600</c:v>
                </c:pt>
                <c:pt idx="2">
                  <c:v>3200</c:v>
                </c:pt>
                <c:pt idx="3">
                  <c:v>9400</c:v>
                </c:pt>
                <c:pt idx="4">
                  <c:v>4100</c:v>
                </c:pt>
              </c:numCache>
            </c:numRef>
          </c:val>
        </c:ser>
        <c:ser>
          <c:idx val="4"/>
          <c:order val="4"/>
          <c:tx>
            <c:strRef>
              <c:f>图表隐藏!$R$4</c:f>
              <c:strCache>
                <c:ptCount val="1"/>
                <c:pt idx="0">
                  <c:v>雷艳</c:v>
                </c:pt>
              </c:strCache>
            </c:strRef>
          </c:tx>
          <c:spPr>
            <a:solidFill>
              <a:srgbClr val="F0ACE7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图表隐藏!$R$5:$R$13</c:f>
              <c:numCache>
                <c:formatCode>General</c:formatCode>
                <c:ptCount val="5"/>
                <c:pt idx="0">
                  <c:v>4680</c:v>
                </c:pt>
                <c:pt idx="1">
                  <c:v>2500</c:v>
                </c:pt>
                <c:pt idx="2">
                  <c:v>1230</c:v>
                </c:pt>
                <c:pt idx="3">
                  <c:v>4500</c:v>
                </c:pt>
                <c:pt idx="4">
                  <c:v>8200</c:v>
                </c:pt>
              </c:numCache>
            </c:numRef>
          </c:val>
        </c:ser>
        <c:ser>
          <c:idx val="5"/>
          <c:order val="5"/>
          <c:tx>
            <c:strRef>
              <c:f>图表隐藏!$S$4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779D9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图表隐藏!$S$5:$S$13</c:f>
            </c:numRef>
          </c:val>
        </c:ser>
        <c:ser>
          <c:idx val="6"/>
          <c:order val="6"/>
          <c:tx>
            <c:strRef>
              <c:f>图表隐藏!$T$4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52CD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图表隐藏!$T$5:$T$13</c:f>
            </c:numRef>
          </c:val>
        </c:ser>
        <c:ser>
          <c:idx val="7"/>
          <c:order val="7"/>
          <c:tx>
            <c:strRef>
              <c:f>图表隐藏!$U$4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图表隐藏!$U$5:$U$13</c:f>
            </c:numRef>
          </c:val>
        </c:ser>
        <c:ser>
          <c:idx val="8"/>
          <c:order val="8"/>
          <c:tx>
            <c:strRef>
              <c:f>图表隐藏!$V$4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图表隐藏!$V$5:$V$13</c:f>
            </c:numRef>
          </c:val>
        </c:ser>
        <c:ser>
          <c:idx val="9"/>
          <c:order val="9"/>
          <c:tx>
            <c:strRef>
              <c:f>图表隐藏!$W$4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D2F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图表隐藏!$W$5:$W$13</c:f>
            </c:numRef>
          </c:val>
        </c:ser>
        <c:ser>
          <c:idx val="10"/>
          <c:order val="10"/>
          <c:tx>
            <c:strRef>
              <c:f>图表隐藏!$X$4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0ACE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图表隐藏!$X$5:$X$13</c:f>
            </c:numRef>
          </c:val>
        </c:ser>
        <c:ser>
          <c:idx val="11"/>
          <c:order val="11"/>
          <c:tx>
            <c:strRef>
              <c:f>图表隐藏!$Y$4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图表隐藏!$Y$5:$Y$13</c:f>
            </c:numRef>
          </c:val>
        </c:ser>
        <c:ser>
          <c:idx val="12"/>
          <c:order val="12"/>
          <c:tx>
            <c:strRef>
              <c:f>图表隐藏!$Z$4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图表隐藏!$Z$5:$Z$13</c:f>
            </c:numRef>
          </c:val>
        </c:ser>
        <c:ser>
          <c:idx val="13"/>
          <c:order val="13"/>
          <c:tx>
            <c:strRef>
              <c:f>图表隐藏!$AA$4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图表隐藏!$AA$5:$AA$13</c:f>
            </c:numRef>
          </c:val>
        </c:ser>
        <c:ser>
          <c:idx val="14"/>
          <c:order val="14"/>
          <c:tx>
            <c:strRef>
              <c:f>图表隐藏!$AB$4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图表隐藏!$AB$5:$AB$13</c:f>
            </c:numRef>
          </c:val>
        </c:ser>
        <c:ser>
          <c:idx val="15"/>
          <c:order val="15"/>
          <c:tx>
            <c:strRef>
              <c:f>图表隐藏!$AC$4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图表隐藏!$AC$5:$AC$13</c:f>
            </c:numRef>
          </c:val>
        </c:ser>
        <c:ser>
          <c:idx val="16"/>
          <c:order val="16"/>
          <c:tx>
            <c:strRef>
              <c:f>图表隐藏!$AD$4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图表隐藏!$AD$5:$AD$13</c:f>
            </c:numRef>
          </c:val>
        </c:ser>
        <c:ser>
          <c:idx val="17"/>
          <c:order val="17"/>
          <c:tx>
            <c:strRef>
              <c:f>图表隐藏!$AE$4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图表隐藏!$AE$5:$AE$13</c:f>
            </c:numRef>
          </c:val>
        </c:ser>
        <c:ser>
          <c:idx val="18"/>
          <c:order val="18"/>
          <c:tx>
            <c:strRef>
              <c:f>图表隐藏!$AF$4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图表隐藏!$AF$5:$AF$13</c:f>
            </c:numRef>
          </c:val>
        </c:ser>
        <c:ser>
          <c:idx val="19"/>
          <c:order val="19"/>
          <c:tx>
            <c:strRef>
              <c:f>图表隐藏!$AG$4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eaVert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图表隐藏!$M$5:$M$13</c:f>
              <c:strCache>
                <c:ptCount val="5"/>
                <c:pt idx="0">
                  <c:v>发展金</c:v>
                </c:pt>
                <c:pt idx="1">
                  <c:v>经营业绩</c:v>
                </c:pt>
                <c:pt idx="2">
                  <c:v>人工成本</c:v>
                </c:pt>
                <c:pt idx="3">
                  <c:v>产品成本</c:v>
                </c:pt>
                <c:pt idx="4">
                  <c:v>经营利润</c:v>
                </c:pt>
              </c:strCache>
            </c:strRef>
          </c:cat>
          <c:val>
            <c:numRef>
              <c:f>图表隐藏!$AG$5:$AG$13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7"/>
        <c:axId val="446147024"/>
        <c:axId val="446147416"/>
      </c:barChart>
      <c:catAx>
        <c:axId val="44614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147416"/>
        <c:crosses val="autoZero"/>
        <c:auto val="1"/>
        <c:lblAlgn val="ctr"/>
        <c:lblOffset val="1"/>
        <c:tickLblSkip val="1"/>
        <c:noMultiLvlLbl val="0"/>
      </c:catAx>
      <c:valAx>
        <c:axId val="446147416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4614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65170831208599"/>
          <c:y val="1.75700934579439E-2"/>
          <c:w val="0.42988271290158098"/>
          <c:h val="8.1121495327102805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266979"/>
              </a:solidFill>
              <a:ln w="12700">
                <a:solidFill>
                  <a:schemeClr val="lt1"/>
                </a:solidFill>
              </a:ln>
              <a:effectLst/>
            </c:spPr>
          </c:dPt>
          <c:val>
            <c:numRef>
              <c:f>经营信息!$C$8:$D$8</c:f>
              <c:numCache>
                <c:formatCode>General</c:formatCode>
                <c:ptCount val="2"/>
                <c:pt idx="0">
                  <c:v>32580</c:v>
                </c:pt>
                <c:pt idx="1">
                  <c:v>76020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CCCCC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A4D6E2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经营信息!$C$5:$D$5</c:f>
              <c:numCache>
                <c:formatCode>General</c:formatCode>
                <c:ptCount val="2"/>
                <c:pt idx="0">
                  <c:v>26455</c:v>
                </c:pt>
                <c:pt idx="1">
                  <c:v>49565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rgbClr val="C8C8C8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EC7D6"/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经营信息!$C$6:$D$6</c:f>
              <c:numCache>
                <c:formatCode>General</c:formatCode>
                <c:ptCount val="2"/>
                <c:pt idx="0">
                  <c:v>49485</c:v>
                </c:pt>
                <c:pt idx="1">
                  <c:v>26535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经营信息!$C$7:$D$7</c:f>
              <c:numCache>
                <c:formatCode>General</c:formatCode>
                <c:ptCount val="2"/>
                <c:pt idx="0">
                  <c:v>49129</c:v>
                </c:pt>
                <c:pt idx="1">
                  <c:v>26891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rgbClr val="008A5B"/>
            </a:solidFill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6243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007849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8A5B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08A5B"/>
              </a:solidFill>
              <a:ln w="12700">
                <a:solidFill>
                  <a:schemeClr val="bg1"/>
                </a:solidFill>
              </a:ln>
              <a:effectLst/>
            </c:spPr>
          </c:dPt>
          <c:val>
            <c:numRef>
              <c:f>经营信息!$H$9:$H$13</c:f>
              <c:numCache>
                <c:formatCode>0\ "人"</c:formatCode>
                <c:ptCount val="5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59027128157197E-3"/>
          <c:y val="7.0838252656434501E-3"/>
          <c:w val="0.97637979420018695"/>
          <c:h val="0.98583234946871301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40E6B9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经营信息!$H$11:$I$11</c:f>
              <c:numCache>
                <c:formatCode>General</c:formatCode>
                <c:ptCount val="2"/>
                <c:pt idx="0" formatCode="0\ &quot;人&quot;">
                  <c:v>9</c:v>
                </c:pt>
                <c:pt idx="1">
                  <c:v>11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B87E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经营信息!$H$10:$I$10</c:f>
              <c:numCache>
                <c:formatCode>General</c:formatCode>
                <c:ptCount val="2"/>
                <c:pt idx="0" formatCode="0\ &quot;人&quot;">
                  <c:v>6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9A65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dPt>
          <c:val>
            <c:numRef>
              <c:f>经营信息!$H$9:$I$9</c:f>
              <c:numCache>
                <c:formatCode>General</c:formatCode>
                <c:ptCount val="2"/>
                <c:pt idx="0" formatCode="0\ &quot;人&quot;">
                  <c:v>5</c:v>
                </c:pt>
                <c:pt idx="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rgbClr val="FFC000"/>
            </a:solidFill>
            <a:ln w="12700">
              <a:noFill/>
            </a:ln>
          </c:spPr>
          <c:dPt>
            <c:idx val="0"/>
            <c:bubble3D val="0"/>
            <c:spPr>
              <a:solidFill>
                <a:srgbClr val="3798B1"/>
              </a:solidFill>
              <a:ln w="1270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60B7CD"/>
              </a:solidFill>
              <a:ln w="1270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4BACC6">
                  <a:lumMod val="60000"/>
                  <a:lumOff val="40000"/>
                </a:srgbClr>
              </a:solidFill>
              <a:ln w="1270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12700">
                <a:noFill/>
              </a:ln>
              <a:effectLst/>
            </c:spPr>
          </c:dPt>
          <c:cat>
            <c:strRef>
              <c:f>经营信息!$B$15:$B$18</c:f>
              <c:strCache>
                <c:ptCount val="4"/>
                <c:pt idx="0">
                  <c:v>订金</c:v>
                </c:pt>
                <c:pt idx="1">
                  <c:v>全款</c:v>
                </c:pt>
                <c:pt idx="2">
                  <c:v>补款</c:v>
                </c:pt>
                <c:pt idx="3">
                  <c:v>余款</c:v>
                </c:pt>
              </c:strCache>
            </c:strRef>
          </c:cat>
          <c:val>
            <c:numRef>
              <c:f>经营信息!$C$15:$C$18</c:f>
              <c:numCache>
                <c:formatCode>General</c:formatCode>
                <c:ptCount val="4"/>
                <c:pt idx="0">
                  <c:v>34600</c:v>
                </c:pt>
                <c:pt idx="1">
                  <c:v>9760</c:v>
                </c:pt>
                <c:pt idx="2">
                  <c:v>0</c:v>
                </c:pt>
                <c:pt idx="3">
                  <c:v>85700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1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2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3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rgbClr val="1A4853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经营信息!$B$15:$B$18</c:f>
              <c:strCache>
                <c:ptCount val="4"/>
                <c:pt idx="0">
                  <c:v>订金</c:v>
                </c:pt>
                <c:pt idx="1">
                  <c:v>全款</c:v>
                </c:pt>
                <c:pt idx="2">
                  <c:v>补款</c:v>
                </c:pt>
                <c:pt idx="3">
                  <c:v>余款</c:v>
                </c:pt>
              </c:strCache>
            </c:strRef>
          </c:cat>
          <c:val>
            <c:numRef>
              <c:f>经营信息!$C$15:$C$18</c:f>
              <c:numCache>
                <c:formatCode>General</c:formatCode>
                <c:ptCount val="4"/>
                <c:pt idx="0">
                  <c:v>34600</c:v>
                </c:pt>
                <c:pt idx="1">
                  <c:v>9760</c:v>
                </c:pt>
                <c:pt idx="2">
                  <c:v>0</c:v>
                </c:pt>
                <c:pt idx="3">
                  <c:v>85700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787602947550903E-2"/>
          <c:y val="5.8325912733748903E-2"/>
          <c:w val="0.861725184221933"/>
          <c:h val="0.88512911843276898"/>
        </c:manualLayout>
      </c:layout>
      <c:doughnutChart>
        <c:varyColors val="1"/>
        <c:ser>
          <c:idx val="0"/>
          <c:order val="0"/>
          <c:spPr>
            <a:solidFill>
              <a:srgbClr val="00B050"/>
            </a:solidFill>
            <a:ln w="12700">
              <a:solidFill>
                <a:sysClr val="window" lastClr="FFFFFF">
                  <a:lumMod val="95000"/>
                </a:sysClr>
              </a:solidFill>
            </a:ln>
            <a:effectLst>
              <a:outerShdw blurRad="63500" sx="106000" sy="106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F79646">
                  <a:lumMod val="75000"/>
                </a:srgbClr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8A5B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经营信息!$B$13:$B$14</c:f>
              <c:strCache>
                <c:ptCount val="2"/>
                <c:pt idx="0">
                  <c:v>营业业绩</c:v>
                </c:pt>
                <c:pt idx="1">
                  <c:v>订单合计</c:v>
                </c:pt>
              </c:strCache>
            </c:strRef>
          </c:cat>
          <c:val>
            <c:numRef>
              <c:f>经营信息!$C$13:$C$14</c:f>
              <c:numCache>
                <c:formatCode>General</c:formatCode>
                <c:ptCount val="2"/>
                <c:pt idx="0">
                  <c:v>44360</c:v>
                </c:pt>
                <c:pt idx="1">
                  <c:v>97700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0383106104863398E-2"/>
          <c:y val="1.01626016260163E-2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ln w="12700">
              <a:solidFill>
                <a:schemeClr val="lt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27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2700">
                <a:solidFill>
                  <a:schemeClr val="lt1"/>
                </a:solidFill>
              </a:ln>
              <a:effectLst/>
            </c:spPr>
          </c:dPt>
          <c:cat>
            <c:strRef>
              <c:f>经营信息!$R$6:$R$43</c:f>
              <c:strCache>
                <c:ptCount val="38"/>
                <c:pt idx="0">
                  <c:v>华华</c:v>
                </c:pt>
                <c:pt idx="1">
                  <c:v>阿郎</c:v>
                </c:pt>
                <c:pt idx="2">
                  <c:v>雷艳</c:v>
                </c:pt>
                <c:pt idx="3">
                  <c:v>小新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[0]!人效表02</c:f>
              <c:numCache>
                <c:formatCode>General</c:formatCode>
                <c:ptCount val="4"/>
                <c:pt idx="0">
                  <c:v>38000</c:v>
                </c:pt>
                <c:pt idx="1">
                  <c:v>28800</c:v>
                </c:pt>
                <c:pt idx="2">
                  <c:v>33000</c:v>
                </c:pt>
                <c:pt idx="3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8261253309796991E-3"/>
          <c:y val="8.8521687813514303E-3"/>
          <c:w val="0.97940570756104695"/>
          <c:h val="0.98229566243729705"/>
        </c:manualLayout>
      </c:layout>
      <c:doughnutChart>
        <c:varyColors val="1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1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2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Pt>
            <c:idx val="3"/>
            <c:bubble3D val="0"/>
            <c:spPr>
              <a:solidFill>
                <a:sysClr val="window" lastClr="FFFFFF">
                  <a:lumMod val="50000"/>
                  <a:alpha val="20000"/>
                </a:sysClr>
              </a:solidFill>
              <a:ln w="12700">
                <a:solidFill>
                  <a:sysClr val="window" lastClr="FFFFFF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rgbClr val="7030A0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宋体" panose="02010600030101010101" pitchFamily="7" charset="-122"/>
                    <a:sym typeface="宋体" panose="02010600030101010101" pitchFamily="7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经营信息!$R$6:$R$43</c:f>
              <c:strCache>
                <c:ptCount val="38"/>
                <c:pt idx="0">
                  <c:v>华华</c:v>
                </c:pt>
                <c:pt idx="1">
                  <c:v>阿郎</c:v>
                </c:pt>
                <c:pt idx="2">
                  <c:v>雷艳</c:v>
                </c:pt>
                <c:pt idx="3">
                  <c:v>小新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[0]!人效表02</c:f>
              <c:numCache>
                <c:formatCode>General</c:formatCode>
                <c:ptCount val="4"/>
                <c:pt idx="0">
                  <c:v>38000</c:v>
                </c:pt>
                <c:pt idx="1">
                  <c:v>28800</c:v>
                </c:pt>
                <c:pt idx="2">
                  <c:v>33000</c:v>
                </c:pt>
                <c:pt idx="3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787602947550903E-2"/>
          <c:y val="5.8325912733748903E-2"/>
          <c:w val="0.861725184221933"/>
          <c:h val="0.88512911843276898"/>
        </c:manualLayout>
      </c:layout>
      <c:doughnutChart>
        <c:varyColors val="1"/>
        <c:ser>
          <c:idx val="0"/>
          <c:order val="0"/>
          <c:spPr>
            <a:ln w="12700">
              <a:solidFill>
                <a:sysClr val="window" lastClr="FFFFFF">
                  <a:lumMod val="95000"/>
                </a:sysClr>
              </a:solidFill>
            </a:ln>
            <a:effectLst>
              <a:outerShdw blurRad="63500" sx="106000" sy="106000" algn="c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008A5B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 w="12700">
                <a:solidFill>
                  <a:sysClr val="window" lastClr="FFFFFF">
                    <a:lumMod val="95000"/>
                  </a:sysClr>
                </a:solidFill>
              </a:ln>
              <a:effectLst>
                <a:outerShdw blurRad="63500" sx="106000" sy="106000" algn="ctr" rotWithShape="0">
                  <a:prstClr val="black">
                    <a:alpha val="40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0" i="0" u="none" strike="noStrike" kern="1200" baseline="0">
                    <a:solidFill>
                      <a:schemeClr val="bg1"/>
                    </a:solidFill>
                    <a:latin typeface="+mn-ea"/>
                    <a:ea typeface="+mn-ea"/>
                    <a:cs typeface="+mn-ea"/>
                    <a:sym typeface="+mn-ea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经营信息!$P$6:$P$43</c:f>
              <c:strCache>
                <c:ptCount val="38"/>
                <c:pt idx="0">
                  <c:v>贺欢</c:v>
                </c:pt>
                <c:pt idx="1">
                  <c:v>志强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strCache>
            </c:strRef>
          </c:cat>
          <c:val>
            <c:numRef>
              <c:f>[0]!人效表01</c:f>
              <c:numCache>
                <c:formatCode>General</c:formatCode>
                <c:ptCount val="2"/>
                <c:pt idx="0">
                  <c:v>128600</c:v>
                </c:pt>
                <c:pt idx="1">
                  <c:v>86400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42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 rot="0" vert="horz" anchor="ctr" anchorCtr="0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04456157163401"/>
          <c:y val="4.9269173920183902E-3"/>
          <c:w val="0.83458073790129395"/>
          <c:h val="0.99014616521596299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54000">
                  <a:srgbClr val="FEF2E9"/>
                </a:gs>
                <a:gs pos="100000">
                  <a:srgbClr val="F57915"/>
                </a:gs>
                <a:gs pos="8000">
                  <a:srgbClr val="F57E1D"/>
                </a:gs>
              </a:gsLst>
              <a:lin ang="5400000" scaled="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6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8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9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0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1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2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3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4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5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6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7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8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dLbl>
              <c:idx val="19"/>
              <c:layout>
                <c:manualLayout>
                  <c:x val="-3.9316239316239301E-2"/>
                  <c:y val="0"/>
                </c:manualLayout>
              </c:layout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1652421652422"/>
                      <c:h val="2.94607190412783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0"/>
              <a:lstStyle/>
              <a:p>
                <a:pPr algn="l">
                  <a:defRPr lang="zh-CN"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[0]!薪资排序</c:f>
              <c:numCache>
                <c:formatCode>General</c:formatCode>
                <c:ptCount val="20"/>
                <c:pt idx="0">
                  <c:v>16300</c:v>
                </c:pt>
                <c:pt idx="1">
                  <c:v>12000</c:v>
                </c:pt>
                <c:pt idx="2">
                  <c:v>10200</c:v>
                </c:pt>
                <c:pt idx="3">
                  <c:v>9870</c:v>
                </c:pt>
                <c:pt idx="4">
                  <c:v>8860</c:v>
                </c:pt>
                <c:pt idx="5">
                  <c:v>8670</c:v>
                </c:pt>
                <c:pt idx="6">
                  <c:v>8500</c:v>
                </c:pt>
                <c:pt idx="7">
                  <c:v>6523</c:v>
                </c:pt>
                <c:pt idx="8">
                  <c:v>6500</c:v>
                </c:pt>
                <c:pt idx="9">
                  <c:v>5680</c:v>
                </c:pt>
                <c:pt idx="10">
                  <c:v>3210</c:v>
                </c:pt>
                <c:pt idx="11">
                  <c:v>3100</c:v>
                </c:pt>
                <c:pt idx="12">
                  <c:v>2230</c:v>
                </c:pt>
                <c:pt idx="13">
                  <c:v>2100</c:v>
                </c:pt>
                <c:pt idx="14">
                  <c:v>1860</c:v>
                </c:pt>
                <c:pt idx="15">
                  <c:v>1600</c:v>
                </c:pt>
                <c:pt idx="16">
                  <c:v>1440</c:v>
                </c:pt>
                <c:pt idx="17">
                  <c:v>1280</c:v>
                </c:pt>
                <c:pt idx="18">
                  <c:v>1230</c:v>
                </c:pt>
                <c:pt idx="19">
                  <c:v>1142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46152120"/>
        <c:axId val="447119264"/>
      </c:barChart>
      <c:catAx>
        <c:axId val="446152120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BE22AA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119264"/>
        <c:crosses val="autoZero"/>
        <c:auto val="1"/>
        <c:lblAlgn val="ctr"/>
        <c:lblOffset val="1"/>
        <c:tickLblSkip val="1"/>
        <c:noMultiLvlLbl val="0"/>
      </c:catAx>
      <c:valAx>
        <c:axId val="4471192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4615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图表隐藏!$AM$21:$AM$77</c:f>
              <c:strCache>
                <c:ptCount val="28"/>
                <c:pt idx="0">
                  <c:v>志强</c:v>
                </c:pt>
                <c:pt idx="1">
                  <c:v>小新</c:v>
                </c:pt>
                <c:pt idx="2">
                  <c:v>付姐</c:v>
                </c:pt>
                <c:pt idx="3">
                  <c:v>雷艳</c:v>
                </c:pt>
                <c:pt idx="4">
                  <c:v>华华</c:v>
                </c:pt>
                <c:pt idx="5">
                  <c:v>ER</c:v>
                </c:pt>
                <c:pt idx="6">
                  <c:v>范勇</c:v>
                </c:pt>
                <c:pt idx="7">
                  <c:v>贺欢</c:v>
                </c:pt>
                <c:pt idx="8">
                  <c:v>阿郎</c:v>
                </c:pt>
                <c:pt idx="9">
                  <c:v>敬雯</c:v>
                </c:pt>
                <c:pt idx="10">
                  <c:v>DX</c:v>
                </c:pt>
                <c:pt idx="11">
                  <c:v>西子</c:v>
                </c:pt>
                <c:pt idx="12">
                  <c:v>DS</c:v>
                </c:pt>
                <c:pt idx="13">
                  <c:v>欢欢</c:v>
                </c:pt>
                <c:pt idx="14">
                  <c:v>SE</c:v>
                </c:pt>
                <c:pt idx="15">
                  <c:v>FF</c:v>
                </c:pt>
                <c:pt idx="16">
                  <c:v>HG</c:v>
                </c:pt>
                <c:pt idx="17">
                  <c:v>RE</c:v>
                </c:pt>
                <c:pt idx="18">
                  <c:v>DD</c:v>
                </c:pt>
                <c:pt idx="19">
                  <c:v>AWE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strCache>
            </c:strRef>
          </c:cat>
          <c:val>
            <c:numRef>
              <c:f>[0]!薪资排序</c:f>
              <c:numCache>
                <c:formatCode>General</c:formatCode>
                <c:ptCount val="20"/>
                <c:pt idx="0">
                  <c:v>16300</c:v>
                </c:pt>
                <c:pt idx="1">
                  <c:v>12000</c:v>
                </c:pt>
                <c:pt idx="2">
                  <c:v>10200</c:v>
                </c:pt>
                <c:pt idx="3">
                  <c:v>9870</c:v>
                </c:pt>
                <c:pt idx="4">
                  <c:v>8860</c:v>
                </c:pt>
                <c:pt idx="5">
                  <c:v>8670</c:v>
                </c:pt>
                <c:pt idx="6">
                  <c:v>8500</c:v>
                </c:pt>
                <c:pt idx="7">
                  <c:v>6523</c:v>
                </c:pt>
                <c:pt idx="8">
                  <c:v>6500</c:v>
                </c:pt>
                <c:pt idx="9">
                  <c:v>5680</c:v>
                </c:pt>
                <c:pt idx="10">
                  <c:v>3210</c:v>
                </c:pt>
                <c:pt idx="11">
                  <c:v>3100</c:v>
                </c:pt>
                <c:pt idx="12">
                  <c:v>2230</c:v>
                </c:pt>
                <c:pt idx="13">
                  <c:v>2100</c:v>
                </c:pt>
                <c:pt idx="14">
                  <c:v>1860</c:v>
                </c:pt>
                <c:pt idx="15">
                  <c:v>1600</c:v>
                </c:pt>
                <c:pt idx="16">
                  <c:v>1440</c:v>
                </c:pt>
                <c:pt idx="17">
                  <c:v>1280</c:v>
                </c:pt>
                <c:pt idx="18">
                  <c:v>1230</c:v>
                </c:pt>
                <c:pt idx="19">
                  <c:v>1142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47120048"/>
        <c:axId val="447120440"/>
      </c:barChart>
      <c:catAx>
        <c:axId val="44712004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120440"/>
        <c:crosses val="autoZero"/>
        <c:auto val="1"/>
        <c:lblAlgn val="ctr"/>
        <c:lblOffset val="1"/>
        <c:tickLblSkip val="1"/>
        <c:noMultiLvlLbl val="0"/>
      </c:catAx>
      <c:valAx>
        <c:axId val="44712044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44712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B$43" fmlaRange="产品类型" sel="2" val="0"/>
</file>

<file path=xl/ctrlProps/ctrlProp2.xml><?xml version="1.0" encoding="utf-8"?>
<formControlPr xmlns="http://schemas.microsoft.com/office/spreadsheetml/2009/9/main" objectType="Drop" dropLines="10" dropStyle="combo" dx="16" fmlaLink="$G$43" fmlaRange="供货厂家" sel="6" val="0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Drop" dropLines="10" dropStyle="combo" dx="16" fmlaLink="$B$11" fmlaRange="产品类型" sel="8" val="0"/>
</file>

<file path=xl/ctrlProps/ctrlProp5.xml><?xml version="1.0" encoding="utf-8"?>
<formControlPr xmlns="http://schemas.microsoft.com/office/spreadsheetml/2009/9/main" objectType="Drop" dropStyle="combo" dx="16" fmlaRange="英雄名字" noThreeD="1" sel="11" val="0"/>
</file>

<file path=xl/ctrlProps/ctrlProp6.xml><?xml version="1.0" encoding="utf-8"?>
<formControlPr xmlns="http://schemas.microsoft.com/office/spreadsheetml/2009/9/main" objectType="Drop" dropStyle="combo" dx="16" fmlaRange="股东人数" sel="2" val="0"/>
</file>

<file path=xl/ctrlProps/ctrlProp7.xml><?xml version="1.0" encoding="utf-8"?>
<formControlPr xmlns="http://schemas.microsoft.com/office/spreadsheetml/2009/9/main" objectType="List" dx="16" fmlaRange="薪资排序01" sel="10" val="0"/>
</file>

<file path=xl/ctrlProps/ctrlProp8.xml><?xml version="1.0" encoding="utf-8"?>
<formControlPr xmlns="http://schemas.microsoft.com/office/spreadsheetml/2009/9/main" objectType="List" dx="16" fmlaRange="薪资排序01" sel="16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image" Target="../media/image5.png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381000</xdr:colOff>
      <xdr:row>0</xdr:row>
      <xdr:rowOff>57150</xdr:rowOff>
    </xdr:from>
    <xdr:to>
      <xdr:col>13</xdr:col>
      <xdr:colOff>460375</xdr:colOff>
      <xdr:row>1</xdr:row>
      <xdr:rowOff>138430</xdr:rowOff>
    </xdr:to>
    <xdr:pic>
      <xdr:nvPicPr>
        <xdr:cNvPr id="14388" name="图片 16" descr="C:\Users\15421\Desktop\图片1.png图片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57150"/>
          <a:ext cx="1450975" cy="5099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</xdr:col>
      <xdr:colOff>318135</xdr:colOff>
      <xdr:row>23</xdr:row>
      <xdr:rowOff>156210</xdr:rowOff>
    </xdr:from>
    <xdr:to>
      <xdr:col>4</xdr:col>
      <xdr:colOff>351155</xdr:colOff>
      <xdr:row>26</xdr:row>
      <xdr:rowOff>114935</xdr:rowOff>
    </xdr:to>
    <xdr:grpSp>
      <xdr:nvGrpSpPr>
        <xdr:cNvPr id="14391" name="组合 19"/>
        <xdr:cNvGrpSpPr/>
      </xdr:nvGrpSpPr>
      <xdr:grpSpPr>
        <a:xfrm>
          <a:off x="3061335" y="5052060"/>
          <a:ext cx="909320" cy="558800"/>
          <a:chOff x="5623" y="9114"/>
          <a:chExt cx="1742" cy="935"/>
        </a:xfrm>
      </xdr:grpSpPr>
      <xdr:sp macro="[0]!产品录入" textlink="">
        <xdr:nvSpPr>
          <xdr:cNvPr id="16" name="圆角矩形 20"/>
          <xdr:cNvSpPr/>
        </xdr:nvSpPr>
        <xdr:spPr>
          <a:xfrm>
            <a:off x="5799" y="9743"/>
            <a:ext cx="1391" cy="307"/>
          </a:xfrm>
          <a:prstGeom prst="roundRect">
            <a:avLst/>
          </a:prstGeom>
          <a:noFill/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产品录入</a:t>
            </a:r>
            <a:endParaRPr lang="en-US">
              <a:solidFill>
                <a:schemeClr val="accent4">
                  <a:lumMod val="50000"/>
                </a:schemeClr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pic macro="[0]!产品录入">
        <xdr:nvPicPr>
          <xdr:cNvPr id="14393" name="图片 21" descr="黄金标0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623" y="9114"/>
            <a:ext cx="1742" cy="595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6</xdr:col>
      <xdr:colOff>238125</xdr:colOff>
      <xdr:row>23</xdr:row>
      <xdr:rowOff>154940</xdr:rowOff>
    </xdr:from>
    <xdr:to>
      <xdr:col>7</xdr:col>
      <xdr:colOff>457200</xdr:colOff>
      <xdr:row>26</xdr:row>
      <xdr:rowOff>114935</xdr:rowOff>
    </xdr:to>
    <xdr:grpSp>
      <xdr:nvGrpSpPr>
        <xdr:cNvPr id="14394" name="组合 22"/>
        <xdr:cNvGrpSpPr/>
      </xdr:nvGrpSpPr>
      <xdr:grpSpPr>
        <a:xfrm>
          <a:off x="5372100" y="5050790"/>
          <a:ext cx="904875" cy="560070"/>
          <a:chOff x="3022" y="9114"/>
          <a:chExt cx="1752" cy="937"/>
        </a:xfrm>
      </xdr:grpSpPr>
      <xdr:pic>
        <xdr:nvPicPr>
          <xdr:cNvPr id="14395" name="图片 23" descr="白银标0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022" y="9114"/>
            <a:ext cx="1753" cy="599"/>
          </a:xfrm>
          <a:prstGeom prst="rect">
            <a:avLst/>
          </a:prstGeom>
          <a:noFill/>
          <a:ln w="9525">
            <a:noFill/>
          </a:ln>
        </xdr:spPr>
      </xdr:pic>
      <xdr:sp macro="" textlink="">
        <xdr:nvSpPr>
          <xdr:cNvPr id="17" name="圆角矩形 24"/>
          <xdr:cNvSpPr/>
        </xdr:nvSpPr>
        <xdr:spPr>
          <a:xfrm>
            <a:off x="3202" y="9745"/>
            <a:ext cx="1394" cy="307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工作任务</a:t>
            </a:r>
          </a:p>
        </xdr:txBody>
      </xdr:sp>
    </xdr:grpSp>
    <xdr:clientData/>
  </xdr:twoCellAnchor>
  <xdr:twoCellAnchor>
    <xdr:from>
      <xdr:col>7</xdr:col>
      <xdr:colOff>662305</xdr:colOff>
      <xdr:row>23</xdr:row>
      <xdr:rowOff>146050</xdr:rowOff>
    </xdr:from>
    <xdr:to>
      <xdr:col>9</xdr:col>
      <xdr:colOff>253365</xdr:colOff>
      <xdr:row>26</xdr:row>
      <xdr:rowOff>105410</xdr:rowOff>
    </xdr:to>
    <xdr:grpSp>
      <xdr:nvGrpSpPr>
        <xdr:cNvPr id="14397" name="组合 25"/>
        <xdr:cNvGrpSpPr/>
      </xdr:nvGrpSpPr>
      <xdr:grpSpPr>
        <a:xfrm>
          <a:off x="6482080" y="5041900"/>
          <a:ext cx="905510" cy="559435"/>
          <a:chOff x="256" y="9210"/>
          <a:chExt cx="1676" cy="938"/>
        </a:xfrm>
      </xdr:grpSpPr>
      <xdr:pic macro="[0]!经营订单01">
        <xdr:nvPicPr>
          <xdr:cNvPr id="14398" name="图片 26" descr="白银标0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6" y="9210"/>
            <a:ext cx="1676" cy="598"/>
          </a:xfrm>
          <a:prstGeom prst="rect">
            <a:avLst/>
          </a:prstGeom>
          <a:noFill/>
          <a:ln w="9525">
            <a:noFill/>
          </a:ln>
        </xdr:spPr>
      </xdr:pic>
      <xdr:sp macro="[0]!经营订单01" textlink="">
        <xdr:nvSpPr>
          <xdr:cNvPr id="18" name="圆角矩形 27"/>
          <xdr:cNvSpPr/>
        </xdr:nvSpPr>
        <xdr:spPr>
          <a:xfrm>
            <a:off x="425" y="9840"/>
            <a:ext cx="1339" cy="308"/>
          </a:xfrm>
          <a:prstGeom prst="roundRect">
            <a:avLst/>
          </a:prstGeom>
          <a:noFill/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新单输入</a:t>
            </a:r>
          </a:p>
        </xdr:txBody>
      </xdr:sp>
    </xdr:grpSp>
    <xdr:clientData/>
  </xdr:twoCellAnchor>
  <xdr:twoCellAnchor>
    <xdr:from>
      <xdr:col>4</xdr:col>
      <xdr:colOff>593090</xdr:colOff>
      <xdr:row>23</xdr:row>
      <xdr:rowOff>156210</xdr:rowOff>
    </xdr:from>
    <xdr:to>
      <xdr:col>6</xdr:col>
      <xdr:colOff>0</xdr:colOff>
      <xdr:row>26</xdr:row>
      <xdr:rowOff>114935</xdr:rowOff>
    </xdr:to>
    <xdr:grpSp>
      <xdr:nvGrpSpPr>
        <xdr:cNvPr id="14400" name="组合 28"/>
        <xdr:cNvGrpSpPr/>
      </xdr:nvGrpSpPr>
      <xdr:grpSpPr>
        <a:xfrm>
          <a:off x="4212590" y="5052060"/>
          <a:ext cx="921385" cy="558800"/>
          <a:chOff x="5623" y="9114"/>
          <a:chExt cx="1742" cy="935"/>
        </a:xfrm>
      </xdr:grpSpPr>
      <xdr:sp macro="[0]!套系新建" textlink="">
        <xdr:nvSpPr>
          <xdr:cNvPr id="19" name="圆角矩形 29"/>
          <xdr:cNvSpPr/>
        </xdr:nvSpPr>
        <xdr:spPr>
          <a:xfrm>
            <a:off x="5799" y="9743"/>
            <a:ext cx="1391" cy="307"/>
          </a:xfrm>
          <a:prstGeom prst="roundRect">
            <a:avLst/>
          </a:prstGeom>
          <a:noFill/>
          <a:ln>
            <a:solidFill>
              <a:srgbClr val="FEB5F8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新建套系</a:t>
            </a:r>
          </a:p>
        </xdr:txBody>
      </xdr:sp>
      <xdr:pic macro="[0]!套系新建">
        <xdr:nvPicPr>
          <xdr:cNvPr id="14402" name="图片 30" descr="黄金标0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623" y="9114"/>
            <a:ext cx="1742" cy="595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1</xdr:col>
      <xdr:colOff>979805</xdr:colOff>
      <xdr:row>23</xdr:row>
      <xdr:rowOff>170180</xdr:rowOff>
    </xdr:from>
    <xdr:to>
      <xdr:col>3</xdr:col>
      <xdr:colOff>81280</xdr:colOff>
      <xdr:row>26</xdr:row>
      <xdr:rowOff>120015</xdr:rowOff>
    </xdr:to>
    <xdr:grpSp>
      <xdr:nvGrpSpPr>
        <xdr:cNvPr id="14403" name="组合 31"/>
        <xdr:cNvGrpSpPr/>
      </xdr:nvGrpSpPr>
      <xdr:grpSpPr>
        <a:xfrm>
          <a:off x="1903730" y="5066030"/>
          <a:ext cx="920750" cy="549910"/>
          <a:chOff x="11217" y="8595"/>
          <a:chExt cx="1770" cy="894"/>
        </a:xfrm>
      </xdr:grpSpPr>
      <xdr:sp macro="[0]!英雄注册" textlink="">
        <xdr:nvSpPr>
          <xdr:cNvPr id="20" name="圆角矩形 32"/>
          <xdr:cNvSpPr/>
        </xdr:nvSpPr>
        <xdr:spPr>
          <a:xfrm>
            <a:off x="11393" y="9195"/>
            <a:ext cx="1417" cy="295"/>
          </a:xfrm>
          <a:prstGeom prst="roundRect">
            <a:avLst/>
          </a:prstGeom>
          <a:noFill/>
          <a:ln>
            <a:solidFill>
              <a:srgbClr val="3FBB79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英雄注册</a:t>
            </a:r>
          </a:p>
        </xdr:txBody>
      </xdr:sp>
      <xdr:pic macro="[0]!英雄注册">
        <xdr:nvPicPr>
          <xdr:cNvPr id="14405" name="图片 33" descr="C:\Users\Administrator\Desktop\徽章\003.png00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217" y="8595"/>
            <a:ext cx="1770" cy="560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>
    <xdr:from>
      <xdr:col>9</xdr:col>
      <xdr:colOff>534670</xdr:colOff>
      <xdr:row>23</xdr:row>
      <xdr:rowOff>60960</xdr:rowOff>
    </xdr:from>
    <xdr:to>
      <xdr:col>11</xdr:col>
      <xdr:colOff>69850</xdr:colOff>
      <xdr:row>26</xdr:row>
      <xdr:rowOff>114935</xdr:rowOff>
    </xdr:to>
    <xdr:grpSp>
      <xdr:nvGrpSpPr>
        <xdr:cNvPr id="14406" name="组合 34"/>
        <xdr:cNvGrpSpPr/>
      </xdr:nvGrpSpPr>
      <xdr:grpSpPr>
        <a:xfrm>
          <a:off x="7668895" y="4956810"/>
          <a:ext cx="735330" cy="654050"/>
          <a:chOff x="13507" y="8407"/>
          <a:chExt cx="1412" cy="1061"/>
        </a:xfrm>
      </xdr:grpSpPr>
      <xdr:sp macro="[0]!工作进度" textlink="">
        <xdr:nvSpPr>
          <xdr:cNvPr id="21" name="圆角矩形 35"/>
          <xdr:cNvSpPr/>
        </xdr:nvSpPr>
        <xdr:spPr>
          <a:xfrm>
            <a:off x="13507" y="9180"/>
            <a:ext cx="1412" cy="288"/>
          </a:xfrm>
          <a:prstGeom prst="roundRect">
            <a:avLst/>
          </a:prstGeom>
          <a:noFill/>
          <a:ln>
            <a:solidFill>
              <a:srgbClr val="C00000"/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anchor="ctr" anchorCtr="1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>
                <a:solidFill>
                  <a:schemeClr val="accent4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工作进度</a:t>
            </a:r>
            <a:endParaRPr lang="en-US">
              <a:solidFill>
                <a:schemeClr val="accent4">
                  <a:lumMod val="50000"/>
                </a:schemeClr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pic macro="[0]!工作进度">
        <xdr:nvPicPr>
          <xdr:cNvPr id="14408" name="图片 36" descr="007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513" y="8407"/>
            <a:ext cx="1400" cy="753"/>
          </a:xfrm>
          <a:prstGeom prst="rect">
            <a:avLst/>
          </a:prstGeom>
          <a:noFill/>
          <a:ln w="9525">
            <a:noFill/>
          </a:ln>
        </xdr:spPr>
      </xdr:pic>
    </xdr:grpSp>
    <xdr:clientData/>
  </xdr:twoCellAnchor>
  <xdr:twoCellAnchor editAs="oneCell">
    <xdr:from>
      <xdr:col>0</xdr:col>
      <xdr:colOff>12065</xdr:colOff>
      <xdr:row>0</xdr:row>
      <xdr:rowOff>67310</xdr:rowOff>
    </xdr:from>
    <xdr:to>
      <xdr:col>1</xdr:col>
      <xdr:colOff>332105</xdr:colOff>
      <xdr:row>1</xdr:row>
      <xdr:rowOff>12700</xdr:rowOff>
    </xdr:to>
    <xdr:pic>
      <xdr:nvPicPr>
        <xdr:cNvPr id="2" name="图片 10" descr="蚂蚁共创0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65" y="67310"/>
          <a:ext cx="1243965" cy="37401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9525</xdr:rowOff>
    </xdr:from>
    <xdr:to>
      <xdr:col>10</xdr:col>
      <xdr:colOff>466725</xdr:colOff>
      <xdr:row>8</xdr:row>
      <xdr:rowOff>152400</xdr:rowOff>
    </xdr:to>
    <xdr:sp macro="[0]!隐藏行和列" textlink="">
      <xdr:nvSpPr>
        <xdr:cNvPr id="3" name="圆角矩形 2"/>
        <xdr:cNvSpPr/>
      </xdr:nvSpPr>
      <xdr:spPr>
        <a:xfrm>
          <a:off x="2066925" y="504825"/>
          <a:ext cx="247650" cy="1000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CN" altLang="en-US" sz="1100"/>
            <a:t>隐藏单元格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27305</xdr:rowOff>
    </xdr:from>
    <xdr:to>
      <xdr:col>2</xdr:col>
      <xdr:colOff>361315</xdr:colOff>
      <xdr:row>1</xdr:row>
      <xdr:rowOff>6350</xdr:rowOff>
    </xdr:to>
    <xdr:pic>
      <xdr:nvPicPr>
        <xdr:cNvPr id="2" name="图片 1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7305"/>
          <a:ext cx="1313815" cy="372110"/>
        </a:xfrm>
        <a:prstGeom prst="rect">
          <a:avLst/>
        </a:prstGeom>
      </xdr:spPr>
    </xdr:pic>
    <xdr:clientData/>
  </xdr:twoCellAnchor>
  <xdr:twoCellAnchor>
    <xdr:from>
      <xdr:col>6</xdr:col>
      <xdr:colOff>73025</xdr:colOff>
      <xdr:row>11</xdr:row>
      <xdr:rowOff>159385</xdr:rowOff>
    </xdr:from>
    <xdr:to>
      <xdr:col>6</xdr:col>
      <xdr:colOff>73025</xdr:colOff>
      <xdr:row>13</xdr:row>
      <xdr:rowOff>11430</xdr:rowOff>
    </xdr:to>
    <xdr:sp macro="" textlink="">
      <xdr:nvSpPr>
        <xdr:cNvPr id="3" name="直角三角形 2"/>
        <xdr:cNvSpPr/>
      </xdr:nvSpPr>
      <xdr:spPr>
        <a:xfrm flipH="1">
          <a:off x="4645025" y="2636520"/>
          <a:ext cx="0" cy="309245"/>
        </a:xfrm>
        <a:prstGeom prst="rt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73025</xdr:colOff>
      <xdr:row>27</xdr:row>
      <xdr:rowOff>159385</xdr:rowOff>
    </xdr:from>
    <xdr:to>
      <xdr:col>6</xdr:col>
      <xdr:colOff>73025</xdr:colOff>
      <xdr:row>28</xdr:row>
      <xdr:rowOff>11430</xdr:rowOff>
    </xdr:to>
    <xdr:sp macro="" textlink="">
      <xdr:nvSpPr>
        <xdr:cNvPr id="4" name="直角三角形 3"/>
        <xdr:cNvSpPr/>
      </xdr:nvSpPr>
      <xdr:spPr>
        <a:xfrm flipH="1">
          <a:off x="4645025" y="6294120"/>
          <a:ext cx="0" cy="80645"/>
        </a:xfrm>
        <a:prstGeom prst="rt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11430</xdr:colOff>
      <xdr:row>7</xdr:row>
      <xdr:rowOff>20955</xdr:rowOff>
    </xdr:from>
    <xdr:to>
      <xdr:col>2</xdr:col>
      <xdr:colOff>1052195</xdr:colOff>
      <xdr:row>21</xdr:row>
      <xdr:rowOff>61595</xdr:rowOff>
    </xdr:to>
    <xdr:graphicFrame macro="">
      <xdr:nvGraphicFramePr>
        <xdr:cNvPr id="13" name="图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431800</xdr:colOff>
      <xdr:row>15</xdr:row>
      <xdr:rowOff>176530</xdr:rowOff>
    </xdr:from>
    <xdr:to>
      <xdr:col>2</xdr:col>
      <xdr:colOff>729615</xdr:colOff>
      <xdr:row>16</xdr:row>
      <xdr:rowOff>166370</xdr:rowOff>
    </xdr:to>
    <xdr:grpSp>
      <xdr:nvGrpSpPr>
        <xdr:cNvPr id="20" name="组合 19"/>
        <xdr:cNvGrpSpPr/>
      </xdr:nvGrpSpPr>
      <xdr:grpSpPr>
        <a:xfrm flipH="1">
          <a:off x="517525" y="3568065"/>
          <a:ext cx="1174115" cy="218440"/>
          <a:chOff x="8259" y="158"/>
          <a:chExt cx="1571" cy="284"/>
        </a:xfrm>
      </xdr:grpSpPr>
      <xdr:sp macro="" textlink="">
        <xdr:nvSpPr>
          <xdr:cNvPr id="21" name="左箭头 20"/>
          <xdr:cNvSpPr/>
        </xdr:nvSpPr>
        <xdr:spPr>
          <a:xfrm>
            <a:off x="8259" y="158"/>
            <a:ext cx="171" cy="284"/>
          </a:xfrm>
          <a:prstGeom prst="leftArrow">
            <a:avLst/>
          </a:prstGeom>
          <a:solidFill>
            <a:srgbClr val="D11AFF"/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sp macro="" textlink="">
        <xdr:nvSpPr>
          <xdr:cNvPr id="22" name="圆角矩形 21"/>
          <xdr:cNvSpPr/>
        </xdr:nvSpPr>
        <xdr:spPr>
          <a:xfrm>
            <a:off x="8422" y="158"/>
            <a:ext cx="1408" cy="253"/>
          </a:xfrm>
          <a:prstGeom prst="roundRect">
            <a:avLst/>
          </a:prstGeom>
          <a:solidFill>
            <a:srgbClr val="F4D5FB"/>
          </a:solidFill>
          <a:ln w="9525">
            <a:solidFill>
              <a:srgbClr val="D11A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+mn-ea"/>
                <a:sym typeface="+mn-ea"/>
              </a:rPr>
              <a:t>利润型套系</a:t>
            </a:r>
          </a:p>
        </xdr:txBody>
      </xdr:sp>
    </xdr:grpSp>
    <xdr:clientData/>
  </xdr:twoCellAnchor>
  <xdr:twoCellAnchor>
    <xdr:from>
      <xdr:col>1</xdr:col>
      <xdr:colOff>291465</xdr:colOff>
      <xdr:row>8</xdr:row>
      <xdr:rowOff>104775</xdr:rowOff>
    </xdr:from>
    <xdr:to>
      <xdr:col>2</xdr:col>
      <xdr:colOff>732155</xdr:colOff>
      <xdr:row>14</xdr:row>
      <xdr:rowOff>75565</xdr:rowOff>
    </xdr:to>
    <xdr:graphicFrame macro="">
      <xdr:nvGraphicFramePr>
        <xdr:cNvPr id="86" name="图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1270</xdr:colOff>
      <xdr:row>0</xdr:row>
      <xdr:rowOff>172085</xdr:rowOff>
    </xdr:from>
    <xdr:to>
      <xdr:col>11</xdr:col>
      <xdr:colOff>27940</xdr:colOff>
      <xdr:row>0</xdr:row>
      <xdr:rowOff>371475</xdr:rowOff>
    </xdr:to>
    <xdr:grpSp>
      <xdr:nvGrpSpPr>
        <xdr:cNvPr id="8" name="组合 7"/>
        <xdr:cNvGrpSpPr/>
      </xdr:nvGrpSpPr>
      <xdr:grpSpPr>
        <a:xfrm>
          <a:off x="6325870" y="172085"/>
          <a:ext cx="607695" cy="199390"/>
          <a:chOff x="17058" y="90"/>
          <a:chExt cx="845" cy="292"/>
        </a:xfrm>
      </xdr:grpSpPr>
      <xdr:grpSp>
        <xdr:nvGrpSpPr>
          <xdr:cNvPr id="9" name="组合 8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" textlink="">
          <xdr:nvSpPr>
            <xdr:cNvPr id="19" name="燕尾形 18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" textlink="">
          <xdr:nvSpPr>
            <xdr:cNvPr id="23" name="燕尾形 22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" textlink="">
          <xdr:nvSpPr>
            <xdr:cNvPr id="24" name="燕尾形 23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" textlink="">
        <xdr:nvSpPr>
          <xdr:cNvPr id="25" name="文本框 24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chemeClr val="accent5">
                    <a:lumMod val="75000"/>
                  </a:schemeClr>
                </a:solidFill>
              </a14:hiddenFill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75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  <xdr:twoCellAnchor>
    <xdr:from>
      <xdr:col>1</xdr:col>
      <xdr:colOff>11430</xdr:colOff>
      <xdr:row>1</xdr:row>
      <xdr:rowOff>59690</xdr:rowOff>
    </xdr:from>
    <xdr:to>
      <xdr:col>10</xdr:col>
      <xdr:colOff>576580</xdr:colOff>
      <xdr:row>1</xdr:row>
      <xdr:rowOff>287020</xdr:rowOff>
    </xdr:to>
    <xdr:grpSp>
      <xdr:nvGrpSpPr>
        <xdr:cNvPr id="29" name="组合 28"/>
        <xdr:cNvGrpSpPr/>
      </xdr:nvGrpSpPr>
      <xdr:grpSpPr>
        <a:xfrm>
          <a:off x="97155" y="452755"/>
          <a:ext cx="6804025" cy="227330"/>
          <a:chOff x="138" y="724"/>
          <a:chExt cx="10715" cy="358"/>
        </a:xfrm>
      </xdr:grpSpPr>
      <xdr:sp macro="[0]!套系使用" textlink="">
        <xdr:nvSpPr>
          <xdr:cNvPr id="14" name="圆角矩形 13"/>
          <xdr:cNvSpPr/>
        </xdr:nvSpPr>
        <xdr:spPr>
          <a:xfrm>
            <a:off x="2853" y="724"/>
            <a:ext cx="2570" cy="359"/>
          </a:xfrm>
          <a:prstGeom prst="roundRect">
            <a:avLst/>
          </a:prstGeom>
          <a:solidFill>
            <a:srgbClr val="6CCC9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C00000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启用套系  】</a:t>
            </a:r>
          </a:p>
        </xdr:txBody>
      </xdr:sp>
      <xdr:sp macro="[0]!套系选择" textlink="">
        <xdr:nvSpPr>
          <xdr:cNvPr id="16" name="圆角矩形 15"/>
          <xdr:cNvSpPr/>
        </xdr:nvSpPr>
        <xdr:spPr>
          <a:xfrm>
            <a:off x="8283" y="724"/>
            <a:ext cx="2570" cy="359"/>
          </a:xfrm>
          <a:prstGeom prst="roundRect">
            <a:avLst/>
          </a:prstGeom>
          <a:solidFill>
            <a:srgbClr val="B874F6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选择套系  】</a:t>
            </a:r>
          </a:p>
        </xdr:txBody>
      </xdr:sp>
      <xdr:sp macro="[0]!套系新建" textlink="">
        <xdr:nvSpPr>
          <xdr:cNvPr id="17" name="圆角矩形 16"/>
          <xdr:cNvSpPr/>
        </xdr:nvSpPr>
        <xdr:spPr>
          <a:xfrm>
            <a:off x="138" y="724"/>
            <a:ext cx="2570" cy="359"/>
          </a:xfrm>
          <a:prstGeom prst="roundRect">
            <a:avLst/>
          </a:prstGeom>
          <a:solidFill>
            <a:srgbClr val="FED70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B21DC3"/>
                </a:solidFill>
                <a:latin typeface="黑体" panose="02010609060101010101" charset="-122"/>
                <a:ea typeface="黑体" panose="02010609060101010101" charset="-122"/>
              </a:rPr>
              <a:t>【  新建套系  】</a:t>
            </a:r>
          </a:p>
        </xdr:txBody>
      </xdr:sp>
      <xdr:sp macro="[0]!套系停用" textlink="">
        <xdr:nvSpPr>
          <xdr:cNvPr id="18" name="圆角矩形 17"/>
          <xdr:cNvSpPr/>
        </xdr:nvSpPr>
        <xdr:spPr>
          <a:xfrm>
            <a:off x="5568" y="724"/>
            <a:ext cx="2570" cy="359"/>
          </a:xfrm>
          <a:prstGeom prst="roundRect">
            <a:avLst/>
          </a:prstGeom>
          <a:solidFill>
            <a:srgbClr val="00B0F0"/>
          </a:solidFill>
          <a:ln w="9525">
            <a:solidFill>
              <a:schemeClr val="bg1"/>
            </a:solidFill>
          </a:ln>
          <a:effectLst>
            <a:innerShdw blurRad="63500" dist="50800" dir="9000000">
              <a:prstClr val="black">
                <a:alpha val="50000"/>
              </a:prstClr>
            </a:innerShdw>
            <a:reflection blurRad="6350" stA="87000" endA="300" endPos="34000" dir="5400000" sy="-100000" algn="bl" rotWithShape="0"/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FFFF00"/>
                </a:solidFill>
                <a:latin typeface="黑体" panose="02010609060101010101" charset="-122"/>
                <a:ea typeface="黑体" panose="02010609060101010101" charset="-122"/>
                <a:sym typeface="+mn-ea"/>
              </a:rPr>
              <a:t>【  停用套系  】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130175</xdr:colOff>
      <xdr:row>2</xdr:row>
      <xdr:rowOff>101600</xdr:rowOff>
    </xdr:from>
    <xdr:to>
      <xdr:col>16</xdr:col>
      <xdr:colOff>16510</xdr:colOff>
      <xdr:row>7</xdr:row>
      <xdr:rowOff>62865</xdr:rowOff>
    </xdr:to>
    <xdr:graphicFrame macro="">
      <xdr:nvGraphicFramePr>
        <xdr:cNvPr id="2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41</xdr:row>
          <xdr:rowOff>76200</xdr:rowOff>
        </xdr:from>
        <xdr:to>
          <xdr:col>2</xdr:col>
          <xdr:colOff>1657350</xdr:colOff>
          <xdr:row>43</xdr:row>
          <xdr:rowOff>0</xdr:rowOff>
        </xdr:to>
        <xdr:sp macro="" textlink="">
          <xdr:nvSpPr>
            <xdr:cNvPr id="24577" name="Drop Dow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42</xdr:row>
          <xdr:rowOff>0</xdr:rowOff>
        </xdr:from>
        <xdr:to>
          <xdr:col>6</xdr:col>
          <xdr:colOff>276225</xdr:colOff>
          <xdr:row>43</xdr:row>
          <xdr:rowOff>0</xdr:rowOff>
        </xdr:to>
        <xdr:sp macro="" textlink="">
          <xdr:nvSpPr>
            <xdr:cNvPr id="24578" name="Drop Dow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127000</xdr:colOff>
      <xdr:row>1</xdr:row>
      <xdr:rowOff>15875</xdr:rowOff>
    </xdr:from>
    <xdr:to>
      <xdr:col>2</xdr:col>
      <xdr:colOff>1120140</xdr:colOff>
      <xdr:row>2</xdr:row>
      <xdr:rowOff>10795</xdr:rowOff>
    </xdr:to>
    <xdr:pic>
      <xdr:nvPicPr>
        <xdr:cNvPr id="5" name="图片 10" descr="蚂蚁共创0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15875"/>
          <a:ext cx="1243965" cy="36449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104775</xdr:rowOff>
        </xdr:from>
        <xdr:to>
          <xdr:col>13</xdr:col>
          <xdr:colOff>76200</xdr:colOff>
          <xdr:row>7</xdr:row>
          <xdr:rowOff>85725</xdr:rowOff>
        </xdr:to>
        <xdr:sp macro="" textlink="">
          <xdr:nvSpPr>
            <xdr:cNvPr id="24580" name="Group Box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>
    <xdr:from>
      <xdr:col>12</xdr:col>
      <xdr:colOff>424180</xdr:colOff>
      <xdr:row>9</xdr:row>
      <xdr:rowOff>70485</xdr:rowOff>
    </xdr:from>
    <xdr:to>
      <xdr:col>15</xdr:col>
      <xdr:colOff>549910</xdr:colOff>
      <xdr:row>10</xdr:row>
      <xdr:rowOff>214630</xdr:rowOff>
    </xdr:to>
    <xdr:grpSp>
      <xdr:nvGrpSpPr>
        <xdr:cNvPr id="9" name="组合 8"/>
        <xdr:cNvGrpSpPr/>
      </xdr:nvGrpSpPr>
      <xdr:grpSpPr>
        <a:xfrm>
          <a:off x="7910830" y="1661160"/>
          <a:ext cx="2145030" cy="210820"/>
          <a:chOff x="21617" y="2094"/>
          <a:chExt cx="3277" cy="325"/>
        </a:xfrm>
      </xdr:grpSpPr>
      <xdr:sp macro="[0]!单品输入" textlink="">
        <xdr:nvSpPr>
          <xdr:cNvPr id="3" name="燕尾形 2"/>
          <xdr:cNvSpPr/>
        </xdr:nvSpPr>
        <xdr:spPr>
          <a:xfrm>
            <a:off x="23312" y="2094"/>
            <a:ext cx="1582" cy="325"/>
          </a:xfrm>
          <a:prstGeom prst="chevron">
            <a:avLst/>
          </a:prstGeom>
          <a:solidFill>
            <a:srgbClr val="CA24CC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t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  <a:cs typeface="黑体" panose="02010609060101010101" charset="-122"/>
              </a:rPr>
              <a:t>批量输入</a:t>
            </a:r>
          </a:p>
        </xdr:txBody>
      </xdr:sp>
      <xdr:sp macro="[0]!显示查询" textlink="">
        <xdr:nvSpPr>
          <xdr:cNvPr id="4" name="燕尾形 3"/>
          <xdr:cNvSpPr/>
        </xdr:nvSpPr>
        <xdr:spPr>
          <a:xfrm>
            <a:off x="21617" y="2094"/>
            <a:ext cx="1581" cy="325"/>
          </a:xfrm>
          <a:prstGeom prst="chevron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t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rgbClr val="C00000"/>
                </a:solidFill>
                <a:latin typeface="+mn-ea"/>
                <a:cs typeface="黑体" panose="02010609060101010101" charset="-122"/>
              </a:rPr>
              <a:t>查询单品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0</xdr:rowOff>
        </xdr:from>
        <xdr:to>
          <xdr:col>2</xdr:col>
          <xdr:colOff>1657350</xdr:colOff>
          <xdr:row>11</xdr:row>
          <xdr:rowOff>9525</xdr:rowOff>
        </xdr:to>
        <xdr:sp macro="" textlink="">
          <xdr:nvSpPr>
            <xdr:cNvPr id="24583" name="Drop Dow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107315</xdr:colOff>
      <xdr:row>5</xdr:row>
      <xdr:rowOff>222885</xdr:rowOff>
    </xdr:from>
    <xdr:to>
      <xdr:col>12</xdr:col>
      <xdr:colOff>558800</xdr:colOff>
      <xdr:row>7</xdr:row>
      <xdr:rowOff>5715</xdr:rowOff>
    </xdr:to>
    <xdr:sp macro="[0]!修改输入" textlink="">
      <xdr:nvSpPr>
        <xdr:cNvPr id="15" name="圆角矩形 14"/>
        <xdr:cNvSpPr/>
      </xdr:nvSpPr>
      <xdr:spPr>
        <a:xfrm>
          <a:off x="6965315" y="1205865"/>
          <a:ext cx="1080135" cy="24003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CN" altLang="en-US" sz="1100"/>
            <a:t>单品修改</a:t>
          </a:r>
        </a:p>
      </xdr:txBody>
    </xdr:sp>
    <xdr:clientData/>
  </xdr:twoCellAnchor>
  <xdr:twoCellAnchor>
    <xdr:from>
      <xdr:col>4</xdr:col>
      <xdr:colOff>316865</xdr:colOff>
      <xdr:row>10</xdr:row>
      <xdr:rowOff>26670</xdr:rowOff>
    </xdr:from>
    <xdr:to>
      <xdr:col>5</xdr:col>
      <xdr:colOff>192405</xdr:colOff>
      <xdr:row>10</xdr:row>
      <xdr:rowOff>161925</xdr:rowOff>
    </xdr:to>
    <xdr:sp macro="" textlink="">
      <xdr:nvSpPr>
        <xdr:cNvPr id="16" name="矩形 15"/>
        <xdr:cNvSpPr/>
      </xdr:nvSpPr>
      <xdr:spPr>
        <a:xfrm>
          <a:off x="2602865" y="1734185"/>
          <a:ext cx="532765" cy="1352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zh-CN" altLang="en-US" sz="1000">
              <a:solidFill>
                <a:schemeClr val="bg1">
                  <a:lumMod val="50000"/>
                </a:schemeClr>
              </a:solidFill>
            </a:rPr>
            <a:t>人工加价</a:t>
          </a:r>
        </a:p>
      </xdr:txBody>
    </xdr:sp>
    <xdr:clientData/>
  </xdr:twoCellAnchor>
  <xdr:twoCellAnchor>
    <xdr:from>
      <xdr:col>6</xdr:col>
      <xdr:colOff>149860</xdr:colOff>
      <xdr:row>10</xdr:row>
      <xdr:rowOff>27940</xdr:rowOff>
    </xdr:from>
    <xdr:to>
      <xdr:col>7</xdr:col>
      <xdr:colOff>127000</xdr:colOff>
      <xdr:row>10</xdr:row>
      <xdr:rowOff>161925</xdr:rowOff>
    </xdr:to>
    <xdr:sp macro="" textlink="">
      <xdr:nvSpPr>
        <xdr:cNvPr id="19" name="矩形 18"/>
        <xdr:cNvSpPr/>
      </xdr:nvSpPr>
      <xdr:spPr>
        <a:xfrm>
          <a:off x="3788410" y="1735455"/>
          <a:ext cx="52959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</a:rPr>
            <a:t>产品加价</a:t>
          </a:r>
        </a:p>
      </xdr:txBody>
    </xdr:sp>
    <xdr:clientData/>
  </xdr:twoCellAnchor>
  <xdr:twoCellAnchor>
    <xdr:from>
      <xdr:col>8</xdr:col>
      <xdr:colOff>289560</xdr:colOff>
      <xdr:row>10</xdr:row>
      <xdr:rowOff>27940</xdr:rowOff>
    </xdr:from>
    <xdr:to>
      <xdr:col>9</xdr:col>
      <xdr:colOff>163195</xdr:colOff>
      <xdr:row>10</xdr:row>
      <xdr:rowOff>161925</xdr:rowOff>
    </xdr:to>
    <xdr:sp macro="" textlink="">
      <xdr:nvSpPr>
        <xdr:cNvPr id="20" name="矩形 19"/>
        <xdr:cNvSpPr/>
      </xdr:nvSpPr>
      <xdr:spPr>
        <a:xfrm>
          <a:off x="5099685" y="1735455"/>
          <a:ext cx="53086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</a:rPr>
            <a:t>市价成本</a:t>
          </a:r>
        </a:p>
      </xdr:txBody>
    </xdr:sp>
    <xdr:clientData/>
  </xdr:twoCellAnchor>
  <xdr:twoCellAnchor>
    <xdr:from>
      <xdr:col>5</xdr:col>
      <xdr:colOff>453390</xdr:colOff>
      <xdr:row>10</xdr:row>
      <xdr:rowOff>35560</xdr:rowOff>
    </xdr:from>
    <xdr:to>
      <xdr:col>5</xdr:col>
      <xdr:colOff>571500</xdr:colOff>
      <xdr:row>10</xdr:row>
      <xdr:rowOff>169545</xdr:rowOff>
    </xdr:to>
    <xdr:sp macro="" textlink="">
      <xdr:nvSpPr>
        <xdr:cNvPr id="21" name="矩形 20"/>
        <xdr:cNvSpPr/>
      </xdr:nvSpPr>
      <xdr:spPr>
        <a:xfrm>
          <a:off x="3396615" y="1743075"/>
          <a:ext cx="11811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rgbClr val="3F93D3"/>
              </a:solidFill>
            </a:rPr>
            <a:t>倍</a:t>
          </a:r>
        </a:p>
      </xdr:txBody>
    </xdr:sp>
    <xdr:clientData/>
  </xdr:twoCellAnchor>
  <xdr:twoCellAnchor>
    <xdr:from>
      <xdr:col>7</xdr:col>
      <xdr:colOff>480060</xdr:colOff>
      <xdr:row>10</xdr:row>
      <xdr:rowOff>34925</xdr:rowOff>
    </xdr:from>
    <xdr:to>
      <xdr:col>7</xdr:col>
      <xdr:colOff>596900</xdr:colOff>
      <xdr:row>10</xdr:row>
      <xdr:rowOff>168910</xdr:rowOff>
    </xdr:to>
    <xdr:sp macro="" textlink="">
      <xdr:nvSpPr>
        <xdr:cNvPr id="22" name="矩形 21"/>
        <xdr:cNvSpPr/>
      </xdr:nvSpPr>
      <xdr:spPr>
        <a:xfrm>
          <a:off x="4671060" y="1742440"/>
          <a:ext cx="11684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>
              <a:solidFill>
                <a:srgbClr val="3F93D3"/>
              </a:solidFill>
            </a:rPr>
            <a:t>倍</a:t>
          </a:r>
        </a:p>
      </xdr:txBody>
    </xdr:sp>
    <xdr:clientData/>
  </xdr:twoCellAnchor>
  <xdr:twoCellAnchor>
    <xdr:from>
      <xdr:col>9</xdr:col>
      <xdr:colOff>452120</xdr:colOff>
      <xdr:row>10</xdr:row>
      <xdr:rowOff>27940</xdr:rowOff>
    </xdr:from>
    <xdr:to>
      <xdr:col>9</xdr:col>
      <xdr:colOff>570230</xdr:colOff>
      <xdr:row>10</xdr:row>
      <xdr:rowOff>161925</xdr:rowOff>
    </xdr:to>
    <xdr:sp macro="" textlink="">
      <xdr:nvSpPr>
        <xdr:cNvPr id="23" name="矩形 22"/>
        <xdr:cNvSpPr/>
      </xdr:nvSpPr>
      <xdr:spPr>
        <a:xfrm>
          <a:off x="5919470" y="1735455"/>
          <a:ext cx="118110" cy="1339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000">
              <a:solidFill>
                <a:srgbClr val="3F93D3"/>
              </a:solidFill>
            </a:rPr>
            <a:t>%</a:t>
          </a:r>
        </a:p>
      </xdr:txBody>
    </xdr:sp>
    <xdr:clientData/>
  </xdr:twoCellAnchor>
  <xdr:twoCellAnchor>
    <xdr:from>
      <xdr:col>12</xdr:col>
      <xdr:colOff>423545</xdr:colOff>
      <xdr:row>41</xdr:row>
      <xdr:rowOff>74930</xdr:rowOff>
    </xdr:from>
    <xdr:to>
      <xdr:col>15</xdr:col>
      <xdr:colOff>549275</xdr:colOff>
      <xdr:row>43</xdr:row>
      <xdr:rowOff>3175</xdr:rowOff>
    </xdr:to>
    <xdr:grpSp>
      <xdr:nvGrpSpPr>
        <xdr:cNvPr id="8" name="组合 7"/>
        <xdr:cNvGrpSpPr/>
      </xdr:nvGrpSpPr>
      <xdr:grpSpPr>
        <a:xfrm>
          <a:off x="7910195" y="7260590"/>
          <a:ext cx="2145030" cy="0"/>
          <a:chOff x="18234" y="2094"/>
          <a:chExt cx="3275" cy="325"/>
        </a:xfrm>
      </xdr:grpSpPr>
      <xdr:sp macro="" textlink="">
        <xdr:nvSpPr>
          <xdr:cNvPr id="18" name="燕尾形 17"/>
          <xdr:cNvSpPr/>
        </xdr:nvSpPr>
        <xdr:spPr>
          <a:xfrm>
            <a:off x="19925" y="2094"/>
            <a:ext cx="1584" cy="325"/>
          </a:xfrm>
          <a:prstGeom prst="chevron">
            <a:avLst/>
          </a:prstGeom>
          <a:solidFill>
            <a:srgbClr val="3F93D3"/>
          </a:solidFill>
          <a:ln>
            <a:noFill/>
          </a:ln>
          <a:effectLst>
            <a:innerShdw dist="12700" dir="16440000">
              <a:prstClr val="black">
                <a:alpha val="93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</a:rPr>
              <a:t>手机参考</a:t>
            </a:r>
            <a:endParaRPr lang="en-US" altLang="zh-CN" sz="1200">
              <a:solidFill>
                <a:schemeClr val="bg1"/>
              </a:solidFill>
              <a:latin typeface="+mn-ea"/>
            </a:endParaRPr>
          </a:p>
        </xdr:txBody>
      </xdr:sp>
      <xdr:sp macro="[0]!显示输入" textlink="">
        <xdr:nvSpPr>
          <xdr:cNvPr id="25" name="燕尾形 24"/>
          <xdr:cNvSpPr/>
        </xdr:nvSpPr>
        <xdr:spPr>
          <a:xfrm>
            <a:off x="18234" y="2094"/>
            <a:ext cx="1581" cy="325"/>
          </a:xfrm>
          <a:prstGeom prst="chevron">
            <a:avLst/>
          </a:prstGeom>
          <a:solidFill>
            <a:srgbClr val="3EB096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200">
                <a:solidFill>
                  <a:schemeClr val="bg1"/>
                </a:solidFill>
                <a:latin typeface="+mn-ea"/>
                <a:cs typeface="黑体" panose="02010609060101010101" charset="-122"/>
              </a:rPr>
              <a:t>输入单品</a:t>
            </a:r>
          </a:p>
        </xdr:txBody>
      </xdr:sp>
    </xdr:grpSp>
    <xdr:clientData/>
  </xdr:twoCellAnchor>
  <xdr:twoCellAnchor>
    <xdr:from>
      <xdr:col>2</xdr:col>
      <xdr:colOff>885190</xdr:colOff>
      <xdr:row>3</xdr:row>
      <xdr:rowOff>9525</xdr:rowOff>
    </xdr:from>
    <xdr:to>
      <xdr:col>6</xdr:col>
      <xdr:colOff>10795</xdr:colOff>
      <xdr:row>3</xdr:row>
      <xdr:rowOff>175895</xdr:rowOff>
    </xdr:to>
    <xdr:grpSp>
      <xdr:nvGrpSpPr>
        <xdr:cNvPr id="6" name="组合 5"/>
        <xdr:cNvGrpSpPr/>
      </xdr:nvGrpSpPr>
      <xdr:grpSpPr>
        <a:xfrm>
          <a:off x="1094740" y="504825"/>
          <a:ext cx="2554605" cy="166370"/>
          <a:chOff x="21617" y="2094"/>
          <a:chExt cx="4978" cy="325"/>
        </a:xfrm>
      </xdr:grpSpPr>
      <xdr:sp macro="[0]!预设值" textlink="">
        <xdr:nvSpPr>
          <xdr:cNvPr id="7" name="燕尾形 6"/>
          <xdr:cNvSpPr/>
        </xdr:nvSpPr>
        <xdr:spPr>
          <a:xfrm>
            <a:off x="25013" y="2094"/>
            <a:ext cx="1582" cy="325"/>
          </a:xfrm>
          <a:prstGeom prst="chevron">
            <a:avLst/>
          </a:prstGeom>
          <a:solidFill>
            <a:srgbClr val="EFBEFD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rgbClr val="A523AD"/>
                </a:solidFill>
                <a:latin typeface="+mn-ea"/>
                <a:cs typeface="黑体" panose="02010609060101010101" charset="-122"/>
              </a:rPr>
              <a:t>预设加价</a:t>
            </a:r>
          </a:p>
        </xdr:txBody>
      </xdr:sp>
      <xdr:sp macro="[0]!品类加" textlink="">
        <xdr:nvSpPr>
          <xdr:cNvPr id="10" name="燕尾形 9"/>
          <xdr:cNvSpPr/>
        </xdr:nvSpPr>
        <xdr:spPr>
          <a:xfrm>
            <a:off x="21617" y="2094"/>
            <a:ext cx="1581" cy="325"/>
          </a:xfrm>
          <a:prstGeom prst="chevron">
            <a:avLst/>
          </a:prstGeom>
          <a:solidFill>
            <a:srgbClr val="F4D7B9"/>
          </a:solidFill>
          <a:ln>
            <a:noFill/>
          </a:ln>
          <a:effectLst>
            <a:innerShdw dist="12700" dir="16440000">
              <a:prstClr val="black">
                <a:alpha val="79000"/>
              </a:prstClr>
            </a:inn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rgbClr val="C00000"/>
                </a:solidFill>
                <a:latin typeface="+mn-ea"/>
                <a:cs typeface="黑体" panose="02010609060101010101" charset="-122"/>
              </a:rPr>
              <a:t>添加类型</a:t>
            </a:r>
          </a:p>
        </xdr:txBody>
      </xdr:sp>
    </xdr:grpSp>
    <xdr:clientData/>
  </xdr:twoCellAnchor>
  <xdr:twoCellAnchor editAs="absolute">
    <xdr:from>
      <xdr:col>15</xdr:col>
      <xdr:colOff>85725</xdr:colOff>
      <xdr:row>1</xdr:row>
      <xdr:rowOff>126365</xdr:rowOff>
    </xdr:from>
    <xdr:to>
      <xdr:col>16</xdr:col>
      <xdr:colOff>109855</xdr:colOff>
      <xdr:row>1</xdr:row>
      <xdr:rowOff>325755</xdr:rowOff>
    </xdr:to>
    <xdr:grpSp>
      <xdr:nvGrpSpPr>
        <xdr:cNvPr id="11" name="组合 10"/>
        <xdr:cNvGrpSpPr/>
      </xdr:nvGrpSpPr>
      <xdr:grpSpPr>
        <a:xfrm>
          <a:off x="9591675" y="126365"/>
          <a:ext cx="605155" cy="199390"/>
          <a:chOff x="17058" y="90"/>
          <a:chExt cx="845" cy="292"/>
        </a:xfrm>
      </xdr:grpSpPr>
      <xdr:grpSp>
        <xdr:nvGrpSpPr>
          <xdr:cNvPr id="12" name="组合 11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[0]!产品首页" textlink="">
          <xdr:nvSpPr>
            <xdr:cNvPr id="13" name="燕尾形 12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产品首页" textlink="">
          <xdr:nvSpPr>
            <xdr:cNvPr id="14" name="燕尾形 13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产品首页" textlink="">
          <xdr:nvSpPr>
            <xdr:cNvPr id="17" name="燕尾形 16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[0]!产品首页" textlink="">
        <xdr:nvSpPr>
          <xdr:cNvPr id="24" name="文本框 23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635</xdr:rowOff>
    </xdr:from>
    <xdr:to>
      <xdr:col>2</xdr:col>
      <xdr:colOff>343535</xdr:colOff>
      <xdr:row>2</xdr:row>
      <xdr:rowOff>12700</xdr:rowOff>
    </xdr:to>
    <xdr:pic>
      <xdr:nvPicPr>
        <xdr:cNvPr id="5" name="图片 4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35"/>
          <a:ext cx="1124585" cy="316865"/>
        </a:xfrm>
        <a:prstGeom prst="rect">
          <a:avLst/>
        </a:prstGeom>
      </xdr:spPr>
    </xdr:pic>
    <xdr:clientData/>
  </xdr:twoCellAnchor>
  <xdr:twoCellAnchor editAs="absolute">
    <xdr:from>
      <xdr:col>18</xdr:col>
      <xdr:colOff>248920</xdr:colOff>
      <xdr:row>1</xdr:row>
      <xdr:rowOff>86360</xdr:rowOff>
    </xdr:from>
    <xdr:to>
      <xdr:col>19</xdr:col>
      <xdr:colOff>426054</xdr:colOff>
      <xdr:row>1</xdr:row>
      <xdr:rowOff>285750</xdr:rowOff>
    </xdr:to>
    <xdr:grpSp>
      <xdr:nvGrpSpPr>
        <xdr:cNvPr id="9" name="组合 8"/>
        <xdr:cNvGrpSpPr/>
      </xdr:nvGrpSpPr>
      <xdr:grpSpPr>
        <a:xfrm>
          <a:off x="9640570" y="86360"/>
          <a:ext cx="605759" cy="199390"/>
          <a:chOff x="17058" y="90"/>
          <a:chExt cx="845" cy="292"/>
        </a:xfrm>
      </xdr:grpSpPr>
      <xdr:grpSp>
        <xdr:nvGrpSpPr>
          <xdr:cNvPr id="10" name="组合 9"/>
          <xdr:cNvGrpSpPr/>
        </xdr:nvGrpSpPr>
        <xdr:grpSpPr>
          <a:xfrm>
            <a:off x="17470" y="99"/>
            <a:ext cx="433" cy="283"/>
            <a:chOff x="17470" y="99"/>
            <a:chExt cx="433" cy="283"/>
          </a:xfrm>
        </xdr:grpSpPr>
        <xdr:sp macro="[0]!返回首页" textlink="">
          <xdr:nvSpPr>
            <xdr:cNvPr id="11" name="燕尾形 10"/>
            <xdr:cNvSpPr/>
          </xdr:nvSpPr>
          <xdr:spPr>
            <a:xfrm>
              <a:off x="1747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返回首页" textlink="">
          <xdr:nvSpPr>
            <xdr:cNvPr id="12" name="燕尾形 11"/>
            <xdr:cNvSpPr/>
          </xdr:nvSpPr>
          <xdr:spPr>
            <a:xfrm>
              <a:off x="17600" y="99"/>
              <a:ext cx="172" cy="283"/>
            </a:xfrm>
            <a:prstGeom prst="chevron">
              <a:avLst/>
            </a:prstGeom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  <xdr:sp macro="[0]!返回首页" textlink="">
          <xdr:nvSpPr>
            <xdr:cNvPr id="13" name="燕尾形 12"/>
            <xdr:cNvSpPr/>
          </xdr:nvSpPr>
          <xdr:spPr>
            <a:xfrm>
              <a:off x="17730" y="99"/>
              <a:ext cx="173" cy="283"/>
            </a:xfrm>
            <a:prstGeom prst="chevron">
              <a:avLst/>
            </a:prstGeom>
            <a:solidFill>
              <a:schemeClr val="accent5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anchor="ctr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eaLnBrk="1" fontAlgn="auto" hangingPunct="1">
                <a:spcBef>
                  <a:spcPts val="0"/>
                </a:spcBef>
                <a:spcAft>
                  <a:spcPts val="0"/>
                </a:spcAft>
              </a:pPr>
              <a:endParaRPr lang="zh-CN" altLang="en-US" sz="900">
                <a:latin typeface="黑体" panose="02010609060101010101" charset="-122"/>
                <a:ea typeface="黑体" panose="02010609060101010101" charset="-122"/>
              </a:endParaRPr>
            </a:p>
          </xdr:txBody>
        </xdr:sp>
      </xdr:grpSp>
      <xdr:sp macro="[0]!返回首页" textlink="">
        <xdr:nvSpPr>
          <xdr:cNvPr id="14" name="文本框 13"/>
          <xdr:cNvSpPr txBox="1"/>
        </xdr:nvSpPr>
        <xdr:spPr>
          <a:xfrm>
            <a:off x="17058" y="90"/>
            <a:ext cx="371" cy="26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36195" rIns="0" bIns="0" rtlCol="0" anchor="ctr" anchorCtr="0"/>
          <a:lstStyle>
            <a:defPPr>
              <a:defRPr lang="zh-CN">
                <a:solidFill>
                  <a:schemeClr val="tx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000">
                <a:solidFill>
                  <a:schemeClr val="accent5">
                    <a:lumMod val="50000"/>
                  </a:schemeClr>
                </a:solidFill>
                <a:latin typeface="黑体" panose="02010609060101010101" charset="-122"/>
                <a:ea typeface="黑体" panose="02010609060101010101" charset="-122"/>
              </a:rPr>
              <a:t>首页</a:t>
            </a:r>
          </a:p>
        </xdr:txBody>
      </xdr:sp>
    </xdr:grpSp>
    <xdr:clientData/>
  </xdr:twoCellAnchor>
  <xdr:twoCellAnchor>
    <xdr:from>
      <xdr:col>291</xdr:col>
      <xdr:colOff>523875</xdr:colOff>
      <xdr:row>3</xdr:row>
      <xdr:rowOff>62865</xdr:rowOff>
    </xdr:from>
    <xdr:to>
      <xdr:col>296</xdr:col>
      <xdr:colOff>648970</xdr:colOff>
      <xdr:row>12</xdr:row>
      <xdr:rowOff>107950</xdr:rowOff>
    </xdr:to>
    <xdr:grpSp>
      <xdr:nvGrpSpPr>
        <xdr:cNvPr id="6" name="组合 5"/>
        <xdr:cNvGrpSpPr/>
      </xdr:nvGrpSpPr>
      <xdr:grpSpPr>
        <a:xfrm>
          <a:off x="129301875" y="453390"/>
          <a:ext cx="3554095" cy="1416685"/>
          <a:chOff x="34265" y="460"/>
          <a:chExt cx="7200" cy="4260"/>
        </a:xfrm>
        <a:noFill/>
      </xdr:grpSpPr>
      <xdr:graphicFrame macro="">
        <xdr:nvGraphicFramePr>
          <xdr:cNvPr id="7" name="图表 6"/>
          <xdr:cNvGraphicFramePr/>
        </xdr:nvGraphicFramePr>
        <xdr:xfrm>
          <a:off x="34265" y="460"/>
          <a:ext cx="7200" cy="42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8" name="图表 17"/>
          <xdr:cNvGraphicFramePr/>
        </xdr:nvGraphicFramePr>
        <xdr:xfrm>
          <a:off x="34784" y="996"/>
          <a:ext cx="3236" cy="31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9525</xdr:colOff>
      <xdr:row>2</xdr:row>
      <xdr:rowOff>5715</xdr:rowOff>
    </xdr:from>
    <xdr:to>
      <xdr:col>21</xdr:col>
      <xdr:colOff>23495</xdr:colOff>
      <xdr:row>44</xdr:row>
      <xdr:rowOff>12700</xdr:rowOff>
    </xdr:to>
    <xdr:sp macro="" textlink="">
      <xdr:nvSpPr>
        <xdr:cNvPr id="30" name="矩形 29"/>
        <xdr:cNvSpPr/>
      </xdr:nvSpPr>
      <xdr:spPr>
        <a:xfrm>
          <a:off x="9525" y="310515"/>
          <a:ext cx="10358120" cy="2533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11430</xdr:colOff>
      <xdr:row>19</xdr:row>
      <xdr:rowOff>15875</xdr:rowOff>
    </xdr:from>
    <xdr:to>
      <xdr:col>11</xdr:col>
      <xdr:colOff>688975</xdr:colOff>
      <xdr:row>43</xdr:row>
      <xdr:rowOff>14605</xdr:rowOff>
    </xdr:to>
    <xdr:grpSp>
      <xdr:nvGrpSpPr>
        <xdr:cNvPr id="35" name="组合 34"/>
        <xdr:cNvGrpSpPr/>
      </xdr:nvGrpSpPr>
      <xdr:grpSpPr>
        <a:xfrm>
          <a:off x="4107180" y="2831465"/>
          <a:ext cx="2192020" cy="0"/>
          <a:chOff x="29205" y="4900"/>
          <a:chExt cx="3842" cy="5504"/>
        </a:xfrm>
      </xdr:grpSpPr>
      <xdr:grpSp>
        <xdr:nvGrpSpPr>
          <xdr:cNvPr id="19" name="组合 18"/>
          <xdr:cNvGrpSpPr/>
        </xdr:nvGrpSpPr>
        <xdr:grpSpPr>
          <a:xfrm>
            <a:off x="29207" y="4900"/>
            <a:ext cx="3840" cy="5505"/>
            <a:chOff x="29207" y="4819"/>
            <a:chExt cx="3840" cy="5478"/>
          </a:xfrm>
        </xdr:grpSpPr>
        <xdr:sp macro="" textlink="">
          <xdr:nvSpPr>
            <xdr:cNvPr id="166" name="矩形 165"/>
            <xdr:cNvSpPr/>
          </xdr:nvSpPr>
          <xdr:spPr>
            <a:xfrm>
              <a:off x="29207" y="4819"/>
              <a:ext cx="3840" cy="547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zh-CN" altLang="en-US" sz="1100"/>
            </a:p>
          </xdr:txBody>
        </xdr:sp>
        <xdr:grpSp>
          <xdr:nvGrpSpPr>
            <xdr:cNvPr id="15" name="组合 14"/>
            <xdr:cNvGrpSpPr/>
          </xdr:nvGrpSpPr>
          <xdr:grpSpPr>
            <a:xfrm>
              <a:off x="29244" y="4880"/>
              <a:ext cx="3786" cy="5350"/>
              <a:chOff x="29240" y="4865"/>
              <a:chExt cx="3786" cy="5349"/>
            </a:xfrm>
          </xdr:grpSpPr>
          <xdr:grpSp>
            <xdr:nvGrpSpPr>
              <xdr:cNvPr id="37" name="组合 36"/>
              <xdr:cNvGrpSpPr/>
            </xdr:nvGrpSpPr>
            <xdr:grpSpPr>
              <a:xfrm>
                <a:off x="29240" y="7249"/>
                <a:ext cx="3786" cy="2965"/>
                <a:chOff x="29240" y="7205"/>
                <a:chExt cx="3786" cy="2695"/>
              </a:xfrm>
            </xdr:grpSpPr>
            <xdr:graphicFrame macro="">
              <xdr:nvGraphicFramePr>
                <xdr:cNvPr id="21" name="图表 20"/>
                <xdr:cNvGraphicFramePr/>
              </xdr:nvGraphicFramePr>
              <xdr:xfrm>
                <a:off x="29240" y="7205"/>
                <a:ext cx="2733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graphicFrame macro="">
              <xdr:nvGraphicFramePr>
                <xdr:cNvPr id="36" name="图表 35"/>
                <xdr:cNvGraphicFramePr/>
              </xdr:nvGraphicFramePr>
              <xdr:xfrm>
                <a:off x="31454" y="7205"/>
                <a:ext cx="1572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5"/>
                </a:graphicData>
              </a:graphic>
            </xdr:graphicFrame>
          </xdr:grpSp>
          <xdr:grpSp>
            <xdr:nvGrpSpPr>
              <xdr:cNvPr id="38" name="组合 37"/>
              <xdr:cNvGrpSpPr/>
            </xdr:nvGrpSpPr>
            <xdr:grpSpPr>
              <a:xfrm>
                <a:off x="29240" y="4865"/>
                <a:ext cx="3767" cy="2255"/>
                <a:chOff x="29240" y="7205"/>
                <a:chExt cx="3767" cy="2695"/>
              </a:xfrm>
            </xdr:grpSpPr>
            <xdr:graphicFrame macro="">
              <xdr:nvGraphicFramePr>
                <xdr:cNvPr id="41" name="图表 40"/>
                <xdr:cNvGraphicFramePr/>
              </xdr:nvGraphicFramePr>
              <xdr:xfrm>
                <a:off x="29240" y="7205"/>
                <a:ext cx="3212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"/>
                </a:graphicData>
              </a:graphic>
            </xdr:graphicFrame>
            <xdr:graphicFrame macro="">
              <xdr:nvGraphicFramePr>
                <xdr:cNvPr id="43" name="图表 42"/>
                <xdr:cNvGraphicFramePr/>
              </xdr:nvGraphicFramePr>
              <xdr:xfrm>
                <a:off x="31024" y="7205"/>
                <a:ext cx="1983" cy="26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7"/>
                </a:graphicData>
              </a:graphic>
            </xdr:graphicFrame>
          </xdr:grpSp>
        </xdr:grpSp>
      </xdr:grpSp>
      <xdr:cxnSp macro="">
        <xdr:nvCxnSpPr>
          <xdr:cNvPr id="44" name="直接连接符 43"/>
          <xdr:cNvCxnSpPr/>
        </xdr:nvCxnSpPr>
        <xdr:spPr>
          <a:xfrm>
            <a:off x="29205" y="7290"/>
            <a:ext cx="3840" cy="0"/>
          </a:xfrm>
          <a:prstGeom prst="line">
            <a:avLst/>
          </a:prstGeom>
          <a:ln w="12700" cmpd="sng"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38735</xdr:colOff>
      <xdr:row>19</xdr:row>
      <xdr:rowOff>15875</xdr:rowOff>
    </xdr:from>
    <xdr:to>
      <xdr:col>7</xdr:col>
      <xdr:colOff>450215</xdr:colOff>
      <xdr:row>43</xdr:row>
      <xdr:rowOff>13970</xdr:rowOff>
    </xdr:to>
    <xdr:grpSp>
      <xdr:nvGrpSpPr>
        <xdr:cNvPr id="92" name="组合 91"/>
        <xdr:cNvGrpSpPr/>
      </xdr:nvGrpSpPr>
      <xdr:grpSpPr>
        <a:xfrm>
          <a:off x="114935" y="2831465"/>
          <a:ext cx="3926205" cy="0"/>
          <a:chOff x="16514" y="4465"/>
          <a:chExt cx="7904" cy="6057"/>
        </a:xfrm>
      </xdr:grpSpPr>
      <xdr:graphicFrame macro="">
        <xdr:nvGraphicFramePr>
          <xdr:cNvPr id="49" name="图表 48"/>
          <xdr:cNvGraphicFramePr/>
        </xdr:nvGraphicFramePr>
        <xdr:xfrm>
          <a:off x="16514" y="4465"/>
          <a:ext cx="7905" cy="2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51" name="图表 50"/>
          <xdr:cNvGraphicFramePr/>
        </xdr:nvGraphicFramePr>
        <xdr:xfrm>
          <a:off x="16514" y="7548"/>
          <a:ext cx="7905" cy="2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0</xdr:col>
      <xdr:colOff>635</xdr:colOff>
      <xdr:row>3</xdr:row>
      <xdr:rowOff>73025</xdr:rowOff>
    </xdr:from>
    <xdr:to>
      <xdr:col>19</xdr:col>
      <xdr:colOff>425450</xdr:colOff>
      <xdr:row>18</xdr:row>
      <xdr:rowOff>123825</xdr:rowOff>
    </xdr:to>
    <xdr:grpSp>
      <xdr:nvGrpSpPr>
        <xdr:cNvPr id="32" name="组合 31"/>
        <xdr:cNvGrpSpPr/>
      </xdr:nvGrpSpPr>
      <xdr:grpSpPr>
        <a:xfrm>
          <a:off x="635" y="463550"/>
          <a:ext cx="10245090" cy="2336800"/>
          <a:chOff x="122" y="632"/>
          <a:chExt cx="16134" cy="3680"/>
        </a:xfrm>
      </xdr:grpSpPr>
      <xdr:cxnSp macro="">
        <xdr:nvCxnSpPr>
          <xdr:cNvPr id="27" name="直接连接符 26"/>
          <xdr:cNvCxnSpPr/>
        </xdr:nvCxnSpPr>
        <xdr:spPr>
          <a:xfrm>
            <a:off x="145" y="4312"/>
            <a:ext cx="15968" cy="0"/>
          </a:xfrm>
          <a:prstGeom prst="line">
            <a:avLst/>
          </a:prstGeom>
          <a:ln w="12700" cmpd="sng"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0" name="组合 89"/>
          <xdr:cNvGrpSpPr/>
        </xdr:nvGrpSpPr>
        <xdr:grpSpPr>
          <a:xfrm>
            <a:off x="122" y="632"/>
            <a:ext cx="7918" cy="3612"/>
            <a:chOff x="16485" y="546"/>
            <a:chExt cx="7918" cy="3608"/>
          </a:xfrm>
        </xdr:grpSpPr>
        <xdr:grpSp>
          <xdr:nvGrpSpPr>
            <xdr:cNvPr id="62" name="组合 61"/>
            <xdr:cNvGrpSpPr/>
          </xdr:nvGrpSpPr>
          <xdr:grpSpPr>
            <a:xfrm>
              <a:off x="16485" y="546"/>
              <a:ext cx="3688" cy="3608"/>
              <a:chOff x="8859" y="3137"/>
              <a:chExt cx="3404" cy="3351"/>
            </a:xfrm>
          </xdr:grpSpPr>
          <xdr:grpSp>
            <xdr:nvGrpSpPr>
              <xdr:cNvPr id="63" name="组合 62"/>
              <xdr:cNvGrpSpPr/>
            </xdr:nvGrpSpPr>
            <xdr:grpSpPr>
              <a:xfrm>
                <a:off x="8859" y="3137"/>
                <a:ext cx="3404" cy="3351"/>
                <a:chOff x="9012" y="3152"/>
                <a:chExt cx="3408" cy="3370"/>
              </a:xfrm>
            </xdr:grpSpPr>
            <xdr:graphicFrame macro="">
              <xdr:nvGraphicFramePr>
                <xdr:cNvPr id="64" name="图表 63"/>
                <xdr:cNvGraphicFramePr/>
              </xdr:nvGraphicFramePr>
              <xdr:xfrm>
                <a:off x="9012" y="3152"/>
                <a:ext cx="3408" cy="3371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0"/>
                </a:graphicData>
              </a:graphic>
            </xdr:graphicFrame>
            <xdr:grpSp>
              <xdr:nvGrpSpPr>
                <xdr:cNvPr id="65" name="组合 64"/>
                <xdr:cNvGrpSpPr/>
              </xdr:nvGrpSpPr>
              <xdr:grpSpPr>
                <a:xfrm>
                  <a:off x="9233" y="3383"/>
                  <a:ext cx="2952" cy="2926"/>
                  <a:chOff x="9233" y="3383"/>
                  <a:chExt cx="2952" cy="2926"/>
                </a:xfrm>
              </xdr:grpSpPr>
              <xdr:grpSp>
                <xdr:nvGrpSpPr>
                  <xdr:cNvPr id="66" name="组合 65"/>
                  <xdr:cNvGrpSpPr/>
                </xdr:nvGrpSpPr>
                <xdr:grpSpPr>
                  <a:xfrm>
                    <a:off x="9245" y="3383"/>
                    <a:ext cx="2918" cy="2926"/>
                    <a:chOff x="9245" y="3383"/>
                    <a:chExt cx="2918" cy="2926"/>
                  </a:xfrm>
                </xdr:grpSpPr>
                <xdr:graphicFrame macro="">
                  <xdr:nvGraphicFramePr>
                    <xdr:cNvPr id="67" name="图表 66"/>
                    <xdr:cNvGraphicFramePr/>
                  </xdr:nvGraphicFramePr>
                  <xdr:xfrm>
                    <a:off x="9346" y="3480"/>
                    <a:ext cx="2732" cy="2706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1"/>
                    </a:graphicData>
                  </a:graphic>
                </xdr:graphicFrame>
                <xdr:grpSp>
                  <xdr:nvGrpSpPr>
                    <xdr:cNvPr id="68" name="组合 67"/>
                    <xdr:cNvGrpSpPr/>
                  </xdr:nvGrpSpPr>
                  <xdr:grpSpPr>
                    <a:xfrm rot="17460000">
                      <a:off x="9241" y="3387"/>
                      <a:ext cx="2927" cy="2919"/>
                      <a:chOff x="25839" y="2016"/>
                      <a:chExt cx="2946" cy="2894"/>
                    </a:xfrm>
                  </xdr:grpSpPr>
                  <xdr:sp macro="" textlink="$F$8">
                    <xdr:nvSpPr>
                      <xdr:cNvPr id="69" name="文本框 68"/>
                      <xdr:cNvSpPr txBox="1"/>
                    </xdr:nvSpPr>
                    <xdr:spPr>
                      <a:xfrm rot="1680000">
                        <a:off x="25839" y="2016"/>
                        <a:ext cx="2946" cy="28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zh-CN" altLang="en-US" sz="1000" b="0" i="0" u="none" strike="noStrike">
                            <a:solidFill>
                              <a:schemeClr val="bg1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76020 经营业绩 70%</a:t>
                        </a:fld>
                        <a:endParaRPr lang="zh-CN" altLang="en-US" sz="1000" b="0" i="0" u="none" strike="noStrike">
                          <a:solidFill>
                            <a:schemeClr val="bg1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7">
                    <xdr:nvSpPr>
                      <xdr:cNvPr id="70" name="文本框 69"/>
                      <xdr:cNvSpPr txBox="1"/>
                    </xdr:nvSpPr>
                    <xdr:spPr>
                      <a:xfrm rot="3540000">
                        <a:off x="26214" y="2274"/>
                        <a:ext cx="2218" cy="23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35%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6">
                    <xdr:nvSpPr>
                      <xdr:cNvPr id="71" name="文本框 70"/>
                      <xdr:cNvSpPr txBox="1"/>
                    </xdr:nvSpPr>
                    <xdr:spPr>
                      <a:xfrm rot="3360000">
                        <a:off x="26469" y="2590"/>
                        <a:ext cx="1704" cy="169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35%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  <xdr:sp macro="" textlink="$E$5">
                    <xdr:nvSpPr>
                      <xdr:cNvPr id="72" name="文本框 71"/>
                      <xdr:cNvSpPr txBox="1"/>
                    </xdr:nvSpPr>
                    <xdr:spPr>
                      <a:xfrm rot="3000000">
                        <a:off x="26770" y="2894"/>
                        <a:ext cx="1079" cy="10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lIns="0" tIns="0" rIns="0" bIns="0" rtlCol="0" anchor="b" anchorCtr="0">
                        <a:prstTxWarp prst="textArchUp">
                          <a:avLst/>
                        </a:prstTxWarp>
                      </a:bodyPr>
                      <a:lstStyle>
                        <a:defPPr>
                          <a:defRPr lang="zh-CN">
                            <a:solidFill>
                              <a:schemeClr val="dk1"/>
                            </a:solidFill>
                          </a:defRPr>
                        </a:defPPr>
                        <a:lvl1pPr marL="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100">
                            <a:solidFill>
                              <a:schemeClr val="dk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BB962C8B-B14F-4D97-AF65-F5344CB8AC3E}" type="TxLink">
                          <a:rPr lang="en-US" altLang="en-US" sz="1000" b="0" i="0" u="none" strike="noStrike">
                            <a:solidFill>
                              <a:srgbClr val="FFFF00"/>
                            </a:solidFill>
                            <a:latin typeface="宋体" panose="02010600030101010101" pitchFamily="7" charset="-122"/>
                            <a:ea typeface="宋体" panose="02010600030101010101" pitchFamily="7" charset="-122"/>
                            <a:cs typeface="黑体" panose="02010609060101010101" charset="-122"/>
                          </a:rPr>
                          <a:pPr algn="ctr"/>
                          <a:t>65%</a:t>
                        </a:fld>
                        <a:endParaRPr lang="en-US" altLang="en-US" sz="1000" b="0" i="0" u="none" strike="noStrike">
                          <a:solidFill>
                            <a:srgbClr val="FFFF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endParaRPr>
                      </a:p>
                    </xdr:txBody>
                  </xdr:sp>
                </xdr:grpSp>
              </xdr:grpSp>
              <xdr:grpSp>
                <xdr:nvGrpSpPr>
                  <xdr:cNvPr id="73" name="组合 72"/>
                  <xdr:cNvGrpSpPr/>
                </xdr:nvGrpSpPr>
                <xdr:grpSpPr>
                  <a:xfrm>
                    <a:off x="9233" y="3392"/>
                    <a:ext cx="2953" cy="2894"/>
                    <a:chOff x="25839" y="2016"/>
                    <a:chExt cx="2946" cy="2894"/>
                  </a:xfrm>
                </xdr:grpSpPr>
                <xdr:sp macro="" textlink="$F$9">
                  <xdr:nvSpPr>
                    <xdr:cNvPr id="74" name="文本框 73"/>
                    <xdr:cNvSpPr txBox="1"/>
                  </xdr:nvSpPr>
                  <xdr:spPr>
                    <a:xfrm rot="2460000">
                      <a:off x="25839" y="2016"/>
                      <a:ext cx="2946" cy="289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en-US" altLang="en-US" sz="1000" b="0" i="0" u="none" strike="noStrike">
                          <a:solidFill>
                            <a:srgbClr val="FF0000"/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企业发展金 32580 30%</a:t>
                      </a:fld>
                      <a:endParaRPr lang="en-US" altLang="en-US" sz="1000" b="0" i="0" u="none" strike="noStrike">
                        <a:solidFill>
                          <a:srgbClr val="FF0000"/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F$7">
                  <xdr:nvSpPr>
                    <xdr:cNvPr id="75" name="文本框 74"/>
                    <xdr:cNvSpPr txBox="1"/>
                  </xdr:nvSpPr>
                  <xdr:spPr>
                    <a:xfrm rot="2100000">
                      <a:off x="26174" y="2314"/>
                      <a:ext cx="2266" cy="227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«产品成本 26891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  <xdr:sp macro="" textlink="$F$6">
                  <xdr:nvSpPr>
                    <xdr:cNvPr id="76" name="文本框 75"/>
                    <xdr:cNvSpPr txBox="1"/>
                  </xdr:nvSpPr>
                  <xdr:spPr>
                    <a:xfrm rot="2880000">
                      <a:off x="26437" y="2603"/>
                      <a:ext cx="1704" cy="169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«人工成本 26535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  <xdr:sp macro="" textlink="$F$5">
                  <xdr:nvSpPr>
                    <xdr:cNvPr id="77" name="文本框 76"/>
                    <xdr:cNvSpPr txBox="1"/>
                  </xdr:nvSpPr>
                  <xdr:spPr>
                    <a:xfrm rot="3600000">
                      <a:off x="26774" y="2910"/>
                      <a:ext cx="1079" cy="10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1000" b="0" i="0" u="none" strike="noStrike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ea"/>
                          <a:cs typeface="+mn-ea"/>
                        </a:rPr>
                        <a:pPr algn="ctr"/>
                        <a:t>«利润 49565</a:t>
                      </a:fld>
                      <a:endParaRPr lang="zh-CN" altLang="en-US" sz="1000" b="0" i="0" u="none" strike="noStrike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</xdr:grpSp>
            </xdr:grpSp>
          </xdr:grpSp>
          <xdr:grpSp>
            <xdr:nvGrpSpPr>
              <xdr:cNvPr id="78" name="组合 77"/>
              <xdr:cNvGrpSpPr/>
            </xdr:nvGrpSpPr>
            <xdr:grpSpPr>
              <a:xfrm>
                <a:off x="10131" y="4381"/>
                <a:ext cx="841" cy="853"/>
                <a:chOff x="10132" y="4381"/>
                <a:chExt cx="840" cy="855"/>
              </a:xfrm>
            </xdr:grpSpPr>
            <xdr:sp macro="" textlink="">
              <xdr:nvSpPr>
                <xdr:cNvPr id="79" name="椭圆 78"/>
                <xdr:cNvSpPr/>
              </xdr:nvSpPr>
              <xdr:spPr>
                <a:xfrm>
                  <a:off x="10132" y="4381"/>
                  <a:ext cx="840" cy="855"/>
                </a:xfrm>
                <a:prstGeom prst="ellipse">
                  <a:avLst/>
                </a:prstGeom>
                <a:solidFill>
                  <a:schemeClr val="accent5">
                    <a:lumMod val="75000"/>
                  </a:schemeClr>
                </a:solidFill>
                <a:ln w="12700">
                  <a:noFill/>
                </a:ln>
                <a:effectLst>
                  <a:innerShdw blurRad="1270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 altLang="zh-CN" sz="1600">
                    <a:solidFill>
                      <a:schemeClr val="bg1"/>
                    </a:solidFill>
                    <a:latin typeface="Gloucester MT Extra Condensed" panose="02030808020601010101" charset="0"/>
                    <a:cs typeface="Gloucester MT Extra Condensed" panose="02030808020601010101" charset="0"/>
                  </a:endParaRPr>
                </a:p>
              </xdr:txBody>
            </xdr:sp>
            <xdr:sp macro="" textlink="$F$14">
              <xdr:nvSpPr>
                <xdr:cNvPr id="80" name="矩形 79"/>
                <xdr:cNvSpPr/>
              </xdr:nvSpPr>
              <xdr:spPr>
                <a:xfrm>
                  <a:off x="10164" y="4975"/>
                  <a:ext cx="758" cy="233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t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bg1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</a:rPr>
                    <a:pPr algn="ctr"/>
                    <a:t>错误</a:t>
                  </a:fld>
                  <a:endParaRPr lang="zh-CN" altLang="en-US" sz="1000" b="0" i="0" u="none" strike="noStrike">
                    <a:solidFill>
                      <a:schemeClr val="bg1"/>
                    </a:solidFill>
                    <a:latin typeface="宋体" panose="02010600030101010101" pitchFamily="7" charset="-122"/>
                    <a:ea typeface="宋体" panose="02010600030101010101" pitchFamily="7" charset="-122"/>
                  </a:endParaRPr>
                </a:p>
              </xdr:txBody>
            </xdr:sp>
            <xdr:sp macro="" textlink="$E$13">
              <xdr:nvSpPr>
                <xdr:cNvPr id="16" name="矩形 15"/>
                <xdr:cNvSpPr/>
              </xdr:nvSpPr>
              <xdr:spPr>
                <a:xfrm>
                  <a:off x="10241" y="4459"/>
                  <a:ext cx="612" cy="19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</a:rPr>
                    <a:pPr algn="ctr"/>
                    <a:t>业绩</a:t>
                  </a:fld>
                  <a:endParaRPr lang="zh-CN" altLang="en-US" sz="1000" b="0" i="0" u="none" strike="noStrike">
                    <a:solidFill>
                      <a:schemeClr val="accent5">
                        <a:lumMod val="40000"/>
                        <a:lumOff val="60000"/>
                      </a:schemeClr>
                    </a:solidFill>
                    <a:latin typeface="宋体" panose="02010600030101010101" pitchFamily="7" charset="-122"/>
                    <a:ea typeface="宋体" panose="02010600030101010101" pitchFamily="7" charset="-122"/>
                  </a:endParaRPr>
                </a:p>
              </xdr:txBody>
            </xdr:sp>
            <xdr:sp macro="" textlink="$F$13">
              <xdr:nvSpPr>
                <xdr:cNvPr id="17" name="矩形 16"/>
                <xdr:cNvSpPr/>
              </xdr:nvSpPr>
              <xdr:spPr>
                <a:xfrm>
                  <a:off x="10162" y="4681"/>
                  <a:ext cx="780" cy="268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>
                  <a:noFill/>
                </a:ln>
                <a:effectLst>
                  <a:innerShdw blurRad="1270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17780" rIns="0" bIns="0" rtlCol="0" anchor="ctr" anchorCtr="1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en-US" altLang="en-US" sz="1400" b="0" i="0" u="none" strike="noStrike">
                      <a:solidFill>
                        <a:srgbClr val="FFFF00"/>
                      </a:solidFill>
                      <a:latin typeface="Gloucester MT Extra Condensed" panose="02030808020601010101" charset="0"/>
                      <a:ea typeface="宋体" panose="02010600030101010101" pitchFamily="7" charset="-122"/>
                      <a:cs typeface="Gloucester MT Extra Condensed" panose="02030808020601010101" charset="0"/>
                    </a:rPr>
                    <a:pPr algn="ctr"/>
                    <a:t>108600</a:t>
                  </a:fld>
                  <a:endParaRPr lang="en-US" altLang="en-US" sz="1400" b="0" i="0" u="none" strike="noStrike">
                    <a:solidFill>
                      <a:srgbClr val="FFFF00"/>
                    </a:solidFill>
                    <a:latin typeface="Gloucester MT Extra Condensed" panose="02030808020601010101" charset="0"/>
                    <a:ea typeface="宋体" panose="02010600030101010101" pitchFamily="7" charset="-122"/>
                    <a:cs typeface="Gloucester MT Extra Condensed" panose="02030808020601010101" charset="0"/>
                  </a:endParaRPr>
                </a:p>
              </xdr:txBody>
            </xdr:sp>
          </xdr:grpSp>
        </xdr:grpSp>
        <xdr:grpSp>
          <xdr:nvGrpSpPr>
            <xdr:cNvPr id="31" name="组合 30"/>
            <xdr:cNvGrpSpPr/>
          </xdr:nvGrpSpPr>
          <xdr:grpSpPr>
            <a:xfrm>
              <a:off x="20711" y="550"/>
              <a:ext cx="3692" cy="3600"/>
              <a:chOff x="28803" y="813"/>
              <a:chExt cx="3692" cy="3624"/>
            </a:xfrm>
          </xdr:grpSpPr>
          <xdr:grpSp>
            <xdr:nvGrpSpPr>
              <xdr:cNvPr id="29" name="组合 28"/>
              <xdr:cNvGrpSpPr/>
            </xdr:nvGrpSpPr>
            <xdr:grpSpPr>
              <a:xfrm>
                <a:off x="28803" y="813"/>
                <a:ext cx="3692" cy="3624"/>
                <a:chOff x="28803" y="813"/>
                <a:chExt cx="3692" cy="3624"/>
              </a:xfrm>
            </xdr:grpSpPr>
            <xdr:graphicFrame macro="">
              <xdr:nvGraphicFramePr>
                <xdr:cNvPr id="102" name="图表 101"/>
                <xdr:cNvGraphicFramePr/>
              </xdr:nvGraphicFramePr>
              <xdr:xfrm>
                <a:off x="28803" y="813"/>
                <a:ext cx="3692" cy="362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2"/>
                </a:graphicData>
              </a:graphic>
            </xdr:graphicFrame>
            <xdr:sp macro="" textlink="$I$6">
              <xdr:nvSpPr>
                <xdr:cNvPr id="114" name="文本框 113"/>
                <xdr:cNvSpPr txBox="1"/>
              </xdr:nvSpPr>
              <xdr:spPr>
                <a:xfrm rot="3900000">
                  <a:off x="29070" y="1043"/>
                  <a:ext cx="3151" cy="31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b" anchorCtr="0">
                  <a:prstTxWarp prst="textArchUp">
                    <a:avLst/>
                  </a:prstTxWarp>
                </a:bodyPr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chemeClr val="bg1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  <a:cs typeface="黑体" panose="02010609060101010101" charset="-122"/>
                    </a:rPr>
                    <a:pPr algn="ctr"/>
                    <a:t>高动能区  92000  11人   人效 88%</a:t>
                  </a:fld>
                  <a:endParaRPr lang="zh-CN" altLang="en-US" sz="1000" b="0" i="0" u="none" strike="noStrike">
                    <a:solidFill>
                      <a:schemeClr val="bg1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黑体" panose="02010609060101010101" charset="-122"/>
                  </a:endParaRPr>
                </a:p>
              </xdr:txBody>
            </xdr:sp>
            <xdr:sp macro="" textlink="$I$7">
              <xdr:nvSpPr>
                <xdr:cNvPr id="154" name="文本框 153"/>
                <xdr:cNvSpPr txBox="1"/>
              </xdr:nvSpPr>
              <xdr:spPr>
                <a:xfrm rot="18000000">
                  <a:off x="29071" y="1042"/>
                  <a:ext cx="3149" cy="31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b" anchorCtr="0">
                  <a:prstTxWarp prst="textArchUp">
                    <a:avLst/>
                  </a:prstTxWarp>
                </a:bodyPr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000" b="0" i="0" u="none" strike="noStrike">
                      <a:solidFill>
                        <a:srgbClr val="FF0000"/>
                      </a:solidFill>
                      <a:latin typeface="宋体" panose="02010600030101010101" pitchFamily="7" charset="-122"/>
                      <a:ea typeface="宋体" panose="02010600030101010101" pitchFamily="7" charset="-122"/>
                      <a:cs typeface="黑体" panose="02010609060101010101" charset="-122"/>
                    </a:rPr>
                    <a:pPr algn="ctr"/>
                    <a:t>人效 12%  9人  12000  低动能区</a:t>
                  </a:fld>
                  <a:endParaRPr lang="zh-CN" altLang="en-US" sz="1000" b="0" i="0" u="none" strike="noStrike">
                    <a:solidFill>
                      <a:srgbClr val="FF0000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黑体" panose="02010609060101010101" charset="-122"/>
                  </a:endParaRPr>
                </a:p>
              </xdr:txBody>
            </xdr:sp>
          </xdr:grpSp>
          <xdr:grpSp>
            <xdr:nvGrpSpPr>
              <xdr:cNvPr id="24" name="组合 23"/>
              <xdr:cNvGrpSpPr/>
            </xdr:nvGrpSpPr>
            <xdr:grpSpPr>
              <a:xfrm>
                <a:off x="29170" y="1165"/>
                <a:ext cx="2959" cy="2920"/>
                <a:chOff x="39580" y="4397"/>
                <a:chExt cx="2959" cy="2920"/>
              </a:xfrm>
            </xdr:grpSpPr>
            <xdr:grpSp>
              <xdr:nvGrpSpPr>
                <xdr:cNvPr id="23" name="组合 22"/>
                <xdr:cNvGrpSpPr/>
              </xdr:nvGrpSpPr>
              <xdr:grpSpPr>
                <a:xfrm>
                  <a:off x="39580" y="4397"/>
                  <a:ext cx="2959" cy="2920"/>
                  <a:chOff x="39580" y="4397"/>
                  <a:chExt cx="2959" cy="2920"/>
                </a:xfrm>
              </xdr:grpSpPr>
              <xdr:graphicFrame macro="">
                <xdr:nvGraphicFramePr>
                  <xdr:cNvPr id="105" name="图表 104"/>
                  <xdr:cNvGraphicFramePr/>
                </xdr:nvGraphicFramePr>
                <xdr:xfrm>
                  <a:off x="39580" y="4397"/>
                  <a:ext cx="2959" cy="2920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13"/>
                  </a:graphicData>
                </a:graphic>
              </xdr:graphicFrame>
              <xdr:grpSp>
                <xdr:nvGrpSpPr>
                  <xdr:cNvPr id="167" name="组合 166"/>
                  <xdr:cNvGrpSpPr/>
                </xdr:nvGrpSpPr>
                <xdr:grpSpPr>
                  <a:xfrm rot="18600000">
                    <a:off x="39824" y="4621"/>
                    <a:ext cx="2470" cy="2472"/>
                    <a:chOff x="33256" y="1198"/>
                    <a:chExt cx="2474" cy="2470"/>
                  </a:xfrm>
                </xdr:grpSpPr>
                <xdr:sp macro="" textlink="$H$5">
                  <xdr:nvSpPr>
                    <xdr:cNvPr id="158" name="文本框 157"/>
                    <xdr:cNvSpPr txBox="1"/>
                  </xdr:nvSpPr>
                  <xdr:spPr>
                    <a:xfrm rot="3000000">
                      <a:off x="33258" y="1196"/>
                      <a:ext cx="2470" cy="24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超高值   5人   568000  65%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H$6">
                  <xdr:nvSpPr>
                    <xdr:cNvPr id="164" name="文本框 163"/>
                    <xdr:cNvSpPr txBox="1"/>
                  </xdr:nvSpPr>
                  <xdr:spPr>
                    <a:xfrm rot="3480000">
                      <a:off x="33565" y="1500"/>
                      <a:ext cx="1854" cy="18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高值  6人  624000  23%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  <xdr:sp macro="" textlink="$H$7">
                  <xdr:nvSpPr>
                    <xdr:cNvPr id="165" name="文本框 164"/>
                    <xdr:cNvSpPr txBox="1"/>
                  </xdr:nvSpPr>
                  <xdr:spPr>
                    <a:xfrm rot="4440000">
                      <a:off x="33890" y="1829"/>
                      <a:ext cx="1205" cy="120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b" anchorCtr="0">
                      <a:prstTxWarp prst="textArchUp">
                        <a:avLst/>
                      </a:prstTxWarp>
                    </a:bodyPr>
                    <a:lstStyle>
                      <a:defPPr>
                        <a:defRPr lang="zh-CN">
                          <a:solidFill>
                            <a:schemeClr val="dk1"/>
                          </a:solidFill>
                        </a:defRPr>
                      </a:defPPr>
                      <a:lvl1pPr marL="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/>
                      <a:fld id="{BB962C8B-B14F-4D97-AF65-F5344CB8AC3E}" type="TxLink">
                        <a:rPr lang="zh-CN" altLang="en-US" sz="900" b="0" i="0" u="none" strike="noStrike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宋体" panose="02010600030101010101" pitchFamily="7" charset="-122"/>
                          <a:ea typeface="宋体" panose="02010600030101010101" pitchFamily="7" charset="-122"/>
                          <a:cs typeface="黑体" panose="02010609060101010101" charset="-122"/>
                        </a:rPr>
                        <a:pPr algn="ctr"/>
                        <a:t>低 9人 912000  12%</a:t>
                      </a:fld>
                      <a:endParaRPr lang="zh-CN" altLang="en-US" sz="900" b="0" i="0" u="none" strike="noStrike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宋体" panose="02010600030101010101" pitchFamily="7" charset="-122"/>
                        <a:ea typeface="宋体" panose="02010600030101010101" pitchFamily="7" charset="-122"/>
                        <a:cs typeface="黑体" panose="02010609060101010101" charset="-122"/>
                      </a:endParaRPr>
                    </a:p>
                  </xdr:txBody>
                </xdr:sp>
              </xdr:grpSp>
            </xdr:grpSp>
            <xdr:sp macro="" textlink="$F$15">
              <xdr:nvSpPr>
                <xdr:cNvPr id="150" name="椭圆 149"/>
                <xdr:cNvSpPr/>
              </xdr:nvSpPr>
              <xdr:spPr>
                <a:xfrm>
                  <a:off x="40598" y="5395"/>
                  <a:ext cx="920" cy="924"/>
                </a:xfrm>
                <a:prstGeom prst="ellipse">
                  <a:avLst/>
                </a:prstGeom>
                <a:solidFill>
                  <a:srgbClr val="007E38"/>
                </a:solidFill>
                <a:ln w="12700">
                  <a:noFill/>
                </a:ln>
                <a:effectLst>
                  <a:innerShdw blurRad="50800">
                    <a:prstClr val="black"/>
                  </a:inn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  <a:cs typeface="Gloucester MT Extra Condensed" panose="02030808020601010101" charset="0"/>
                    </a:rPr>
                    <a:pPr algn="ctr"/>
                    <a:t>动力不足</a:t>
                  </a:fld>
                  <a:endParaRPr lang="zh-CN" altLang="en-US" sz="1200" b="0" i="0" u="none" strike="noStrike">
                    <a:solidFill>
                      <a:srgbClr val="FFFF00"/>
                    </a:solidFill>
                    <a:latin typeface="黑体" panose="02010609060101010101" charset="-122"/>
                    <a:ea typeface="黑体" panose="02010609060101010101" charset="-122"/>
                    <a:cs typeface="Gloucester MT Extra Condensed" panose="02030808020601010101" charset="0"/>
                  </a:endParaRPr>
                </a:p>
              </xdr:txBody>
            </xdr:sp>
          </xdr:grpSp>
        </xdr:grpSp>
        <xdr:grpSp>
          <xdr:nvGrpSpPr>
            <xdr:cNvPr id="57" name="组合 56"/>
            <xdr:cNvGrpSpPr/>
          </xdr:nvGrpSpPr>
          <xdr:grpSpPr>
            <a:xfrm>
              <a:off x="19864" y="913"/>
              <a:ext cx="1156" cy="2874"/>
              <a:chOff x="19975" y="933"/>
              <a:chExt cx="1156" cy="2873"/>
            </a:xfrm>
          </xdr:grpSpPr>
          <xdr:sp macro="[0]!开始日期" textlink="$B$2">
            <xdr:nvSpPr>
              <xdr:cNvPr id="3" name="圆角矩形 2"/>
              <xdr:cNvSpPr/>
            </xdr:nvSpPr>
            <xdr:spPr>
              <a:xfrm>
                <a:off x="19975" y="933"/>
                <a:ext cx="1156" cy="328"/>
              </a:xfrm>
              <a:prstGeom prst="roundRect">
                <a:avLst/>
              </a:prstGeom>
              <a:solidFill>
                <a:schemeClr val="bg1"/>
              </a:solidFill>
              <a:ln w="3175">
                <a:noFill/>
              </a:ln>
              <a:effectLst>
                <a:innerShdw dist="25400" dir="13800000">
                  <a:prstClr val="black">
                    <a:alpha val="47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17780" rIns="0" bIns="0" rtlCol="0" anchor="t" anchorCtr="0"/>
              <a:lstStyle/>
              <a:p>
                <a:pPr algn="ctr"/>
                <a:fld id="{BB962C8B-B14F-4D97-AF65-F5344CB8AC3E}" type="TxLink">
                  <a:rPr lang="en-US" altLang="en-US" sz="1000" b="0" i="0" u="none" strike="noStrike">
                    <a:solidFill>
                      <a:srgbClr val="C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pPr algn="ctr"/>
                  <a:t>2019/08/8</a:t>
                </a:fld>
                <a:endParaRPr lang="en-US" altLang="en-US" sz="1000" b="0" i="0" u="none" strike="noStrike">
                  <a:solidFill>
                    <a:srgbClr val="C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  <xdr:sp macro="[0]!结束日期" textlink="$C$2">
            <xdr:nvSpPr>
              <xdr:cNvPr id="4" name="圆角矩形 3"/>
              <xdr:cNvSpPr/>
            </xdr:nvSpPr>
            <xdr:spPr>
              <a:xfrm>
                <a:off x="19975" y="3481"/>
                <a:ext cx="1156" cy="325"/>
              </a:xfrm>
              <a:prstGeom prst="roundRect">
                <a:avLst/>
              </a:prstGeom>
              <a:solidFill>
                <a:schemeClr val="bg1"/>
              </a:solidFill>
              <a:ln w="3175">
                <a:noFill/>
              </a:ln>
              <a:effectLst>
                <a:innerShdw dist="25400" dir="13800000">
                  <a:prstClr val="black">
                    <a:alpha val="47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17780" rIns="0" bIns="0" rtlCol="0" anchor="t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fld id="{BB962C8B-B14F-4D97-AF65-F5344CB8AC3E}" type="TxLink">
                  <a:rPr lang="en-US" altLang="en-US" sz="1000" b="0" i="0" u="none" strike="noStrike">
                    <a:solidFill>
                      <a:schemeClr val="accent5">
                        <a:lumMod val="75000"/>
                      </a:schemeClr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pPr algn="ctr"/>
                  <a:t>2019/09/31</a:t>
                </a:fld>
                <a:endParaRPr lang="en-US" altLang="en-US" sz="1000" b="0" i="0" u="none" strike="noStrike">
                  <a:solidFill>
                    <a:schemeClr val="accent5">
                      <a:lumMod val="75000"/>
                    </a:schemeClr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  <xdr:cxnSp macro="">
            <xdr:nvCxnSpPr>
              <xdr:cNvPr id="54" name="直接箭头连接符 53"/>
              <xdr:cNvCxnSpPr/>
            </xdr:nvCxnSpPr>
            <xdr:spPr>
              <a:xfrm>
                <a:off x="20553" y="1425"/>
                <a:ext cx="0" cy="1890"/>
              </a:xfrm>
              <a:prstGeom prst="straightConnector1">
                <a:avLst/>
              </a:prstGeom>
              <a:ln>
                <a:solidFill>
                  <a:schemeClr val="bg1">
                    <a:lumMod val="65000"/>
                  </a:schemeClr>
                </a:solidFill>
                <a:prstDash val="solid"/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5" name="矩形 54"/>
              <xdr:cNvSpPr/>
            </xdr:nvSpPr>
            <xdr:spPr>
              <a:xfrm>
                <a:off x="20280" y="1808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/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经营</a:t>
                </a:r>
                <a:r>
                  <a:rPr lang="zh-CN" altLang="en-US" sz="11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表</a:t>
                </a:r>
              </a:p>
            </xdr:txBody>
          </xdr:sp>
          <xdr:sp macro="" textlink="">
            <xdr:nvSpPr>
              <xdr:cNvPr id="56" name="矩形 55"/>
              <xdr:cNvSpPr/>
            </xdr:nvSpPr>
            <xdr:spPr>
              <a:xfrm>
                <a:off x="20587" y="1807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动能表</a:t>
                </a:r>
              </a:p>
            </xdr:txBody>
          </xdr:sp>
        </xdr:grpSp>
      </xdr:grpSp>
      <xdr:grpSp>
        <xdr:nvGrpSpPr>
          <xdr:cNvPr id="59" name="组合 58"/>
          <xdr:cNvGrpSpPr/>
        </xdr:nvGrpSpPr>
        <xdr:grpSpPr>
          <a:xfrm>
            <a:off x="8220" y="649"/>
            <a:ext cx="8036" cy="3582"/>
            <a:chOff x="24795" y="596"/>
            <a:chExt cx="8036" cy="3578"/>
          </a:xfrm>
        </xdr:grpSpPr>
        <xdr:grpSp>
          <xdr:nvGrpSpPr>
            <xdr:cNvPr id="33" name="组合 32"/>
            <xdr:cNvGrpSpPr/>
          </xdr:nvGrpSpPr>
          <xdr:grpSpPr>
            <a:xfrm>
              <a:off x="24795" y="596"/>
              <a:ext cx="3668" cy="3578"/>
              <a:chOff x="20706" y="869"/>
              <a:chExt cx="3666" cy="3611"/>
            </a:xfrm>
          </xdr:grpSpPr>
          <xdr:graphicFrame macro="">
            <xdr:nvGraphicFramePr>
              <xdr:cNvPr id="22" name="图表 21"/>
              <xdr:cNvGraphicFramePr/>
            </xdr:nvGraphicFramePr>
            <xdr:xfrm>
              <a:off x="21039" y="1184"/>
              <a:ext cx="3001" cy="29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grpSp>
            <xdr:nvGrpSpPr>
              <xdr:cNvPr id="42" name="组合 41"/>
              <xdr:cNvGrpSpPr/>
            </xdr:nvGrpSpPr>
            <xdr:grpSpPr>
              <a:xfrm>
                <a:off x="20706" y="869"/>
                <a:ext cx="3666" cy="3611"/>
                <a:chOff x="12157" y="4822"/>
                <a:chExt cx="3670" cy="3609"/>
              </a:xfrm>
            </xdr:grpSpPr>
            <xdr:graphicFrame macro="">
              <xdr:nvGraphicFramePr>
                <xdr:cNvPr id="20" name="图表 19"/>
                <xdr:cNvGraphicFramePr/>
              </xdr:nvGraphicFramePr>
              <xdr:xfrm>
                <a:off x="12157" y="4822"/>
                <a:ext cx="3670" cy="360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5"/>
                </a:graphicData>
              </a:graphic>
            </xdr:graphicFrame>
            <xdr:grpSp>
              <xdr:nvGrpSpPr>
                <xdr:cNvPr id="40" name="组合 39"/>
                <xdr:cNvGrpSpPr/>
              </xdr:nvGrpSpPr>
              <xdr:grpSpPr>
                <a:xfrm>
                  <a:off x="12771" y="5398"/>
                  <a:ext cx="2430" cy="2449"/>
                  <a:chOff x="12745" y="5388"/>
                  <a:chExt cx="2430" cy="2449"/>
                </a:xfrm>
              </xdr:grpSpPr>
              <xdr:grpSp>
                <xdr:nvGrpSpPr>
                  <xdr:cNvPr id="39" name="组合 38"/>
                  <xdr:cNvGrpSpPr/>
                </xdr:nvGrpSpPr>
                <xdr:grpSpPr>
                  <a:xfrm>
                    <a:off x="12745" y="5388"/>
                    <a:ext cx="2430" cy="2449"/>
                    <a:chOff x="12745" y="5388"/>
                    <a:chExt cx="2430" cy="2449"/>
                  </a:xfrm>
                </xdr:grpSpPr>
                <xdr:graphicFrame macro="">
                  <xdr:nvGraphicFramePr>
                    <xdr:cNvPr id="25" name="图表 24"/>
                    <xdr:cNvGraphicFramePr/>
                  </xdr:nvGraphicFramePr>
                  <xdr:xfrm>
                    <a:off x="12745" y="5388"/>
                    <a:ext cx="2430" cy="2449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6"/>
                    </a:graphicData>
                  </a:graphic>
                </xdr:graphicFrame>
                <xdr:sp macro="" textlink="$B$19">
                  <xdr:nvSpPr>
                    <xdr:cNvPr id="28" name="文本框 27"/>
                    <xdr:cNvSpPr txBox="1"/>
                  </xdr:nvSpPr>
                  <xdr:spPr>
                    <a:xfrm rot="5700000">
                      <a:off x="13118" y="5774"/>
                      <a:ext cx="1696" cy="169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ctr" anchorCtr="0">
                      <a:prstTxWarp prst="textCircle">
                        <a:avLst/>
                      </a:prstTxWarp>
                    </a:bodyPr>
                    <a:lstStyle/>
                    <a:p>
                      <a:pPr algn="l"/>
                      <a:fld id="{BB962C8B-B14F-4D97-AF65-F5344CB8AC3E}" type="TxLink">
                        <a:rPr lang="zh-CN" altLang="en-US" sz="1000">
                          <a:solidFill>
                            <a:schemeClr val="bg1"/>
                          </a:solidFill>
                          <a:latin typeface="+mn-ea"/>
                          <a:cs typeface="+mn-ea"/>
                        </a:rPr>
                        <a:pPr algn="l"/>
                        <a:t>44360 营业业绩 31%            97700 订单合计 69%</a:t>
                      </a:fld>
                      <a:endParaRPr lang="zh-CN" altLang="en-US" sz="1000">
                        <a:solidFill>
                          <a:schemeClr val="bg1"/>
                        </a:solidFill>
                        <a:latin typeface="+mn-ea"/>
                        <a:cs typeface="+mn-ea"/>
                      </a:endParaRPr>
                    </a:p>
                  </xdr:txBody>
                </xdr:sp>
              </xdr:grpSp>
              <xdr:sp macro="" textlink="$F$16">
                <xdr:nvSpPr>
                  <xdr:cNvPr id="26" name="椭圆 25"/>
                  <xdr:cNvSpPr/>
                </xdr:nvSpPr>
                <xdr:spPr>
                  <a:xfrm>
                    <a:off x="13504" y="6155"/>
                    <a:ext cx="919" cy="924"/>
                  </a:xfrm>
                  <a:prstGeom prst="ellipse">
                    <a:avLst/>
                  </a:prstGeom>
                  <a:solidFill>
                    <a:schemeClr val="accent5">
                      <a:lumMod val="75000"/>
                    </a:schemeClr>
                  </a:solidFill>
                  <a:ln w="12700">
                    <a:solidFill>
                      <a:schemeClr val="bg1"/>
                    </a:solidFill>
                  </a:ln>
                  <a:effectLst>
                    <a:innerShdw blurRad="127000">
                      <a:schemeClr val="tx1">
                        <a:lumMod val="95000"/>
                        <a:lumOff val="5000"/>
                      </a:schemeClr>
                    </a:innerShdw>
                  </a:effectLst>
                </xdr:spPr>
                <xdr:style>
                  <a:lnRef idx="1">
                    <a:schemeClr val="accent5"/>
                  </a:lnRef>
                  <a:fillRef idx="2">
                    <a:schemeClr val="accent5"/>
                  </a:fillRef>
                  <a:effectRef idx="1">
                    <a:schemeClr val="accent5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0" tIns="0" rIns="0" bIns="0" rtlCol="0" anchor="ctr" anchorCtr="0"/>
                  <a:lstStyle>
                    <a:defPPr>
                      <a:defRPr lang="zh-CN">
                        <a:solidFill>
                          <a:schemeClr val="dk1"/>
                        </a:solidFill>
                      </a:defRPr>
                    </a:defPPr>
                    <a:lvl1pPr marL="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fld id="{BB962C8B-B14F-4D97-AF65-F5344CB8AC3E}" type="TxLink">
                      <a:rPr lang="zh-CN" altLang="en-US" sz="1200" b="0" i="0" u="none" strike="noStrike">
                        <a:solidFill>
                          <a:srgbClr val="FFFF00"/>
                        </a:solidFill>
                        <a:latin typeface="黑体" panose="02010609060101010101" charset="-122"/>
                        <a:ea typeface="黑体" panose="02010609060101010101" charset="-122"/>
                      </a:rPr>
                      <a:pPr algn="ctr"/>
                      <a:t>走势良好</a:t>
                    </a:fld>
                    <a:endPara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</a:endParaRPr>
                  </a:p>
                </xdr:txBody>
              </xdr:sp>
            </xdr:grpSp>
          </xdr:grpSp>
        </xdr:grpSp>
        <xdr:grpSp>
          <xdr:nvGrpSpPr>
            <xdr:cNvPr id="89" name="组合 88"/>
            <xdr:cNvGrpSpPr/>
          </xdr:nvGrpSpPr>
          <xdr:grpSpPr>
            <a:xfrm>
              <a:off x="28249" y="913"/>
              <a:ext cx="1050" cy="2940"/>
              <a:chOff x="27949" y="851"/>
              <a:chExt cx="1050" cy="2938"/>
            </a:xfrm>
          </xdr:grpSpPr>
          <xdr:cxnSp macro="">
            <xdr:nvCxnSpPr>
              <xdr:cNvPr id="61" name="直接箭头连接符 60"/>
              <xdr:cNvCxnSpPr/>
            </xdr:nvCxnSpPr>
            <xdr:spPr>
              <a:xfrm>
                <a:off x="28462" y="1386"/>
                <a:ext cx="0" cy="1891"/>
              </a:xfrm>
              <a:prstGeom prst="straightConnector1">
                <a:avLst/>
              </a:prstGeom>
              <a:ln>
                <a:solidFill>
                  <a:schemeClr val="bg1">
                    <a:lumMod val="65000"/>
                  </a:schemeClr>
                </a:solidFill>
                <a:prstDash val="solid"/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1" name="矩形 80"/>
              <xdr:cNvSpPr/>
            </xdr:nvSpPr>
            <xdr:spPr>
              <a:xfrm>
                <a:off x="28195" y="1769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资金表</a:t>
                </a:r>
                <a:endParaRPr lang="en-US" altLang="zh-CN" sz="1000">
                  <a:solidFill>
                    <a:schemeClr val="bg1">
                      <a:lumMod val="65000"/>
                    </a:schemeClr>
                  </a:solidFill>
                  <a:latin typeface="黑体" panose="02010609060101010101" charset="-122"/>
                  <a:ea typeface="黑体" panose="02010609060101010101" charset="-122"/>
                </a:endParaRPr>
              </a:p>
            </xdr:txBody>
          </xdr:sp>
          <xdr:sp macro="" textlink="">
            <xdr:nvSpPr>
              <xdr:cNvPr id="86" name="矩形 85"/>
              <xdr:cNvSpPr/>
            </xdr:nvSpPr>
            <xdr:spPr>
              <a:xfrm>
                <a:off x="28502" y="1769"/>
                <a:ext cx="237" cy="109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lIns="0" tIns="0" rIns="0" bIns="0" rtlCol="0" anchor="ctr" anchorCtr="0"/>
              <a:lstStyle>
                <a:defPPr>
                  <a:defRPr lang="zh-CN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zh-CN" altLang="en-US" sz="1000">
                    <a:solidFill>
                      <a:schemeClr val="bg1">
                        <a:lumMod val="65000"/>
                      </a:schemeClr>
                    </a:solidFill>
                    <a:latin typeface="黑体" panose="02010609060101010101" charset="-122"/>
                    <a:ea typeface="黑体" panose="02010609060101010101" charset="-122"/>
                  </a:rPr>
                  <a:t>人效表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0739" name="Drop Down 19" hidden="1">
                    <a:extLst>
                      <a:ext uri="{63B3BB69-23CF-44E3-9099-C40C66FF867C}">
                        <a14:compatExt spid="_x0000_s30739"/>
                      </a:ext>
                    </a:extLst>
                  </xdr:cNvPr>
                  <xdr:cNvSpPr/>
                </xdr:nvSpPr>
                <xdr:spPr bwMode="auto">
                  <a:xfrm>
                    <a:off x="27949" y="3452"/>
                    <a:ext cx="1050" cy="33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30740" name="Drop Down 20" hidden="1">
                    <a:extLst>
                      <a:ext uri="{63B3BB69-23CF-44E3-9099-C40C66FF867C}">
                        <a14:compatExt spid="_x0000_s30740"/>
                      </a:ext>
                    </a:extLst>
                  </xdr:cNvPr>
                  <xdr:cNvSpPr/>
                </xdr:nvSpPr>
                <xdr:spPr bwMode="auto">
                  <a:xfrm>
                    <a:off x="27949" y="851"/>
                    <a:ext cx="1040" cy="33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53" name="组合 52"/>
            <xdr:cNvGrpSpPr/>
          </xdr:nvGrpSpPr>
          <xdr:grpSpPr>
            <a:xfrm>
              <a:off x="28979" y="616"/>
              <a:ext cx="3852" cy="3538"/>
              <a:chOff x="35264" y="1101"/>
              <a:chExt cx="3852" cy="3538"/>
            </a:xfrm>
          </xdr:grpSpPr>
          <xdr:graphicFrame macro="">
            <xdr:nvGraphicFramePr>
              <xdr:cNvPr id="83" name="图表 82"/>
              <xdr:cNvGraphicFramePr/>
            </xdr:nvGraphicFramePr>
            <xdr:xfrm>
              <a:off x="35615" y="1422"/>
              <a:ext cx="3152" cy="289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7"/>
              </a:graphicData>
            </a:graphic>
          </xdr:graphicFrame>
          <xdr:grpSp>
            <xdr:nvGrpSpPr>
              <xdr:cNvPr id="47" name="组合 46"/>
              <xdr:cNvGrpSpPr/>
            </xdr:nvGrpSpPr>
            <xdr:grpSpPr>
              <a:xfrm>
                <a:off x="35264" y="1101"/>
                <a:ext cx="3853" cy="3538"/>
                <a:chOff x="16668" y="4893"/>
                <a:chExt cx="3842" cy="3623"/>
              </a:xfrm>
            </xdr:grpSpPr>
            <xdr:graphicFrame macro="">
              <xdr:nvGraphicFramePr>
                <xdr:cNvPr id="82" name="图表 81"/>
                <xdr:cNvGraphicFramePr/>
              </xdr:nvGraphicFramePr>
              <xdr:xfrm>
                <a:off x="16668" y="4893"/>
                <a:ext cx="3842" cy="362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8"/>
                </a:graphicData>
              </a:graphic>
            </xdr:graphicFrame>
            <xdr:graphicFrame macro="">
              <xdr:nvGraphicFramePr>
                <xdr:cNvPr id="84" name="图表 83"/>
                <xdr:cNvGraphicFramePr/>
              </xdr:nvGraphicFramePr>
              <xdr:xfrm>
                <a:off x="17315" y="5481"/>
                <a:ext cx="2546" cy="2452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9"/>
                </a:graphicData>
              </a:graphic>
            </xdr:graphicFrame>
            <xdr:sp macro="" textlink="$F$17">
              <xdr:nvSpPr>
                <xdr:cNvPr id="85" name="椭圆 84"/>
                <xdr:cNvSpPr/>
              </xdr:nvSpPr>
              <xdr:spPr>
                <a:xfrm>
                  <a:off x="18130" y="6245"/>
                  <a:ext cx="915" cy="926"/>
                </a:xfrm>
                <a:prstGeom prst="ellipse">
                  <a:avLst/>
                </a:prstGeom>
                <a:solidFill>
                  <a:srgbClr val="00943E"/>
                </a:solidFill>
                <a:ln w="12700">
                  <a:solidFill>
                    <a:schemeClr val="bg1"/>
                  </a:solidFill>
                </a:ln>
                <a:effectLst>
                  <a:innerShdw blurRad="127000">
                    <a:schemeClr val="tx1">
                      <a:lumMod val="95000"/>
                      <a:lumOff val="5000"/>
                    </a:schemeClr>
                  </a:innerShdw>
                </a:effectLst>
              </xdr:spPr>
              <xdr:style>
                <a:lnRef idx="1">
                  <a:schemeClr val="accent5"/>
                </a:lnRef>
                <a:fillRef idx="2">
                  <a:schemeClr val="accent5"/>
                </a:fillRef>
                <a:effectRef idx="1">
                  <a:schemeClr val="accent5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lIns="0" tIns="0" rIns="0" bIns="0" rtlCol="0" anchor="ctr" anchorCtr="0"/>
                <a:lstStyle>
                  <a:defPPr>
                    <a:defRPr lang="zh-CN">
                      <a:solidFill>
                        <a:schemeClr val="dk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fld id="{BB962C8B-B14F-4D97-AF65-F5344CB8AC3E}" type="TxLink">
                    <a:rPr lang="zh-CN" altLang="en-US" sz="1200" b="0" i="0" u="none" strike="noStrike">
                      <a:solidFill>
                        <a:srgbClr val="FFFF00"/>
                      </a:solidFill>
                      <a:latin typeface="黑体" panose="02010609060101010101" charset="-122"/>
                      <a:ea typeface="黑体" panose="02010609060101010101" charset="-122"/>
                    </a:rPr>
                    <a:pPr algn="ctr"/>
                    <a:t>团队失衡</a:t>
                  </a:fld>
                  <a:endParaRPr lang="zh-CN" altLang="en-US" sz="1200" b="0" i="0" u="none" strike="noStrike">
                    <a:solidFill>
                      <a:srgbClr val="FFFF00"/>
                    </a:solidFill>
                    <a:latin typeface="黑体" panose="02010609060101010101" charset="-122"/>
                    <a:ea typeface="黑体" panose="02010609060101010101" charset="-122"/>
                  </a:endParaRPr>
                </a:p>
              </xdr:txBody>
            </xdr:sp>
          </xdr:grpSp>
        </xdr:grpSp>
      </xdr:grpSp>
    </xdr:grpSp>
    <xdr:clientData/>
  </xdr:twoCellAnchor>
  <xdr:twoCellAnchor>
    <xdr:from>
      <xdr:col>17</xdr:col>
      <xdr:colOff>22225</xdr:colOff>
      <xdr:row>19</xdr:row>
      <xdr:rowOff>13970</xdr:rowOff>
    </xdr:from>
    <xdr:to>
      <xdr:col>19</xdr:col>
      <xdr:colOff>414020</xdr:colOff>
      <xdr:row>43</xdr:row>
      <xdr:rowOff>32385</xdr:rowOff>
    </xdr:to>
    <xdr:grpSp>
      <xdr:nvGrpSpPr>
        <xdr:cNvPr id="50" name="组合 49"/>
        <xdr:cNvGrpSpPr/>
      </xdr:nvGrpSpPr>
      <xdr:grpSpPr>
        <a:xfrm>
          <a:off x="8909050" y="2831465"/>
          <a:ext cx="1325245" cy="0"/>
          <a:chOff x="33710" y="4446"/>
          <a:chExt cx="1757" cy="6075"/>
        </a:xfrm>
      </xdr:grpSpPr>
      <xdr:graphicFrame macro="">
        <xdr:nvGraphicFramePr>
          <xdr:cNvPr id="8" name="图表 7"/>
          <xdr:cNvGraphicFramePr/>
        </xdr:nvGraphicFramePr>
        <xdr:xfrm>
          <a:off x="33710" y="4446"/>
          <a:ext cx="1757" cy="6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4" name="图表 33"/>
          <xdr:cNvGraphicFramePr/>
        </xdr:nvGraphicFramePr>
        <xdr:xfrm>
          <a:off x="34921" y="4446"/>
          <a:ext cx="546" cy="6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>
    <xdr:from>
      <xdr:col>0</xdr:col>
      <xdr:colOff>-32303006</xdr:colOff>
      <xdr:row>19</xdr:row>
      <xdr:rowOff>2540</xdr:rowOff>
    </xdr:from>
    <xdr:to>
      <xdr:col>0</xdr:col>
      <xdr:colOff>27273010013894</xdr:colOff>
      <xdr:row>19</xdr:row>
      <xdr:rowOff>2540</xdr:rowOff>
    </xdr:to>
    <xdr:grpSp>
      <xdr:nvGrpSpPr>
        <xdr:cNvPr id="91" name="组合 90"/>
        <xdr:cNvGrpSpPr/>
      </xdr:nvGrpSpPr>
      <xdr:grpSpPr>
        <a:xfrm>
          <a:off x="-32303006" y="2831465"/>
          <a:ext cx="27273042316900" cy="0"/>
          <a:chOff x="28360" y="4459"/>
          <a:chExt cx="27273010004642" cy="2829286"/>
        </a:xfrm>
      </xdr:grpSpPr>
      <xdr:grpSp>
        <xdr:nvGrpSpPr>
          <xdr:cNvPr id="58" name="组合 57"/>
          <xdr:cNvGrpSpPr/>
        </xdr:nvGrpSpPr>
        <xdr:grpSpPr>
          <a:xfrm>
            <a:off x="28360" y="4459"/>
            <a:ext cx="27273010004642" cy="2827006"/>
            <a:chOff x="28360" y="4459"/>
            <a:chExt cx="27273010004642" cy="282700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7" name="List Box 17" hidden="1">
                  <a:extLst>
                    <a:ext uri="{63B3BB69-23CF-44E3-9099-C40C66FF867C}">
                      <a14:compatExt spid="_x0000_s30737"/>
                    </a:ext>
                  </a:extLst>
                </xdr:cNvPr>
                <xdr:cNvSpPr/>
              </xdr:nvSpPr>
              <xdr:spPr bwMode="auto">
                <a:xfrm>
                  <a:off x="27273010030826" y="2831465"/>
                  <a:ext cx="2176" cy="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45" name="矩形 44"/>
            <xdr:cNvSpPr/>
          </xdr:nvSpPr>
          <xdr:spPr>
            <a:xfrm>
              <a:off x="28360" y="4459"/>
              <a:ext cx="2164" cy="286"/>
            </a:xfrm>
            <a:prstGeom prst="rect">
              <a:avLst/>
            </a:prstGeom>
            <a:noFill/>
            <a:ln w="6350">
              <a:solidFill>
                <a:schemeClr val="bg1">
                  <a:lumMod val="75000"/>
                </a:schemeClr>
              </a:solidFill>
            </a:ln>
            <a:effectLst>
              <a:innerShdw dist="254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lIns="0" tIns="0" rIns="0" bIns="0" rtlCol="0" anchor="ctr" anchorCtr="0"/>
            <a:lstStyle/>
            <a:p>
              <a:pPr algn="ctr"/>
              <a:r>
                <a:rPr lang="zh-CN" altLang="en-US" sz="1000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个人收益</a:t>
              </a:r>
            </a:p>
          </xdr:txBody>
        </xdr:sp>
      </xdr:grpSp>
      <xdr:grpSp>
        <xdr:nvGrpSpPr>
          <xdr:cNvPr id="60" name="组合 59"/>
          <xdr:cNvGrpSpPr/>
        </xdr:nvGrpSpPr>
        <xdr:grpSpPr>
          <a:xfrm>
            <a:off x="28360" y="6739"/>
            <a:ext cx="19357237845" cy="2827006"/>
            <a:chOff x="28360" y="4459"/>
            <a:chExt cx="19357237845" cy="282700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42" name="List Box 22" hidden="1">
                  <a:extLst>
                    <a:ext uri="{63B3BB69-23CF-44E3-9099-C40C66FF867C}">
                      <a14:compatExt spid="_x0000_s30742"/>
                    </a:ext>
                  </a:extLst>
                </xdr:cNvPr>
                <xdr:cNvSpPr/>
              </xdr:nvSpPr>
              <xdr:spPr bwMode="auto">
                <a:xfrm>
                  <a:off x="19357264029" y="2831465"/>
                  <a:ext cx="2176" cy="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88" name="矩形 87"/>
            <xdr:cNvSpPr/>
          </xdr:nvSpPr>
          <xdr:spPr>
            <a:xfrm>
              <a:off x="28360" y="4459"/>
              <a:ext cx="2164" cy="286"/>
            </a:xfrm>
            <a:prstGeom prst="rect">
              <a:avLst/>
            </a:prstGeom>
            <a:noFill/>
            <a:ln w="6350">
              <a:solidFill>
                <a:schemeClr val="bg1">
                  <a:lumMod val="75000"/>
                </a:schemeClr>
              </a:solidFill>
            </a:ln>
            <a:effectLst>
              <a:innerShdw dist="254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lIns="0" tIns="0" rIns="0" bIns="0" rtlCol="0" anchor="ctr" anchorCtr="0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CN" altLang="en-US" sz="1000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股东创造收益</a:t>
              </a:r>
            </a:p>
          </xdr:txBody>
        </xdr:sp>
      </xdr:grpSp>
    </xdr:grpSp>
    <xdr:clientData/>
  </xdr:twoCellAnchor>
  <xdr:twoCellAnchor>
    <xdr:from>
      <xdr:col>17</xdr:col>
      <xdr:colOff>391795</xdr:colOff>
      <xdr:row>44</xdr:row>
      <xdr:rowOff>6985</xdr:rowOff>
    </xdr:from>
    <xdr:to>
      <xdr:col>20</xdr:col>
      <xdr:colOff>7620</xdr:colOff>
      <xdr:row>44</xdr:row>
      <xdr:rowOff>207010</xdr:rowOff>
    </xdr:to>
    <xdr:sp macro="[0]!经营订单01" textlink="">
      <xdr:nvSpPr>
        <xdr:cNvPr id="2" name="圆角矩形 1"/>
        <xdr:cNvSpPr/>
      </xdr:nvSpPr>
      <xdr:spPr>
        <a:xfrm>
          <a:off x="9278620" y="2838450"/>
          <a:ext cx="977900" cy="2000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/>
            <a:t>新单输入</a:t>
          </a:r>
        </a:p>
      </xdr:txBody>
    </xdr:sp>
    <xdr:clientData/>
  </xdr:twoCellAnchor>
  <xdr:twoCellAnchor>
    <xdr:from>
      <xdr:col>15</xdr:col>
      <xdr:colOff>304800</xdr:colOff>
      <xdr:row>44</xdr:row>
      <xdr:rowOff>6985</xdr:rowOff>
    </xdr:from>
    <xdr:to>
      <xdr:col>17</xdr:col>
      <xdr:colOff>273050</xdr:colOff>
      <xdr:row>44</xdr:row>
      <xdr:rowOff>207010</xdr:rowOff>
    </xdr:to>
    <xdr:sp macro="[0]!仪表盘开关" textlink="">
      <xdr:nvSpPr>
        <xdr:cNvPr id="48" name="圆角矩形 47"/>
        <xdr:cNvSpPr/>
      </xdr:nvSpPr>
      <xdr:spPr>
        <a:xfrm>
          <a:off x="8181975" y="2838450"/>
          <a:ext cx="977900" cy="200025"/>
        </a:xfrm>
        <a:prstGeom prst="roundRect">
          <a:avLst/>
        </a:prstGeom>
        <a:gradFill>
          <a:gsLst>
            <a:gs pos="0">
              <a:schemeClr val="accent5">
                <a:lumMod val="75000"/>
              </a:schemeClr>
            </a:gs>
            <a:gs pos="35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</a:gra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/>
            <a:t>仪表盘开关</a:t>
          </a:r>
          <a:endParaRPr lang="en-US" altLang="zh-CN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9525</xdr:colOff>
      <xdr:row>3</xdr:row>
      <xdr:rowOff>9525</xdr:rowOff>
    </xdr:from>
    <xdr:to>
      <xdr:col>38</xdr:col>
      <xdr:colOff>25400</xdr:colOff>
      <xdr:row>4</xdr:row>
      <xdr:rowOff>81280</xdr:rowOff>
    </xdr:to>
    <xdr:sp macro="[0]!经营单" textlink="">
      <xdr:nvSpPr>
        <xdr:cNvPr id="2" name="圆角矩形 1"/>
        <xdr:cNvSpPr/>
      </xdr:nvSpPr>
      <xdr:spPr>
        <a:xfrm>
          <a:off x="29775150" y="619125"/>
          <a:ext cx="825500" cy="22415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CN" altLang="en-US" sz="1100"/>
            <a:t>经营订单</a:t>
          </a:r>
          <a:endParaRPr lang="en-US" altLang="zh-CN" sz="1100"/>
        </a:p>
      </xdr:txBody>
    </xdr:sp>
    <xdr:clientData/>
  </xdr:twoCellAnchor>
  <xdr:twoCellAnchor>
    <xdr:from>
      <xdr:col>0</xdr:col>
      <xdr:colOff>635</xdr:colOff>
      <xdr:row>0</xdr:row>
      <xdr:rowOff>66675</xdr:rowOff>
    </xdr:from>
    <xdr:to>
      <xdr:col>1</xdr:col>
      <xdr:colOff>200660</xdr:colOff>
      <xdr:row>0</xdr:row>
      <xdr:rowOff>276225</xdr:rowOff>
    </xdr:to>
    <xdr:sp macro="[0]!英雄注册" textlink="">
      <xdr:nvSpPr>
        <xdr:cNvPr id="3" name="圆角矩形 2"/>
        <xdr:cNvSpPr/>
      </xdr:nvSpPr>
      <xdr:spPr>
        <a:xfrm>
          <a:off x="635" y="66675"/>
          <a:ext cx="895350" cy="2095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 anchorCtr="0"/>
        <a:lstStyle/>
        <a:p>
          <a:pPr algn="ctr"/>
          <a:r>
            <a:rPr lang="zh-CN" altLang="en-US" sz="1100"/>
            <a:t>英雄注册</a:t>
          </a:r>
          <a:endParaRPr lang="en-US" altLang="zh-CN" sz="1100"/>
        </a:p>
      </xdr:txBody>
    </xdr:sp>
    <xdr:clientData/>
  </xdr:twoCellAnchor>
  <xdr:twoCellAnchor>
    <xdr:from>
      <xdr:col>37</xdr:col>
      <xdr:colOff>3810</xdr:colOff>
      <xdr:row>0</xdr:row>
      <xdr:rowOff>300990</xdr:rowOff>
    </xdr:from>
    <xdr:to>
      <xdr:col>38</xdr:col>
      <xdr:colOff>18415</xdr:colOff>
      <xdr:row>2</xdr:row>
      <xdr:rowOff>77470</xdr:rowOff>
    </xdr:to>
    <xdr:sp macro="[0]!套系设置" textlink="">
      <xdr:nvSpPr>
        <xdr:cNvPr id="4" name="圆角矩形 3"/>
        <xdr:cNvSpPr/>
      </xdr:nvSpPr>
      <xdr:spPr>
        <a:xfrm>
          <a:off x="29769435" y="300990"/>
          <a:ext cx="824230" cy="2336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1100"/>
            <a:t>套系配置</a:t>
          </a:r>
        </a:p>
      </xdr:txBody>
    </xdr:sp>
    <xdr:clientData/>
  </xdr:twoCellAnchor>
  <xdr:twoCellAnchor>
    <xdr:from>
      <xdr:col>70</xdr:col>
      <xdr:colOff>74930</xdr:colOff>
      <xdr:row>2</xdr:row>
      <xdr:rowOff>119380</xdr:rowOff>
    </xdr:from>
    <xdr:to>
      <xdr:col>70</xdr:col>
      <xdr:colOff>1275080</xdr:colOff>
      <xdr:row>4</xdr:row>
      <xdr:rowOff>34290</xdr:rowOff>
    </xdr:to>
    <xdr:sp macro="[0]!经营订单02" textlink="">
      <xdr:nvSpPr>
        <xdr:cNvPr id="5" name="圆角矩形 4"/>
        <xdr:cNvSpPr/>
      </xdr:nvSpPr>
      <xdr:spPr>
        <a:xfrm>
          <a:off x="51786155" y="576580"/>
          <a:ext cx="1200150" cy="21971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/>
        <a:lstStyle/>
        <a:p>
          <a:pPr algn="ctr"/>
          <a:r>
            <a:rPr lang="zh-CN" altLang="en-US" sz="1100"/>
            <a:t>工作流程</a:t>
          </a:r>
          <a:endParaRPr lang="en-US" altLang="zh-C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278130</xdr:colOff>
      <xdr:row>0</xdr:row>
      <xdr:rowOff>81915</xdr:rowOff>
    </xdr:from>
    <xdr:to>
      <xdr:col>20</xdr:col>
      <xdr:colOff>22860</xdr:colOff>
      <xdr:row>0</xdr:row>
      <xdr:rowOff>307975</xdr:rowOff>
    </xdr:to>
    <xdr:sp macro="[0]!经营单" textlink="">
      <xdr:nvSpPr>
        <xdr:cNvPr id="4" name="燕尾形 3"/>
        <xdr:cNvSpPr/>
      </xdr:nvSpPr>
      <xdr:spPr>
        <a:xfrm>
          <a:off x="11489055" y="81915"/>
          <a:ext cx="1059180" cy="226060"/>
        </a:xfrm>
        <a:prstGeom prst="chevron">
          <a:avLst/>
        </a:prstGeom>
        <a:solidFill>
          <a:srgbClr val="FBA4FA"/>
        </a:solidFill>
        <a:ln>
          <a:noFill/>
        </a:ln>
        <a:effectLst>
          <a:innerShdw dist="12700" dir="16440000">
            <a:prstClr val="black">
              <a:alpha val="79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0" tIns="36195" rIns="0" bIns="0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>
              <a:solidFill>
                <a:srgbClr val="7030A0"/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</a:rPr>
            <a:t>新单提交</a:t>
          </a:r>
        </a:p>
      </xdr:txBody>
    </xdr:sp>
    <xdr:clientData/>
  </xdr:twoCellAnchor>
  <xdr:twoCellAnchor editAs="oneCell">
    <xdr:from>
      <xdr:col>3</xdr:col>
      <xdr:colOff>0</xdr:colOff>
      <xdr:row>0</xdr:row>
      <xdr:rowOff>0</xdr:rowOff>
    </xdr:from>
    <xdr:to>
      <xdr:col>4</xdr:col>
      <xdr:colOff>353060</xdr:colOff>
      <xdr:row>0</xdr:row>
      <xdr:rowOff>315595</xdr:rowOff>
    </xdr:to>
    <xdr:pic>
      <xdr:nvPicPr>
        <xdr:cNvPr id="3" name="图片 2" descr="蚂蚁共创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8725" y="0"/>
          <a:ext cx="1124585" cy="315595"/>
        </a:xfrm>
        <a:prstGeom prst="rect">
          <a:avLst/>
        </a:prstGeom>
      </xdr:spPr>
    </xdr:pic>
    <xdr:clientData/>
  </xdr:twoCellAnchor>
  <xdr:twoCellAnchor>
    <xdr:from>
      <xdr:col>16</xdr:col>
      <xdr:colOff>591185</xdr:colOff>
      <xdr:row>0</xdr:row>
      <xdr:rowOff>76835</xdr:rowOff>
    </xdr:from>
    <xdr:to>
      <xdr:col>18</xdr:col>
      <xdr:colOff>48260</xdr:colOff>
      <xdr:row>0</xdr:row>
      <xdr:rowOff>295910</xdr:rowOff>
    </xdr:to>
    <xdr:sp macro="[0]!人工成本" textlink="">
      <xdr:nvSpPr>
        <xdr:cNvPr id="2" name="圆角矩形 1"/>
        <xdr:cNvSpPr/>
      </xdr:nvSpPr>
      <xdr:spPr>
        <a:xfrm>
          <a:off x="10487660" y="76835"/>
          <a:ext cx="7715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t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工作流程</a:t>
          </a:r>
          <a:endParaRPr lang="en-US" altLang="zh-C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</xdr:colOff>
      <xdr:row>0</xdr:row>
      <xdr:rowOff>17780</xdr:rowOff>
    </xdr:from>
    <xdr:to>
      <xdr:col>2</xdr:col>
      <xdr:colOff>410845</xdr:colOff>
      <xdr:row>0</xdr:row>
      <xdr:rowOff>256540</xdr:rowOff>
    </xdr:to>
    <xdr:sp macro="[0]!套系设置" textlink="">
      <xdr:nvSpPr>
        <xdr:cNvPr id="2" name="圆角矩形 1"/>
        <xdr:cNvSpPr/>
      </xdr:nvSpPr>
      <xdr:spPr>
        <a:xfrm>
          <a:off x="299720" y="17780"/>
          <a:ext cx="977900" cy="2387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套系配置</a:t>
          </a:r>
        </a:p>
      </xdr:txBody>
    </xdr:sp>
    <xdr:clientData/>
  </xdr:twoCellAnchor>
  <xdr:twoCellAnchor>
    <xdr:from>
      <xdr:col>3</xdr:col>
      <xdr:colOff>23495</xdr:colOff>
      <xdr:row>0</xdr:row>
      <xdr:rowOff>17780</xdr:rowOff>
    </xdr:from>
    <xdr:to>
      <xdr:col>4</xdr:col>
      <xdr:colOff>420370</xdr:colOff>
      <xdr:row>0</xdr:row>
      <xdr:rowOff>256540</xdr:rowOff>
    </xdr:to>
    <xdr:sp macro="[0]!新建套系1" textlink="">
      <xdr:nvSpPr>
        <xdr:cNvPr id="3" name="圆角矩形 2"/>
        <xdr:cNvSpPr/>
      </xdr:nvSpPr>
      <xdr:spPr>
        <a:xfrm>
          <a:off x="1471295" y="17780"/>
          <a:ext cx="977900" cy="2387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新建套系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商务蓝紫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C5E9"/>
    </a:accent1>
    <a:accent2>
      <a:srgbClr val="9FD6E9"/>
    </a:accent2>
    <a:accent3>
      <a:srgbClr val="708ED7"/>
    </a:accent3>
    <a:accent4>
      <a:srgbClr val="D8BDF2"/>
    </a:accent4>
    <a:accent5>
      <a:srgbClr val="B9A2E8"/>
    </a:accent5>
    <a:accent6>
      <a:srgbClr val="62566A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自定义 184">
    <a:dk1>
      <a:sysClr val="windowText" lastClr="000000"/>
    </a:dk1>
    <a:lt1>
      <a:sysClr val="window" lastClr="FFFFFF"/>
    </a:lt1>
    <a:dk2>
      <a:srgbClr val="F26091"/>
    </a:dk2>
    <a:lt2>
      <a:srgbClr val="5463C1"/>
    </a:lt2>
    <a:accent1>
      <a:srgbClr val="93A6F9"/>
    </a:accent1>
    <a:accent2>
      <a:srgbClr val="0FADE6"/>
    </a:accent2>
    <a:accent3>
      <a:srgbClr val="24D4E1"/>
    </a:accent3>
    <a:accent4>
      <a:srgbClr val="7BC280"/>
    </a:accent4>
    <a:accent5>
      <a:srgbClr val="35D782"/>
    </a:accent5>
    <a:accent6>
      <a:srgbClr val="F9887B"/>
    </a:accent6>
    <a:hlink>
      <a:srgbClr val="6B9F25"/>
    </a:hlink>
    <a:folHlink>
      <a:srgbClr val="9F6715"/>
    </a:folHlink>
  </a:clrScheme>
  <a:fontScheme name="ucro5jzf">
    <a:majorFont>
      <a:latin typeface="Arial"/>
      <a:ea typeface="Microsoft YaHei"/>
      <a:cs typeface=""/>
    </a:majorFont>
    <a:minorFont>
      <a:latin typeface="Arial"/>
      <a:ea typeface="Microsoft YaHei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0"/>
  <sheetViews>
    <sheetView showGridLines="0" tabSelected="1" topLeftCell="A16" workbookViewId="0">
      <selection activeCell="F21" sqref="F21:G21"/>
    </sheetView>
  </sheetViews>
  <sheetFormatPr defaultColWidth="9" defaultRowHeight="14.25"/>
  <cols>
    <col min="1" max="1" width="12.125" customWidth="1"/>
    <col min="2" max="2" width="12.875" customWidth="1"/>
    <col min="3" max="3" width="11" customWidth="1"/>
    <col min="4" max="4" width="11.5" customWidth="1"/>
    <col min="5" max="5" width="10.875" customWidth="1"/>
    <col min="7" max="7" width="9" customWidth="1"/>
    <col min="9" max="9" width="8.25" customWidth="1"/>
    <col min="10" max="10" width="7.625" customWidth="1"/>
    <col min="11" max="11" width="8.125" customWidth="1"/>
    <col min="14" max="14" width="7.5" customWidth="1"/>
  </cols>
  <sheetData>
    <row r="1" spans="1:14" s="942" customFormat="1" ht="33.75">
      <c r="B1" s="943"/>
      <c r="C1" s="954" t="s">
        <v>0</v>
      </c>
      <c r="D1" s="954"/>
      <c r="E1" s="954"/>
      <c r="F1" s="954"/>
      <c r="G1" s="955" t="s">
        <v>1</v>
      </c>
      <c r="H1" s="955"/>
      <c r="I1" s="955"/>
      <c r="J1" s="955"/>
      <c r="K1" s="955"/>
      <c r="L1" s="955"/>
      <c r="M1" s="955"/>
      <c r="N1" s="952"/>
    </row>
    <row r="2" spans="1:14" s="942" customFormat="1" ht="15.95" customHeight="1">
      <c r="A2" s="944">
        <v>123</v>
      </c>
    </row>
    <row r="3" spans="1:14" s="942" customFormat="1" ht="15.95" customHeight="1"/>
    <row r="4" spans="1:14" s="942" customFormat="1" ht="15.95" customHeight="1"/>
    <row r="5" spans="1:14" s="942" customFormat="1" ht="15.95" customHeight="1"/>
    <row r="6" spans="1:14" s="942" customFormat="1" ht="15.95" customHeight="1"/>
    <row r="7" spans="1:14" s="942" customFormat="1" ht="15.95" customHeight="1"/>
    <row r="8" spans="1:14" s="942" customFormat="1" ht="15.95" customHeight="1"/>
    <row r="9" spans="1:14" s="942" customFormat="1" ht="15.95" customHeight="1"/>
    <row r="10" spans="1:14" s="942" customFormat="1" ht="15.95" customHeight="1"/>
    <row r="11" spans="1:14" s="942" customFormat="1" ht="15.95" customHeight="1"/>
    <row r="12" spans="1:14" s="942" customFormat="1" ht="15.95" customHeight="1"/>
    <row r="13" spans="1:14" s="942" customFormat="1" ht="15.95" customHeight="1"/>
    <row r="14" spans="1:14" s="942" customFormat="1" ht="15.95" customHeight="1"/>
    <row r="15" spans="1:14" s="942" customFormat="1" ht="15.95" customHeight="1"/>
    <row r="16" spans="1:14" s="942" customFormat="1" ht="15.95" customHeight="1"/>
    <row r="17" spans="1:14" s="942" customFormat="1" ht="20.100000000000001" customHeight="1">
      <c r="F17" s="956">
        <f ca="1">NOW()</f>
        <v>43766.712924421299</v>
      </c>
      <c r="G17" s="956"/>
    </row>
    <row r="18" spans="1:14" s="942" customFormat="1" ht="20.100000000000001" customHeight="1">
      <c r="F18" s="957" t="str">
        <f ca="1">TEXT(TODAY(),"aaaa")</f>
        <v>星期一</v>
      </c>
      <c r="G18" s="957"/>
    </row>
    <row r="19" spans="1:14" s="942" customFormat="1" ht="6" customHeight="1"/>
    <row r="20" spans="1:14" s="942" customFormat="1" ht="20.100000000000001" customHeight="1">
      <c r="E20" s="945" t="s">
        <v>2</v>
      </c>
      <c r="F20" s="945" t="s">
        <v>540</v>
      </c>
      <c r="G20" s="946" t="s">
        <v>4</v>
      </c>
      <c r="H20" s="947">
        <f>Sheet1!H80</f>
        <v>16</v>
      </c>
    </row>
    <row r="21" spans="1:14" s="942" customFormat="1" ht="20.100000000000001" customHeight="1">
      <c r="F21" s="958" t="str">
        <f>Sheet1!H78</f>
        <v>投资人</v>
      </c>
      <c r="G21" s="958"/>
    </row>
    <row r="22" spans="1:14" s="942" customFormat="1" ht="15.95" customHeight="1"/>
    <row r="23" spans="1:14" s="942" customFormat="1" ht="15.95" customHeight="1">
      <c r="I23" s="948"/>
    </row>
    <row r="24" spans="1:14" s="942" customFormat="1" ht="15.95" customHeight="1">
      <c r="E24" s="948"/>
      <c r="F24" s="948"/>
      <c r="G24" s="948"/>
      <c r="H24" s="948"/>
      <c r="I24" s="948"/>
    </row>
    <row r="25" spans="1:14" s="942" customFormat="1" ht="15.95" customHeight="1"/>
    <row r="26" spans="1:14" s="942" customFormat="1" ht="15.95" customHeight="1"/>
    <row r="27" spans="1:14" s="942" customFormat="1" ht="27" customHeight="1"/>
    <row r="28" spans="1:14" s="942" customFormat="1" ht="20.100000000000001" customHeight="1">
      <c r="G28" s="949"/>
      <c r="H28" s="949"/>
      <c r="J28" s="949"/>
      <c r="K28" s="949"/>
      <c r="L28" s="949"/>
      <c r="M28" s="949"/>
      <c r="N28" s="949"/>
    </row>
    <row r="29" spans="1:14" ht="21" customHeight="1">
      <c r="A29" s="950"/>
      <c r="B29" s="950"/>
      <c r="C29" s="950"/>
      <c r="D29" s="950"/>
      <c r="E29" s="950"/>
      <c r="F29" s="950"/>
      <c r="G29" s="950"/>
      <c r="H29" s="950"/>
      <c r="I29" s="950"/>
      <c r="J29" s="950"/>
      <c r="K29" s="953" t="s">
        <v>5</v>
      </c>
      <c r="L29" s="953"/>
      <c r="M29" s="953"/>
      <c r="N29" s="953"/>
    </row>
    <row r="30" spans="1:14" ht="11.1" customHeight="1">
      <c r="A30" s="951"/>
      <c r="B30" s="951"/>
      <c r="C30" s="951"/>
      <c r="D30" s="951"/>
      <c r="E30" s="951"/>
      <c r="F30" s="951"/>
      <c r="G30" s="951"/>
      <c r="H30" s="951"/>
      <c r="I30" s="951"/>
      <c r="J30" s="951"/>
      <c r="K30" s="951"/>
      <c r="L30" s="951"/>
      <c r="M30" s="951"/>
      <c r="N30" s="951"/>
    </row>
  </sheetData>
  <mergeCells count="6">
    <mergeCell ref="K29:N29"/>
    <mergeCell ref="C1:F1"/>
    <mergeCell ref="G1:M1"/>
    <mergeCell ref="F17:G17"/>
    <mergeCell ref="F18:G18"/>
    <mergeCell ref="F21:G21"/>
  </mergeCells>
  <phoneticPr fontId="119" type="noConversion"/>
  <pageMargins left="0.23611111111111099" right="0.156944444444444" top="0.55069444444444404" bottom="0.23611111111111099" header="0.5" footer="0.156944444444444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77"/>
  <sheetViews>
    <sheetView showZeros="0" workbookViewId="0">
      <selection sqref="A1:AG1048576"/>
    </sheetView>
  </sheetViews>
  <sheetFormatPr defaultColWidth="9" defaultRowHeight="14.25"/>
  <cols>
    <col min="1" max="1" width="2.75" customWidth="1"/>
    <col min="2" max="2" width="8.25" customWidth="1"/>
    <col min="3" max="4" width="6.625" customWidth="1"/>
    <col min="5" max="10" width="6.625" hidden="1" customWidth="1"/>
    <col min="11" max="11" width="6.625" customWidth="1"/>
    <col min="12" max="12" width="6" customWidth="1"/>
    <col min="13" max="13" width="8.125" customWidth="1"/>
    <col min="14" max="14" width="6.625" customWidth="1"/>
    <col min="15" max="16" width="6.625" hidden="1" customWidth="1"/>
    <col min="17" max="18" width="6.625" customWidth="1"/>
    <col min="19" max="33" width="6.625" hidden="1" customWidth="1"/>
    <col min="34" max="35" width="6.625" customWidth="1"/>
    <col min="36" max="40" width="9" customWidth="1"/>
    <col min="41" max="41" width="17.625" customWidth="1"/>
    <col min="42" max="55" width="9" customWidth="1"/>
  </cols>
  <sheetData>
    <row r="1" spans="1:55">
      <c r="A1" s="912">
        <v>1</v>
      </c>
      <c r="B1" s="912">
        <v>1</v>
      </c>
      <c r="C1" s="912">
        <f>IF(C4=0,4,1)</f>
        <v>1</v>
      </c>
      <c r="D1" s="912">
        <f t="shared" ref="D1:J1" si="0">IF(D4=0,4,1)</f>
        <v>1</v>
      </c>
      <c r="E1" s="912">
        <f t="shared" si="0"/>
        <v>4</v>
      </c>
      <c r="F1" s="912">
        <f t="shared" si="0"/>
        <v>4</v>
      </c>
      <c r="G1" s="912">
        <f t="shared" si="0"/>
        <v>4</v>
      </c>
      <c r="H1" s="912">
        <f t="shared" si="0"/>
        <v>4</v>
      </c>
      <c r="I1" s="912">
        <f t="shared" si="0"/>
        <v>4</v>
      </c>
      <c r="J1" s="912">
        <f t="shared" si="0"/>
        <v>4</v>
      </c>
      <c r="K1" s="912">
        <v>1</v>
      </c>
      <c r="L1" s="912">
        <v>1</v>
      </c>
      <c r="M1" s="912">
        <v>1</v>
      </c>
      <c r="N1" s="912">
        <f t="shared" ref="N1:AG1" si="1">IF(N4=0,4,1)</f>
        <v>1</v>
      </c>
      <c r="O1" s="912">
        <f t="shared" si="1"/>
        <v>4</v>
      </c>
      <c r="P1" s="912">
        <f t="shared" si="1"/>
        <v>4</v>
      </c>
      <c r="Q1" s="912">
        <f t="shared" si="1"/>
        <v>1</v>
      </c>
      <c r="R1" s="912">
        <f t="shared" si="1"/>
        <v>1</v>
      </c>
      <c r="S1" s="912">
        <f t="shared" si="1"/>
        <v>4</v>
      </c>
      <c r="T1" s="912">
        <f t="shared" si="1"/>
        <v>4</v>
      </c>
      <c r="U1" s="912">
        <f t="shared" si="1"/>
        <v>4</v>
      </c>
      <c r="V1" s="912">
        <f t="shared" si="1"/>
        <v>4</v>
      </c>
      <c r="W1" s="912">
        <f t="shared" si="1"/>
        <v>4</v>
      </c>
      <c r="X1" s="912">
        <f t="shared" si="1"/>
        <v>4</v>
      </c>
      <c r="Y1" s="912">
        <f t="shared" si="1"/>
        <v>4</v>
      </c>
      <c r="Z1" s="912">
        <f t="shared" si="1"/>
        <v>4</v>
      </c>
      <c r="AA1" s="912">
        <f t="shared" si="1"/>
        <v>4</v>
      </c>
      <c r="AB1" s="912">
        <f t="shared" si="1"/>
        <v>4</v>
      </c>
      <c r="AC1" s="912">
        <f t="shared" si="1"/>
        <v>4</v>
      </c>
      <c r="AD1" s="912">
        <f t="shared" si="1"/>
        <v>4</v>
      </c>
      <c r="AE1" s="912">
        <f t="shared" si="1"/>
        <v>4</v>
      </c>
      <c r="AF1" s="912">
        <f t="shared" si="1"/>
        <v>4</v>
      </c>
      <c r="AG1" s="912">
        <f t="shared" si="1"/>
        <v>4</v>
      </c>
      <c r="AH1" s="912"/>
      <c r="AI1" s="912"/>
      <c r="AJ1" s="912"/>
      <c r="AK1" s="912"/>
      <c r="AL1" s="912"/>
      <c r="AM1" s="912"/>
      <c r="AN1" s="912"/>
      <c r="AO1" s="912"/>
      <c r="AP1" s="912"/>
      <c r="AQ1" s="912"/>
      <c r="AR1" s="912"/>
      <c r="AS1" s="912"/>
      <c r="AT1" s="912"/>
      <c r="AU1" s="912"/>
      <c r="AV1" s="912"/>
      <c r="AW1" s="912"/>
      <c r="AX1" s="912"/>
      <c r="AY1" s="912"/>
      <c r="AZ1" s="912"/>
      <c r="BA1" s="912"/>
      <c r="BB1" s="912"/>
      <c r="BC1" s="912"/>
    </row>
    <row r="3" spans="1:55" s="910" customFormat="1" ht="10.5">
      <c r="C3" s="913">
        <v>1</v>
      </c>
      <c r="D3" s="913">
        <v>2</v>
      </c>
      <c r="E3" s="913">
        <v>3</v>
      </c>
      <c r="F3" s="913">
        <v>4</v>
      </c>
      <c r="G3" s="913">
        <v>5</v>
      </c>
      <c r="H3" s="913">
        <v>6</v>
      </c>
      <c r="I3" s="913">
        <v>7</v>
      </c>
      <c r="J3" s="913">
        <v>8</v>
      </c>
      <c r="N3" s="913">
        <v>1</v>
      </c>
      <c r="O3" s="913">
        <v>2</v>
      </c>
      <c r="P3" s="913">
        <v>3</v>
      </c>
      <c r="Q3" s="913">
        <v>4</v>
      </c>
      <c r="R3" s="913">
        <v>5</v>
      </c>
      <c r="S3" s="913">
        <v>6</v>
      </c>
      <c r="T3" s="913">
        <v>7</v>
      </c>
      <c r="U3" s="913">
        <v>8</v>
      </c>
      <c r="V3" s="913">
        <v>9</v>
      </c>
      <c r="W3" s="913">
        <v>10</v>
      </c>
      <c r="X3" s="913">
        <v>11</v>
      </c>
      <c r="Y3" s="913">
        <v>12</v>
      </c>
      <c r="Z3" s="913">
        <v>13</v>
      </c>
      <c r="AA3" s="913">
        <v>14</v>
      </c>
      <c r="AB3" s="913">
        <v>15</v>
      </c>
      <c r="AC3" s="913">
        <v>16</v>
      </c>
      <c r="AD3" s="913">
        <v>17</v>
      </c>
      <c r="AE3" s="913">
        <v>18</v>
      </c>
      <c r="AF3" s="913">
        <v>19</v>
      </c>
      <c r="AG3" s="913">
        <v>20</v>
      </c>
    </row>
    <row r="4" spans="1:55" s="911" customFormat="1" ht="13.5">
      <c r="A4" s="911">
        <v>1</v>
      </c>
      <c r="B4" s="914"/>
      <c r="C4" s="915" t="str">
        <f>IFERROR(INDEX($C21:$J21,MATCH(C$3,$C$20:$J$20,0)),0)</f>
        <v>志强</v>
      </c>
      <c r="D4" s="915" t="str">
        <f t="shared" ref="D4:J4" si="2">IFERROR(INDEX($C21:$J21,MATCH(D$3,$C$20:$J$20,0)),0)</f>
        <v>贺欢</v>
      </c>
      <c r="E4" s="915">
        <f t="shared" si="2"/>
        <v>0</v>
      </c>
      <c r="F4" s="915">
        <f t="shared" si="2"/>
        <v>0</v>
      </c>
      <c r="G4" s="915">
        <f t="shared" si="2"/>
        <v>0</v>
      </c>
      <c r="H4" s="915">
        <f t="shared" si="2"/>
        <v>0</v>
      </c>
      <c r="I4" s="915">
        <f t="shared" si="2"/>
        <v>0</v>
      </c>
      <c r="J4" s="926">
        <f t="shared" si="2"/>
        <v>0</v>
      </c>
      <c r="K4" s="927"/>
      <c r="L4" s="927"/>
      <c r="M4" s="914"/>
      <c r="N4" s="915" t="str">
        <f>IFERROR(INDEX($N21:$AG21,MATCH(N$3,$N$20:$AG$20,0)),0)</f>
        <v>华华</v>
      </c>
      <c r="O4" s="915">
        <f t="shared" ref="O4:AG4" si="3">IFERROR(INDEX($N21:$AG21,MATCH(O$3,$N$20:$AG$20,0)),0)</f>
        <v>0</v>
      </c>
      <c r="P4" s="915">
        <f t="shared" si="3"/>
        <v>0</v>
      </c>
      <c r="Q4" s="915" t="str">
        <f t="shared" si="3"/>
        <v>小新</v>
      </c>
      <c r="R4" s="915" t="str">
        <f t="shared" si="3"/>
        <v>雷艳</v>
      </c>
      <c r="S4" s="915">
        <f t="shared" si="3"/>
        <v>0</v>
      </c>
      <c r="T4" s="915">
        <f t="shared" si="3"/>
        <v>0</v>
      </c>
      <c r="U4" s="915">
        <f t="shared" si="3"/>
        <v>0</v>
      </c>
      <c r="V4" s="915">
        <f t="shared" si="3"/>
        <v>0</v>
      </c>
      <c r="W4" s="915">
        <f t="shared" si="3"/>
        <v>0</v>
      </c>
      <c r="X4" s="915">
        <f t="shared" si="3"/>
        <v>0</v>
      </c>
      <c r="Y4" s="915">
        <f t="shared" si="3"/>
        <v>0</v>
      </c>
      <c r="Z4" s="915">
        <f t="shared" si="3"/>
        <v>0</v>
      </c>
      <c r="AA4" s="915">
        <f t="shared" si="3"/>
        <v>0</v>
      </c>
      <c r="AB4" s="915">
        <f t="shared" si="3"/>
        <v>0</v>
      </c>
      <c r="AC4" s="915">
        <f t="shared" si="3"/>
        <v>0</v>
      </c>
      <c r="AD4" s="915">
        <f t="shared" si="3"/>
        <v>0</v>
      </c>
      <c r="AE4" s="915">
        <f t="shared" si="3"/>
        <v>0</v>
      </c>
      <c r="AF4" s="915">
        <f t="shared" si="3"/>
        <v>0</v>
      </c>
      <c r="AG4" s="926">
        <f t="shared" si="3"/>
        <v>0</v>
      </c>
    </row>
    <row r="5" spans="1:55" s="911" customFormat="1" ht="13.5">
      <c r="A5" s="911">
        <f t="shared" ref="A5:A13" si="4">IF(B5=0,"",ROW(A2))</f>
        <v>2</v>
      </c>
      <c r="B5" s="916" t="str">
        <f>B22</f>
        <v>发展金</v>
      </c>
      <c r="C5" s="917">
        <f t="shared" ref="C5:C13" si="5">IFERROR(INDEX($C22:$J22,MATCH(C$3,$C$20:$J$20,0)),0)</f>
        <v>22860</v>
      </c>
      <c r="D5" s="917">
        <f t="shared" ref="D5:G5" si="6">IFERROR(INDEX($C22:$J22,MATCH(D$3,$C$20:$J$20,0)),0)</f>
        <v>16800</v>
      </c>
      <c r="E5" s="917">
        <f t="shared" si="6"/>
        <v>0</v>
      </c>
      <c r="F5" s="917">
        <f t="shared" si="6"/>
        <v>0</v>
      </c>
      <c r="G5" s="917">
        <f t="shared" si="6"/>
        <v>0</v>
      </c>
      <c r="H5" s="917">
        <v>3231</v>
      </c>
      <c r="I5" s="917">
        <v>65466</v>
      </c>
      <c r="J5" s="928">
        <v>3131</v>
      </c>
      <c r="K5" s="927"/>
      <c r="L5" s="927"/>
      <c r="M5" s="916" t="str">
        <f>M22</f>
        <v>发展金</v>
      </c>
      <c r="N5" s="917">
        <f t="shared" ref="N5:N13" si="7">IFERROR(INDEX($N22:$AG22,MATCH(N$3,$N$20:$AG$20,0)),0)</f>
        <v>22860</v>
      </c>
      <c r="O5" s="917">
        <f t="shared" ref="O5:AG5" si="8">IFERROR(INDEX($N22:$AG22,MATCH(O$3,$N$20:$AG$20,0)),0)</f>
        <v>0</v>
      </c>
      <c r="P5" s="917">
        <f t="shared" si="8"/>
        <v>0</v>
      </c>
      <c r="Q5" s="917">
        <f t="shared" si="8"/>
        <v>7200</v>
      </c>
      <c r="R5" s="917">
        <f t="shared" si="8"/>
        <v>4680</v>
      </c>
      <c r="S5" s="917">
        <f t="shared" si="8"/>
        <v>0</v>
      </c>
      <c r="T5" s="917">
        <f t="shared" si="8"/>
        <v>0</v>
      </c>
      <c r="U5" s="917">
        <f t="shared" si="8"/>
        <v>0</v>
      </c>
      <c r="V5" s="917">
        <f t="shared" si="8"/>
        <v>0</v>
      </c>
      <c r="W5" s="917">
        <f t="shared" si="8"/>
        <v>0</v>
      </c>
      <c r="X5" s="917">
        <f t="shared" si="8"/>
        <v>0</v>
      </c>
      <c r="Y5" s="917">
        <f t="shared" si="8"/>
        <v>0</v>
      </c>
      <c r="Z5" s="917">
        <f t="shared" si="8"/>
        <v>0</v>
      </c>
      <c r="AA5" s="917">
        <f t="shared" si="8"/>
        <v>0</v>
      </c>
      <c r="AB5" s="917">
        <f t="shared" si="8"/>
        <v>0</v>
      </c>
      <c r="AC5" s="917">
        <f t="shared" si="8"/>
        <v>0</v>
      </c>
      <c r="AD5" s="917">
        <f t="shared" si="8"/>
        <v>0</v>
      </c>
      <c r="AE5" s="917">
        <f t="shared" si="8"/>
        <v>0</v>
      </c>
      <c r="AF5" s="917">
        <f t="shared" si="8"/>
        <v>0</v>
      </c>
      <c r="AG5" s="928">
        <f t="shared" si="8"/>
        <v>0</v>
      </c>
    </row>
    <row r="6" spans="1:55" s="911" customFormat="1" ht="13.5">
      <c r="A6" s="911">
        <f t="shared" si="4"/>
        <v>3</v>
      </c>
      <c r="B6" s="916" t="str">
        <f t="shared" ref="B6:B13" si="9">B23</f>
        <v>经营业绩</v>
      </c>
      <c r="C6" s="917">
        <f t="shared" si="5"/>
        <v>53340</v>
      </c>
      <c r="D6" s="917">
        <f t="shared" ref="D6:J6" si="10">IFERROR(INDEX($C23:$J23,MATCH(D$3,$C$20:$J$20,0)),0)</f>
        <v>39200</v>
      </c>
      <c r="E6" s="917">
        <f t="shared" si="10"/>
        <v>0</v>
      </c>
      <c r="F6" s="917">
        <f t="shared" si="10"/>
        <v>0</v>
      </c>
      <c r="G6" s="917">
        <f t="shared" si="10"/>
        <v>0</v>
      </c>
      <c r="H6" s="917">
        <f t="shared" si="10"/>
        <v>0</v>
      </c>
      <c r="I6" s="917">
        <f t="shared" si="10"/>
        <v>0</v>
      </c>
      <c r="J6" s="928">
        <f t="shared" si="10"/>
        <v>0</v>
      </c>
      <c r="K6" s="927"/>
      <c r="L6" s="927"/>
      <c r="M6" s="916" t="str">
        <f t="shared" ref="M6:M13" si="11">M23</f>
        <v>经营业绩</v>
      </c>
      <c r="N6" s="917">
        <f t="shared" si="7"/>
        <v>53340</v>
      </c>
      <c r="O6" s="917">
        <f t="shared" ref="O6:AG6" si="12">IFERROR(INDEX($N23:$AG23,MATCH(O$3,$N$20:$AG$20,0)),0)</f>
        <v>0</v>
      </c>
      <c r="P6" s="917">
        <f t="shared" si="12"/>
        <v>0</v>
      </c>
      <c r="Q6" s="917">
        <f t="shared" si="12"/>
        <v>3600</v>
      </c>
      <c r="R6" s="917">
        <f t="shared" si="12"/>
        <v>2500</v>
      </c>
      <c r="S6" s="917">
        <f t="shared" si="12"/>
        <v>0</v>
      </c>
      <c r="T6" s="917">
        <f t="shared" si="12"/>
        <v>0</v>
      </c>
      <c r="U6" s="917">
        <f t="shared" si="12"/>
        <v>0</v>
      </c>
      <c r="V6" s="917">
        <f t="shared" si="12"/>
        <v>0</v>
      </c>
      <c r="W6" s="917">
        <f t="shared" si="12"/>
        <v>0</v>
      </c>
      <c r="X6" s="917">
        <f t="shared" si="12"/>
        <v>0</v>
      </c>
      <c r="Y6" s="917">
        <f t="shared" si="12"/>
        <v>0</v>
      </c>
      <c r="Z6" s="917">
        <f t="shared" si="12"/>
        <v>0</v>
      </c>
      <c r="AA6" s="917">
        <f t="shared" si="12"/>
        <v>0</v>
      </c>
      <c r="AB6" s="917">
        <f t="shared" si="12"/>
        <v>0</v>
      </c>
      <c r="AC6" s="917">
        <f t="shared" si="12"/>
        <v>0</v>
      </c>
      <c r="AD6" s="917">
        <f t="shared" si="12"/>
        <v>0</v>
      </c>
      <c r="AE6" s="917">
        <f t="shared" si="12"/>
        <v>0</v>
      </c>
      <c r="AF6" s="917">
        <f t="shared" si="12"/>
        <v>0</v>
      </c>
      <c r="AG6" s="928">
        <f t="shared" si="12"/>
        <v>0</v>
      </c>
    </row>
    <row r="7" spans="1:55" s="911" customFormat="1" ht="13.5">
      <c r="A7" s="911">
        <f t="shared" si="4"/>
        <v>4</v>
      </c>
      <c r="B7" s="916" t="str">
        <f t="shared" si="9"/>
        <v>人工成本</v>
      </c>
      <c r="C7" s="917">
        <f t="shared" si="5"/>
        <v>18000</v>
      </c>
      <c r="D7" s="917">
        <f t="shared" ref="D7:J7" si="13">IFERROR(INDEX($C24:$J24,MATCH(D$3,$C$20:$J$20,0)),0)</f>
        <v>15000</v>
      </c>
      <c r="E7" s="917">
        <f t="shared" si="13"/>
        <v>0</v>
      </c>
      <c r="F7" s="917">
        <f t="shared" si="13"/>
        <v>0</v>
      </c>
      <c r="G7" s="917">
        <f t="shared" si="13"/>
        <v>0</v>
      </c>
      <c r="H7" s="917">
        <f t="shared" si="13"/>
        <v>0</v>
      </c>
      <c r="I7" s="917">
        <f t="shared" si="13"/>
        <v>0</v>
      </c>
      <c r="J7" s="928">
        <f t="shared" si="13"/>
        <v>0</v>
      </c>
      <c r="K7" s="927"/>
      <c r="L7" s="927"/>
      <c r="M7" s="916" t="str">
        <f t="shared" si="11"/>
        <v>人工成本</v>
      </c>
      <c r="N7" s="917">
        <f t="shared" si="7"/>
        <v>18000</v>
      </c>
      <c r="O7" s="917">
        <f t="shared" ref="O7:AG7" si="14">IFERROR(INDEX($N24:$AG24,MATCH(O$3,$N$20:$AG$20,0)),0)</f>
        <v>0</v>
      </c>
      <c r="P7" s="917">
        <f t="shared" si="14"/>
        <v>0</v>
      </c>
      <c r="Q7" s="917">
        <f t="shared" si="14"/>
        <v>3200</v>
      </c>
      <c r="R7" s="917">
        <f t="shared" si="14"/>
        <v>1230</v>
      </c>
      <c r="S7" s="917">
        <f t="shared" si="14"/>
        <v>0</v>
      </c>
      <c r="T7" s="917">
        <f t="shared" si="14"/>
        <v>0</v>
      </c>
      <c r="U7" s="917">
        <f t="shared" si="14"/>
        <v>0</v>
      </c>
      <c r="V7" s="917">
        <f t="shared" si="14"/>
        <v>0</v>
      </c>
      <c r="W7" s="917">
        <f t="shared" si="14"/>
        <v>0</v>
      </c>
      <c r="X7" s="917">
        <f t="shared" si="14"/>
        <v>0</v>
      </c>
      <c r="Y7" s="917">
        <f t="shared" si="14"/>
        <v>0</v>
      </c>
      <c r="Z7" s="917">
        <f t="shared" si="14"/>
        <v>0</v>
      </c>
      <c r="AA7" s="917">
        <f t="shared" si="14"/>
        <v>0</v>
      </c>
      <c r="AB7" s="917">
        <f t="shared" si="14"/>
        <v>0</v>
      </c>
      <c r="AC7" s="917">
        <f t="shared" si="14"/>
        <v>0</v>
      </c>
      <c r="AD7" s="917">
        <f t="shared" si="14"/>
        <v>0</v>
      </c>
      <c r="AE7" s="917">
        <f t="shared" si="14"/>
        <v>0</v>
      </c>
      <c r="AF7" s="917">
        <f t="shared" si="14"/>
        <v>0</v>
      </c>
      <c r="AG7" s="928">
        <f t="shared" si="14"/>
        <v>0</v>
      </c>
    </row>
    <row r="8" spans="1:55" s="911" customFormat="1" ht="13.5">
      <c r="A8" s="911">
        <f t="shared" si="4"/>
        <v>5</v>
      </c>
      <c r="B8" s="916" t="str">
        <f t="shared" si="9"/>
        <v>产品成本</v>
      </c>
      <c r="C8" s="917">
        <f t="shared" si="5"/>
        <v>21000</v>
      </c>
      <c r="D8" s="917">
        <f t="shared" ref="D8:J8" si="15">IFERROR(INDEX($C25:$J25,MATCH(D$3,$C$20:$J$20,0)),0)</f>
        <v>20000</v>
      </c>
      <c r="E8" s="917">
        <f t="shared" si="15"/>
        <v>0</v>
      </c>
      <c r="F8" s="917">
        <f t="shared" si="15"/>
        <v>0</v>
      </c>
      <c r="G8" s="917">
        <f t="shared" si="15"/>
        <v>0</v>
      </c>
      <c r="H8" s="917">
        <f t="shared" si="15"/>
        <v>0</v>
      </c>
      <c r="I8" s="917">
        <f t="shared" si="15"/>
        <v>0</v>
      </c>
      <c r="J8" s="928">
        <f t="shared" si="15"/>
        <v>0</v>
      </c>
      <c r="K8" s="927"/>
      <c r="L8" s="927"/>
      <c r="M8" s="916" t="str">
        <f t="shared" si="11"/>
        <v>产品成本</v>
      </c>
      <c r="N8" s="917">
        <f t="shared" si="7"/>
        <v>21000</v>
      </c>
      <c r="O8" s="917">
        <f t="shared" ref="O8:AG8" si="16">IFERROR(INDEX($N25:$AG25,MATCH(O$3,$N$20:$AG$20,0)),0)</f>
        <v>0</v>
      </c>
      <c r="P8" s="917">
        <f t="shared" si="16"/>
        <v>0</v>
      </c>
      <c r="Q8" s="917">
        <f t="shared" si="16"/>
        <v>9400</v>
      </c>
      <c r="R8" s="917">
        <f t="shared" si="16"/>
        <v>4500</v>
      </c>
      <c r="S8" s="917">
        <f t="shared" si="16"/>
        <v>0</v>
      </c>
      <c r="T8" s="917">
        <f t="shared" si="16"/>
        <v>0</v>
      </c>
      <c r="U8" s="917">
        <f t="shared" si="16"/>
        <v>0</v>
      </c>
      <c r="V8" s="917">
        <f t="shared" si="16"/>
        <v>0</v>
      </c>
      <c r="W8" s="917">
        <f t="shared" si="16"/>
        <v>0</v>
      </c>
      <c r="X8" s="917">
        <f t="shared" si="16"/>
        <v>0</v>
      </c>
      <c r="Y8" s="917">
        <f t="shared" si="16"/>
        <v>0</v>
      </c>
      <c r="Z8" s="917">
        <f t="shared" si="16"/>
        <v>0</v>
      </c>
      <c r="AA8" s="917">
        <f t="shared" si="16"/>
        <v>0</v>
      </c>
      <c r="AB8" s="917">
        <f t="shared" si="16"/>
        <v>0</v>
      </c>
      <c r="AC8" s="917">
        <f t="shared" si="16"/>
        <v>0</v>
      </c>
      <c r="AD8" s="917">
        <f t="shared" si="16"/>
        <v>0</v>
      </c>
      <c r="AE8" s="917">
        <f t="shared" si="16"/>
        <v>0</v>
      </c>
      <c r="AF8" s="917">
        <f t="shared" si="16"/>
        <v>0</v>
      </c>
      <c r="AG8" s="928">
        <f t="shared" si="16"/>
        <v>0</v>
      </c>
    </row>
    <row r="9" spans="1:55" s="911" customFormat="1" ht="13.5">
      <c r="A9" s="911">
        <f t="shared" si="4"/>
        <v>6</v>
      </c>
      <c r="B9" s="916" t="str">
        <f t="shared" si="9"/>
        <v>经营利润</v>
      </c>
      <c r="C9" s="917">
        <f t="shared" si="5"/>
        <v>14340</v>
      </c>
      <c r="D9" s="917">
        <f t="shared" ref="D9:J9" si="17">IFERROR(INDEX($C26:$J26,MATCH(D$3,$C$20:$J$20,0)),0)</f>
        <v>4200</v>
      </c>
      <c r="E9" s="917">
        <f t="shared" si="17"/>
        <v>0</v>
      </c>
      <c r="F9" s="917">
        <f t="shared" si="17"/>
        <v>0</v>
      </c>
      <c r="G9" s="917">
        <f t="shared" si="17"/>
        <v>0</v>
      </c>
      <c r="H9" s="917">
        <f t="shared" si="17"/>
        <v>0</v>
      </c>
      <c r="I9" s="917">
        <f t="shared" si="17"/>
        <v>0</v>
      </c>
      <c r="J9" s="928">
        <f t="shared" si="17"/>
        <v>0</v>
      </c>
      <c r="K9" s="927"/>
      <c r="L9" s="927"/>
      <c r="M9" s="916" t="str">
        <f t="shared" si="11"/>
        <v>经营利润</v>
      </c>
      <c r="N9" s="917">
        <f t="shared" si="7"/>
        <v>14340</v>
      </c>
      <c r="O9" s="917">
        <f t="shared" ref="O9:AG9" si="18">IFERROR(INDEX($N26:$AG26,MATCH(O$3,$N$20:$AG$20,0)),0)</f>
        <v>0</v>
      </c>
      <c r="P9" s="917">
        <f t="shared" si="18"/>
        <v>0</v>
      </c>
      <c r="Q9" s="917">
        <f t="shared" si="18"/>
        <v>4100</v>
      </c>
      <c r="R9" s="917">
        <f t="shared" si="18"/>
        <v>8200</v>
      </c>
      <c r="S9" s="917">
        <f t="shared" si="18"/>
        <v>0</v>
      </c>
      <c r="T9" s="917">
        <f t="shared" si="18"/>
        <v>0</v>
      </c>
      <c r="U9" s="917">
        <f t="shared" si="18"/>
        <v>0</v>
      </c>
      <c r="V9" s="917">
        <f t="shared" si="18"/>
        <v>0</v>
      </c>
      <c r="W9" s="917">
        <f t="shared" si="18"/>
        <v>0</v>
      </c>
      <c r="X9" s="917">
        <f t="shared" si="18"/>
        <v>0</v>
      </c>
      <c r="Y9" s="917">
        <f t="shared" si="18"/>
        <v>0</v>
      </c>
      <c r="Z9" s="917">
        <f t="shared" si="18"/>
        <v>0</v>
      </c>
      <c r="AA9" s="917">
        <f t="shared" si="18"/>
        <v>0</v>
      </c>
      <c r="AB9" s="917">
        <f t="shared" si="18"/>
        <v>0</v>
      </c>
      <c r="AC9" s="917">
        <f t="shared" si="18"/>
        <v>0</v>
      </c>
      <c r="AD9" s="917">
        <f t="shared" si="18"/>
        <v>0</v>
      </c>
      <c r="AE9" s="917">
        <f t="shared" si="18"/>
        <v>0</v>
      </c>
      <c r="AF9" s="917">
        <f t="shared" si="18"/>
        <v>0</v>
      </c>
      <c r="AG9" s="928">
        <f t="shared" si="18"/>
        <v>0</v>
      </c>
    </row>
    <row r="10" spans="1:55" s="911" customFormat="1" ht="13.5" hidden="1">
      <c r="A10" s="911" t="str">
        <f t="shared" si="4"/>
        <v/>
      </c>
      <c r="B10" s="916">
        <f t="shared" si="9"/>
        <v>0</v>
      </c>
      <c r="C10" s="917">
        <f t="shared" si="5"/>
        <v>0</v>
      </c>
      <c r="D10" s="917">
        <f t="shared" ref="D10:J10" si="19">IFERROR(INDEX($C27:$J27,MATCH(D$3,$C$20:$J$20,0)),0)</f>
        <v>0</v>
      </c>
      <c r="E10" s="917">
        <f t="shared" si="19"/>
        <v>0</v>
      </c>
      <c r="F10" s="917">
        <f t="shared" si="19"/>
        <v>0</v>
      </c>
      <c r="G10" s="917">
        <f t="shared" si="19"/>
        <v>0</v>
      </c>
      <c r="H10" s="917">
        <f t="shared" si="19"/>
        <v>0</v>
      </c>
      <c r="I10" s="917">
        <f t="shared" si="19"/>
        <v>0</v>
      </c>
      <c r="J10" s="928">
        <f t="shared" si="19"/>
        <v>0</v>
      </c>
      <c r="K10" s="959"/>
      <c r="L10" s="959"/>
      <c r="M10" s="916">
        <f t="shared" si="11"/>
        <v>0</v>
      </c>
      <c r="N10" s="917">
        <f t="shared" si="7"/>
        <v>0</v>
      </c>
      <c r="O10" s="917">
        <f t="shared" ref="O10:AG10" si="20">IFERROR(INDEX($N27:$AG27,MATCH(O$3,$N$20:$AG$20,0)),0)</f>
        <v>0</v>
      </c>
      <c r="P10" s="917">
        <f t="shared" si="20"/>
        <v>0</v>
      </c>
      <c r="Q10" s="917">
        <f t="shared" si="20"/>
        <v>0</v>
      </c>
      <c r="R10" s="917">
        <f t="shared" si="20"/>
        <v>0</v>
      </c>
      <c r="S10" s="917">
        <f t="shared" si="20"/>
        <v>0</v>
      </c>
      <c r="T10" s="917">
        <f t="shared" si="20"/>
        <v>0</v>
      </c>
      <c r="U10" s="917">
        <f t="shared" si="20"/>
        <v>0</v>
      </c>
      <c r="V10" s="917">
        <f t="shared" si="20"/>
        <v>0</v>
      </c>
      <c r="W10" s="917">
        <f t="shared" si="20"/>
        <v>0</v>
      </c>
      <c r="X10" s="917">
        <f t="shared" si="20"/>
        <v>0</v>
      </c>
      <c r="Y10" s="917">
        <f t="shared" si="20"/>
        <v>0</v>
      </c>
      <c r="Z10" s="917">
        <f t="shared" si="20"/>
        <v>0</v>
      </c>
      <c r="AA10" s="917">
        <f t="shared" si="20"/>
        <v>0</v>
      </c>
      <c r="AB10" s="917">
        <f t="shared" si="20"/>
        <v>0</v>
      </c>
      <c r="AC10" s="917">
        <f t="shared" si="20"/>
        <v>0</v>
      </c>
      <c r="AD10" s="917">
        <f t="shared" si="20"/>
        <v>0</v>
      </c>
      <c r="AE10" s="917">
        <f t="shared" si="20"/>
        <v>0</v>
      </c>
      <c r="AF10" s="917">
        <f t="shared" si="20"/>
        <v>0</v>
      </c>
      <c r="AG10" s="928">
        <f t="shared" si="20"/>
        <v>0</v>
      </c>
    </row>
    <row r="11" spans="1:55" s="911" customFormat="1" ht="13.5" hidden="1">
      <c r="A11" s="911" t="str">
        <f t="shared" si="4"/>
        <v/>
      </c>
      <c r="B11" s="916">
        <f t="shared" si="9"/>
        <v>0</v>
      </c>
      <c r="C11" s="917">
        <f t="shared" si="5"/>
        <v>0</v>
      </c>
      <c r="D11" s="917">
        <f t="shared" ref="D11:J11" si="21">IFERROR(INDEX($C28:$J28,MATCH(D$3,$C$20:$J$20,0)),0)</f>
        <v>0</v>
      </c>
      <c r="E11" s="917">
        <f t="shared" si="21"/>
        <v>0</v>
      </c>
      <c r="F11" s="917">
        <f t="shared" si="21"/>
        <v>0</v>
      </c>
      <c r="G11" s="917">
        <f t="shared" si="21"/>
        <v>0</v>
      </c>
      <c r="H11" s="917">
        <f t="shared" si="21"/>
        <v>0</v>
      </c>
      <c r="I11" s="917">
        <f t="shared" si="21"/>
        <v>0</v>
      </c>
      <c r="J11" s="928">
        <f t="shared" si="21"/>
        <v>0</v>
      </c>
      <c r="M11" s="916">
        <f t="shared" si="11"/>
        <v>0</v>
      </c>
      <c r="N11" s="917">
        <f t="shared" si="7"/>
        <v>0</v>
      </c>
      <c r="O11" s="917">
        <f t="shared" ref="O11:AG11" si="22">IFERROR(INDEX($N28:$AG28,MATCH(O$3,$N$20:$AG$20,0)),0)</f>
        <v>0</v>
      </c>
      <c r="P11" s="917">
        <f t="shared" si="22"/>
        <v>0</v>
      </c>
      <c r="Q11" s="917">
        <f t="shared" si="22"/>
        <v>0</v>
      </c>
      <c r="R11" s="917">
        <f t="shared" si="22"/>
        <v>0</v>
      </c>
      <c r="S11" s="917">
        <f t="shared" si="22"/>
        <v>0</v>
      </c>
      <c r="T11" s="917">
        <f t="shared" si="22"/>
        <v>0</v>
      </c>
      <c r="U11" s="917">
        <f t="shared" si="22"/>
        <v>0</v>
      </c>
      <c r="V11" s="917">
        <f t="shared" si="22"/>
        <v>0</v>
      </c>
      <c r="W11" s="917">
        <f t="shared" si="22"/>
        <v>0</v>
      </c>
      <c r="X11" s="917">
        <f t="shared" si="22"/>
        <v>0</v>
      </c>
      <c r="Y11" s="917">
        <f t="shared" si="22"/>
        <v>0</v>
      </c>
      <c r="Z11" s="917">
        <f t="shared" si="22"/>
        <v>0</v>
      </c>
      <c r="AA11" s="917">
        <f t="shared" si="22"/>
        <v>0</v>
      </c>
      <c r="AB11" s="917">
        <f t="shared" si="22"/>
        <v>0</v>
      </c>
      <c r="AC11" s="917">
        <f t="shared" si="22"/>
        <v>0</v>
      </c>
      <c r="AD11" s="917">
        <f t="shared" si="22"/>
        <v>0</v>
      </c>
      <c r="AE11" s="917">
        <f t="shared" si="22"/>
        <v>0</v>
      </c>
      <c r="AF11" s="917">
        <f t="shared" si="22"/>
        <v>0</v>
      </c>
      <c r="AG11" s="928">
        <f t="shared" si="22"/>
        <v>0</v>
      </c>
    </row>
    <row r="12" spans="1:55" s="911" customFormat="1" ht="13.5" hidden="1">
      <c r="A12" s="911" t="str">
        <f t="shared" si="4"/>
        <v/>
      </c>
      <c r="B12" s="916">
        <f t="shared" si="9"/>
        <v>0</v>
      </c>
      <c r="C12" s="917">
        <f t="shared" si="5"/>
        <v>0</v>
      </c>
      <c r="D12" s="917">
        <f t="shared" ref="D12:J12" si="23">IFERROR(INDEX($C29:$J29,MATCH(D$3,$C$20:$J$20,0)),0)</f>
        <v>0</v>
      </c>
      <c r="E12" s="917">
        <f t="shared" si="23"/>
        <v>0</v>
      </c>
      <c r="F12" s="917">
        <f t="shared" si="23"/>
        <v>0</v>
      </c>
      <c r="G12" s="917">
        <f t="shared" si="23"/>
        <v>0</v>
      </c>
      <c r="H12" s="917">
        <f t="shared" si="23"/>
        <v>0</v>
      </c>
      <c r="I12" s="917">
        <f t="shared" si="23"/>
        <v>0</v>
      </c>
      <c r="J12" s="928">
        <f t="shared" si="23"/>
        <v>0</v>
      </c>
      <c r="L12" s="929"/>
      <c r="M12" s="916">
        <f t="shared" si="11"/>
        <v>0</v>
      </c>
      <c r="N12" s="917">
        <f t="shared" si="7"/>
        <v>0</v>
      </c>
      <c r="O12" s="917">
        <f t="shared" ref="O12:AG12" si="24">IFERROR(INDEX($N29:$AG29,MATCH(O$3,$N$20:$AG$20,0)),0)</f>
        <v>0</v>
      </c>
      <c r="P12" s="917">
        <f t="shared" si="24"/>
        <v>0</v>
      </c>
      <c r="Q12" s="917">
        <f t="shared" si="24"/>
        <v>0</v>
      </c>
      <c r="R12" s="917">
        <f t="shared" si="24"/>
        <v>0</v>
      </c>
      <c r="S12" s="917">
        <f t="shared" si="24"/>
        <v>0</v>
      </c>
      <c r="T12" s="917">
        <f t="shared" si="24"/>
        <v>0</v>
      </c>
      <c r="U12" s="917">
        <f t="shared" si="24"/>
        <v>0</v>
      </c>
      <c r="V12" s="917">
        <f t="shared" si="24"/>
        <v>0</v>
      </c>
      <c r="W12" s="917">
        <f t="shared" si="24"/>
        <v>0</v>
      </c>
      <c r="X12" s="917">
        <f t="shared" si="24"/>
        <v>0</v>
      </c>
      <c r="Y12" s="917">
        <f t="shared" si="24"/>
        <v>0</v>
      </c>
      <c r="Z12" s="917">
        <f t="shared" si="24"/>
        <v>0</v>
      </c>
      <c r="AA12" s="917">
        <f t="shared" si="24"/>
        <v>0</v>
      </c>
      <c r="AB12" s="917">
        <f t="shared" si="24"/>
        <v>0</v>
      </c>
      <c r="AC12" s="917">
        <f t="shared" si="24"/>
        <v>0</v>
      </c>
      <c r="AD12" s="917">
        <f t="shared" si="24"/>
        <v>0</v>
      </c>
      <c r="AE12" s="917">
        <f t="shared" si="24"/>
        <v>0</v>
      </c>
      <c r="AF12" s="917">
        <f t="shared" si="24"/>
        <v>0</v>
      </c>
      <c r="AG12" s="928">
        <f t="shared" si="24"/>
        <v>0</v>
      </c>
    </row>
    <row r="13" spans="1:55" s="911" customFormat="1" ht="13.5" hidden="1">
      <c r="A13" s="911" t="str">
        <f t="shared" si="4"/>
        <v/>
      </c>
      <c r="B13" s="916">
        <f t="shared" si="9"/>
        <v>0</v>
      </c>
      <c r="C13" s="918">
        <f t="shared" si="5"/>
        <v>0</v>
      </c>
      <c r="D13" s="918">
        <f t="shared" ref="D13:J13" si="25">IFERROR(INDEX($C30:$J30,MATCH(D$3,$C$20:$J$20,0)),0)</f>
        <v>0</v>
      </c>
      <c r="E13" s="918">
        <f t="shared" si="25"/>
        <v>0</v>
      </c>
      <c r="F13" s="918">
        <f t="shared" si="25"/>
        <v>0</v>
      </c>
      <c r="G13" s="918">
        <f t="shared" si="25"/>
        <v>0</v>
      </c>
      <c r="H13" s="918">
        <f t="shared" si="25"/>
        <v>0</v>
      </c>
      <c r="I13" s="918">
        <f t="shared" si="25"/>
        <v>0</v>
      </c>
      <c r="J13" s="930">
        <f t="shared" si="25"/>
        <v>0</v>
      </c>
      <c r="M13" s="916">
        <f t="shared" si="11"/>
        <v>0</v>
      </c>
      <c r="N13" s="918">
        <f t="shared" si="7"/>
        <v>0</v>
      </c>
      <c r="O13" s="918">
        <f t="shared" ref="O13:AG13" si="26">IFERROR(INDEX($N30:$AG30,MATCH(O$3,$N$20:$AG$20,0)),0)</f>
        <v>0</v>
      </c>
      <c r="P13" s="918">
        <f t="shared" si="26"/>
        <v>0</v>
      </c>
      <c r="Q13" s="918">
        <f t="shared" si="26"/>
        <v>0</v>
      </c>
      <c r="R13" s="918">
        <f t="shared" si="26"/>
        <v>0</v>
      </c>
      <c r="S13" s="918">
        <f t="shared" si="26"/>
        <v>0</v>
      </c>
      <c r="T13" s="918">
        <f t="shared" si="26"/>
        <v>0</v>
      </c>
      <c r="U13" s="918">
        <f t="shared" si="26"/>
        <v>0</v>
      </c>
      <c r="V13" s="918">
        <f t="shared" si="26"/>
        <v>0</v>
      </c>
      <c r="W13" s="918">
        <f t="shared" si="26"/>
        <v>0</v>
      </c>
      <c r="X13" s="918">
        <f t="shared" si="26"/>
        <v>0</v>
      </c>
      <c r="Y13" s="918">
        <f t="shared" si="26"/>
        <v>0</v>
      </c>
      <c r="Z13" s="918">
        <f t="shared" si="26"/>
        <v>0</v>
      </c>
      <c r="AA13" s="918">
        <f t="shared" si="26"/>
        <v>0</v>
      </c>
      <c r="AB13" s="918">
        <f t="shared" si="26"/>
        <v>0</v>
      </c>
      <c r="AC13" s="918">
        <f t="shared" si="26"/>
        <v>0</v>
      </c>
      <c r="AD13" s="918">
        <f t="shared" si="26"/>
        <v>0</v>
      </c>
      <c r="AE13" s="918">
        <f t="shared" si="26"/>
        <v>0</v>
      </c>
      <c r="AF13" s="918">
        <f t="shared" si="26"/>
        <v>0</v>
      </c>
      <c r="AG13" s="930">
        <f t="shared" si="26"/>
        <v>0</v>
      </c>
    </row>
    <row r="14" spans="1:55" hidden="1"/>
    <row r="15" spans="1:55" hidden="1"/>
    <row r="19" spans="2:43">
      <c r="AJ19" s="960" t="s">
        <v>6</v>
      </c>
      <c r="AK19" s="960"/>
      <c r="AL19" s="961"/>
      <c r="AM19" s="962" t="s">
        <v>7</v>
      </c>
      <c r="AN19" s="963"/>
    </row>
    <row r="20" spans="2:43">
      <c r="B20" s="919"/>
      <c r="C20" s="919">
        <f>IF(C21=0,"",RANK(C31,$C$31:$J$31))</f>
        <v>2</v>
      </c>
      <c r="D20" s="919">
        <f t="shared" ref="D20:J20" si="27">IF(D21=0,"",RANK(D31,$C$31:$J$31))</f>
        <v>1</v>
      </c>
      <c r="E20" s="919" t="str">
        <f t="shared" si="27"/>
        <v/>
      </c>
      <c r="F20" s="919" t="str">
        <f t="shared" si="27"/>
        <v/>
      </c>
      <c r="G20" s="919" t="str">
        <f t="shared" si="27"/>
        <v/>
      </c>
      <c r="H20" s="919" t="str">
        <f t="shared" si="27"/>
        <v/>
      </c>
      <c r="I20" s="919" t="str">
        <f t="shared" si="27"/>
        <v/>
      </c>
      <c r="J20" s="919" t="str">
        <f t="shared" si="27"/>
        <v/>
      </c>
      <c r="M20" s="919"/>
      <c r="N20" s="919" t="str">
        <f>IF(N21=0,"",RANK(N31,$N$31:$AG$31))</f>
        <v/>
      </c>
      <c r="O20" s="919">
        <f t="shared" ref="O20:AG20" si="28">IF(O21=0,"",RANK(O31,$N$31:$AG$31))</f>
        <v>1</v>
      </c>
      <c r="P20" s="919">
        <f t="shared" si="28"/>
        <v>5</v>
      </c>
      <c r="Q20" s="919">
        <f t="shared" si="28"/>
        <v>4</v>
      </c>
      <c r="R20" s="919" t="str">
        <f t="shared" si="28"/>
        <v/>
      </c>
      <c r="S20" s="919" t="str">
        <f t="shared" si="28"/>
        <v/>
      </c>
      <c r="T20" s="919" t="str">
        <f t="shared" si="28"/>
        <v/>
      </c>
      <c r="U20" s="919" t="str">
        <f t="shared" si="28"/>
        <v/>
      </c>
      <c r="V20" s="919" t="str">
        <f t="shared" si="28"/>
        <v/>
      </c>
      <c r="W20" s="919" t="str">
        <f t="shared" si="28"/>
        <v/>
      </c>
      <c r="X20" s="919" t="str">
        <f t="shared" si="28"/>
        <v/>
      </c>
      <c r="Y20" s="919" t="str">
        <f t="shared" si="28"/>
        <v/>
      </c>
      <c r="Z20" s="919" t="str">
        <f t="shared" si="28"/>
        <v/>
      </c>
      <c r="AA20" s="919" t="str">
        <f t="shared" si="28"/>
        <v/>
      </c>
      <c r="AB20" s="919" t="str">
        <f t="shared" si="28"/>
        <v/>
      </c>
      <c r="AC20" s="919" t="str">
        <f t="shared" si="28"/>
        <v/>
      </c>
      <c r="AD20" s="919" t="str">
        <f t="shared" si="28"/>
        <v/>
      </c>
      <c r="AE20" s="919" t="str">
        <f t="shared" si="28"/>
        <v/>
      </c>
      <c r="AF20" s="919" t="str">
        <f t="shared" si="28"/>
        <v/>
      </c>
      <c r="AG20" s="919" t="str">
        <f t="shared" si="28"/>
        <v/>
      </c>
      <c r="AJ20" s="352" t="s">
        <v>8</v>
      </c>
      <c r="AK20" s="352" t="s">
        <v>9</v>
      </c>
      <c r="AL20" s="373" t="s">
        <v>10</v>
      </c>
      <c r="AM20" s="935" t="s">
        <v>11</v>
      </c>
      <c r="AN20" s="936">
        <f>COUNTIF(AM21:AM77,"*")</f>
        <v>20</v>
      </c>
      <c r="AO20" s="318" t="s">
        <v>12</v>
      </c>
      <c r="AP20" s="6"/>
      <c r="AQ20" s="6"/>
    </row>
    <row r="21" spans="2:43">
      <c r="B21" s="920"/>
      <c r="C21" s="921" t="str">
        <f>Sheet1!AB81</f>
        <v>贺欢</v>
      </c>
      <c r="D21" s="921" t="str">
        <f>Sheet1!AB82</f>
        <v>志强</v>
      </c>
      <c r="E21" s="921">
        <f>Sheet1!AB83</f>
        <v>0</v>
      </c>
      <c r="F21" s="921">
        <f>Sheet1!AB84</f>
        <v>0</v>
      </c>
      <c r="G21" s="921">
        <f>Sheet1!AB85</f>
        <v>0</v>
      </c>
      <c r="H21" s="921">
        <f>Sheet1!AB86</f>
        <v>0</v>
      </c>
      <c r="I21" s="921">
        <f>Sheet1!AB87</f>
        <v>0</v>
      </c>
      <c r="J21" s="931">
        <f>Sheet1!AB88</f>
        <v>0</v>
      </c>
      <c r="K21" s="927"/>
      <c r="L21" s="927"/>
      <c r="M21" s="920"/>
      <c r="N21" s="932">
        <f>Sheet1!AC77</f>
        <v>0</v>
      </c>
      <c r="O21" s="921" t="str">
        <f>Sheet1!AC81</f>
        <v>华华</v>
      </c>
      <c r="P21" s="921" t="str">
        <f>Sheet1!AC83</f>
        <v>雷艳</v>
      </c>
      <c r="Q21" s="921" t="str">
        <f>Sheet1!AC84</f>
        <v>小新</v>
      </c>
      <c r="R21" s="921">
        <f>Sheet1!AC85</f>
        <v>0</v>
      </c>
      <c r="S21" s="921">
        <f>Sheet1!AC86</f>
        <v>0</v>
      </c>
      <c r="T21" s="921">
        <f>Sheet1!AC87</f>
        <v>0</v>
      </c>
      <c r="U21" s="921">
        <f>Sheet1!AC88</f>
        <v>0</v>
      </c>
      <c r="V21" s="921">
        <f>Sheet1!AC89</f>
        <v>0</v>
      </c>
      <c r="W21" s="921">
        <f>Sheet1!AC90</f>
        <v>0</v>
      </c>
      <c r="X21" s="921">
        <f>Sheet1!AC91</f>
        <v>0</v>
      </c>
      <c r="Y21" s="921">
        <f>Sheet1!AC92</f>
        <v>0</v>
      </c>
      <c r="Z21" s="921">
        <f>Sheet1!AC93</f>
        <v>0</v>
      </c>
      <c r="AA21" s="921">
        <f>Sheet1!AC94</f>
        <v>0</v>
      </c>
      <c r="AB21" s="921">
        <f>Sheet1!AC95</f>
        <v>0</v>
      </c>
      <c r="AC21" s="921">
        <f>Sheet1!AC96</f>
        <v>0</v>
      </c>
      <c r="AD21" s="921">
        <f>Sheet1!AC97</f>
        <v>0</v>
      </c>
      <c r="AE21" s="921">
        <f>Sheet1!AC98</f>
        <v>0</v>
      </c>
      <c r="AF21" s="921">
        <f>Sheet1!AC99</f>
        <v>0</v>
      </c>
      <c r="AG21" s="931">
        <f>Sheet1!AC100</f>
        <v>0</v>
      </c>
      <c r="AJ21" s="937" t="str">
        <f>Sheet1!B3</f>
        <v>付姐</v>
      </c>
      <c r="AK21" s="318">
        <v>10200</v>
      </c>
      <c r="AL21" s="318">
        <f>IF(AJ21=0,"",RANK(AK21,$AK$21:$AK$77))</f>
        <v>3</v>
      </c>
      <c r="AM21" s="935" t="str">
        <f>IFERROR(INDEX($AJ$21:$AJ$77,MATCH(SMALL($AL$21:$AL$77,ROW(B1)),$AL$21:$AL$77,0)),0)</f>
        <v>志强</v>
      </c>
      <c r="AN21" s="936">
        <f t="shared" ref="AN21:AN29" si="29">SUMPRODUCT(($AJ$21:$AJ$77=AM21)*$AK$21:$AK$77)</f>
        <v>16300</v>
      </c>
      <c r="AO21" s="578" t="str">
        <f>REPT(" ",2-LEN(ROW(A1)))&amp;ROW(A1)&amp;REPT(" ",6-LEN(AN21))&amp;AN21&amp;REPT(" ",3-LEN(AM21))&amp;AM21</f>
        <v xml:space="preserve"> 1 16300 志强</v>
      </c>
      <c r="AP21" s="2"/>
      <c r="AQ21" s="2"/>
    </row>
    <row r="22" spans="2:43">
      <c r="B22" s="922" t="s">
        <v>13</v>
      </c>
      <c r="C22" s="923">
        <v>16800</v>
      </c>
      <c r="D22" s="923">
        <v>22860</v>
      </c>
      <c r="E22" s="923">
        <v>5800</v>
      </c>
      <c r="F22" s="923">
        <v>2600</v>
      </c>
      <c r="G22" s="923"/>
      <c r="H22" s="923"/>
      <c r="I22" s="923"/>
      <c r="J22" s="933"/>
      <c r="K22" s="927"/>
      <c r="L22" s="927"/>
      <c r="M22" s="922" t="s">
        <v>13</v>
      </c>
      <c r="N22" s="923"/>
      <c r="O22" s="923">
        <v>22860</v>
      </c>
      <c r="P22" s="923">
        <v>4680</v>
      </c>
      <c r="Q22" s="923">
        <v>7200</v>
      </c>
      <c r="R22" s="923">
        <v>1212</v>
      </c>
      <c r="S22" s="923">
        <v>1525</v>
      </c>
      <c r="T22" s="923">
        <v>455</v>
      </c>
      <c r="U22" s="923">
        <v>5611</v>
      </c>
      <c r="V22" s="923">
        <v>8545</v>
      </c>
      <c r="W22" s="923">
        <v>3251</v>
      </c>
      <c r="X22" s="923"/>
      <c r="Y22" s="923"/>
      <c r="Z22" s="923"/>
      <c r="AA22" s="923"/>
      <c r="AB22" s="923"/>
      <c r="AC22" s="923"/>
      <c r="AD22" s="923"/>
      <c r="AE22" s="923"/>
      <c r="AF22" s="923"/>
      <c r="AG22" s="933"/>
      <c r="AJ22" s="352" t="str">
        <f>Sheet1!B4</f>
        <v>范勇</v>
      </c>
      <c r="AK22" s="318">
        <v>8500</v>
      </c>
      <c r="AL22" s="318">
        <f t="shared" ref="AL22:AL53" si="30">IF(AJ22=0,"",RANK(AK22,$AK$21:$AK$77))</f>
        <v>7</v>
      </c>
      <c r="AM22" s="935" t="str">
        <f t="shared" ref="AM22:AM53" si="31">IFERROR(INDEX($AJ$21:$AJ$77,MATCH(SMALL($AL$21:$AL$77,ROW(B2)),$AL$21:$AL$77,0)),0)</f>
        <v>小新</v>
      </c>
      <c r="AN22" s="936">
        <f t="shared" si="29"/>
        <v>12000</v>
      </c>
      <c r="AO22" s="578" t="str">
        <f t="shared" ref="AO22:AO53" si="32">REPT(" ",2-LEN(ROW(A2)))&amp;ROW(A2)&amp;REPT(" ",6-LEN(AN22))&amp;AN22&amp;REPT(" ",3-LEN(AM22))&amp;AM22</f>
        <v xml:space="preserve"> 2 12000 小新</v>
      </c>
      <c r="AP22" s="2"/>
      <c r="AQ22" s="2"/>
    </row>
    <row r="23" spans="2:43">
      <c r="B23" s="922" t="s">
        <v>14</v>
      </c>
      <c r="C23" s="923">
        <v>39200</v>
      </c>
      <c r="D23" s="923">
        <v>53340</v>
      </c>
      <c r="E23" s="923"/>
      <c r="F23" s="923"/>
      <c r="G23" s="923"/>
      <c r="H23" s="923"/>
      <c r="I23" s="923"/>
      <c r="J23" s="933"/>
      <c r="K23" s="927"/>
      <c r="L23" s="927"/>
      <c r="M23" s="922" t="s">
        <v>14</v>
      </c>
      <c r="N23" s="923"/>
      <c r="O23" s="923">
        <v>53340</v>
      </c>
      <c r="P23" s="923">
        <v>2500</v>
      </c>
      <c r="Q23" s="923">
        <v>3600</v>
      </c>
      <c r="R23" s="923">
        <v>1213</v>
      </c>
      <c r="S23" s="923">
        <v>1526</v>
      </c>
      <c r="T23" s="923">
        <v>456</v>
      </c>
      <c r="U23" s="923">
        <v>5612</v>
      </c>
      <c r="V23" s="923">
        <v>8546</v>
      </c>
      <c r="W23" s="923">
        <v>3252</v>
      </c>
      <c r="X23" s="923"/>
      <c r="Y23" s="923"/>
      <c r="Z23" s="923"/>
      <c r="AA23" s="923"/>
      <c r="AB23" s="923"/>
      <c r="AC23" s="923"/>
      <c r="AD23" s="923"/>
      <c r="AE23" s="923"/>
      <c r="AF23" s="923"/>
      <c r="AG23" s="933"/>
      <c r="AJ23" s="352" t="str">
        <f>Sheet1!B5</f>
        <v>贺欢</v>
      </c>
      <c r="AK23" s="318">
        <v>6523</v>
      </c>
      <c r="AL23" s="318">
        <f t="shared" si="30"/>
        <v>8</v>
      </c>
      <c r="AM23" s="935" t="str">
        <f t="shared" si="31"/>
        <v>付姐</v>
      </c>
      <c r="AN23" s="936">
        <f t="shared" si="29"/>
        <v>10200</v>
      </c>
      <c r="AO23" s="578" t="str">
        <f t="shared" si="32"/>
        <v xml:space="preserve"> 3 10200 付姐</v>
      </c>
      <c r="AP23" s="2"/>
      <c r="AQ23" s="2"/>
    </row>
    <row r="24" spans="2:43">
      <c r="B24" s="922" t="s">
        <v>15</v>
      </c>
      <c r="C24" s="923">
        <v>15000</v>
      </c>
      <c r="D24" s="923">
        <v>18000</v>
      </c>
      <c r="E24" s="923"/>
      <c r="F24" s="923"/>
      <c r="G24" s="923"/>
      <c r="H24" s="923"/>
      <c r="I24" s="923"/>
      <c r="J24" s="933"/>
      <c r="K24" s="927"/>
      <c r="L24" s="927"/>
      <c r="M24" s="922" t="s">
        <v>15</v>
      </c>
      <c r="N24" s="923"/>
      <c r="O24" s="923">
        <v>18000</v>
      </c>
      <c r="P24" s="923">
        <v>1230</v>
      </c>
      <c r="Q24" s="923">
        <v>3200</v>
      </c>
      <c r="R24" s="923">
        <v>1214</v>
      </c>
      <c r="S24" s="923">
        <v>1527</v>
      </c>
      <c r="T24" s="923">
        <v>457</v>
      </c>
      <c r="U24" s="923">
        <v>5613</v>
      </c>
      <c r="V24" s="923">
        <v>8547</v>
      </c>
      <c r="W24" s="923">
        <v>3253</v>
      </c>
      <c r="X24" s="923"/>
      <c r="Y24" s="923"/>
      <c r="Z24" s="923"/>
      <c r="AA24" s="923"/>
      <c r="AB24" s="923"/>
      <c r="AC24" s="923"/>
      <c r="AD24" s="923"/>
      <c r="AE24" s="923"/>
      <c r="AF24" s="923"/>
      <c r="AG24" s="933"/>
      <c r="AJ24" s="350" t="str">
        <f>Sheet1!B6</f>
        <v>志强</v>
      </c>
      <c r="AK24" s="2">
        <v>16300</v>
      </c>
      <c r="AL24" s="318">
        <f t="shared" si="30"/>
        <v>1</v>
      </c>
      <c r="AM24" s="935" t="str">
        <f t="shared" si="31"/>
        <v>雷艳</v>
      </c>
      <c r="AN24" s="936">
        <f t="shared" si="29"/>
        <v>9870</v>
      </c>
      <c r="AO24" s="578" t="str">
        <f t="shared" si="32"/>
        <v xml:space="preserve"> 4  9870 雷艳</v>
      </c>
      <c r="AP24" s="2"/>
      <c r="AQ24" s="2"/>
    </row>
    <row r="25" spans="2:43">
      <c r="B25" s="922" t="s">
        <v>16</v>
      </c>
      <c r="C25" s="923">
        <v>20000</v>
      </c>
      <c r="D25" s="923">
        <v>21000</v>
      </c>
      <c r="E25" s="923"/>
      <c r="F25" s="923"/>
      <c r="G25" s="923"/>
      <c r="H25" s="923"/>
      <c r="I25" s="923"/>
      <c r="J25" s="933"/>
      <c r="K25" s="927"/>
      <c r="L25" s="927"/>
      <c r="M25" s="922" t="s">
        <v>16</v>
      </c>
      <c r="N25" s="923"/>
      <c r="O25" s="923">
        <v>21000</v>
      </c>
      <c r="P25" s="923">
        <v>4500</v>
      </c>
      <c r="Q25" s="923">
        <v>9400</v>
      </c>
      <c r="R25" s="923">
        <v>1215</v>
      </c>
      <c r="S25" s="923">
        <v>1528</v>
      </c>
      <c r="T25" s="923">
        <v>458</v>
      </c>
      <c r="U25" s="923">
        <v>5614</v>
      </c>
      <c r="V25" s="923">
        <v>8548</v>
      </c>
      <c r="W25" s="923">
        <v>3254</v>
      </c>
      <c r="X25" s="923"/>
      <c r="Y25" s="923"/>
      <c r="Z25" s="923"/>
      <c r="AA25" s="923"/>
      <c r="AB25" s="923"/>
      <c r="AC25" s="923"/>
      <c r="AD25" s="923"/>
      <c r="AE25" s="923"/>
      <c r="AF25" s="923"/>
      <c r="AG25" s="933"/>
      <c r="AJ25" s="350" t="str">
        <f>Sheet1!B7</f>
        <v>华华</v>
      </c>
      <c r="AK25" s="2">
        <v>8860</v>
      </c>
      <c r="AL25" s="318">
        <f t="shared" si="30"/>
        <v>5</v>
      </c>
      <c r="AM25" s="935" t="str">
        <f t="shared" si="31"/>
        <v>华华</v>
      </c>
      <c r="AN25" s="936">
        <f t="shared" si="29"/>
        <v>8860</v>
      </c>
      <c r="AO25" s="578" t="str">
        <f t="shared" si="32"/>
        <v xml:space="preserve"> 5  8860 华华</v>
      </c>
      <c r="AP25" s="2"/>
      <c r="AQ25" s="2"/>
    </row>
    <row r="26" spans="2:43">
      <c r="B26" s="922" t="s">
        <v>17</v>
      </c>
      <c r="C26" s="923">
        <v>4200</v>
      </c>
      <c r="D26" s="923">
        <v>14340</v>
      </c>
      <c r="E26" s="923"/>
      <c r="F26" s="923"/>
      <c r="G26" s="923"/>
      <c r="H26" s="923"/>
      <c r="I26" s="923"/>
      <c r="J26" s="933"/>
      <c r="K26" s="927"/>
      <c r="L26" s="927"/>
      <c r="M26" s="922" t="s">
        <v>17</v>
      </c>
      <c r="N26" s="923"/>
      <c r="O26" s="923">
        <v>14340</v>
      </c>
      <c r="P26" s="923">
        <v>8200</v>
      </c>
      <c r="Q26" s="923">
        <v>4100</v>
      </c>
      <c r="R26" s="923">
        <v>1216</v>
      </c>
      <c r="S26" s="923">
        <v>1529</v>
      </c>
      <c r="T26" s="923">
        <v>459</v>
      </c>
      <c r="U26" s="923">
        <v>5615</v>
      </c>
      <c r="V26" s="923">
        <v>8549</v>
      </c>
      <c r="W26" s="923">
        <v>3255</v>
      </c>
      <c r="X26" s="923"/>
      <c r="Y26" s="923"/>
      <c r="Z26" s="923"/>
      <c r="AA26" s="923"/>
      <c r="AB26" s="923"/>
      <c r="AC26" s="923"/>
      <c r="AD26" s="923"/>
      <c r="AE26" s="923"/>
      <c r="AF26" s="923"/>
      <c r="AG26" s="933"/>
      <c r="AJ26" s="350" t="str">
        <f>Sheet1!B8</f>
        <v>阿郎</v>
      </c>
      <c r="AK26" s="2">
        <v>6500</v>
      </c>
      <c r="AL26" s="318">
        <f t="shared" si="30"/>
        <v>9</v>
      </c>
      <c r="AM26" s="935" t="str">
        <f t="shared" si="31"/>
        <v>ER</v>
      </c>
      <c r="AN26" s="936">
        <f t="shared" si="29"/>
        <v>8670</v>
      </c>
      <c r="AO26" s="578" t="str">
        <f t="shared" si="32"/>
        <v xml:space="preserve"> 6  8670 ER</v>
      </c>
      <c r="AP26" s="2"/>
      <c r="AQ26" s="2"/>
    </row>
    <row r="27" spans="2:43">
      <c r="B27" s="922"/>
      <c r="C27" s="923"/>
      <c r="D27" s="923"/>
      <c r="E27" s="923"/>
      <c r="F27" s="923"/>
      <c r="G27" s="923"/>
      <c r="H27" s="923"/>
      <c r="I27" s="923"/>
      <c r="J27" s="933"/>
      <c r="K27" s="959"/>
      <c r="L27" s="959"/>
      <c r="M27" s="922"/>
      <c r="N27" s="923"/>
      <c r="O27" s="923"/>
      <c r="P27" s="923"/>
      <c r="Q27" s="923"/>
      <c r="R27" s="923"/>
      <c r="S27" s="923"/>
      <c r="T27" s="923"/>
      <c r="U27" s="923"/>
      <c r="V27" s="923"/>
      <c r="W27" s="923"/>
      <c r="X27" s="923"/>
      <c r="Y27" s="923"/>
      <c r="Z27" s="923"/>
      <c r="AA27" s="923"/>
      <c r="AB27" s="923"/>
      <c r="AC27" s="923"/>
      <c r="AD27" s="923"/>
      <c r="AE27" s="923"/>
      <c r="AF27" s="923"/>
      <c r="AG27" s="933"/>
      <c r="AJ27" s="350" t="str">
        <f>Sheet1!B9</f>
        <v>雷艳</v>
      </c>
      <c r="AK27" s="2">
        <v>9870</v>
      </c>
      <c r="AL27" s="318">
        <f t="shared" si="30"/>
        <v>4</v>
      </c>
      <c r="AM27" s="935" t="str">
        <f t="shared" si="31"/>
        <v>范勇</v>
      </c>
      <c r="AN27" s="936">
        <f t="shared" si="29"/>
        <v>8500</v>
      </c>
      <c r="AO27" s="578" t="str">
        <f t="shared" si="32"/>
        <v xml:space="preserve"> 7  8500 范勇</v>
      </c>
      <c r="AP27" s="2"/>
      <c r="AQ27" s="2"/>
    </row>
    <row r="28" spans="2:43">
      <c r="B28" s="922"/>
      <c r="C28" s="923"/>
      <c r="D28" s="923"/>
      <c r="E28" s="923"/>
      <c r="F28" s="923"/>
      <c r="G28" s="923"/>
      <c r="H28" s="923"/>
      <c r="I28" s="923"/>
      <c r="J28" s="933"/>
      <c r="K28" s="911"/>
      <c r="L28" s="911"/>
      <c r="M28" s="922"/>
      <c r="N28" s="923"/>
      <c r="O28" s="923"/>
      <c r="P28" s="923"/>
      <c r="Q28" s="923"/>
      <c r="R28" s="923"/>
      <c r="S28" s="923"/>
      <c r="T28" s="923"/>
      <c r="U28" s="923"/>
      <c r="V28" s="923"/>
      <c r="W28" s="923"/>
      <c r="X28" s="923"/>
      <c r="Y28" s="923"/>
      <c r="Z28" s="923"/>
      <c r="AA28" s="923"/>
      <c r="AB28" s="923"/>
      <c r="AC28" s="923"/>
      <c r="AD28" s="923"/>
      <c r="AE28" s="923"/>
      <c r="AF28" s="923"/>
      <c r="AG28" s="933"/>
      <c r="AJ28" s="350" t="str">
        <f>Sheet1!B10</f>
        <v>小新</v>
      </c>
      <c r="AK28" s="2">
        <v>12000</v>
      </c>
      <c r="AL28" s="318">
        <f t="shared" si="30"/>
        <v>2</v>
      </c>
      <c r="AM28" s="935" t="str">
        <f t="shared" si="31"/>
        <v>贺欢</v>
      </c>
      <c r="AN28" s="936">
        <f t="shared" si="29"/>
        <v>6523</v>
      </c>
      <c r="AO28" s="578" t="str">
        <f t="shared" si="32"/>
        <v xml:space="preserve"> 8  6523 贺欢</v>
      </c>
      <c r="AP28" s="2"/>
      <c r="AQ28" s="2"/>
    </row>
    <row r="29" spans="2:43">
      <c r="B29" s="922"/>
      <c r="C29" s="923"/>
      <c r="D29" s="923"/>
      <c r="E29" s="923"/>
      <c r="F29" s="923"/>
      <c r="G29" s="923"/>
      <c r="H29" s="923"/>
      <c r="I29" s="923"/>
      <c r="J29" s="933"/>
      <c r="K29" s="911"/>
      <c r="L29" s="929"/>
      <c r="M29" s="922"/>
      <c r="N29" s="923"/>
      <c r="O29" s="923"/>
      <c r="P29" s="923"/>
      <c r="Q29" s="923"/>
      <c r="R29" s="923"/>
      <c r="S29" s="923"/>
      <c r="T29" s="923"/>
      <c r="U29" s="923"/>
      <c r="V29" s="923"/>
      <c r="W29" s="923"/>
      <c r="X29" s="923"/>
      <c r="Y29" s="923"/>
      <c r="Z29" s="923"/>
      <c r="AA29" s="923"/>
      <c r="AB29" s="923"/>
      <c r="AC29" s="923"/>
      <c r="AD29" s="923"/>
      <c r="AE29" s="923"/>
      <c r="AF29" s="923"/>
      <c r="AG29" s="933"/>
      <c r="AJ29" s="350" t="str">
        <f>Sheet1!B11</f>
        <v>欢欢</v>
      </c>
      <c r="AK29" s="2">
        <v>2100</v>
      </c>
      <c r="AL29" s="318">
        <f t="shared" si="30"/>
        <v>14</v>
      </c>
      <c r="AM29" s="935" t="str">
        <f t="shared" si="31"/>
        <v>阿郎</v>
      </c>
      <c r="AN29" s="936">
        <f t="shared" si="29"/>
        <v>6500</v>
      </c>
      <c r="AO29" s="578" t="str">
        <f t="shared" si="32"/>
        <v xml:space="preserve"> 9  6500 阿郎</v>
      </c>
      <c r="AP29" s="2"/>
      <c r="AQ29" s="2"/>
    </row>
    <row r="30" spans="2:43">
      <c r="B30" s="924"/>
      <c r="C30" s="925"/>
      <c r="D30" s="925"/>
      <c r="E30" s="925"/>
      <c r="F30" s="925"/>
      <c r="G30" s="925"/>
      <c r="H30" s="925"/>
      <c r="I30" s="925"/>
      <c r="J30" s="934"/>
      <c r="K30" s="911"/>
      <c r="L30" s="911"/>
      <c r="M30" s="924"/>
      <c r="N30" s="925"/>
      <c r="O30" s="925"/>
      <c r="P30" s="925"/>
      <c r="Q30" s="925"/>
      <c r="R30" s="925"/>
      <c r="S30" s="925"/>
      <c r="T30" s="925"/>
      <c r="U30" s="925"/>
      <c r="V30" s="925"/>
      <c r="W30" s="925"/>
      <c r="X30" s="925"/>
      <c r="Y30" s="925"/>
      <c r="Z30" s="925"/>
      <c r="AA30" s="925"/>
      <c r="AB30" s="925"/>
      <c r="AC30" s="925"/>
      <c r="AD30" s="925"/>
      <c r="AE30" s="925"/>
      <c r="AF30" s="925"/>
      <c r="AG30" s="934"/>
      <c r="AJ30" s="350" t="str">
        <f>Sheet1!B12</f>
        <v>敬雯</v>
      </c>
      <c r="AK30" s="2">
        <v>5680</v>
      </c>
      <c r="AL30" s="318">
        <f t="shared" si="30"/>
        <v>10</v>
      </c>
      <c r="AM30" s="935" t="str">
        <f t="shared" si="31"/>
        <v>敬雯</v>
      </c>
      <c r="AN30" s="936">
        <f t="shared" ref="AN30:AN77" si="33">SUMPRODUCT(($AJ$21:$AJ$77=AM30)*$AK$21:$AK$77)</f>
        <v>5680</v>
      </c>
      <c r="AO30" s="578" t="str">
        <f t="shared" si="32"/>
        <v>10  5680 敬雯</v>
      </c>
      <c r="AP30" s="2"/>
      <c r="AQ30" s="2"/>
    </row>
    <row r="31" spans="2:43">
      <c r="C31">
        <f>SUM(C22:C30)</f>
        <v>95200</v>
      </c>
      <c r="D31">
        <f t="shared" ref="D31:J31" si="34">SUM(D22:D30)</f>
        <v>129540</v>
      </c>
      <c r="E31">
        <f t="shared" si="34"/>
        <v>5800</v>
      </c>
      <c r="F31">
        <f t="shared" si="34"/>
        <v>2600</v>
      </c>
      <c r="G31">
        <f t="shared" si="34"/>
        <v>0</v>
      </c>
      <c r="H31">
        <f t="shared" si="34"/>
        <v>0</v>
      </c>
      <c r="I31">
        <f t="shared" si="34"/>
        <v>0</v>
      </c>
      <c r="J31">
        <f t="shared" si="34"/>
        <v>0</v>
      </c>
      <c r="N31">
        <f>SUM(N21:N30)</f>
        <v>0</v>
      </c>
      <c r="O31">
        <f t="shared" ref="O31:AG31" si="35">SUM(O21:O30)</f>
        <v>129540</v>
      </c>
      <c r="P31">
        <f t="shared" si="35"/>
        <v>21110</v>
      </c>
      <c r="Q31">
        <f t="shared" si="35"/>
        <v>27500</v>
      </c>
      <c r="R31">
        <f t="shared" si="35"/>
        <v>6070</v>
      </c>
      <c r="S31">
        <f t="shared" si="35"/>
        <v>7635</v>
      </c>
      <c r="T31">
        <f t="shared" si="35"/>
        <v>2285</v>
      </c>
      <c r="U31">
        <f t="shared" si="35"/>
        <v>28065</v>
      </c>
      <c r="V31">
        <f t="shared" si="35"/>
        <v>42735</v>
      </c>
      <c r="W31">
        <f t="shared" si="35"/>
        <v>16265</v>
      </c>
      <c r="X31">
        <f t="shared" si="35"/>
        <v>0</v>
      </c>
      <c r="Y31">
        <f t="shared" si="35"/>
        <v>0</v>
      </c>
      <c r="Z31">
        <f t="shared" si="35"/>
        <v>0</v>
      </c>
      <c r="AA31">
        <f t="shared" si="35"/>
        <v>0</v>
      </c>
      <c r="AB31">
        <f t="shared" si="35"/>
        <v>0</v>
      </c>
      <c r="AC31">
        <f t="shared" si="35"/>
        <v>0</v>
      </c>
      <c r="AD31">
        <f t="shared" si="35"/>
        <v>0</v>
      </c>
      <c r="AE31">
        <f t="shared" si="35"/>
        <v>0</v>
      </c>
      <c r="AF31">
        <f t="shared" si="35"/>
        <v>0</v>
      </c>
      <c r="AG31">
        <f t="shared" si="35"/>
        <v>0</v>
      </c>
      <c r="AJ31" s="350" t="str">
        <f>Sheet1!B13</f>
        <v>西子</v>
      </c>
      <c r="AK31" s="2">
        <v>3100</v>
      </c>
      <c r="AL31" s="318">
        <f t="shared" si="30"/>
        <v>12</v>
      </c>
      <c r="AM31" s="935" t="str">
        <f t="shared" si="31"/>
        <v>DX</v>
      </c>
      <c r="AN31" s="936">
        <f t="shared" si="33"/>
        <v>3210</v>
      </c>
      <c r="AO31" s="578" t="str">
        <f t="shared" si="32"/>
        <v>11  3210 DX</v>
      </c>
      <c r="AP31" s="2"/>
      <c r="AQ31" s="2"/>
    </row>
    <row r="32" spans="2:43">
      <c r="AJ32" s="350" t="s">
        <v>18</v>
      </c>
      <c r="AK32" s="2">
        <v>2230</v>
      </c>
      <c r="AL32" s="318">
        <f t="shared" si="30"/>
        <v>13</v>
      </c>
      <c r="AM32" s="935" t="str">
        <f t="shared" si="31"/>
        <v>西子</v>
      </c>
      <c r="AN32" s="936">
        <f t="shared" si="33"/>
        <v>3100</v>
      </c>
      <c r="AO32" s="578" t="str">
        <f t="shared" si="32"/>
        <v>12  3100 西子</v>
      </c>
      <c r="AP32" s="2"/>
      <c r="AQ32" s="2"/>
    </row>
    <row r="33" spans="36:43">
      <c r="AJ33" s="350" t="s">
        <v>19</v>
      </c>
      <c r="AK33" s="2">
        <v>1600</v>
      </c>
      <c r="AL33" s="318">
        <f t="shared" si="30"/>
        <v>16</v>
      </c>
      <c r="AM33" s="935" t="str">
        <f t="shared" si="31"/>
        <v>DS</v>
      </c>
      <c r="AN33" s="936">
        <f t="shared" si="33"/>
        <v>2230</v>
      </c>
      <c r="AO33" s="578" t="str">
        <f t="shared" si="32"/>
        <v>13  2230 DS</v>
      </c>
      <c r="AP33" s="2"/>
      <c r="AQ33" s="2"/>
    </row>
    <row r="34" spans="36:43">
      <c r="AJ34" s="350" t="s">
        <v>20</v>
      </c>
      <c r="AK34" s="2">
        <v>1230</v>
      </c>
      <c r="AL34" s="318">
        <f t="shared" si="30"/>
        <v>19</v>
      </c>
      <c r="AM34" s="935" t="str">
        <f t="shared" si="31"/>
        <v>欢欢</v>
      </c>
      <c r="AN34" s="936">
        <f t="shared" si="33"/>
        <v>2100</v>
      </c>
      <c r="AO34" s="578" t="str">
        <f t="shared" si="32"/>
        <v>14  2100 欢欢</v>
      </c>
      <c r="AP34" s="2"/>
      <c r="AQ34" s="2"/>
    </row>
    <row r="35" spans="36:43">
      <c r="AJ35" s="350" t="s">
        <v>21</v>
      </c>
      <c r="AK35" s="2">
        <v>8670</v>
      </c>
      <c r="AL35" s="318">
        <f t="shared" si="30"/>
        <v>6</v>
      </c>
      <c r="AM35" s="935" t="str">
        <f t="shared" si="31"/>
        <v>SE</v>
      </c>
      <c r="AN35" s="936">
        <f t="shared" si="33"/>
        <v>1860</v>
      </c>
      <c r="AO35" s="578" t="str">
        <f t="shared" si="32"/>
        <v>15  1860 SE</v>
      </c>
      <c r="AP35" s="2"/>
      <c r="AQ35" s="2"/>
    </row>
    <row r="36" spans="36:43">
      <c r="AJ36" s="350" t="s">
        <v>22</v>
      </c>
      <c r="AK36" s="2">
        <v>3210</v>
      </c>
      <c r="AL36" s="318">
        <f t="shared" si="30"/>
        <v>11</v>
      </c>
      <c r="AM36" s="935" t="str">
        <f t="shared" si="31"/>
        <v>FF</v>
      </c>
      <c r="AN36" s="936">
        <f t="shared" si="33"/>
        <v>1600</v>
      </c>
      <c r="AO36" s="578" t="str">
        <f t="shared" si="32"/>
        <v>16  1600 FF</v>
      </c>
      <c r="AP36" s="2"/>
      <c r="AQ36" s="2"/>
    </row>
    <row r="37" spans="36:43">
      <c r="AJ37" s="350" t="s">
        <v>23</v>
      </c>
      <c r="AK37" s="2">
        <v>1440</v>
      </c>
      <c r="AL37" s="318">
        <f t="shared" si="30"/>
        <v>17</v>
      </c>
      <c r="AM37" s="935" t="str">
        <f t="shared" si="31"/>
        <v>HG</v>
      </c>
      <c r="AN37" s="936">
        <f t="shared" si="33"/>
        <v>1440</v>
      </c>
      <c r="AO37" s="578" t="str">
        <f t="shared" si="32"/>
        <v>17  1440 HG</v>
      </c>
      <c r="AP37" s="2"/>
      <c r="AQ37" s="2"/>
    </row>
    <row r="38" spans="36:43">
      <c r="AJ38" s="350" t="s">
        <v>24</v>
      </c>
      <c r="AK38" s="2">
        <v>1860</v>
      </c>
      <c r="AL38" s="318">
        <f t="shared" si="30"/>
        <v>15</v>
      </c>
      <c r="AM38" s="935" t="str">
        <f t="shared" si="31"/>
        <v>RE</v>
      </c>
      <c r="AN38" s="936">
        <f t="shared" si="33"/>
        <v>1280</v>
      </c>
      <c r="AO38" s="578" t="str">
        <f t="shared" si="32"/>
        <v>18  1280 RE</v>
      </c>
      <c r="AP38" s="2"/>
      <c r="AQ38" s="2"/>
    </row>
    <row r="39" spans="36:43">
      <c r="AJ39" s="350" t="s">
        <v>25</v>
      </c>
      <c r="AK39" s="2">
        <v>1280</v>
      </c>
      <c r="AL39" s="318">
        <f t="shared" si="30"/>
        <v>18</v>
      </c>
      <c r="AM39" s="935" t="str">
        <f t="shared" si="31"/>
        <v>DD</v>
      </c>
      <c r="AN39" s="936">
        <f t="shared" si="33"/>
        <v>1230</v>
      </c>
      <c r="AO39" s="578" t="str">
        <f t="shared" si="32"/>
        <v>19  1230 DD</v>
      </c>
      <c r="AP39" s="2"/>
      <c r="AQ39" s="2"/>
    </row>
    <row r="40" spans="36:43">
      <c r="AJ40" s="350" t="s">
        <v>26</v>
      </c>
      <c r="AK40" s="2">
        <v>1142</v>
      </c>
      <c r="AL40" s="318">
        <f t="shared" si="30"/>
        <v>20</v>
      </c>
      <c r="AM40" s="935" t="str">
        <f t="shared" si="31"/>
        <v>AWE</v>
      </c>
      <c r="AN40" s="936">
        <f t="shared" si="33"/>
        <v>1142</v>
      </c>
      <c r="AO40" s="578" t="str">
        <f t="shared" si="32"/>
        <v>20  1142AWE</v>
      </c>
      <c r="AP40" s="2"/>
      <c r="AQ40" s="2"/>
    </row>
    <row r="41" spans="36:43" hidden="1">
      <c r="AJ41" s="350">
        <f>Sheet1!B23</f>
        <v>0</v>
      </c>
      <c r="AK41" s="2"/>
      <c r="AL41" s="318" t="str">
        <f t="shared" si="30"/>
        <v/>
      </c>
      <c r="AM41" s="935">
        <f t="shared" si="31"/>
        <v>0</v>
      </c>
      <c r="AN41" s="936">
        <f t="shared" si="33"/>
        <v>0</v>
      </c>
      <c r="AO41" s="578" t="str">
        <f t="shared" si="32"/>
        <v>21     0  0</v>
      </c>
      <c r="AP41" s="2"/>
      <c r="AQ41" s="2"/>
    </row>
    <row r="42" spans="36:43" hidden="1">
      <c r="AJ42" s="350">
        <f>Sheet1!B24</f>
        <v>0</v>
      </c>
      <c r="AK42" s="2"/>
      <c r="AL42" s="318" t="str">
        <f t="shared" si="30"/>
        <v/>
      </c>
      <c r="AM42" s="935">
        <f t="shared" si="31"/>
        <v>0</v>
      </c>
      <c r="AN42" s="936">
        <f t="shared" si="33"/>
        <v>0</v>
      </c>
      <c r="AO42" s="578" t="str">
        <f t="shared" si="32"/>
        <v>22     0  0</v>
      </c>
      <c r="AP42" s="2"/>
      <c r="AQ42" s="2"/>
    </row>
    <row r="43" spans="36:43" hidden="1">
      <c r="AJ43" s="350">
        <f>Sheet1!B25</f>
        <v>0</v>
      </c>
      <c r="AK43" s="2"/>
      <c r="AL43" s="318" t="str">
        <f t="shared" si="30"/>
        <v/>
      </c>
      <c r="AM43" s="935">
        <f t="shared" si="31"/>
        <v>0</v>
      </c>
      <c r="AN43" s="936">
        <f t="shared" si="33"/>
        <v>0</v>
      </c>
      <c r="AO43" s="578" t="str">
        <f t="shared" si="32"/>
        <v>23     0  0</v>
      </c>
      <c r="AP43" s="2"/>
      <c r="AQ43" s="2"/>
    </row>
    <row r="44" spans="36:43" hidden="1">
      <c r="AJ44" s="350">
        <f>Sheet1!B26</f>
        <v>0</v>
      </c>
      <c r="AK44" s="2"/>
      <c r="AL44" s="318" t="str">
        <f t="shared" si="30"/>
        <v/>
      </c>
      <c r="AM44" s="935">
        <f t="shared" si="31"/>
        <v>0</v>
      </c>
      <c r="AN44" s="936">
        <f t="shared" si="33"/>
        <v>0</v>
      </c>
      <c r="AO44" s="578" t="str">
        <f t="shared" si="32"/>
        <v>24     0  0</v>
      </c>
      <c r="AP44" s="2"/>
      <c r="AQ44" s="2"/>
    </row>
    <row r="45" spans="36:43" hidden="1">
      <c r="AJ45" s="350">
        <f>Sheet1!B27</f>
        <v>0</v>
      </c>
      <c r="AK45" s="2"/>
      <c r="AL45" s="318" t="str">
        <f t="shared" si="30"/>
        <v/>
      </c>
      <c r="AM45" s="935">
        <f t="shared" si="31"/>
        <v>0</v>
      </c>
      <c r="AN45" s="936">
        <f t="shared" si="33"/>
        <v>0</v>
      </c>
      <c r="AO45" s="578" t="str">
        <f t="shared" si="32"/>
        <v>25     0  0</v>
      </c>
      <c r="AP45" s="2"/>
      <c r="AQ45" s="2"/>
    </row>
    <row r="46" spans="36:43" hidden="1">
      <c r="AJ46" s="350">
        <f>Sheet1!B28</f>
        <v>0</v>
      </c>
      <c r="AK46" s="2"/>
      <c r="AL46" s="318" t="str">
        <f t="shared" si="30"/>
        <v/>
      </c>
      <c r="AM46" s="935">
        <f t="shared" si="31"/>
        <v>0</v>
      </c>
      <c r="AN46" s="936">
        <f t="shared" si="33"/>
        <v>0</v>
      </c>
      <c r="AO46" s="578" t="str">
        <f t="shared" si="32"/>
        <v>26     0  0</v>
      </c>
      <c r="AP46" s="2"/>
      <c r="AQ46" s="2"/>
    </row>
    <row r="47" spans="36:43" hidden="1">
      <c r="AJ47" s="350">
        <f>Sheet1!B29</f>
        <v>0</v>
      </c>
      <c r="AK47" s="2"/>
      <c r="AL47" s="318" t="str">
        <f t="shared" si="30"/>
        <v/>
      </c>
      <c r="AM47" s="935">
        <f t="shared" si="31"/>
        <v>0</v>
      </c>
      <c r="AN47" s="936">
        <f t="shared" si="33"/>
        <v>0</v>
      </c>
      <c r="AO47" s="578" t="str">
        <f t="shared" si="32"/>
        <v>27     0  0</v>
      </c>
      <c r="AP47" s="2"/>
      <c r="AQ47" s="2"/>
    </row>
    <row r="48" spans="36:43" hidden="1">
      <c r="AJ48" s="350">
        <f>Sheet1!B30</f>
        <v>0</v>
      </c>
      <c r="AK48" s="2"/>
      <c r="AL48" s="318" t="str">
        <f t="shared" si="30"/>
        <v/>
      </c>
      <c r="AM48" s="935">
        <f t="shared" si="31"/>
        <v>0</v>
      </c>
      <c r="AN48" s="936">
        <f t="shared" si="33"/>
        <v>0</v>
      </c>
      <c r="AO48" s="578" t="str">
        <f t="shared" si="32"/>
        <v>28     0  0</v>
      </c>
      <c r="AP48" s="2"/>
      <c r="AQ48" s="2"/>
    </row>
    <row r="49" spans="36:43" hidden="1">
      <c r="AJ49" s="350">
        <f>Sheet1!B31</f>
        <v>0</v>
      </c>
      <c r="AK49" s="2"/>
      <c r="AL49" s="318" t="str">
        <f t="shared" si="30"/>
        <v/>
      </c>
      <c r="AM49" s="935">
        <f t="shared" si="31"/>
        <v>0</v>
      </c>
      <c r="AN49" s="936">
        <f t="shared" si="33"/>
        <v>0</v>
      </c>
      <c r="AO49" s="578" t="str">
        <f t="shared" si="32"/>
        <v>29     0  0</v>
      </c>
      <c r="AP49" s="2"/>
      <c r="AQ49" s="2"/>
    </row>
    <row r="50" spans="36:43" hidden="1">
      <c r="AJ50" s="350">
        <f>Sheet1!B32</f>
        <v>0</v>
      </c>
      <c r="AK50" s="2"/>
      <c r="AL50" s="318" t="str">
        <f t="shared" si="30"/>
        <v/>
      </c>
      <c r="AM50" s="935">
        <f t="shared" si="31"/>
        <v>0</v>
      </c>
      <c r="AN50" s="936">
        <f t="shared" si="33"/>
        <v>0</v>
      </c>
      <c r="AO50" s="578" t="str">
        <f t="shared" si="32"/>
        <v>30     0  0</v>
      </c>
      <c r="AP50" s="2"/>
      <c r="AQ50" s="2"/>
    </row>
    <row r="51" spans="36:43" hidden="1">
      <c r="AJ51" s="350">
        <f>Sheet1!B33</f>
        <v>0</v>
      </c>
      <c r="AK51" s="2"/>
      <c r="AL51" s="318" t="str">
        <f t="shared" si="30"/>
        <v/>
      </c>
      <c r="AM51" s="935">
        <f t="shared" si="31"/>
        <v>0</v>
      </c>
      <c r="AN51" s="936">
        <f t="shared" si="33"/>
        <v>0</v>
      </c>
      <c r="AO51" s="578" t="str">
        <f t="shared" si="32"/>
        <v>31     0  0</v>
      </c>
      <c r="AP51" s="2"/>
      <c r="AQ51" s="2"/>
    </row>
    <row r="52" spans="36:43" hidden="1">
      <c r="AJ52" s="350">
        <f>Sheet1!B34</f>
        <v>0</v>
      </c>
      <c r="AK52" s="2"/>
      <c r="AL52" s="318" t="str">
        <f t="shared" si="30"/>
        <v/>
      </c>
      <c r="AM52" s="935">
        <f t="shared" si="31"/>
        <v>0</v>
      </c>
      <c r="AN52" s="936">
        <f t="shared" si="33"/>
        <v>0</v>
      </c>
      <c r="AO52" s="578" t="str">
        <f t="shared" si="32"/>
        <v>32     0  0</v>
      </c>
      <c r="AP52" s="2"/>
      <c r="AQ52" s="2"/>
    </row>
    <row r="53" spans="36:43" hidden="1">
      <c r="AJ53" s="350">
        <f>Sheet1!B35</f>
        <v>0</v>
      </c>
      <c r="AK53" s="2"/>
      <c r="AL53" s="318" t="str">
        <f t="shared" si="30"/>
        <v/>
      </c>
      <c r="AM53" s="935">
        <f t="shared" si="31"/>
        <v>0</v>
      </c>
      <c r="AN53" s="936">
        <f t="shared" si="33"/>
        <v>0</v>
      </c>
      <c r="AO53" s="578" t="str">
        <f t="shared" si="32"/>
        <v>33     0  0</v>
      </c>
      <c r="AP53" s="2"/>
      <c r="AQ53" s="2"/>
    </row>
    <row r="54" spans="36:43" hidden="1">
      <c r="AJ54" s="350">
        <f>Sheet1!B36</f>
        <v>0</v>
      </c>
      <c r="AK54" s="2"/>
      <c r="AL54" s="318" t="str">
        <f t="shared" ref="AL54:AL77" si="36">IF(AJ54=0,"",RANK(AK54,$AK$21:$AK$77))</f>
        <v/>
      </c>
      <c r="AM54" s="935">
        <f t="shared" ref="AM54:AM77" si="37">IFERROR(INDEX($AJ$21:$AJ$77,MATCH(SMALL($AL$21:$AL$77,ROW(B34)),$AL$21:$AL$77,0)),0)</f>
        <v>0</v>
      </c>
      <c r="AN54" s="936">
        <f t="shared" si="33"/>
        <v>0</v>
      </c>
      <c r="AO54" s="578" t="str">
        <f t="shared" ref="AO54:AO77" si="38">REPT(" ",2-LEN(ROW(A34)))&amp;ROW(A34)&amp;REPT(" ",6-LEN(AN54))&amp;AN54&amp;REPT(" ",3-LEN(AM54))&amp;AM54</f>
        <v>34     0  0</v>
      </c>
      <c r="AP54" s="2"/>
      <c r="AQ54" s="2"/>
    </row>
    <row r="55" spans="36:43" hidden="1">
      <c r="AJ55" s="350">
        <f>Sheet1!B37</f>
        <v>0</v>
      </c>
      <c r="AK55" s="2"/>
      <c r="AL55" s="318" t="str">
        <f t="shared" si="36"/>
        <v/>
      </c>
      <c r="AM55" s="935">
        <f t="shared" si="37"/>
        <v>0</v>
      </c>
      <c r="AN55" s="936">
        <f t="shared" si="33"/>
        <v>0</v>
      </c>
      <c r="AO55" s="578" t="str">
        <f t="shared" si="38"/>
        <v>35     0  0</v>
      </c>
      <c r="AP55" s="2"/>
      <c r="AQ55" s="2"/>
    </row>
    <row r="56" spans="36:43" hidden="1">
      <c r="AJ56" s="350">
        <f>Sheet1!B38</f>
        <v>0</v>
      </c>
      <c r="AK56" s="2"/>
      <c r="AL56" s="318" t="str">
        <f t="shared" si="36"/>
        <v/>
      </c>
      <c r="AM56" s="935">
        <f t="shared" si="37"/>
        <v>0</v>
      </c>
      <c r="AN56" s="936">
        <f t="shared" si="33"/>
        <v>0</v>
      </c>
      <c r="AO56" s="578" t="str">
        <f t="shared" si="38"/>
        <v>36     0  0</v>
      </c>
      <c r="AP56" s="2"/>
      <c r="AQ56" s="2"/>
    </row>
    <row r="57" spans="36:43" hidden="1">
      <c r="AJ57" s="350">
        <f>Sheet1!B39</f>
        <v>0</v>
      </c>
      <c r="AK57" s="2"/>
      <c r="AL57" s="318" t="str">
        <f t="shared" si="36"/>
        <v/>
      </c>
      <c r="AM57" s="935">
        <f t="shared" si="37"/>
        <v>0</v>
      </c>
      <c r="AN57" s="936">
        <f t="shared" si="33"/>
        <v>0</v>
      </c>
      <c r="AO57" s="578" t="str">
        <f t="shared" si="38"/>
        <v>37     0  0</v>
      </c>
      <c r="AP57" s="2"/>
      <c r="AQ57" s="2"/>
    </row>
    <row r="58" spans="36:43" hidden="1">
      <c r="AJ58" s="350">
        <f>Sheet1!B40</f>
        <v>0</v>
      </c>
      <c r="AK58" s="2"/>
      <c r="AL58" s="318" t="str">
        <f t="shared" si="36"/>
        <v/>
      </c>
      <c r="AM58" s="935">
        <f t="shared" si="37"/>
        <v>0</v>
      </c>
      <c r="AN58" s="936">
        <f t="shared" si="33"/>
        <v>0</v>
      </c>
      <c r="AO58" s="578" t="str">
        <f t="shared" si="38"/>
        <v>38     0  0</v>
      </c>
      <c r="AP58" s="2"/>
      <c r="AQ58" s="2"/>
    </row>
    <row r="59" spans="36:43" hidden="1">
      <c r="AJ59" s="350">
        <f>Sheet1!B41</f>
        <v>0</v>
      </c>
      <c r="AK59" s="2"/>
      <c r="AL59" s="318" t="str">
        <f t="shared" si="36"/>
        <v/>
      </c>
      <c r="AM59" s="935">
        <f t="shared" si="37"/>
        <v>0</v>
      </c>
      <c r="AN59" s="936">
        <f t="shared" si="33"/>
        <v>0</v>
      </c>
      <c r="AO59" s="578" t="str">
        <f t="shared" si="38"/>
        <v>39     0  0</v>
      </c>
      <c r="AP59" s="2"/>
      <c r="AQ59" s="2"/>
    </row>
    <row r="60" spans="36:43" hidden="1">
      <c r="AJ60" s="350">
        <f>Sheet1!B42</f>
        <v>0</v>
      </c>
      <c r="AK60" s="2"/>
      <c r="AL60" s="318" t="str">
        <f t="shared" si="36"/>
        <v/>
      </c>
      <c r="AM60" s="935">
        <f t="shared" si="37"/>
        <v>0</v>
      </c>
      <c r="AN60" s="936">
        <f t="shared" si="33"/>
        <v>0</v>
      </c>
      <c r="AO60" s="578" t="str">
        <f t="shared" si="38"/>
        <v>40     0  0</v>
      </c>
      <c r="AP60" s="2"/>
      <c r="AQ60" s="2"/>
    </row>
    <row r="61" spans="36:43" hidden="1">
      <c r="AJ61" s="350">
        <f>Sheet1!B43</f>
        <v>0</v>
      </c>
      <c r="AK61" s="2"/>
      <c r="AL61" s="318" t="str">
        <f t="shared" si="36"/>
        <v/>
      </c>
      <c r="AM61" s="935">
        <f t="shared" si="37"/>
        <v>0</v>
      </c>
      <c r="AN61" s="936">
        <f t="shared" si="33"/>
        <v>0</v>
      </c>
      <c r="AO61" s="578" t="str">
        <f t="shared" si="38"/>
        <v>41     0  0</v>
      </c>
      <c r="AP61" s="2"/>
      <c r="AQ61" s="2"/>
    </row>
    <row r="62" spans="36:43" hidden="1">
      <c r="AJ62" s="350">
        <f>Sheet1!B44</f>
        <v>0</v>
      </c>
      <c r="AK62" s="2"/>
      <c r="AL62" s="318" t="str">
        <f t="shared" si="36"/>
        <v/>
      </c>
      <c r="AM62" s="935">
        <f t="shared" si="37"/>
        <v>0</v>
      </c>
      <c r="AN62" s="936">
        <f t="shared" si="33"/>
        <v>0</v>
      </c>
      <c r="AO62" s="578" t="str">
        <f t="shared" si="38"/>
        <v>42     0  0</v>
      </c>
      <c r="AP62" s="2"/>
      <c r="AQ62" s="2"/>
    </row>
    <row r="63" spans="36:43" hidden="1">
      <c r="AJ63" s="350">
        <f>Sheet1!B45</f>
        <v>0</v>
      </c>
      <c r="AK63" s="2"/>
      <c r="AL63" s="318" t="str">
        <f t="shared" si="36"/>
        <v/>
      </c>
      <c r="AM63" s="935">
        <f t="shared" si="37"/>
        <v>0</v>
      </c>
      <c r="AN63" s="936">
        <f t="shared" si="33"/>
        <v>0</v>
      </c>
      <c r="AO63" s="578" t="str">
        <f t="shared" si="38"/>
        <v>43     0  0</v>
      </c>
      <c r="AP63" s="2"/>
      <c r="AQ63" s="2"/>
    </row>
    <row r="64" spans="36:43" hidden="1">
      <c r="AJ64" s="350">
        <f>Sheet1!B46</f>
        <v>0</v>
      </c>
      <c r="AK64" s="2"/>
      <c r="AL64" s="318" t="str">
        <f t="shared" si="36"/>
        <v/>
      </c>
      <c r="AM64" s="935">
        <f t="shared" si="37"/>
        <v>0</v>
      </c>
      <c r="AN64" s="936">
        <f t="shared" si="33"/>
        <v>0</v>
      </c>
      <c r="AO64" s="578" t="str">
        <f t="shared" si="38"/>
        <v>44     0  0</v>
      </c>
      <c r="AP64" s="2"/>
      <c r="AQ64" s="2"/>
    </row>
    <row r="65" spans="36:43" hidden="1">
      <c r="AJ65" s="350">
        <f>Sheet1!B47</f>
        <v>0</v>
      </c>
      <c r="AK65" s="2"/>
      <c r="AL65" s="318" t="str">
        <f t="shared" si="36"/>
        <v/>
      </c>
      <c r="AM65" s="935">
        <f t="shared" si="37"/>
        <v>0</v>
      </c>
      <c r="AN65" s="936">
        <f t="shared" si="33"/>
        <v>0</v>
      </c>
      <c r="AO65" s="578" t="str">
        <f t="shared" si="38"/>
        <v>45     0  0</v>
      </c>
      <c r="AP65" s="2"/>
      <c r="AQ65" s="2"/>
    </row>
    <row r="66" spans="36:43" hidden="1">
      <c r="AJ66" s="350">
        <f>Sheet1!B48</f>
        <v>0</v>
      </c>
      <c r="AK66" s="2"/>
      <c r="AL66" s="318" t="str">
        <f t="shared" si="36"/>
        <v/>
      </c>
      <c r="AM66" s="935">
        <f t="shared" si="37"/>
        <v>0</v>
      </c>
      <c r="AN66" s="936">
        <f t="shared" si="33"/>
        <v>0</v>
      </c>
      <c r="AO66" s="578" t="str">
        <f t="shared" si="38"/>
        <v>46     0  0</v>
      </c>
      <c r="AP66" s="2"/>
      <c r="AQ66" s="2"/>
    </row>
    <row r="67" spans="36:43" hidden="1">
      <c r="AJ67" s="350">
        <f>Sheet1!B49</f>
        <v>0</v>
      </c>
      <c r="AK67" s="2"/>
      <c r="AL67" s="318" t="str">
        <f t="shared" si="36"/>
        <v/>
      </c>
      <c r="AM67" s="935">
        <f t="shared" si="37"/>
        <v>0</v>
      </c>
      <c r="AN67" s="936">
        <f t="shared" si="33"/>
        <v>0</v>
      </c>
      <c r="AO67" s="578" t="str">
        <f t="shared" si="38"/>
        <v>47     0  0</v>
      </c>
      <c r="AP67" s="2"/>
      <c r="AQ67" s="2"/>
    </row>
    <row r="68" spans="36:43" hidden="1">
      <c r="AJ68" s="350">
        <f>Sheet1!B50</f>
        <v>0</v>
      </c>
      <c r="AK68" s="2"/>
      <c r="AL68" s="318" t="str">
        <f t="shared" si="36"/>
        <v/>
      </c>
      <c r="AM68" s="935">
        <f t="shared" si="37"/>
        <v>0</v>
      </c>
      <c r="AN68" s="936">
        <f t="shared" si="33"/>
        <v>0</v>
      </c>
      <c r="AO68" s="578" t="str">
        <f t="shared" si="38"/>
        <v>48     0  0</v>
      </c>
      <c r="AP68" s="2"/>
      <c r="AQ68" s="2"/>
    </row>
    <row r="69" spans="36:43" hidden="1">
      <c r="AJ69" s="350">
        <f>Sheet1!B51</f>
        <v>0</v>
      </c>
      <c r="AK69" s="2"/>
      <c r="AL69" s="318" t="str">
        <f t="shared" si="36"/>
        <v/>
      </c>
      <c r="AM69" s="935">
        <f t="shared" si="37"/>
        <v>0</v>
      </c>
      <c r="AN69" s="936">
        <f t="shared" si="33"/>
        <v>0</v>
      </c>
      <c r="AO69" s="578" t="str">
        <f t="shared" si="38"/>
        <v>49     0  0</v>
      </c>
      <c r="AP69" s="2"/>
      <c r="AQ69" s="2"/>
    </row>
    <row r="70" spans="36:43">
      <c r="AJ70" s="350">
        <f>Sheet1!B52</f>
        <v>0</v>
      </c>
      <c r="AK70" s="2"/>
      <c r="AL70" s="318" t="str">
        <f t="shared" si="36"/>
        <v/>
      </c>
      <c r="AM70" s="935">
        <f t="shared" si="37"/>
        <v>0</v>
      </c>
      <c r="AN70" s="936">
        <f t="shared" si="33"/>
        <v>0</v>
      </c>
      <c r="AO70" s="578" t="str">
        <f t="shared" si="38"/>
        <v>50     0  0</v>
      </c>
      <c r="AP70" s="2"/>
      <c r="AQ70" s="2"/>
    </row>
    <row r="71" spans="36:43">
      <c r="AJ71" s="350">
        <f>Sheet1!B53</f>
        <v>0</v>
      </c>
      <c r="AK71" s="2"/>
      <c r="AL71" s="318" t="str">
        <f t="shared" si="36"/>
        <v/>
      </c>
      <c r="AM71" s="935">
        <f t="shared" si="37"/>
        <v>0</v>
      </c>
      <c r="AN71" s="936">
        <f t="shared" si="33"/>
        <v>0</v>
      </c>
      <c r="AO71" s="578" t="str">
        <f t="shared" si="38"/>
        <v>51     0  0</v>
      </c>
      <c r="AP71" s="2"/>
      <c r="AQ71" s="2"/>
    </row>
    <row r="72" spans="36:43">
      <c r="AJ72" s="350">
        <f>Sheet1!B54</f>
        <v>0</v>
      </c>
      <c r="AK72" s="2"/>
      <c r="AL72" s="318" t="str">
        <f t="shared" si="36"/>
        <v/>
      </c>
      <c r="AM72" s="935">
        <f t="shared" si="37"/>
        <v>0</v>
      </c>
      <c r="AN72" s="936">
        <f t="shared" si="33"/>
        <v>0</v>
      </c>
      <c r="AO72" s="578" t="str">
        <f t="shared" si="38"/>
        <v>52     0  0</v>
      </c>
      <c r="AP72" s="2"/>
      <c r="AQ72" s="2"/>
    </row>
    <row r="73" spans="36:43">
      <c r="AJ73" s="350">
        <f>Sheet1!B55</f>
        <v>0</v>
      </c>
      <c r="AK73" s="2"/>
      <c r="AL73" s="318" t="str">
        <f t="shared" si="36"/>
        <v/>
      </c>
      <c r="AM73" s="935">
        <f t="shared" si="37"/>
        <v>0</v>
      </c>
      <c r="AN73" s="936">
        <f t="shared" si="33"/>
        <v>0</v>
      </c>
      <c r="AO73" s="578" t="str">
        <f t="shared" si="38"/>
        <v>53     0  0</v>
      </c>
      <c r="AP73" s="2"/>
      <c r="AQ73" s="2"/>
    </row>
    <row r="74" spans="36:43">
      <c r="AJ74" s="350">
        <f>Sheet1!B56</f>
        <v>0</v>
      </c>
      <c r="AK74" s="2"/>
      <c r="AL74" s="318" t="str">
        <f t="shared" si="36"/>
        <v/>
      </c>
      <c r="AM74" s="935">
        <f t="shared" si="37"/>
        <v>0</v>
      </c>
      <c r="AN74" s="936">
        <f t="shared" si="33"/>
        <v>0</v>
      </c>
      <c r="AO74" s="578" t="str">
        <f t="shared" si="38"/>
        <v>54     0  0</v>
      </c>
      <c r="AP74" s="2"/>
      <c r="AQ74" s="2"/>
    </row>
    <row r="75" spans="36:43">
      <c r="AJ75" s="350">
        <f>Sheet1!B57</f>
        <v>0</v>
      </c>
      <c r="AK75" s="2"/>
      <c r="AL75" s="318" t="str">
        <f t="shared" si="36"/>
        <v/>
      </c>
      <c r="AM75" s="935">
        <f t="shared" si="37"/>
        <v>0</v>
      </c>
      <c r="AN75" s="936">
        <f t="shared" si="33"/>
        <v>0</v>
      </c>
      <c r="AO75" s="578" t="str">
        <f t="shared" si="38"/>
        <v>55     0  0</v>
      </c>
      <c r="AP75" s="2"/>
      <c r="AQ75" s="2"/>
    </row>
    <row r="76" spans="36:43">
      <c r="AJ76" s="350">
        <f>Sheet1!B58</f>
        <v>0</v>
      </c>
      <c r="AK76" s="2"/>
      <c r="AL76" s="318" t="str">
        <f t="shared" si="36"/>
        <v/>
      </c>
      <c r="AM76" s="935">
        <f t="shared" si="37"/>
        <v>0</v>
      </c>
      <c r="AN76" s="936">
        <f t="shared" si="33"/>
        <v>0</v>
      </c>
      <c r="AO76" s="578" t="str">
        <f t="shared" si="38"/>
        <v>56     0  0</v>
      </c>
      <c r="AP76" s="2"/>
      <c r="AQ76" s="2"/>
    </row>
    <row r="77" spans="36:43">
      <c r="AJ77" s="350">
        <f>Sheet1!B59</f>
        <v>0</v>
      </c>
      <c r="AK77" s="938"/>
      <c r="AL77" s="939" t="str">
        <f t="shared" si="36"/>
        <v/>
      </c>
      <c r="AM77" s="940">
        <f t="shared" si="37"/>
        <v>0</v>
      </c>
      <c r="AN77" s="941">
        <f t="shared" si="33"/>
        <v>0</v>
      </c>
      <c r="AO77" s="578" t="str">
        <f t="shared" si="38"/>
        <v>57     0  0</v>
      </c>
      <c r="AP77" s="2"/>
      <c r="AQ77" s="2"/>
    </row>
  </sheetData>
  <mergeCells count="4">
    <mergeCell ref="K10:L10"/>
    <mergeCell ref="AJ19:AL19"/>
    <mergeCell ref="AM19:AN19"/>
    <mergeCell ref="K27:L27"/>
  </mergeCells>
  <phoneticPr fontId="119" type="noConversion"/>
  <conditionalFormatting sqref="A1:BC1">
    <cfRule type="cellIs" dxfId="114" priority="1" operator="equal">
      <formula>1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43"/>
  <sheetViews>
    <sheetView showGridLines="0" showZeros="0" workbookViewId="0">
      <selection activeCell="N11" sqref="N11"/>
    </sheetView>
  </sheetViews>
  <sheetFormatPr defaultColWidth="9" defaultRowHeight="14.25"/>
  <cols>
    <col min="1" max="1" width="1.125" style="845" customWidth="1"/>
    <col min="2" max="2" width="11.5" style="31" customWidth="1"/>
    <col min="3" max="3" width="13.875" style="845" customWidth="1"/>
    <col min="4" max="4" width="0.875" style="846" customWidth="1"/>
    <col min="5" max="5" width="3.125" style="847" customWidth="1"/>
    <col min="6" max="6" width="29.5" style="845" customWidth="1"/>
    <col min="7" max="7" width="4.625" style="847" customWidth="1"/>
    <col min="8" max="8" width="3.125" style="847" customWidth="1"/>
    <col min="9" max="11" width="7.625" style="847" customWidth="1"/>
    <col min="12" max="12" width="1" style="845" customWidth="1"/>
    <col min="13" max="13" width="1.625" style="844" customWidth="1"/>
    <col min="14" max="14" width="11.125"/>
  </cols>
  <sheetData>
    <row r="1" spans="1:14" ht="30.95" customHeight="1">
      <c r="B1" s="848"/>
      <c r="C1" s="964" t="str">
        <f>G5&amp;" - "&amp;E5</f>
        <v>0 - 0</v>
      </c>
      <c r="D1" s="964"/>
      <c r="E1" s="964"/>
      <c r="F1" s="964"/>
      <c r="G1" s="964"/>
      <c r="H1" s="964"/>
      <c r="I1" s="964"/>
      <c r="J1" s="964"/>
      <c r="K1" s="903"/>
      <c r="L1" s="904"/>
    </row>
    <row r="2" spans="1:14" s="6" customFormat="1" ht="26.1" customHeight="1">
      <c r="A2" s="849"/>
      <c r="B2" s="633"/>
      <c r="C2" s="849"/>
      <c r="D2" s="850"/>
      <c r="E2" s="851"/>
      <c r="F2" s="849"/>
      <c r="G2" s="851"/>
      <c r="H2" s="851"/>
      <c r="I2" s="851"/>
      <c r="J2" s="851"/>
      <c r="K2" s="851"/>
      <c r="L2" s="849"/>
      <c r="M2" s="5"/>
    </row>
    <row r="3" spans="1:14" s="6" customFormat="1" ht="6" customHeight="1">
      <c r="A3" s="849"/>
      <c r="B3" s="851"/>
      <c r="C3" s="849"/>
      <c r="D3" s="850"/>
      <c r="E3" s="851"/>
      <c r="F3" s="849"/>
      <c r="G3" s="851"/>
      <c r="H3" s="851"/>
      <c r="I3" s="851"/>
      <c r="J3" s="851"/>
      <c r="K3" s="851"/>
      <c r="L3" s="849"/>
      <c r="M3" s="5"/>
    </row>
    <row r="4" spans="1:14" s="843" customFormat="1" ht="18" customHeight="1">
      <c r="A4" s="852"/>
      <c r="B4" s="853" t="s">
        <v>13</v>
      </c>
      <c r="C4" s="853" t="s">
        <v>27</v>
      </c>
      <c r="D4" s="854">
        <v>1</v>
      </c>
      <c r="E4" s="965" t="s">
        <v>28</v>
      </c>
      <c r="F4" s="965"/>
      <c r="G4" s="965" t="s">
        <v>29</v>
      </c>
      <c r="H4" s="965"/>
      <c r="I4" s="965"/>
      <c r="J4" s="966" t="s">
        <v>30</v>
      </c>
      <c r="K4" s="966"/>
      <c r="L4" s="905"/>
      <c r="M4" s="906"/>
    </row>
    <row r="5" spans="1:14" s="6" customFormat="1" ht="18" customHeight="1">
      <c r="A5" s="855"/>
      <c r="B5" s="856">
        <f>价格表数据库!$DI$38</f>
        <v>0</v>
      </c>
      <c r="C5" s="856">
        <f>价格表数据库!$DI$39</f>
        <v>0</v>
      </c>
      <c r="D5" s="857">
        <f>价格表数据库!$DJ6</f>
        <v>0</v>
      </c>
      <c r="E5" s="967">
        <f>价格表数据库!DH5</f>
        <v>0</v>
      </c>
      <c r="F5" s="967"/>
      <c r="G5" s="968">
        <f>价格表数据库!$DI$36</f>
        <v>0</v>
      </c>
      <c r="H5" s="968"/>
      <c r="I5" s="968"/>
      <c r="J5" s="969" t="str">
        <f>价格表数据库!DF5</f>
        <v>婚纱照</v>
      </c>
      <c r="K5" s="969"/>
      <c r="L5" s="849"/>
      <c r="M5" s="5"/>
      <c r="N5" s="335"/>
    </row>
    <row r="6" spans="1:14" s="6" customFormat="1" ht="6" customHeight="1">
      <c r="A6" s="849"/>
      <c r="B6" s="970"/>
      <c r="C6" s="970"/>
      <c r="D6" s="850"/>
      <c r="E6" s="971"/>
      <c r="F6" s="971"/>
      <c r="G6" s="851"/>
      <c r="H6" s="851"/>
      <c r="I6" s="851"/>
      <c r="J6" s="851"/>
      <c r="K6" s="851"/>
      <c r="L6" s="849"/>
      <c r="M6" s="5"/>
    </row>
    <row r="7" spans="1:14" s="6" customFormat="1" ht="18" customHeight="1">
      <c r="A7" s="855"/>
      <c r="B7" s="972" t="s">
        <v>31</v>
      </c>
      <c r="C7" s="973"/>
      <c r="D7" s="858">
        <f>价格表数据库!$DJ7</f>
        <v>0</v>
      </c>
      <c r="E7" s="859"/>
      <c r="F7" s="860" t="s">
        <v>32</v>
      </c>
      <c r="G7" s="861" t="s">
        <v>33</v>
      </c>
      <c r="H7" s="861"/>
      <c r="I7" s="861" t="s">
        <v>34</v>
      </c>
      <c r="J7" s="861" t="s">
        <v>35</v>
      </c>
      <c r="K7" s="907" t="s">
        <v>36</v>
      </c>
      <c r="L7" s="849"/>
      <c r="M7" s="5"/>
    </row>
    <row r="8" spans="1:14" s="6" customFormat="1" ht="18" customHeight="1">
      <c r="A8" s="855"/>
      <c r="B8" s="862"/>
      <c r="C8" s="863"/>
      <c r="D8" s="857">
        <f>价格表数据库!$DJ8</f>
        <v>0</v>
      </c>
      <c r="E8" s="864">
        <f>价格表数据库!$DI6</f>
        <v>0</v>
      </c>
      <c r="F8" s="865">
        <f>IF(D5=0,0,INDEX(产品数据库!C:C,MATCH($D5,产品数据库!A:A,0)))</f>
        <v>0</v>
      </c>
      <c r="G8" s="866">
        <f>价格表数据库!$DH6</f>
        <v>0</v>
      </c>
      <c r="H8" s="866"/>
      <c r="I8" s="866">
        <f>IF($D5=0,0,INDEX(产品数据库!$H:$H,MATCH($D5,产品数据库!$A:$A,0))*$G8)</f>
        <v>0</v>
      </c>
      <c r="J8" s="866">
        <f>IF($D5=0,0,INDEX(产品数据库!$G:$G,MATCH($D5,产品数据库!$A:$A,0))*$G8)</f>
        <v>0</v>
      </c>
      <c r="K8" s="908">
        <f>IF($D5=0,0,INDEX(产品数据库!$E:$E,MATCH($D5,产品数据库!$A:$A,0))*$G8)</f>
        <v>0</v>
      </c>
      <c r="L8" s="849"/>
      <c r="M8" s="5"/>
    </row>
    <row r="9" spans="1:14" s="6" customFormat="1" ht="18" customHeight="1">
      <c r="A9" s="855"/>
      <c r="B9" s="867"/>
      <c r="C9" s="868"/>
      <c r="D9" s="857">
        <f>价格表数据库!$DJ9</f>
        <v>0</v>
      </c>
      <c r="E9" s="864">
        <f>价格表数据库!$DI7</f>
        <v>0</v>
      </c>
      <c r="F9" s="865">
        <f>IF(D7=0,0,INDEX(产品数据库!C:C,MATCH($D7,产品数据库!A:A,0)))</f>
        <v>0</v>
      </c>
      <c r="G9" s="866">
        <f>价格表数据库!$DH7</f>
        <v>0</v>
      </c>
      <c r="H9" s="866"/>
      <c r="I9" s="866">
        <f>IF($D7=0,0,INDEX(产品数据库!$H:$H,MATCH($D7,产品数据库!$A:$A,0))*$G9)</f>
        <v>0</v>
      </c>
      <c r="J9" s="866">
        <f>IF($D7=0,0,INDEX(产品数据库!$G:$G,MATCH($D7,产品数据库!$A:$A,0))*$G9)</f>
        <v>0</v>
      </c>
      <c r="K9" s="908">
        <f>IF($D7=0,0,INDEX(产品数据库!$E:$E,MATCH($D7,产品数据库!$A:$A,0))*$G9)</f>
        <v>0</v>
      </c>
      <c r="L9" s="849"/>
      <c r="M9" s="5"/>
    </row>
    <row r="10" spans="1:14" s="6" customFormat="1" ht="18" customHeight="1">
      <c r="A10" s="855"/>
      <c r="B10" s="974"/>
      <c r="C10" s="975"/>
      <c r="D10" s="857">
        <f>价格表数据库!$DJ10</f>
        <v>0</v>
      </c>
      <c r="E10" s="864">
        <f>价格表数据库!$DI8</f>
        <v>0</v>
      </c>
      <c r="F10" s="865">
        <f>IF(D8=0,0,INDEX(产品数据库!C:C,MATCH($D8,产品数据库!A:A,0)))</f>
        <v>0</v>
      </c>
      <c r="G10" s="866">
        <f>价格表数据库!$DH8</f>
        <v>0</v>
      </c>
      <c r="H10" s="866"/>
      <c r="I10" s="866">
        <f>IF($D8=0,0,INDEX(产品数据库!$H:$H,MATCH($D8,产品数据库!$A:$A,0))*$G10)</f>
        <v>0</v>
      </c>
      <c r="J10" s="866">
        <f>IF($D8=0,0,INDEX(产品数据库!$G:$G,MATCH($D8,产品数据库!$A:$A,0))*$G10)</f>
        <v>0</v>
      </c>
      <c r="K10" s="908">
        <f>IF($D8=0,0,INDEX(产品数据库!$E:$E,MATCH($D8,产品数据库!$A:$A,0))*$G10)</f>
        <v>0</v>
      </c>
      <c r="L10" s="849"/>
      <c r="M10" s="5"/>
    </row>
    <row r="11" spans="1:14" s="6" customFormat="1" ht="18" customHeight="1">
      <c r="A11" s="852"/>
      <c r="B11" s="976"/>
      <c r="C11" s="977"/>
      <c r="D11" s="857">
        <f>价格表数据库!$DJ11</f>
        <v>0</v>
      </c>
      <c r="E11" s="864">
        <f>价格表数据库!$DI9</f>
        <v>0</v>
      </c>
      <c r="F11" s="865">
        <f>IF(D9=0,0,INDEX(产品数据库!C:C,MATCH($D9,产品数据库!A:A,0)))</f>
        <v>0</v>
      </c>
      <c r="G11" s="866">
        <f>价格表数据库!$DH9</f>
        <v>0</v>
      </c>
      <c r="H11" s="866"/>
      <c r="I11" s="866">
        <f>IF($D9=0,0,INDEX(产品数据库!$H:$H,MATCH($D9,产品数据库!$A:$A,0))*$G11)</f>
        <v>0</v>
      </c>
      <c r="J11" s="866">
        <f>IF($D9=0,0,INDEX(产品数据库!$G:$G,MATCH($D9,产品数据库!$A:$A,0))*$G11)</f>
        <v>0</v>
      </c>
      <c r="K11" s="908">
        <f>IF($D9=0,0,INDEX(产品数据库!$E:$E,MATCH($D9,产品数据库!$A:$A,0))*$G11)</f>
        <v>0</v>
      </c>
      <c r="L11" s="855"/>
      <c r="M11" s="5"/>
    </row>
    <row r="12" spans="1:14" s="6" customFormat="1" ht="18" customHeight="1">
      <c r="A12" s="855"/>
      <c r="B12" s="978"/>
      <c r="C12" s="979"/>
      <c r="D12" s="857">
        <f>价格表数据库!$DJ12</f>
        <v>0</v>
      </c>
      <c r="E12" s="864">
        <f>价格表数据库!$DI10</f>
        <v>0</v>
      </c>
      <c r="F12" s="865">
        <f>IF(D10=0,0,INDEX(产品数据库!C:C,MATCH($D10,产品数据库!A:A,0)))</f>
        <v>0</v>
      </c>
      <c r="G12" s="866">
        <f>价格表数据库!$DH10</f>
        <v>0</v>
      </c>
      <c r="H12" s="866"/>
      <c r="I12" s="866">
        <f>IF($D10=0,0,INDEX(产品数据库!$H:$H,MATCH($D10,产品数据库!$A:$A,0))*$G12)</f>
        <v>0</v>
      </c>
      <c r="J12" s="866">
        <f>IF($D10=0,0,INDEX(产品数据库!$G:$G,MATCH($D10,产品数据库!$A:$A,0))*$G12)</f>
        <v>0</v>
      </c>
      <c r="K12" s="908">
        <f>IF($D10=0,0,INDEX(产品数据库!$E:$E,MATCH($D10,产品数据库!$A:$A,0))*$G12)</f>
        <v>0</v>
      </c>
      <c r="L12" s="855"/>
      <c r="M12" s="5"/>
    </row>
    <row r="13" spans="1:14" s="6" customFormat="1" ht="18" customHeight="1">
      <c r="A13" s="855"/>
      <c r="B13" s="867"/>
      <c r="C13" s="868"/>
      <c r="D13" s="857">
        <f>价格表数据库!$DJ13</f>
        <v>0</v>
      </c>
      <c r="E13" s="864">
        <f>价格表数据库!$DI11</f>
        <v>0</v>
      </c>
      <c r="F13" s="865">
        <f>IF(D11=0,0,INDEX(产品数据库!C:C,MATCH($D11,产品数据库!A:A,0)))</f>
        <v>0</v>
      </c>
      <c r="G13" s="866">
        <f>价格表数据库!$DH11</f>
        <v>0</v>
      </c>
      <c r="H13" s="866"/>
      <c r="I13" s="866">
        <f>IF($D11=0,0,INDEX(产品数据库!$H:$H,MATCH($D11,产品数据库!$A:$A,0))*$G13)</f>
        <v>0</v>
      </c>
      <c r="J13" s="866">
        <f>IF($D11=0,0,INDEX(产品数据库!$G:$G,MATCH($D11,产品数据库!$A:$A,0))*$G13)</f>
        <v>0</v>
      </c>
      <c r="K13" s="908">
        <f>IF($D11=0,0,INDEX(产品数据库!$E:$E,MATCH($D11,产品数据库!$A:$A,0))*$G13)</f>
        <v>0</v>
      </c>
      <c r="L13" s="849"/>
      <c r="M13" s="5"/>
    </row>
    <row r="14" spans="1:14" s="6" customFormat="1" ht="18" customHeight="1">
      <c r="A14" s="855"/>
      <c r="B14" s="867"/>
      <c r="C14" s="868"/>
      <c r="D14" s="857">
        <f>价格表数据库!$DJ14</f>
        <v>0</v>
      </c>
      <c r="E14" s="864">
        <f>价格表数据库!$DI12</f>
        <v>0</v>
      </c>
      <c r="F14" s="865">
        <f>IF(D12=0,0,INDEX(产品数据库!C:C,MATCH($D12,产品数据库!A:A,0)))</f>
        <v>0</v>
      </c>
      <c r="G14" s="866">
        <f>价格表数据库!$DH12</f>
        <v>0</v>
      </c>
      <c r="H14" s="866"/>
      <c r="I14" s="866">
        <f>IF($D12=0,0,INDEX(产品数据库!$H:$H,MATCH($D12,产品数据库!$A:$A,0))*$G14)</f>
        <v>0</v>
      </c>
      <c r="J14" s="866">
        <f>IF($D12=0,0,INDEX(产品数据库!$G:$G,MATCH($D12,产品数据库!$A:$A,0))*$G14)</f>
        <v>0</v>
      </c>
      <c r="K14" s="908">
        <f>IF($D12=0,0,INDEX(产品数据库!$E:$E,MATCH($D12,产品数据库!$A:$A,0))*$G14)</f>
        <v>0</v>
      </c>
      <c r="L14" s="849"/>
      <c r="M14" s="5"/>
    </row>
    <row r="15" spans="1:14" s="6" customFormat="1" ht="18" customHeight="1">
      <c r="A15" s="633"/>
      <c r="B15" s="862"/>
      <c r="C15" s="863"/>
      <c r="D15" s="857">
        <f>价格表数据库!$DJ15</f>
        <v>0</v>
      </c>
      <c r="E15" s="864">
        <f>价格表数据库!$DI13</f>
        <v>0</v>
      </c>
      <c r="F15" s="865">
        <f>IF(D13=0,0,INDEX(产品数据库!C:C,MATCH($D13,产品数据库!A:A,0)))</f>
        <v>0</v>
      </c>
      <c r="G15" s="866">
        <f>价格表数据库!$DH13</f>
        <v>0</v>
      </c>
      <c r="H15" s="866"/>
      <c r="I15" s="866">
        <f>IF($D13=0,0,INDEX(产品数据库!$H:$H,MATCH($D13,产品数据库!$A:$A,0))*$G15)</f>
        <v>0</v>
      </c>
      <c r="J15" s="866">
        <f>IF($D13=0,0,INDEX(产品数据库!$G:$G,MATCH($D13,产品数据库!$A:$A,0))*$G15)</f>
        <v>0</v>
      </c>
      <c r="K15" s="908">
        <f>IF($D13=0,0,INDEX(产品数据库!$E:$E,MATCH($D13,产品数据库!$A:$A,0))*$G15)</f>
        <v>0</v>
      </c>
      <c r="L15" s="849"/>
      <c r="M15" s="5"/>
    </row>
    <row r="16" spans="1:14" s="6" customFormat="1" ht="18" customHeight="1">
      <c r="A16" s="633"/>
      <c r="B16" s="862"/>
      <c r="C16" s="863"/>
      <c r="D16" s="857">
        <f>价格表数据库!$DJ16</f>
        <v>0</v>
      </c>
      <c r="E16" s="864">
        <f>价格表数据库!$DI14</f>
        <v>0</v>
      </c>
      <c r="F16" s="865">
        <f>IF(D14=0,0,INDEX(产品数据库!C:C,MATCH($D14,产品数据库!A:A,0)))</f>
        <v>0</v>
      </c>
      <c r="G16" s="866">
        <f>价格表数据库!$DH14</f>
        <v>0</v>
      </c>
      <c r="H16" s="866"/>
      <c r="I16" s="866">
        <f>IF($D14=0,0,INDEX(产品数据库!$H:$H,MATCH($D14,产品数据库!$A:$A,0))*$G16)</f>
        <v>0</v>
      </c>
      <c r="J16" s="866">
        <f>IF($D14=0,0,INDEX(产品数据库!$G:$G,MATCH($D14,产品数据库!$A:$A,0))*$G16)</f>
        <v>0</v>
      </c>
      <c r="K16" s="908">
        <f>IF($D14=0,0,INDEX(产品数据库!$E:$E,MATCH($D14,产品数据库!$A:$A,0))*$G16)</f>
        <v>0</v>
      </c>
      <c r="L16" s="849"/>
      <c r="M16" s="5"/>
    </row>
    <row r="17" spans="1:13" s="6" customFormat="1" ht="18" customHeight="1">
      <c r="A17" s="855"/>
      <c r="B17" s="862"/>
      <c r="C17" s="863"/>
      <c r="D17" s="857">
        <f>价格表数据库!$DJ17</f>
        <v>0</v>
      </c>
      <c r="E17" s="864">
        <f>价格表数据库!$DI15</f>
        <v>0</v>
      </c>
      <c r="F17" s="865">
        <f>IF(D15=0,0,INDEX(产品数据库!C:C,MATCH($D15,产品数据库!A:A,0)))</f>
        <v>0</v>
      </c>
      <c r="G17" s="866">
        <f>价格表数据库!$DH15</f>
        <v>0</v>
      </c>
      <c r="H17" s="866"/>
      <c r="I17" s="866">
        <f>IF($D15=0,0,INDEX(产品数据库!$H:$H,MATCH($D15,产品数据库!$A:$A,0))*$G17)</f>
        <v>0</v>
      </c>
      <c r="J17" s="866">
        <f>IF($D15=0,0,INDEX(产品数据库!$G:$G,MATCH($D15,产品数据库!$A:$A,0))*$G17)</f>
        <v>0</v>
      </c>
      <c r="K17" s="908">
        <f>IF($D15=0,0,INDEX(产品数据库!$E:$E,MATCH($D15,产品数据库!$A:$A,0))*$G17)</f>
        <v>0</v>
      </c>
      <c r="L17" s="849"/>
      <c r="M17" s="5"/>
    </row>
    <row r="18" spans="1:13" s="6" customFormat="1" ht="18" customHeight="1">
      <c r="A18" s="855"/>
      <c r="B18" s="869" t="s">
        <v>15</v>
      </c>
      <c r="C18" s="870">
        <f>价格表数据库!$DI$40</f>
        <v>0</v>
      </c>
      <c r="D18" s="857">
        <f>价格表数据库!$DJ18</f>
        <v>0</v>
      </c>
      <c r="E18" s="864">
        <f>价格表数据库!$DI16</f>
        <v>0</v>
      </c>
      <c r="F18" s="865">
        <f>IF(D16=0,0,INDEX(产品数据库!C:C,MATCH($D16,产品数据库!A:A,0)))</f>
        <v>0</v>
      </c>
      <c r="G18" s="866">
        <f>价格表数据库!$DH16</f>
        <v>0</v>
      </c>
      <c r="H18" s="866"/>
      <c r="I18" s="866">
        <f>IF($D16=0,0,INDEX(产品数据库!$H:$H,MATCH($D16,产品数据库!$A:$A,0))*$G18)</f>
        <v>0</v>
      </c>
      <c r="J18" s="866">
        <f>IF($D16=0,0,INDEX(产品数据库!$G:$G,MATCH($D16,产品数据库!$A:$A,0))*$G18)</f>
        <v>0</v>
      </c>
      <c r="K18" s="908">
        <f>IF($D16=0,0,INDEX(产品数据库!$E:$E,MATCH($D16,产品数据库!$A:$A,0))*$G18)</f>
        <v>0</v>
      </c>
      <c r="L18" s="849"/>
      <c r="M18" s="5"/>
    </row>
    <row r="19" spans="1:13" s="6" customFormat="1" ht="18" customHeight="1">
      <c r="A19" s="855"/>
      <c r="B19" s="869" t="s">
        <v>16</v>
      </c>
      <c r="C19" s="870">
        <f>价格表数据库!$DI$41</f>
        <v>0</v>
      </c>
      <c r="D19" s="857">
        <f>价格表数据库!$DJ19</f>
        <v>0</v>
      </c>
      <c r="E19" s="864">
        <f>价格表数据库!$DI17</f>
        <v>0</v>
      </c>
      <c r="F19" s="865">
        <f>IF(D17=0,0,INDEX(产品数据库!C:C,MATCH($D17,产品数据库!A:A,0)))</f>
        <v>0</v>
      </c>
      <c r="G19" s="866">
        <f>价格表数据库!$DH17</f>
        <v>0</v>
      </c>
      <c r="H19" s="866"/>
      <c r="I19" s="866">
        <f>IF($D17=0,0,INDEX(产品数据库!$H:$H,MATCH($D17,产品数据库!$A:$A,0))*$G19)</f>
        <v>0</v>
      </c>
      <c r="J19" s="866">
        <f>IF($D17=0,0,INDEX(产品数据库!$G:$G,MATCH($D17,产品数据库!$A:$A,0))*$G19)</f>
        <v>0</v>
      </c>
      <c r="K19" s="908">
        <f>IF($D17=0,0,INDEX(产品数据库!$E:$E,MATCH($D17,产品数据库!$A:$A,0))*$G19)</f>
        <v>0</v>
      </c>
      <c r="L19" s="849"/>
      <c r="M19" s="5"/>
    </row>
    <row r="20" spans="1:13" s="6" customFormat="1" ht="18" customHeight="1">
      <c r="A20" s="855"/>
      <c r="B20" s="869" t="s">
        <v>37</v>
      </c>
      <c r="C20" s="870">
        <f>价格表数据库!$DI$42</f>
        <v>0</v>
      </c>
      <c r="D20" s="857">
        <f>价格表数据库!$DJ20</f>
        <v>0</v>
      </c>
      <c r="E20" s="864">
        <f>价格表数据库!$DI18</f>
        <v>0</v>
      </c>
      <c r="F20" s="865">
        <f>IF(D18=0,0,INDEX(产品数据库!C:C,MATCH($D18,产品数据库!A:A,0)))</f>
        <v>0</v>
      </c>
      <c r="G20" s="866">
        <f>价格表数据库!$DH18</f>
        <v>0</v>
      </c>
      <c r="H20" s="866"/>
      <c r="I20" s="866">
        <f>IF($D18=0,0,INDEX(产品数据库!$H:$H,MATCH($D18,产品数据库!$A:$A,0))*$G20)</f>
        <v>0</v>
      </c>
      <c r="J20" s="866">
        <f>IF($D18=0,0,INDEX(产品数据库!$G:$G,MATCH($D18,产品数据库!$A:$A,0))*$G20)</f>
        <v>0</v>
      </c>
      <c r="K20" s="908">
        <f>IF($D18=0,0,INDEX(产品数据库!$E:$E,MATCH($D18,产品数据库!$A:$A,0))*$G20)</f>
        <v>0</v>
      </c>
      <c r="L20" s="849"/>
      <c r="M20" s="5"/>
    </row>
    <row r="21" spans="1:13" s="6" customFormat="1" ht="18" customHeight="1">
      <c r="A21" s="633"/>
      <c r="B21" s="871" t="s">
        <v>17</v>
      </c>
      <c r="C21" s="872">
        <f>价格表数据库!$DI$44</f>
        <v>0</v>
      </c>
      <c r="D21" s="857">
        <f>价格表数据库!$DJ21</f>
        <v>0</v>
      </c>
      <c r="E21" s="864">
        <f>价格表数据库!$DI19</f>
        <v>0</v>
      </c>
      <c r="F21" s="865">
        <f>IF(D19=0,0,INDEX(产品数据库!C:C,MATCH($D19,产品数据库!A:A,0)))</f>
        <v>0</v>
      </c>
      <c r="G21" s="866">
        <f>价格表数据库!$DH19</f>
        <v>0</v>
      </c>
      <c r="H21" s="866"/>
      <c r="I21" s="866">
        <f>IF($D19=0,0,INDEX(产品数据库!$H:$H,MATCH($D19,产品数据库!$A:$A,0))*$G21)</f>
        <v>0</v>
      </c>
      <c r="J21" s="866">
        <f>IF($D19=0,0,INDEX(产品数据库!$G:$G,MATCH($D19,产品数据库!$A:$A,0))*$G21)</f>
        <v>0</v>
      </c>
      <c r="K21" s="908">
        <f>IF($D19=0,0,INDEX(产品数据库!$E:$E,MATCH($D19,产品数据库!$A:$A,0))*$G21)</f>
        <v>0</v>
      </c>
      <c r="L21" s="849"/>
      <c r="M21" s="5"/>
    </row>
    <row r="22" spans="1:13" s="6" customFormat="1" ht="18" customHeight="1">
      <c r="A22" s="633"/>
      <c r="B22" s="980" t="s">
        <v>38</v>
      </c>
      <c r="C22" s="980"/>
      <c r="D22" s="857">
        <f>价格表数据库!$DJ22</f>
        <v>0</v>
      </c>
      <c r="E22" s="864">
        <f>价格表数据库!$DI20</f>
        <v>0</v>
      </c>
      <c r="F22" s="865">
        <f>IF(D20=0,0,INDEX(产品数据库!C:C,MATCH($D20,产品数据库!A:A,0)))</f>
        <v>0</v>
      </c>
      <c r="G22" s="866">
        <f>价格表数据库!$DH20</f>
        <v>0</v>
      </c>
      <c r="H22" s="866"/>
      <c r="I22" s="866">
        <f>IF($D20=0,0,INDEX(产品数据库!$H:$H,MATCH($D20,产品数据库!$A:$A,0))*$G22)</f>
        <v>0</v>
      </c>
      <c r="J22" s="866">
        <f>IF($D20=0,0,INDEX(产品数据库!$G:$G,MATCH($D20,产品数据库!$A:$A,0))*$G22)</f>
        <v>0</v>
      </c>
      <c r="K22" s="908">
        <f>IF($D20=0,0,INDEX(产品数据库!$E:$E,MATCH($D20,产品数据库!$A:$A,0))*$G22)</f>
        <v>0</v>
      </c>
      <c r="L22" s="849"/>
      <c r="M22" s="5"/>
    </row>
    <row r="23" spans="1:13" s="6" customFormat="1" ht="18" customHeight="1">
      <c r="A23" s="633"/>
      <c r="B23" s="873" t="s">
        <v>39</v>
      </c>
      <c r="C23" s="874">
        <f>价格表数据库!DI37</f>
        <v>0</v>
      </c>
      <c r="D23" s="857">
        <f>价格表数据库!$DJ23</f>
        <v>0</v>
      </c>
      <c r="E23" s="864">
        <f>价格表数据库!$DI21</f>
        <v>0</v>
      </c>
      <c r="F23" s="865">
        <f>IF(D21=0,0,INDEX(产品数据库!C:C,MATCH($D21,产品数据库!A:A,0)))</f>
        <v>0</v>
      </c>
      <c r="G23" s="866">
        <f>价格表数据库!$DH21</f>
        <v>0</v>
      </c>
      <c r="H23" s="866"/>
      <c r="I23" s="866">
        <f>IF($D21=0,0,INDEX(产品数据库!$H:$H,MATCH($D21,产品数据库!$A:$A,0))*$G23)</f>
        <v>0</v>
      </c>
      <c r="J23" s="866">
        <f>IF($D21=0,0,INDEX(产品数据库!$G:$G,MATCH($D21,产品数据库!$A:$A,0))*$G23)</f>
        <v>0</v>
      </c>
      <c r="K23" s="908">
        <f>IF($D21=0,0,INDEX(产品数据库!$E:$E,MATCH($D21,产品数据库!$A:$A,0))*$G23)</f>
        <v>0</v>
      </c>
      <c r="L23" s="849"/>
      <c r="M23" s="5"/>
    </row>
    <row r="24" spans="1:13" s="6" customFormat="1" ht="18" customHeight="1">
      <c r="A24" s="855"/>
      <c r="B24" s="875" t="s">
        <v>40</v>
      </c>
      <c r="C24" s="876">
        <f>价格表数据库!DI36</f>
        <v>0</v>
      </c>
      <c r="D24" s="857">
        <f>价格表数据库!$DJ24</f>
        <v>0</v>
      </c>
      <c r="E24" s="864">
        <f>价格表数据库!$DI22</f>
        <v>0</v>
      </c>
      <c r="F24" s="865">
        <f>IF(D22=0,0,INDEX(产品数据库!C:C,MATCH($D22,产品数据库!A:A,0)))</f>
        <v>0</v>
      </c>
      <c r="G24" s="866">
        <f>价格表数据库!$DH22</f>
        <v>0</v>
      </c>
      <c r="H24" s="866"/>
      <c r="I24" s="866">
        <f>IF($D22=0,0,INDEX(产品数据库!$H:$H,MATCH($D22,产品数据库!$A:$A,0))*$G24)</f>
        <v>0</v>
      </c>
      <c r="J24" s="866">
        <f>IF($D22=0,0,INDEX(产品数据库!$G:$G,MATCH($D22,产品数据库!$A:$A,0))*$G24)</f>
        <v>0</v>
      </c>
      <c r="K24" s="908">
        <f>IF($D22=0,0,INDEX(产品数据库!$E:$E,MATCH($D22,产品数据库!$A:$A,0))*$G24)</f>
        <v>0</v>
      </c>
      <c r="L24" s="849"/>
      <c r="M24" s="5"/>
    </row>
    <row r="25" spans="1:13" s="6" customFormat="1" ht="18" customHeight="1">
      <c r="A25" s="855"/>
      <c r="B25" s="877" t="s">
        <v>41</v>
      </c>
      <c r="C25" s="878">
        <f>C23-C24</f>
        <v>0</v>
      </c>
      <c r="D25" s="857">
        <f>价格表数据库!$DJ25</f>
        <v>0</v>
      </c>
      <c r="E25" s="864">
        <f>价格表数据库!$DI23</f>
        <v>0</v>
      </c>
      <c r="F25" s="865">
        <f>IF(D23=0,0,INDEX(产品数据库!C:C,MATCH($D23,产品数据库!A:A,0)))</f>
        <v>0</v>
      </c>
      <c r="G25" s="866">
        <f>价格表数据库!$DH23</f>
        <v>0</v>
      </c>
      <c r="H25" s="866"/>
      <c r="I25" s="866">
        <f>IF($D23=0,0,INDEX(产品数据库!$H:$H,MATCH($D23,产品数据库!$A:$A,0))*$G25)</f>
        <v>0</v>
      </c>
      <c r="J25" s="866">
        <f>IF($D23=0,0,INDEX(产品数据库!$G:$G,MATCH($D23,产品数据库!$A:$A,0))*$G25)</f>
        <v>0</v>
      </c>
      <c r="K25" s="908">
        <f>IF($D23=0,0,INDEX(产品数据库!$E:$E,MATCH($D23,产品数据库!$A:$A,0))*$G25)</f>
        <v>0</v>
      </c>
      <c r="L25" s="849"/>
      <c r="M25" s="5"/>
    </row>
    <row r="26" spans="1:13" s="6" customFormat="1" ht="18" customHeight="1">
      <c r="A26" s="855"/>
      <c r="B26" s="981" t="s">
        <v>42</v>
      </c>
      <c r="C26" s="981"/>
      <c r="D26" s="857">
        <f>价格表数据库!$DJ26</f>
        <v>0</v>
      </c>
      <c r="E26" s="864">
        <f>价格表数据库!$DI24</f>
        <v>0</v>
      </c>
      <c r="F26" s="865">
        <f>IF(D24=0,0,INDEX(产品数据库!C:C,MATCH($D24,产品数据库!A:A,0)))</f>
        <v>0</v>
      </c>
      <c r="G26" s="866">
        <f>价格表数据库!$DH24</f>
        <v>0</v>
      </c>
      <c r="H26" s="866"/>
      <c r="I26" s="866">
        <f>IF($D24=0,0,INDEX(产品数据库!$H:$H,MATCH($D24,产品数据库!$A:$A,0))*$G26)</f>
        <v>0</v>
      </c>
      <c r="J26" s="866">
        <f>IF($D24=0,0,INDEX(产品数据库!$G:$G,MATCH($D24,产品数据库!$A:$A,0))*$G26)</f>
        <v>0</v>
      </c>
      <c r="K26" s="908">
        <f>IF($D24=0,0,INDEX(产品数据库!$E:$E,MATCH($D24,产品数据库!$A:$A,0))*$G26)</f>
        <v>0</v>
      </c>
      <c r="L26" s="849"/>
      <c r="M26" s="5"/>
    </row>
    <row r="27" spans="1:13" s="6" customFormat="1" ht="18" customHeight="1">
      <c r="A27" s="855"/>
      <c r="B27" s="982">
        <f>价格表数据库!$DG$45</f>
        <v>0</v>
      </c>
      <c r="C27" s="983"/>
      <c r="D27" s="857">
        <f>价格表数据库!$DJ27</f>
        <v>0</v>
      </c>
      <c r="E27" s="864">
        <f>价格表数据库!$DI25</f>
        <v>0</v>
      </c>
      <c r="F27" s="865">
        <f>IF(D25=0,0,INDEX(产品数据库!C:C,MATCH($D25,产品数据库!A:A,0)))</f>
        <v>0</v>
      </c>
      <c r="G27" s="866">
        <f>价格表数据库!$DH25</f>
        <v>0</v>
      </c>
      <c r="H27" s="866"/>
      <c r="I27" s="866">
        <f>IF($D25=0,0,INDEX(产品数据库!$H:$H,MATCH($D25,产品数据库!$A:$A,0))*$G27)</f>
        <v>0</v>
      </c>
      <c r="J27" s="866">
        <f>IF($D25=0,0,INDEX(产品数据库!$G:$G,MATCH($D25,产品数据库!$A:$A,0))*$G27)</f>
        <v>0</v>
      </c>
      <c r="K27" s="908">
        <f>IF($D25=0,0,INDEX(产品数据库!$E:$E,MATCH($D25,产品数据库!$A:$A,0))*$G27)</f>
        <v>0</v>
      </c>
      <c r="L27" s="855"/>
      <c r="M27" s="5"/>
    </row>
    <row r="28" spans="1:13" s="6" customFormat="1" ht="18" customHeight="1">
      <c r="A28" s="855"/>
      <c r="B28" s="984"/>
      <c r="C28" s="985"/>
      <c r="D28" s="857">
        <f>价格表数据库!$DJ28</f>
        <v>0</v>
      </c>
      <c r="E28" s="864">
        <f>价格表数据库!$DI26</f>
        <v>0</v>
      </c>
      <c r="F28" s="865">
        <f>IF(D26=0,0,INDEX(产品数据库!C:C,MATCH($D26,产品数据库!A:A,0)))</f>
        <v>0</v>
      </c>
      <c r="G28" s="866">
        <f>价格表数据库!$DH26</f>
        <v>0</v>
      </c>
      <c r="H28" s="866"/>
      <c r="I28" s="866">
        <f>IF($D26=0,0,INDEX(产品数据库!$H:$H,MATCH($D26,产品数据库!$A:$A,0))*$G28)</f>
        <v>0</v>
      </c>
      <c r="J28" s="866">
        <f>IF($D26=0,0,INDEX(产品数据库!$G:$G,MATCH($D26,产品数据库!$A:$A,0))*$G28)</f>
        <v>0</v>
      </c>
      <c r="K28" s="908">
        <f>IF($D26=0,0,INDEX(产品数据库!$E:$E,MATCH($D26,产品数据库!$A:$A,0))*$G28)</f>
        <v>0</v>
      </c>
      <c r="L28" s="849"/>
      <c r="M28" s="5"/>
    </row>
    <row r="29" spans="1:13" s="6" customFormat="1" ht="18" customHeight="1">
      <c r="A29" s="855"/>
      <c r="B29" s="984"/>
      <c r="C29" s="985"/>
      <c r="D29" s="857">
        <f>价格表数据库!$DJ29</f>
        <v>0</v>
      </c>
      <c r="E29" s="864">
        <f>价格表数据库!$DI27</f>
        <v>0</v>
      </c>
      <c r="F29" s="865">
        <f>IF(D27=0,0,INDEX(产品数据库!C:C,MATCH($D27,产品数据库!A:A,0)))</f>
        <v>0</v>
      </c>
      <c r="G29" s="866">
        <f>价格表数据库!$DH27</f>
        <v>0</v>
      </c>
      <c r="H29" s="866"/>
      <c r="I29" s="866">
        <f>IF($D27=0,0,INDEX(产品数据库!$H:$H,MATCH($D27,产品数据库!$A:$A,0))*$G29)</f>
        <v>0</v>
      </c>
      <c r="J29" s="866">
        <f>IF($D27=0,0,INDEX(产品数据库!$G:$G,MATCH($D27,产品数据库!$A:$A,0))*$G29)</f>
        <v>0</v>
      </c>
      <c r="K29" s="908">
        <f>IF($D27=0,0,INDEX(产品数据库!$E:$E,MATCH($D27,产品数据库!$A:$A,0))*$G29)</f>
        <v>0</v>
      </c>
      <c r="L29" s="849"/>
      <c r="M29" s="5"/>
    </row>
    <row r="30" spans="1:13" s="6" customFormat="1" ht="18" customHeight="1">
      <c r="A30" s="855"/>
      <c r="B30" s="984"/>
      <c r="C30" s="985"/>
      <c r="D30" s="857">
        <f>价格表数据库!$DJ30</f>
        <v>0</v>
      </c>
      <c r="E30" s="864">
        <f>价格表数据库!$DI28</f>
        <v>0</v>
      </c>
      <c r="F30" s="865">
        <f>IF(D28=0,0,INDEX(产品数据库!C:C,MATCH($D28,产品数据库!A:A,0)))</f>
        <v>0</v>
      </c>
      <c r="G30" s="866">
        <f>价格表数据库!$DH28</f>
        <v>0</v>
      </c>
      <c r="H30" s="866"/>
      <c r="I30" s="866">
        <f>IF($D28=0,0,INDEX(产品数据库!$H:$H,MATCH($D28,产品数据库!$A:$A,0))*$G30)</f>
        <v>0</v>
      </c>
      <c r="J30" s="866">
        <f>IF($D28=0,0,INDEX(产品数据库!$G:$G,MATCH($D28,产品数据库!$A:$A,0))*$G30)</f>
        <v>0</v>
      </c>
      <c r="K30" s="908">
        <f>IF($D28=0,0,INDEX(产品数据库!$E:$E,MATCH($D28,产品数据库!$A:$A,0))*$G30)</f>
        <v>0</v>
      </c>
      <c r="L30" s="849"/>
      <c r="M30" s="5"/>
    </row>
    <row r="31" spans="1:13" s="6" customFormat="1" ht="18" customHeight="1">
      <c r="A31" s="855"/>
      <c r="B31" s="984"/>
      <c r="C31" s="985"/>
      <c r="D31" s="857">
        <f>价格表数据库!$DJ31</f>
        <v>0</v>
      </c>
      <c r="E31" s="864">
        <f>价格表数据库!$DI29</f>
        <v>0</v>
      </c>
      <c r="F31" s="865">
        <f>IF(D29=0,0,INDEX(产品数据库!C:C,MATCH($D29,产品数据库!A:A,0)))</f>
        <v>0</v>
      </c>
      <c r="G31" s="866">
        <f>价格表数据库!$DH29</f>
        <v>0</v>
      </c>
      <c r="H31" s="866"/>
      <c r="I31" s="866">
        <f>IF($D29=0,0,INDEX(产品数据库!$H:$H,MATCH($D29,产品数据库!$A:$A,0))*$G31)</f>
        <v>0</v>
      </c>
      <c r="J31" s="866">
        <f>IF($D29=0,0,INDEX(产品数据库!$G:$G,MATCH($D29,产品数据库!$A:$A,0))*$G31)</f>
        <v>0</v>
      </c>
      <c r="K31" s="908">
        <f>IF($D29=0,0,INDEX(产品数据库!$E:$E,MATCH($D29,产品数据库!$A:$A,0))*$G31)</f>
        <v>0</v>
      </c>
      <c r="L31" s="850"/>
      <c r="M31" s="583"/>
    </row>
    <row r="32" spans="1:13" s="6" customFormat="1" ht="18" customHeight="1">
      <c r="A32" s="855"/>
      <c r="B32" s="984"/>
      <c r="C32" s="985"/>
      <c r="D32" s="857">
        <f>价格表数据库!$DJ32</f>
        <v>0</v>
      </c>
      <c r="E32" s="864">
        <f>价格表数据库!$DI30</f>
        <v>0</v>
      </c>
      <c r="F32" s="865">
        <f>IF(D30=0,0,INDEX(产品数据库!C:C,MATCH($D30,产品数据库!A:A,0)))</f>
        <v>0</v>
      </c>
      <c r="G32" s="866">
        <f>价格表数据库!$DH30</f>
        <v>0</v>
      </c>
      <c r="H32" s="866"/>
      <c r="I32" s="866">
        <f>IF($D30=0,0,INDEX(产品数据库!$H:$H,MATCH($D30,产品数据库!$A:$A,0))*$G32)</f>
        <v>0</v>
      </c>
      <c r="J32" s="866">
        <f>IF($D30=0,0,INDEX(产品数据库!$G:$G,MATCH($D30,产品数据库!$A:$A,0))*$G32)</f>
        <v>0</v>
      </c>
      <c r="K32" s="908">
        <f>IF($D30=0,0,INDEX(产品数据库!$E:$E,MATCH($D30,产品数据库!$A:$A,0))*$G32)</f>
        <v>0</v>
      </c>
      <c r="L32" s="850"/>
      <c r="M32" s="583"/>
    </row>
    <row r="33" spans="1:13" s="6" customFormat="1" ht="18" customHeight="1">
      <c r="A33" s="855"/>
      <c r="B33" s="984"/>
      <c r="C33" s="985"/>
      <c r="D33" s="857">
        <f>价格表数据库!$DJ33</f>
        <v>0</v>
      </c>
      <c r="E33" s="864">
        <f>价格表数据库!$DI31</f>
        <v>0</v>
      </c>
      <c r="F33" s="865">
        <f>IF(D31=0,0,INDEX(产品数据库!C:C,MATCH($D31,产品数据库!A:A,0)))</f>
        <v>0</v>
      </c>
      <c r="G33" s="866">
        <f>价格表数据库!$DH31</f>
        <v>0</v>
      </c>
      <c r="H33" s="866"/>
      <c r="I33" s="866">
        <f>IF($D31=0,0,INDEX(产品数据库!$H:$H,MATCH($D31,产品数据库!$A:$A,0))*$G33)</f>
        <v>0</v>
      </c>
      <c r="J33" s="866">
        <f>IF($D31=0,0,INDEX(产品数据库!$G:$G,MATCH($D31,产品数据库!$A:$A,0))*$G33)</f>
        <v>0</v>
      </c>
      <c r="K33" s="908">
        <f>IF($D31=0,0,INDEX(产品数据库!$E:$E,MATCH($D31,产品数据库!$A:$A,0))*$G33)</f>
        <v>0</v>
      </c>
      <c r="L33" s="850"/>
      <c r="M33" s="583"/>
    </row>
    <row r="34" spans="1:13" s="6" customFormat="1" ht="18" customHeight="1">
      <c r="A34" s="855"/>
      <c r="B34" s="986"/>
      <c r="C34" s="987"/>
      <c r="D34" s="857">
        <f>价格表数据库!$DJ34</f>
        <v>0</v>
      </c>
      <c r="E34" s="864">
        <f>价格表数据库!$DI32</f>
        <v>0</v>
      </c>
      <c r="F34" s="865">
        <f>IF(D32=0,0,INDEX(产品数据库!C:C,MATCH($D32,产品数据库!A:A,0)))</f>
        <v>0</v>
      </c>
      <c r="G34" s="866">
        <f>价格表数据库!$DH32</f>
        <v>0</v>
      </c>
      <c r="H34" s="866"/>
      <c r="I34" s="866">
        <f>IF($D32=0,0,INDEX(产品数据库!$H:$H,MATCH($D32,产品数据库!$A:$A,0))*$G34)</f>
        <v>0</v>
      </c>
      <c r="J34" s="866">
        <f>IF($D32=0,0,INDEX(产品数据库!$G:$G,MATCH($D32,产品数据库!$A:$A,0))*$G34)</f>
        <v>0</v>
      </c>
      <c r="K34" s="908">
        <f>IF($D32=0,0,INDEX(产品数据库!$E:$E,MATCH($D32,产品数据库!$A:$A,0))*$G34)</f>
        <v>0</v>
      </c>
      <c r="L34" s="849"/>
      <c r="M34" s="5"/>
    </row>
    <row r="35" spans="1:13" s="6" customFormat="1" ht="18" customHeight="1">
      <c r="A35" s="855"/>
      <c r="B35" s="980" t="s">
        <v>43</v>
      </c>
      <c r="C35" s="980"/>
      <c r="D35" s="857">
        <f>价格表数据库!$DJ35</f>
        <v>0</v>
      </c>
      <c r="E35" s="864">
        <f>价格表数据库!$DI33</f>
        <v>0</v>
      </c>
      <c r="F35" s="865">
        <f>IF(D33=0,0,INDEX(产品数据库!C:C,MATCH($D33,产品数据库!A:A,0)))</f>
        <v>0</v>
      </c>
      <c r="G35" s="866">
        <f>价格表数据库!$DH33</f>
        <v>0</v>
      </c>
      <c r="H35" s="866"/>
      <c r="I35" s="866">
        <f>IF($D33=0,0,INDEX(产品数据库!$H:$H,MATCH($D33,产品数据库!$A:$A,0))*$G35)</f>
        <v>0</v>
      </c>
      <c r="J35" s="866">
        <f>IF($D33=0,0,INDEX(产品数据库!$G:$G,MATCH($D33,产品数据库!$A:$A,0))*$G35)</f>
        <v>0</v>
      </c>
      <c r="K35" s="908">
        <f>IF($D33=0,0,INDEX(产品数据库!$E:$E,MATCH($D33,产品数据库!$A:$A,0))*$G35)</f>
        <v>0</v>
      </c>
      <c r="L35" s="849"/>
      <c r="M35" s="5"/>
    </row>
    <row r="36" spans="1:13" s="6" customFormat="1" ht="18" customHeight="1">
      <c r="A36" s="855"/>
      <c r="B36" s="879" t="s">
        <v>44</v>
      </c>
      <c r="C36" s="880">
        <f>价格表数据库!$DG$43</f>
        <v>0</v>
      </c>
      <c r="D36" s="881"/>
      <c r="E36" s="864">
        <f>价格表数据库!$DI34</f>
        <v>0</v>
      </c>
      <c r="F36" s="865">
        <f>IF(D34=0,0,INDEX(产品数据库!C:C,MATCH($D34,产品数据库!A:A,0)))</f>
        <v>0</v>
      </c>
      <c r="G36" s="866">
        <f>价格表数据库!$DH34</f>
        <v>0</v>
      </c>
      <c r="H36" s="866"/>
      <c r="I36" s="866">
        <f>IF($D34=0,0,INDEX(产品数据库!$H:$H,MATCH($D34,产品数据库!$A:$A,0))*$G36)</f>
        <v>0</v>
      </c>
      <c r="J36" s="866">
        <f>IF($D34=0,0,INDEX(产品数据库!$G:$G,MATCH($D34,产品数据库!$A:$A,0))*$G36)</f>
        <v>0</v>
      </c>
      <c r="K36" s="908">
        <f>IF($D34=0,0,INDEX(产品数据库!$E:$E,MATCH($D34,产品数据库!$A:$A,0))*$G36)</f>
        <v>0</v>
      </c>
      <c r="L36" s="849"/>
      <c r="M36" s="5"/>
    </row>
    <row r="37" spans="1:13" s="844" customFormat="1" ht="18" customHeight="1">
      <c r="A37" s="882"/>
      <c r="B37" s="883" t="s">
        <v>45</v>
      </c>
      <c r="C37" s="884">
        <f>价格表数据库!$DG$44</f>
        <v>0</v>
      </c>
      <c r="D37" s="885"/>
      <c r="E37" s="886">
        <f>COUNTIF(F8:F35,"*")</f>
        <v>0</v>
      </c>
      <c r="F37" s="887" t="s">
        <v>46</v>
      </c>
      <c r="G37" s="888"/>
      <c r="H37" s="888"/>
      <c r="I37" s="888">
        <f>SUM(I8:I35)</f>
        <v>0</v>
      </c>
      <c r="J37" s="888">
        <f>SUM(J8:J35)</f>
        <v>0</v>
      </c>
      <c r="K37" s="909">
        <f>SUM(K8:K35)</f>
        <v>0</v>
      </c>
      <c r="L37" s="882"/>
    </row>
    <row r="38" spans="1:13" s="6" customFormat="1" ht="6.95" customHeight="1">
      <c r="A38" s="855"/>
      <c r="B38" s="708"/>
      <c r="C38" s="708"/>
      <c r="D38" s="889"/>
      <c r="E38" s="890"/>
      <c r="F38" s="891"/>
      <c r="G38" s="892"/>
      <c r="H38" s="892"/>
      <c r="I38" s="892"/>
      <c r="J38" s="892"/>
      <c r="K38" s="892"/>
      <c r="L38" s="849"/>
      <c r="M38" s="5"/>
    </row>
    <row r="39" spans="1:13" ht="24.95" customHeight="1">
      <c r="B39" s="893" t="s">
        <v>47</v>
      </c>
      <c r="C39" s="894"/>
      <c r="D39" s="895"/>
      <c r="E39" s="896"/>
      <c r="F39" s="894"/>
      <c r="G39" s="896"/>
      <c r="H39" s="896"/>
      <c r="I39" s="896"/>
      <c r="J39" s="896"/>
      <c r="K39" s="896"/>
    </row>
    <row r="40" spans="1:13" ht="24.95" customHeight="1">
      <c r="B40" s="897"/>
      <c r="C40" s="894"/>
      <c r="D40" s="895"/>
      <c r="E40" s="896"/>
      <c r="F40" s="894"/>
      <c r="G40" s="896"/>
      <c r="H40" s="896"/>
      <c r="I40" s="896"/>
      <c r="J40" s="896"/>
      <c r="K40" s="896"/>
    </row>
    <row r="41" spans="1:13" ht="26.1" customHeight="1">
      <c r="F41" s="898" t="s">
        <v>48</v>
      </c>
      <c r="G41" s="896"/>
      <c r="H41" s="896"/>
      <c r="I41" s="896"/>
      <c r="J41" s="896"/>
      <c r="K41" s="896"/>
    </row>
    <row r="42" spans="1:13" ht="17.100000000000001" customHeight="1"/>
    <row r="43" spans="1:13" ht="3.95" customHeight="1">
      <c r="A43" s="899"/>
      <c r="B43" s="900"/>
      <c r="C43" s="899"/>
      <c r="D43" s="901"/>
      <c r="E43" s="902"/>
      <c r="F43" s="899"/>
      <c r="G43" s="902"/>
      <c r="H43" s="902"/>
      <c r="I43" s="902"/>
      <c r="J43" s="902"/>
      <c r="K43" s="902"/>
      <c r="L43" s="899"/>
    </row>
  </sheetData>
  <sheetProtection password="9B94" sheet="1" objects="1"/>
  <protectedRanges>
    <protectedRange sqref="A2:L3 K1:L1" name="区域1"/>
  </protectedRanges>
  <mergeCells count="17">
    <mergeCell ref="B12:C12"/>
    <mergeCell ref="B22:C22"/>
    <mergeCell ref="B26:C26"/>
    <mergeCell ref="B35:C35"/>
    <mergeCell ref="B27:C34"/>
    <mergeCell ref="B6:C6"/>
    <mergeCell ref="E6:F6"/>
    <mergeCell ref="B7:C7"/>
    <mergeCell ref="B10:C10"/>
    <mergeCell ref="B11:C11"/>
    <mergeCell ref="C1:J1"/>
    <mergeCell ref="E4:F4"/>
    <mergeCell ref="G4:I4"/>
    <mergeCell ref="J4:K4"/>
    <mergeCell ref="E5:F5"/>
    <mergeCell ref="G5:I5"/>
    <mergeCell ref="J5:K5"/>
  </mergeCells>
  <phoneticPr fontId="119" type="noConversion"/>
  <conditionalFormatting sqref="E37:K37">
    <cfRule type="expression" dxfId="113" priority="17">
      <formula>$D$4=1</formula>
    </cfRule>
  </conditionalFormatting>
  <conditionalFormatting sqref="I37:K37">
    <cfRule type="cellIs" dxfId="112" priority="29" operator="notEqual">
      <formula>#REF!</formula>
    </cfRule>
  </conditionalFormatting>
  <conditionalFormatting sqref="C18:C2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{09B9E81B-4A71-470E-BC4C-38991D94869B}</x14:id>
        </ext>
      </extLst>
    </cfRule>
  </conditionalFormatting>
  <conditionalFormatting sqref="C23:C2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{6404EEA4-2170-4814-8923-CC92C1044B2B}</x14:id>
        </ext>
      </extLst>
    </cfRule>
  </conditionalFormatting>
  <conditionalFormatting sqref="E8:K36">
    <cfRule type="expression" dxfId="111" priority="36">
      <formula>MOD(ROW(A1),2)=0</formula>
    </cfRule>
  </conditionalFormatting>
  <pageMargins left="0.43263888888888902" right="0.118055555555556" top="0.27500000000000002" bottom="0.27500000000000002" header="7.8472222222222193E-2" footer="3.8888888888888903E-2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B9E81B-4A71-470E-BC4C-38991D94869B}">
            <x14:dataBar minLength="0" maxLength="100" border="1" negativeBarBorderColorSameAsPositive="0">
              <x14:cfvo type="autoMin"/>
              <x14:cfvo type="autoMax"/>
              <x14:borderColor theme="0"/>
              <x14:negativeFillColor rgb="FFFF0000"/>
              <x14:negativeBorderColor rgb="FFFF0000"/>
              <x14:axisColor rgb="FF000000"/>
            </x14:dataBar>
          </x14:cfRule>
          <xm:sqref>C18:C21</xm:sqref>
        </x14:conditionalFormatting>
        <x14:conditionalFormatting xmlns:xm="http://schemas.microsoft.com/office/excel/2006/main">
          <x14:cfRule type="dataBar" id="{6404EEA4-2170-4814-8923-CC92C1044B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C23:C25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74"/>
  <sheetViews>
    <sheetView showGridLines="0" showZeros="0" topLeftCell="A2" workbookViewId="0">
      <selection activeCell="G28" sqref="G28"/>
    </sheetView>
  </sheetViews>
  <sheetFormatPr defaultColWidth="9" defaultRowHeight="14.25"/>
  <cols>
    <col min="1" max="1" width="1.125" style="1" customWidth="1"/>
    <col min="2" max="2" width="1.625" style="692" customWidth="1"/>
    <col min="3" max="3" width="22.125" style="693" customWidth="1"/>
    <col min="4" max="4" width="5.125" style="693" customWidth="1"/>
    <col min="5" max="5" width="8.625" style="693" customWidth="1"/>
    <col min="6" max="6" width="9.125" style="692" customWidth="1"/>
    <col min="7" max="7" width="7.25" style="693" customWidth="1"/>
    <col min="8" max="8" width="8.125" style="693" customWidth="1"/>
    <col min="9" max="10" width="8.625" style="693" customWidth="1"/>
    <col min="11" max="11" width="9.625" style="693" customWidth="1"/>
    <col min="12" max="12" width="8.25" style="693" customWidth="1"/>
    <col min="13" max="13" width="7.625" style="692" customWidth="1"/>
    <col min="14" max="14" width="10.25" style="692" customWidth="1"/>
    <col min="15" max="15" width="8.625" style="693" customWidth="1"/>
    <col min="16" max="16" width="7.625" style="692" customWidth="1"/>
    <col min="17" max="17" width="1.625" style="692" customWidth="1"/>
    <col min="18" max="18" width="3.5" style="692" customWidth="1"/>
    <col min="19" max="20" width="11.125" hidden="1" customWidth="1"/>
    <col min="21" max="21" width="9" hidden="1" customWidth="1"/>
    <col min="22" max="22" width="11.125" hidden="1" customWidth="1"/>
    <col min="23" max="23" width="10.875" hidden="1" customWidth="1"/>
    <col min="24" max="24" width="8.875" hidden="1" customWidth="1"/>
    <col min="25" max="27" width="9" hidden="1" customWidth="1"/>
    <col min="28" max="28" width="10.875" hidden="1" customWidth="1"/>
    <col min="29" max="29" width="16.75" hidden="1" customWidth="1"/>
    <col min="30" max="31" width="9" hidden="1" customWidth="1"/>
    <col min="32" max="36" width="9.125" hidden="1" customWidth="1"/>
    <col min="37" max="38" width="9" hidden="1" customWidth="1"/>
    <col min="39" max="39" width="11.25" hidden="1" customWidth="1"/>
    <col min="40" max="42" width="9" hidden="1" customWidth="1"/>
    <col min="43" max="43" width="9" customWidth="1"/>
  </cols>
  <sheetData>
    <row r="1" spans="1:42" s="692" customFormat="1" ht="15.95" hidden="1" customHeight="1">
      <c r="A1" s="1" t="s">
        <v>49</v>
      </c>
      <c r="B1" s="692" t="s">
        <v>50</v>
      </c>
      <c r="C1" s="693">
        <v>16</v>
      </c>
      <c r="D1" s="693"/>
      <c r="E1" s="694" t="s">
        <v>51</v>
      </c>
      <c r="F1" s="695" t="s">
        <v>52</v>
      </c>
      <c r="G1" s="693"/>
      <c r="H1" s="693"/>
      <c r="I1" s="693"/>
      <c r="J1" s="693"/>
      <c r="K1" s="693"/>
      <c r="L1" s="693"/>
      <c r="O1" s="693"/>
    </row>
    <row r="2" spans="1:42" s="692" customFormat="1" ht="29.1" customHeight="1">
      <c r="A2" s="696"/>
      <c r="B2" s="697"/>
      <c r="C2" s="698">
        <v>42</v>
      </c>
      <c r="D2" s="988" t="s">
        <v>53</v>
      </c>
      <c r="E2" s="988"/>
      <c r="F2" s="988"/>
      <c r="G2" s="988"/>
      <c r="H2" s="988"/>
      <c r="I2" s="988"/>
      <c r="J2" s="988"/>
      <c r="K2" s="988"/>
      <c r="L2" s="988"/>
      <c r="M2" s="988"/>
      <c r="N2" s="988"/>
      <c r="O2" s="761"/>
      <c r="P2" s="762"/>
      <c r="Q2" s="790"/>
    </row>
    <row r="3" spans="1:42" s="692" customFormat="1" ht="11.1" customHeight="1">
      <c r="A3" s="1"/>
      <c r="B3" s="699"/>
      <c r="C3" s="700"/>
      <c r="D3" s="700"/>
      <c r="E3" s="700"/>
      <c r="F3" s="699"/>
      <c r="G3" s="700"/>
      <c r="H3" s="700"/>
      <c r="I3" s="763"/>
      <c r="J3" s="763"/>
      <c r="K3" s="763"/>
      <c r="L3" s="763"/>
      <c r="M3" s="699"/>
      <c r="N3" s="699"/>
      <c r="O3" s="700"/>
      <c r="P3" s="699"/>
      <c r="Q3" s="699"/>
    </row>
    <row r="4" spans="1:42" s="692" customFormat="1" ht="17.100000000000001" customHeight="1">
      <c r="A4" s="1"/>
      <c r="B4" s="699"/>
      <c r="C4" s="701" t="s">
        <v>54</v>
      </c>
      <c r="D4" s="989" t="s">
        <v>55</v>
      </c>
      <c r="E4" s="989"/>
      <c r="F4" s="989"/>
      <c r="G4" s="702" t="s">
        <v>56</v>
      </c>
      <c r="H4" s="703" t="s">
        <v>57</v>
      </c>
      <c r="I4" s="764" t="s">
        <v>58</v>
      </c>
      <c r="J4" s="765" t="s">
        <v>59</v>
      </c>
      <c r="K4" s="702" t="s">
        <v>60</v>
      </c>
      <c r="L4" s="765" t="s">
        <v>61</v>
      </c>
      <c r="M4" s="765" t="s">
        <v>62</v>
      </c>
      <c r="N4" s="766"/>
      <c r="O4" s="700"/>
      <c r="P4" s="699"/>
      <c r="Q4" s="791"/>
      <c r="S4" s="792" t="s">
        <v>54</v>
      </c>
      <c r="T4" s="792"/>
      <c r="U4" s="792" t="s">
        <v>55</v>
      </c>
      <c r="V4" s="792"/>
      <c r="W4" s="792" t="s">
        <v>56</v>
      </c>
      <c r="X4" s="793" t="s">
        <v>57</v>
      </c>
      <c r="Y4" s="817" t="s">
        <v>58</v>
      </c>
      <c r="Z4" s="818" t="s">
        <v>59</v>
      </c>
      <c r="AA4" s="792" t="s">
        <v>60</v>
      </c>
      <c r="AB4" s="818" t="s">
        <v>61</v>
      </c>
      <c r="AC4" s="818" t="s">
        <v>62</v>
      </c>
    </row>
    <row r="5" spans="1:42" s="692" customFormat="1" ht="20.100000000000001" customHeight="1">
      <c r="A5" s="1"/>
      <c r="B5" s="699"/>
      <c r="C5" s="704">
        <f>IF($J$6="",0,INDEX(产品数据库!$B:$B,MATCH($J$6,产品数据库!$A:$A,0)))</f>
        <v>0</v>
      </c>
      <c r="D5" s="990">
        <f>IF($J$6="",0,INDEX(产品数据库!$C:$C,MATCH($J$6,产品数据库!$A:$A,0)))</f>
        <v>0</v>
      </c>
      <c r="E5" s="990"/>
      <c r="F5" s="990"/>
      <c r="G5" s="705">
        <f>IF($J$6="",0,INDEX(产品数据库!$D:$D,MATCH($J$6,产品数据库!$A:$A,0)))</f>
        <v>0</v>
      </c>
      <c r="H5" s="706">
        <f>IF($J$6="",0,INDEX(产品数据库!$E:$E,MATCH($J$6,产品数据库!$A:$A,0)))</f>
        <v>0</v>
      </c>
      <c r="I5" s="767">
        <f>IF($J$6="",0,INDEX(产品数据库!$F:$F,MATCH($J$6,产品数据库!$A:$A,0)))</f>
        <v>0</v>
      </c>
      <c r="J5" s="768">
        <f>IF($J$6="",0,INDEX(产品数据库!$G:$G,MATCH($J$6,产品数据库!$A:$A,0)))</f>
        <v>0</v>
      </c>
      <c r="K5" s="706">
        <f>IF($J$6="",0,INDEX(产品数据库!$H:$H,MATCH($J$6,产品数据库!$A:$A,0)))</f>
        <v>0</v>
      </c>
      <c r="L5" s="769">
        <f>IF($J$6="",0,INDEX(产品数据库!$I:$I,MATCH($J$6,产品数据库!$A:$A,0)))</f>
        <v>0</v>
      </c>
      <c r="M5" s="770">
        <f>IF($J$6="",0,INDEX(产品数据库!$J:$J,MATCH($J$6,产品数据库!$A:$A,0)))</f>
        <v>0</v>
      </c>
      <c r="N5" s="699"/>
      <c r="O5" s="700"/>
      <c r="P5" s="699"/>
      <c r="Q5" s="699"/>
      <c r="S5" s="794">
        <f>IF($J$6="",0,INDEX(产品数据库!$B:$B,MATCH($J$6,产品数据库!$A:$A,0)))</f>
        <v>0</v>
      </c>
      <c r="T5" s="991">
        <f>IF($J$6="",0,INDEX(产品数据库!$C:$C,MATCH($J$6,产品数据库!$A:$A,0)))</f>
        <v>0</v>
      </c>
      <c r="U5" s="991"/>
      <c r="V5" s="991"/>
      <c r="W5" s="794">
        <f>IF($J$6="",0,INDEX(产品数据库!$D:$D,MATCH($J$6,产品数据库!$A:$A,0)))</f>
        <v>0</v>
      </c>
      <c r="X5" s="795">
        <f>IF($J$6="",0,INDEX(产品数据库!$E:$E,MATCH($J$6,产品数据库!$A:$A,0)))</f>
        <v>0</v>
      </c>
      <c r="Y5" s="819">
        <f>IF($J$6="",0,INDEX(产品数据库!$F:$F,MATCH($J$6,产品数据库!$A:$A,0)))</f>
        <v>0</v>
      </c>
      <c r="Z5" s="820">
        <f>IF($J$6="",0,INDEX(产品数据库!$G:$G,MATCH($J$6,产品数据库!$A:$A,0)))</f>
        <v>0</v>
      </c>
      <c r="AA5" s="795">
        <f>IF($J$6="",0,INDEX(产品数据库!$H:$H,MATCH($J$6,产品数据库!$A:$A,0)))</f>
        <v>0</v>
      </c>
      <c r="AB5" s="821">
        <f>IF($J$6="",0,INDEX(产品数据库!$I:$I,MATCH($J$6,产品数据库!$A:$A,0)))</f>
        <v>0</v>
      </c>
      <c r="AC5" s="822">
        <f>IF($J$6="",0,INDEX(产品数据库!$J:$J,MATCH($J$6,产品数据库!$A:$A,0)))</f>
        <v>0</v>
      </c>
    </row>
    <row r="6" spans="1:42" s="692" customFormat="1" ht="18" customHeight="1">
      <c r="A6" s="1"/>
      <c r="B6" s="699"/>
      <c r="C6" s="707" t="s">
        <v>63</v>
      </c>
      <c r="D6" s="992" t="s">
        <v>64</v>
      </c>
      <c r="E6" s="992"/>
      <c r="F6" s="707" t="s">
        <v>65</v>
      </c>
      <c r="G6" s="708" t="s">
        <v>66</v>
      </c>
      <c r="H6" s="709" t="str">
        <f>IF(SUM($A$46:$A$71)=0,"",SUM($A$46:$A$71))</f>
        <v/>
      </c>
      <c r="I6" s="771">
        <f>IF($H$6="",0,$H$6)</f>
        <v>0</v>
      </c>
      <c r="J6" s="771" t="str">
        <f>$H$6</f>
        <v/>
      </c>
      <c r="K6" s="707" t="s">
        <v>67</v>
      </c>
      <c r="L6" s="993">
        <f>IF($J$6="",0,INDEX(产品数据库!$P:$P,MATCH($J$6,产品数据库!$A:$A,0)))</f>
        <v>0</v>
      </c>
      <c r="M6" s="993"/>
      <c r="N6" s="699"/>
      <c r="O6" s="700"/>
      <c r="P6" s="699"/>
      <c r="Q6" s="699"/>
      <c r="S6" s="707" t="s">
        <v>63</v>
      </c>
      <c r="T6" s="992" t="s">
        <v>64</v>
      </c>
      <c r="U6" s="992"/>
      <c r="V6" s="707" t="s">
        <v>65</v>
      </c>
      <c r="W6" s="708" t="s">
        <v>66</v>
      </c>
      <c r="X6" s="708" t="str">
        <f>IF(SUM($A$46:$A$71)=0,"",SUM($A$46:$A$71))</f>
        <v/>
      </c>
      <c r="Y6" s="708">
        <f>IF($H$6="",0,$H$6)</f>
        <v>0</v>
      </c>
      <c r="Z6" s="771" t="str">
        <f>$H$6</f>
        <v/>
      </c>
      <c r="AA6" s="707" t="s">
        <v>67</v>
      </c>
      <c r="AB6" s="993">
        <f>IF($J$6="",0,INDEX(产品数据库!$P:$P,MATCH($J$6,产品数据库!$A:$A,0)))</f>
        <v>0</v>
      </c>
      <c r="AC6" s="993"/>
    </row>
    <row r="7" spans="1:42" s="692" customFormat="1" ht="18" customHeight="1">
      <c r="A7" s="1"/>
      <c r="B7" s="699"/>
      <c r="C7" s="704">
        <f>IF($J$6="",0,INDEX(产品数据库!$L:$L,MATCH($J$6,产品数据库!$A:$A,0)))</f>
        <v>0</v>
      </c>
      <c r="D7" s="990">
        <f>IF($J$6="",0,INDEX(产品数据库!$M:$M,MATCH($J$6,产品数据库!$A:$A,0)))</f>
        <v>0</v>
      </c>
      <c r="E7" s="990"/>
      <c r="F7" s="705">
        <f>IF($J$6="",0,INDEX(产品数据库!$N:$N,MATCH($J$6,产品数据库!$A:$A,0)))</f>
        <v>0</v>
      </c>
      <c r="G7" s="990">
        <f>IF($J$6="",0,INDEX(产品数据库!$K:$K,MATCH($J$6,产品数据库!$A:$A,0)))</f>
        <v>0</v>
      </c>
      <c r="H7" s="990"/>
      <c r="I7" s="990"/>
      <c r="J7" s="990"/>
      <c r="K7" s="772">
        <f>IF($J$6="",0,INDEX(产品数据库!$O:$O,MATCH($J$6,产品数据库!$A:$A,0)))</f>
        <v>0</v>
      </c>
      <c r="L7" s="994">
        <f ca="1">系统界面!$F$17</f>
        <v>43766.712924421299</v>
      </c>
      <c r="M7" s="994"/>
      <c r="N7" s="699"/>
      <c r="O7" s="700"/>
      <c r="P7" s="699"/>
      <c r="Q7" s="699"/>
      <c r="S7" s="794">
        <f>IF($J$6="",0,INDEX(产品数据库!$L:$L,MATCH($J$6,产品数据库!$A:$A,0)))</f>
        <v>0</v>
      </c>
      <c r="T7" s="991">
        <f>IF($J$6="",0,INDEX(产品数据库!$M:$M,MATCH($J$6,产品数据库!$A:$A,0)))</f>
        <v>0</v>
      </c>
      <c r="U7" s="991"/>
      <c r="V7" s="794">
        <f>IF($J$6="",0,INDEX(产品数据库!$N:$N,MATCH($J$6,产品数据库!$A:$A,0)))</f>
        <v>0</v>
      </c>
      <c r="W7" s="995">
        <f>IF($J$6="",0,INDEX(产品数据库!$K:$K,MATCH($J$6,产品数据库!$A:$A,0)))</f>
        <v>0</v>
      </c>
      <c r="X7" s="996"/>
      <c r="Y7" s="996"/>
      <c r="Z7" s="997"/>
      <c r="AA7" s="823">
        <f>IF($J$6="",0,INDEX(产品数据库!$O:$O,MATCH($J$6,产品数据库!$A:$A,0)))</f>
        <v>0</v>
      </c>
      <c r="AB7" s="824">
        <f ca="1">系统界面!$F$17</f>
        <v>43766.712924421299</v>
      </c>
      <c r="AC7" s="699"/>
    </row>
    <row r="8" spans="1:42" s="692" customFormat="1" ht="9.9499999999999993" customHeight="1">
      <c r="A8" s="1"/>
      <c r="B8" s="699"/>
      <c r="C8" s="700"/>
      <c r="D8" s="700"/>
      <c r="E8" s="700"/>
      <c r="F8" s="699"/>
      <c r="G8" s="700"/>
      <c r="H8" s="700"/>
      <c r="I8" s="700"/>
      <c r="J8" s="700"/>
      <c r="K8" s="763" t="str">
        <f>系统界面!F20</f>
        <v>付姐</v>
      </c>
      <c r="L8" s="700"/>
      <c r="M8" s="699"/>
      <c r="N8" s="699"/>
      <c r="O8" s="700"/>
      <c r="P8" s="699"/>
      <c r="Q8" s="699"/>
    </row>
    <row r="9" spans="1:42" s="692" customFormat="1" ht="5.0999999999999996" customHeight="1">
      <c r="A9" s="1"/>
      <c r="C9" s="693"/>
      <c r="D9" s="693"/>
      <c r="E9" s="693"/>
      <c r="G9" s="693"/>
      <c r="H9" s="693"/>
      <c r="I9" s="693"/>
      <c r="J9" s="693"/>
      <c r="K9" s="693"/>
      <c r="L9" s="693"/>
      <c r="O9" s="693"/>
    </row>
    <row r="10" spans="1:42" s="692" customFormat="1" ht="6" customHeight="1">
      <c r="A10" s="1"/>
      <c r="B10" s="710"/>
      <c r="C10" s="711"/>
      <c r="D10" s="711"/>
      <c r="E10" s="711"/>
      <c r="F10" s="711"/>
      <c r="G10" s="711"/>
      <c r="H10" s="711"/>
      <c r="I10" s="711"/>
      <c r="J10" s="711"/>
      <c r="K10" s="711"/>
      <c r="L10" s="711"/>
      <c r="M10" s="710"/>
      <c r="N10" s="710"/>
      <c r="O10" s="711"/>
      <c r="P10" s="710"/>
      <c r="Q10" s="710"/>
    </row>
    <row r="11" spans="1:42" s="692" customFormat="1" ht="17.100000000000001" customHeight="1">
      <c r="A11" s="1"/>
      <c r="B11" s="712">
        <v>8</v>
      </c>
      <c r="C11" s="713" t="str">
        <f>IF(B11=0,0,INDEX(Sheet1!$G$3:$G$71,MATCH(B11,Sheet1!$I$3:$I$71,0)))</f>
        <v>养身产品</v>
      </c>
      <c r="D11" s="714" t="s">
        <v>30</v>
      </c>
      <c r="E11" s="715"/>
      <c r="F11" s="1009" t="str">
        <f>Sheet1!F10</f>
        <v>2</v>
      </c>
      <c r="G11" s="716"/>
      <c r="H11" s="1010" t="str">
        <f>Sheet1!F4</f>
        <v>1.5</v>
      </c>
      <c r="I11" s="716"/>
      <c r="J11" s="1011" t="str">
        <f>Sheet1!F7</f>
        <v>40</v>
      </c>
      <c r="K11" s="715"/>
      <c r="L11" s="773"/>
      <c r="M11" s="774"/>
      <c r="N11" s="774"/>
      <c r="O11" s="774"/>
      <c r="P11" s="774"/>
      <c r="Q11" s="796"/>
      <c r="AB11" s="825">
        <f>C5</f>
        <v>0</v>
      </c>
      <c r="AC11" s="826">
        <f>D5</f>
        <v>0</v>
      </c>
      <c r="AD11" s="826">
        <f>G5</f>
        <v>0</v>
      </c>
      <c r="AE11" s="826">
        <f t="shared" ref="AE11:AJ11" si="0">H5</f>
        <v>0</v>
      </c>
      <c r="AF11" s="826">
        <f t="shared" si="0"/>
        <v>0</v>
      </c>
      <c r="AG11" s="826">
        <f t="shared" si="0"/>
        <v>0</v>
      </c>
      <c r="AH11" s="826">
        <f t="shared" si="0"/>
        <v>0</v>
      </c>
      <c r="AI11" s="826">
        <f t="shared" si="0"/>
        <v>0</v>
      </c>
      <c r="AJ11" s="826">
        <f t="shared" si="0"/>
        <v>0</v>
      </c>
      <c r="AK11" s="826">
        <f>G7</f>
        <v>0</v>
      </c>
      <c r="AL11" s="826">
        <f>C7</f>
        <v>0</v>
      </c>
      <c r="AM11" s="826">
        <f>D7</f>
        <v>0</v>
      </c>
      <c r="AN11" s="826">
        <f>E7</f>
        <v>0</v>
      </c>
      <c r="AO11" s="826" t="str">
        <f>系统界面!F20</f>
        <v>付姐</v>
      </c>
      <c r="AP11" s="838">
        <f ca="1">系统界面!F17</f>
        <v>43766.712924421299</v>
      </c>
    </row>
    <row r="12" spans="1:42" s="692" customFormat="1" ht="6" customHeight="1">
      <c r="A12" s="1"/>
      <c r="B12" s="717"/>
      <c r="C12" s="718"/>
      <c r="D12" s="718"/>
      <c r="E12" s="718"/>
      <c r="F12" s="1009"/>
      <c r="G12" s="716"/>
      <c r="H12" s="1010"/>
      <c r="I12" s="716"/>
      <c r="J12" s="1011"/>
      <c r="K12" s="715"/>
      <c r="L12" s="775"/>
      <c r="M12" s="774"/>
      <c r="N12" s="774"/>
      <c r="O12" s="774"/>
      <c r="P12" s="774"/>
      <c r="Q12" s="796"/>
    </row>
    <row r="13" spans="1:42" s="692" customFormat="1" ht="15.95" customHeight="1">
      <c r="A13" s="1"/>
      <c r="B13" s="719"/>
      <c r="C13" s="720" t="s">
        <v>68</v>
      </c>
      <c r="D13" s="721" t="s">
        <v>56</v>
      </c>
      <c r="E13" s="722" t="s">
        <v>57</v>
      </c>
      <c r="F13" s="723" t="s">
        <v>58</v>
      </c>
      <c r="G13" s="724" t="s">
        <v>59</v>
      </c>
      <c r="H13" s="725" t="s">
        <v>60</v>
      </c>
      <c r="I13" s="776" t="s">
        <v>61</v>
      </c>
      <c r="J13" s="777" t="s">
        <v>62</v>
      </c>
      <c r="K13" s="998" t="s">
        <v>69</v>
      </c>
      <c r="L13" s="998"/>
      <c r="M13" s="998"/>
      <c r="N13" s="998"/>
      <c r="O13" s="998"/>
      <c r="P13" s="778" t="s">
        <v>63</v>
      </c>
      <c r="Q13" s="797"/>
      <c r="S13" s="798" t="s">
        <v>55</v>
      </c>
      <c r="T13" s="799" t="s">
        <v>64</v>
      </c>
      <c r="U13" s="799" t="s">
        <v>65</v>
      </c>
      <c r="V13" s="800" t="s">
        <v>70</v>
      </c>
      <c r="W13" s="801" t="s">
        <v>71</v>
      </c>
      <c r="Y13" s="999" t="s">
        <v>72</v>
      </c>
      <c r="Z13" s="1000"/>
      <c r="AA13" s="692">
        <f>COUNTIF(产品数据库!A:A,"&gt;0")</f>
        <v>37</v>
      </c>
      <c r="AB13" s="827" t="str">
        <f>S13</f>
        <v>项目名称</v>
      </c>
      <c r="AC13" s="828" t="str">
        <f>C13</f>
        <v>单品名称</v>
      </c>
      <c r="AD13" s="828" t="str">
        <f>D13</f>
        <v>单位</v>
      </c>
      <c r="AE13" s="828" t="str">
        <f t="shared" ref="AE13:AJ14" si="1">E13</f>
        <v>人工价值</v>
      </c>
      <c r="AF13" s="828" t="str">
        <f t="shared" si="1"/>
        <v>产品进价</v>
      </c>
      <c r="AG13" s="828" t="str">
        <f t="shared" si="1"/>
        <v>内部价格</v>
      </c>
      <c r="AH13" s="828" t="str">
        <f t="shared" si="1"/>
        <v>市场价格</v>
      </c>
      <c r="AI13" s="828" t="str">
        <f t="shared" si="1"/>
        <v>内部利润</v>
      </c>
      <c r="AJ13" s="828" t="str">
        <f t="shared" si="1"/>
        <v>市场利润</v>
      </c>
      <c r="AK13" s="828" t="str">
        <f>K13</f>
        <v>备注:</v>
      </c>
      <c r="AL13" s="828" t="str">
        <f>P13</f>
        <v>供货厂家</v>
      </c>
      <c r="AM13" s="828" t="str">
        <f>T13</f>
        <v>联系电话</v>
      </c>
      <c r="AN13" s="828" t="str">
        <f t="shared" ref="AN13:AP14" si="2">U13</f>
        <v>联系人</v>
      </c>
      <c r="AO13" s="828" t="str">
        <f t="shared" si="2"/>
        <v>填报人</v>
      </c>
      <c r="AP13" s="839" t="str">
        <f t="shared" si="2"/>
        <v>填报时间</v>
      </c>
    </row>
    <row r="14" spans="1:42" s="692" customFormat="1" ht="14.45" customHeight="1">
      <c r="A14" s="1"/>
      <c r="B14" s="726"/>
      <c r="C14" s="727"/>
      <c r="D14" s="728"/>
      <c r="E14" s="729"/>
      <c r="F14" s="730"/>
      <c r="G14" s="731">
        <f t="shared" ref="G14:G18" si="3">INT($F14*$H$11)</f>
        <v>0</v>
      </c>
      <c r="H14" s="732">
        <f t="shared" ref="H14:H39" si="4">INT(IF($E14+$F14=0,0,$E14*$F$11+$G14/($J$11/100)))</f>
        <v>0</v>
      </c>
      <c r="I14" s="779">
        <f>G14-F14</f>
        <v>0</v>
      </c>
      <c r="J14" s="780">
        <f>$H14-$G14-$E14</f>
        <v>0</v>
      </c>
      <c r="K14" s="1001"/>
      <c r="L14" s="1001"/>
      <c r="M14" s="1001"/>
      <c r="N14" s="1001"/>
      <c r="O14" s="1001"/>
      <c r="P14" s="781"/>
      <c r="Q14" s="802">
        <f>IF(C14=0,0,IF(COUNTIF(C$14:C14,C14)&gt;1,1,0))</f>
        <v>0</v>
      </c>
      <c r="S14" s="803">
        <f>IF(C14=0,0,$C$11)</f>
        <v>0</v>
      </c>
      <c r="T14" s="804">
        <f>IF(P14=0,0,INDEX(Sheet1!$K$3:$K$71,MATCH(P14,Sheet1!$J$3:$J$71,0)))</f>
        <v>0</v>
      </c>
      <c r="U14" s="804">
        <f>IF(P14=0,0,INDEX(Sheet1!$L$3:$L$71,MATCH(P14,Sheet1!$J$3:$J$71,0)))</f>
        <v>0</v>
      </c>
      <c r="V14" s="804">
        <f>IF(C14=0,0,系统界面!$F$20)</f>
        <v>0</v>
      </c>
      <c r="W14" s="805">
        <f>IF(C14&gt;0,$L$7,0)</f>
        <v>0</v>
      </c>
      <c r="Y14" s="829">
        <f t="shared" ref="Y14:Y18" si="5">INT($F14*$H$11)</f>
        <v>0</v>
      </c>
      <c r="Z14" s="830">
        <f>INT(IF($E14+$F14=0,0,$E14*$F$11+$G14/($J$11/100)))</f>
        <v>0</v>
      </c>
      <c r="AA14" s="692" t="str">
        <f>IF($AB14=0,"",$AA13+1)</f>
        <v/>
      </c>
      <c r="AB14" s="831">
        <f>S14</f>
        <v>0</v>
      </c>
      <c r="AC14" s="47">
        <f>C14</f>
        <v>0</v>
      </c>
      <c r="AD14" s="47">
        <f>D14</f>
        <v>0</v>
      </c>
      <c r="AE14" s="47">
        <f t="shared" si="1"/>
        <v>0</v>
      </c>
      <c r="AF14" s="47">
        <f t="shared" si="1"/>
        <v>0</v>
      </c>
      <c r="AG14" s="47">
        <f t="shared" si="1"/>
        <v>0</v>
      </c>
      <c r="AH14" s="47">
        <f t="shared" si="1"/>
        <v>0</v>
      </c>
      <c r="AI14" s="47">
        <f t="shared" si="1"/>
        <v>0</v>
      </c>
      <c r="AJ14" s="47">
        <f t="shared" si="1"/>
        <v>0</v>
      </c>
      <c r="AK14" s="47">
        <f>K14</f>
        <v>0</v>
      </c>
      <c r="AL14" s="47">
        <f>P14</f>
        <v>0</v>
      </c>
      <c r="AM14" s="47">
        <f>T14</f>
        <v>0</v>
      </c>
      <c r="AN14" s="47">
        <f t="shared" si="2"/>
        <v>0</v>
      </c>
      <c r="AO14" s="47">
        <f t="shared" si="2"/>
        <v>0</v>
      </c>
      <c r="AP14" s="840">
        <f t="shared" si="2"/>
        <v>0</v>
      </c>
    </row>
    <row r="15" spans="1:42" s="692" customFormat="1" ht="14.45" customHeight="1">
      <c r="A15" s="1"/>
      <c r="B15" s="726"/>
      <c r="C15" s="727"/>
      <c r="D15" s="728"/>
      <c r="E15" s="729"/>
      <c r="F15" s="730"/>
      <c r="G15" s="731">
        <f t="shared" si="3"/>
        <v>0</v>
      </c>
      <c r="H15" s="732">
        <f t="shared" si="4"/>
        <v>0</v>
      </c>
      <c r="I15" s="779">
        <f t="shared" ref="I15:I39" si="6">G15-F15</f>
        <v>0</v>
      </c>
      <c r="J15" s="780">
        <f t="shared" ref="J15:J39" si="7">$H15-$G15-$E15</f>
        <v>0</v>
      </c>
      <c r="K15" s="1001"/>
      <c r="L15" s="1001"/>
      <c r="M15" s="1001"/>
      <c r="N15" s="1001"/>
      <c r="O15" s="1001"/>
      <c r="P15" s="781"/>
      <c r="Q15" s="802">
        <f>IF(C15=0,0,IF(COUNTIF(C$14:C15,C15)&gt;1,1,0))</f>
        <v>0</v>
      </c>
      <c r="S15" s="803">
        <f t="shared" ref="S15:S39" si="8">IF(C15=0,0,$C$43)</f>
        <v>0</v>
      </c>
      <c r="T15" s="804">
        <f>IF(P15=0,0,INDEX(Sheet1!$K$3:$K$71,MATCH(P15,Sheet1!$J$3:$J$71,0)))</f>
        <v>0</v>
      </c>
      <c r="U15" s="804">
        <f>IF(P15=0,0,INDEX(Sheet1!$L$3:$L$71,MATCH(P15,Sheet1!$J$3:$J$71,0)))</f>
        <v>0</v>
      </c>
      <c r="V15" s="804">
        <f>IF(C15=0,0,系统界面!$F$20)</f>
        <v>0</v>
      </c>
      <c r="W15" s="805">
        <f t="shared" ref="W15:W39" si="9">IF(C15&gt;0,$L$7,0)</f>
        <v>0</v>
      </c>
      <c r="Y15" s="832">
        <f t="shared" si="5"/>
        <v>0</v>
      </c>
      <c r="Z15" s="833">
        <f t="shared" ref="Z15:Z39" si="10">INT(IF($E15+$F15=0,0,$E15*$F$11+$G15/($J$11/100)))</f>
        <v>0</v>
      </c>
      <c r="AA15" s="692" t="str">
        <f t="shared" ref="AA15:AA39" si="11">IF($AB15=0,"",$AA14+1)</f>
        <v/>
      </c>
      <c r="AB15" s="831">
        <f t="shared" ref="AB15:AB39" si="12">S15</f>
        <v>0</v>
      </c>
      <c r="AC15" s="47">
        <f t="shared" ref="AC15:AC39" si="13">C15</f>
        <v>0</v>
      </c>
      <c r="AD15" s="47">
        <f t="shared" ref="AD15:AD39" si="14">D15</f>
        <v>0</v>
      </c>
      <c r="AE15" s="47">
        <f t="shared" ref="AE15:AE39" si="15">E15</f>
        <v>0</v>
      </c>
      <c r="AF15" s="47">
        <f t="shared" ref="AF15:AF39" si="16">F15</f>
        <v>0</v>
      </c>
      <c r="AG15" s="47">
        <f t="shared" ref="AG15:AG39" si="17">G15</f>
        <v>0</v>
      </c>
      <c r="AH15" s="47">
        <f t="shared" ref="AH15:AH39" si="18">H15</f>
        <v>0</v>
      </c>
      <c r="AI15" s="47">
        <f t="shared" ref="AI15:AI39" si="19">I15</f>
        <v>0</v>
      </c>
      <c r="AJ15" s="47">
        <f t="shared" ref="AJ15:AJ39" si="20">J15</f>
        <v>0</v>
      </c>
      <c r="AK15" s="47">
        <f t="shared" ref="AK15:AK39" si="21">K15</f>
        <v>0</v>
      </c>
      <c r="AL15" s="47">
        <f t="shared" ref="AL15:AL39" si="22">P15</f>
        <v>0</v>
      </c>
      <c r="AM15" s="47">
        <f t="shared" ref="AM15:AM39" si="23">T15</f>
        <v>0</v>
      </c>
      <c r="AN15" s="47">
        <f t="shared" ref="AN15:AN39" si="24">U15</f>
        <v>0</v>
      </c>
      <c r="AO15" s="47">
        <f t="shared" ref="AO15:AO39" si="25">V15</f>
        <v>0</v>
      </c>
      <c r="AP15" s="840">
        <f t="shared" ref="AP15:AP39" si="26">W15</f>
        <v>0</v>
      </c>
    </row>
    <row r="16" spans="1:42" s="692" customFormat="1" ht="14.45" customHeight="1">
      <c r="A16" s="1"/>
      <c r="B16" s="726"/>
      <c r="C16" s="727"/>
      <c r="D16" s="728"/>
      <c r="E16" s="729"/>
      <c r="F16" s="730"/>
      <c r="G16" s="731">
        <f t="shared" si="3"/>
        <v>0</v>
      </c>
      <c r="H16" s="732">
        <f t="shared" si="4"/>
        <v>0</v>
      </c>
      <c r="I16" s="779">
        <f t="shared" si="6"/>
        <v>0</v>
      </c>
      <c r="J16" s="780">
        <f t="shared" si="7"/>
        <v>0</v>
      </c>
      <c r="K16" s="1001"/>
      <c r="L16" s="1001"/>
      <c r="M16" s="1001"/>
      <c r="N16" s="1001"/>
      <c r="O16" s="1001"/>
      <c r="P16" s="781"/>
      <c r="Q16" s="802">
        <f>IF(C16=0,0,IF(COUNTIF(C$14:C16,C16)&gt;1,1,0))</f>
        <v>0</v>
      </c>
      <c r="S16" s="803">
        <f t="shared" si="8"/>
        <v>0</v>
      </c>
      <c r="T16" s="804">
        <f>IF(P16=0,0,INDEX(Sheet1!$K$3:$K$71,MATCH(P16,Sheet1!$J$3:$J$71,0)))</f>
        <v>0</v>
      </c>
      <c r="U16" s="804">
        <f>IF(P16=0,0,INDEX(Sheet1!$L$3:$L$71,MATCH(P16,Sheet1!$J$3:$J$71,0)))</f>
        <v>0</v>
      </c>
      <c r="V16" s="804">
        <f>IF(C16=0,0,系统界面!$F$20)</f>
        <v>0</v>
      </c>
      <c r="W16" s="805">
        <f t="shared" si="9"/>
        <v>0</v>
      </c>
      <c r="Y16" s="832">
        <f t="shared" si="5"/>
        <v>0</v>
      </c>
      <c r="Z16" s="833">
        <f t="shared" si="10"/>
        <v>0</v>
      </c>
      <c r="AA16" s="692" t="str">
        <f t="shared" si="11"/>
        <v/>
      </c>
      <c r="AB16" s="831">
        <f t="shared" si="12"/>
        <v>0</v>
      </c>
      <c r="AC16" s="47">
        <f t="shared" si="13"/>
        <v>0</v>
      </c>
      <c r="AD16" s="47">
        <f t="shared" si="14"/>
        <v>0</v>
      </c>
      <c r="AE16" s="47">
        <f t="shared" si="15"/>
        <v>0</v>
      </c>
      <c r="AF16" s="47">
        <f t="shared" si="16"/>
        <v>0</v>
      </c>
      <c r="AG16" s="47">
        <f t="shared" si="17"/>
        <v>0</v>
      </c>
      <c r="AH16" s="47">
        <f t="shared" si="18"/>
        <v>0</v>
      </c>
      <c r="AI16" s="47">
        <f t="shared" si="19"/>
        <v>0</v>
      </c>
      <c r="AJ16" s="47">
        <f t="shared" si="20"/>
        <v>0</v>
      </c>
      <c r="AK16" s="47">
        <f t="shared" si="21"/>
        <v>0</v>
      </c>
      <c r="AL16" s="47">
        <f t="shared" si="22"/>
        <v>0</v>
      </c>
      <c r="AM16" s="47">
        <f t="shared" si="23"/>
        <v>0</v>
      </c>
      <c r="AN16" s="47">
        <f t="shared" si="24"/>
        <v>0</v>
      </c>
      <c r="AO16" s="47">
        <f t="shared" si="25"/>
        <v>0</v>
      </c>
      <c r="AP16" s="840">
        <f t="shared" si="26"/>
        <v>0</v>
      </c>
    </row>
    <row r="17" spans="1:42" s="692" customFormat="1" ht="14.45" customHeight="1">
      <c r="A17" s="1"/>
      <c r="B17" s="726"/>
      <c r="C17" s="727"/>
      <c r="D17" s="728"/>
      <c r="E17" s="729"/>
      <c r="F17" s="730"/>
      <c r="G17" s="731">
        <f t="shared" si="3"/>
        <v>0</v>
      </c>
      <c r="H17" s="732">
        <f t="shared" si="4"/>
        <v>0</v>
      </c>
      <c r="I17" s="779">
        <f t="shared" si="6"/>
        <v>0</v>
      </c>
      <c r="J17" s="780">
        <f t="shared" si="7"/>
        <v>0</v>
      </c>
      <c r="K17" s="1001"/>
      <c r="L17" s="1001"/>
      <c r="M17" s="1001"/>
      <c r="N17" s="1001"/>
      <c r="O17" s="1001"/>
      <c r="P17" s="781"/>
      <c r="Q17" s="802">
        <f>IF(C17=0,0,IF(COUNTIF(C$14:C17,C17)&gt;1,1,0))</f>
        <v>0</v>
      </c>
      <c r="S17" s="803">
        <f t="shared" si="8"/>
        <v>0</v>
      </c>
      <c r="T17" s="804">
        <f>IF(P17=0,0,INDEX(Sheet1!$K$3:$K$71,MATCH(P17,Sheet1!$J$3:$J$71,0)))</f>
        <v>0</v>
      </c>
      <c r="U17" s="804">
        <f>IF(P17=0,0,INDEX(Sheet1!$L$3:$L$71,MATCH(P17,Sheet1!$J$3:$J$71,0)))</f>
        <v>0</v>
      </c>
      <c r="V17" s="804">
        <f>IF(C17=0,0,系统界面!$F$20)</f>
        <v>0</v>
      </c>
      <c r="W17" s="805">
        <f t="shared" si="9"/>
        <v>0</v>
      </c>
      <c r="Y17" s="832">
        <f t="shared" si="5"/>
        <v>0</v>
      </c>
      <c r="Z17" s="833">
        <f t="shared" si="10"/>
        <v>0</v>
      </c>
      <c r="AA17" s="692" t="str">
        <f t="shared" si="11"/>
        <v/>
      </c>
      <c r="AB17" s="831">
        <f t="shared" si="12"/>
        <v>0</v>
      </c>
      <c r="AC17" s="47">
        <f t="shared" si="13"/>
        <v>0</v>
      </c>
      <c r="AD17" s="47">
        <f t="shared" si="14"/>
        <v>0</v>
      </c>
      <c r="AE17" s="47">
        <f t="shared" si="15"/>
        <v>0</v>
      </c>
      <c r="AF17" s="47">
        <f t="shared" si="16"/>
        <v>0</v>
      </c>
      <c r="AG17" s="47">
        <f t="shared" si="17"/>
        <v>0</v>
      </c>
      <c r="AH17" s="47">
        <f t="shared" si="18"/>
        <v>0</v>
      </c>
      <c r="AI17" s="47">
        <f t="shared" si="19"/>
        <v>0</v>
      </c>
      <c r="AJ17" s="47">
        <f t="shared" si="20"/>
        <v>0</v>
      </c>
      <c r="AK17" s="47">
        <f t="shared" si="21"/>
        <v>0</v>
      </c>
      <c r="AL17" s="47">
        <f t="shared" si="22"/>
        <v>0</v>
      </c>
      <c r="AM17" s="47">
        <f t="shared" si="23"/>
        <v>0</v>
      </c>
      <c r="AN17" s="47">
        <f t="shared" si="24"/>
        <v>0</v>
      </c>
      <c r="AO17" s="47">
        <f t="shared" si="25"/>
        <v>0</v>
      </c>
      <c r="AP17" s="840">
        <f t="shared" si="26"/>
        <v>0</v>
      </c>
    </row>
    <row r="18" spans="1:42" s="692" customFormat="1" ht="14.45" customHeight="1">
      <c r="A18" s="1"/>
      <c r="B18" s="726"/>
      <c r="C18" s="727"/>
      <c r="D18" s="728"/>
      <c r="E18" s="729"/>
      <c r="F18" s="730"/>
      <c r="G18" s="731">
        <f t="shared" si="3"/>
        <v>0</v>
      </c>
      <c r="H18" s="732">
        <f t="shared" si="4"/>
        <v>0</v>
      </c>
      <c r="I18" s="779">
        <f t="shared" si="6"/>
        <v>0</v>
      </c>
      <c r="J18" s="780">
        <f t="shared" si="7"/>
        <v>0</v>
      </c>
      <c r="K18" s="1001"/>
      <c r="L18" s="1001"/>
      <c r="M18" s="1001"/>
      <c r="N18" s="1001"/>
      <c r="O18" s="1001"/>
      <c r="P18" s="781"/>
      <c r="Q18" s="802">
        <f>IF(C18=0,0,IF(COUNTIF(C$14:C18,C18)&gt;1,1,0))</f>
        <v>0</v>
      </c>
      <c r="S18" s="803">
        <f t="shared" si="8"/>
        <v>0</v>
      </c>
      <c r="T18" s="804">
        <f>IF(P18=0,0,INDEX(Sheet1!$K$3:$K$71,MATCH(P18,Sheet1!$J$3:$J$71,0)))</f>
        <v>0</v>
      </c>
      <c r="U18" s="804">
        <f>IF(P18=0,0,INDEX(Sheet1!$L$3:$L$71,MATCH(P18,Sheet1!$J$3:$J$71,0)))</f>
        <v>0</v>
      </c>
      <c r="V18" s="804">
        <f>IF(C18=0,0,系统界面!$F$20)</f>
        <v>0</v>
      </c>
      <c r="W18" s="805">
        <f t="shared" si="9"/>
        <v>0</v>
      </c>
      <c r="Y18" s="832">
        <f t="shared" si="5"/>
        <v>0</v>
      </c>
      <c r="Z18" s="833">
        <f t="shared" si="10"/>
        <v>0</v>
      </c>
      <c r="AA18" s="692" t="str">
        <f t="shared" si="11"/>
        <v/>
      </c>
      <c r="AB18" s="831">
        <f t="shared" si="12"/>
        <v>0</v>
      </c>
      <c r="AC18" s="47">
        <f t="shared" si="13"/>
        <v>0</v>
      </c>
      <c r="AD18" s="47">
        <f t="shared" si="14"/>
        <v>0</v>
      </c>
      <c r="AE18" s="47">
        <f t="shared" si="15"/>
        <v>0</v>
      </c>
      <c r="AF18" s="47">
        <f t="shared" si="16"/>
        <v>0</v>
      </c>
      <c r="AG18" s="47">
        <f t="shared" si="17"/>
        <v>0</v>
      </c>
      <c r="AH18" s="47">
        <f t="shared" si="18"/>
        <v>0</v>
      </c>
      <c r="AI18" s="47">
        <f t="shared" si="19"/>
        <v>0</v>
      </c>
      <c r="AJ18" s="47">
        <f t="shared" si="20"/>
        <v>0</v>
      </c>
      <c r="AK18" s="47">
        <f t="shared" si="21"/>
        <v>0</v>
      </c>
      <c r="AL18" s="47">
        <f t="shared" si="22"/>
        <v>0</v>
      </c>
      <c r="AM18" s="47">
        <f t="shared" si="23"/>
        <v>0</v>
      </c>
      <c r="AN18" s="47">
        <f t="shared" si="24"/>
        <v>0</v>
      </c>
      <c r="AO18" s="47">
        <f t="shared" si="25"/>
        <v>0</v>
      </c>
      <c r="AP18" s="840">
        <f t="shared" si="26"/>
        <v>0</v>
      </c>
    </row>
    <row r="19" spans="1:42" s="692" customFormat="1" ht="14.45" customHeight="1">
      <c r="A19" s="1"/>
      <c r="B19" s="726"/>
      <c r="C19" s="727"/>
      <c r="D19" s="728"/>
      <c r="E19" s="729"/>
      <c r="F19" s="730"/>
      <c r="G19" s="731">
        <f t="shared" ref="G19:G39" si="27">INT(F19*$H$11)</f>
        <v>0</v>
      </c>
      <c r="H19" s="732">
        <f t="shared" si="4"/>
        <v>0</v>
      </c>
      <c r="I19" s="779">
        <f t="shared" si="6"/>
        <v>0</v>
      </c>
      <c r="J19" s="780">
        <f t="shared" si="7"/>
        <v>0</v>
      </c>
      <c r="K19" s="1001"/>
      <c r="L19" s="1001"/>
      <c r="M19" s="1001"/>
      <c r="N19" s="1001"/>
      <c r="O19" s="1001"/>
      <c r="P19" s="781"/>
      <c r="Q19" s="802">
        <f>IF(C19=0,0,IF(COUNTIF(C$14:C19,C19)&gt;1,1,0))</f>
        <v>0</v>
      </c>
      <c r="S19" s="803">
        <f t="shared" si="8"/>
        <v>0</v>
      </c>
      <c r="T19" s="804">
        <f>IF(P19=0,0,INDEX(Sheet1!$K$3:$K$71,MATCH(P19,Sheet1!$J$3:$J$71,0)))</f>
        <v>0</v>
      </c>
      <c r="U19" s="804">
        <f>IF(P19=0,0,INDEX(Sheet1!$L$3:$L$71,MATCH(P19,Sheet1!$J$3:$J$71,0)))</f>
        <v>0</v>
      </c>
      <c r="V19" s="804">
        <f>IF(C19=0,0,系统界面!$F$20)</f>
        <v>0</v>
      </c>
      <c r="W19" s="805">
        <f t="shared" si="9"/>
        <v>0</v>
      </c>
      <c r="Y19" s="832">
        <f t="shared" ref="Y19:Y39" si="28">INT(X19*$H$11)</f>
        <v>0</v>
      </c>
      <c r="Z19" s="833">
        <f t="shared" si="10"/>
        <v>0</v>
      </c>
      <c r="AA19" s="692" t="str">
        <f t="shared" si="11"/>
        <v/>
      </c>
      <c r="AB19" s="831">
        <f t="shared" si="12"/>
        <v>0</v>
      </c>
      <c r="AC19" s="47">
        <f t="shared" si="13"/>
        <v>0</v>
      </c>
      <c r="AD19" s="47">
        <f t="shared" si="14"/>
        <v>0</v>
      </c>
      <c r="AE19" s="47">
        <f t="shared" si="15"/>
        <v>0</v>
      </c>
      <c r="AF19" s="47">
        <f t="shared" si="16"/>
        <v>0</v>
      </c>
      <c r="AG19" s="47">
        <f t="shared" si="17"/>
        <v>0</v>
      </c>
      <c r="AH19" s="47">
        <f t="shared" si="18"/>
        <v>0</v>
      </c>
      <c r="AI19" s="47">
        <f t="shared" si="19"/>
        <v>0</v>
      </c>
      <c r="AJ19" s="47">
        <f t="shared" si="20"/>
        <v>0</v>
      </c>
      <c r="AK19" s="47">
        <f t="shared" si="21"/>
        <v>0</v>
      </c>
      <c r="AL19" s="47">
        <f t="shared" si="22"/>
        <v>0</v>
      </c>
      <c r="AM19" s="47">
        <f t="shared" si="23"/>
        <v>0</v>
      </c>
      <c r="AN19" s="47">
        <f t="shared" si="24"/>
        <v>0</v>
      </c>
      <c r="AO19" s="47">
        <f t="shared" si="25"/>
        <v>0</v>
      </c>
      <c r="AP19" s="840">
        <f t="shared" si="26"/>
        <v>0</v>
      </c>
    </row>
    <row r="20" spans="1:42" s="692" customFormat="1" ht="14.45" customHeight="1">
      <c r="A20" s="1"/>
      <c r="B20" s="726"/>
      <c r="C20" s="727"/>
      <c r="D20" s="728"/>
      <c r="E20" s="729"/>
      <c r="F20" s="730"/>
      <c r="G20" s="731">
        <f t="shared" si="27"/>
        <v>0</v>
      </c>
      <c r="H20" s="732">
        <f t="shared" si="4"/>
        <v>0</v>
      </c>
      <c r="I20" s="779">
        <f t="shared" si="6"/>
        <v>0</v>
      </c>
      <c r="J20" s="780">
        <f t="shared" si="7"/>
        <v>0</v>
      </c>
      <c r="K20" s="1001"/>
      <c r="L20" s="1001"/>
      <c r="M20" s="1001"/>
      <c r="N20" s="1001"/>
      <c r="O20" s="1001"/>
      <c r="P20" s="781"/>
      <c r="Q20" s="802">
        <f>IF(C20=0,0,IF(COUNTIF(C$14:C20,C20)&gt;1,1,0))</f>
        <v>0</v>
      </c>
      <c r="S20" s="803">
        <f t="shared" si="8"/>
        <v>0</v>
      </c>
      <c r="T20" s="804">
        <f>IF(P20=0,0,INDEX(Sheet1!$K$3:$K$71,MATCH(P20,Sheet1!$J$3:$J$71,0)))</f>
        <v>0</v>
      </c>
      <c r="U20" s="804">
        <f>IF(P20=0,0,INDEX(Sheet1!$L$3:$L$71,MATCH(P20,Sheet1!$J$3:$J$71,0)))</f>
        <v>0</v>
      </c>
      <c r="V20" s="804">
        <f>IF(C20=0,0,系统界面!$F$20)</f>
        <v>0</v>
      </c>
      <c r="W20" s="805">
        <f t="shared" si="9"/>
        <v>0</v>
      </c>
      <c r="Y20" s="832">
        <f t="shared" si="28"/>
        <v>0</v>
      </c>
      <c r="Z20" s="833">
        <f t="shared" si="10"/>
        <v>0</v>
      </c>
      <c r="AA20" s="692" t="str">
        <f t="shared" si="11"/>
        <v/>
      </c>
      <c r="AB20" s="831">
        <f t="shared" si="12"/>
        <v>0</v>
      </c>
      <c r="AC20" s="47">
        <f t="shared" si="13"/>
        <v>0</v>
      </c>
      <c r="AD20" s="47">
        <f t="shared" si="14"/>
        <v>0</v>
      </c>
      <c r="AE20" s="47">
        <f t="shared" si="15"/>
        <v>0</v>
      </c>
      <c r="AF20" s="47">
        <f t="shared" si="16"/>
        <v>0</v>
      </c>
      <c r="AG20" s="47">
        <f t="shared" si="17"/>
        <v>0</v>
      </c>
      <c r="AH20" s="47">
        <f t="shared" si="18"/>
        <v>0</v>
      </c>
      <c r="AI20" s="47">
        <f t="shared" si="19"/>
        <v>0</v>
      </c>
      <c r="AJ20" s="47">
        <f t="shared" si="20"/>
        <v>0</v>
      </c>
      <c r="AK20" s="47">
        <f t="shared" si="21"/>
        <v>0</v>
      </c>
      <c r="AL20" s="47">
        <f t="shared" si="22"/>
        <v>0</v>
      </c>
      <c r="AM20" s="47">
        <f t="shared" si="23"/>
        <v>0</v>
      </c>
      <c r="AN20" s="47">
        <f t="shared" si="24"/>
        <v>0</v>
      </c>
      <c r="AO20" s="47">
        <f t="shared" si="25"/>
        <v>0</v>
      </c>
      <c r="AP20" s="840">
        <f t="shared" si="26"/>
        <v>0</v>
      </c>
    </row>
    <row r="21" spans="1:42" s="692" customFormat="1" ht="14.45" customHeight="1">
      <c r="A21" s="1"/>
      <c r="B21" s="726"/>
      <c r="C21" s="727"/>
      <c r="D21" s="733"/>
      <c r="E21" s="734"/>
      <c r="F21" s="730"/>
      <c r="G21" s="731">
        <f t="shared" si="27"/>
        <v>0</v>
      </c>
      <c r="H21" s="732">
        <f t="shared" si="4"/>
        <v>0</v>
      </c>
      <c r="I21" s="779">
        <f t="shared" si="6"/>
        <v>0</v>
      </c>
      <c r="J21" s="780">
        <f t="shared" si="7"/>
        <v>0</v>
      </c>
      <c r="K21" s="1001"/>
      <c r="L21" s="1001"/>
      <c r="M21" s="1001"/>
      <c r="N21" s="1001"/>
      <c r="O21" s="1001"/>
      <c r="P21" s="781"/>
      <c r="Q21" s="802">
        <f>IF(C21=0,0,IF(COUNTIF(C$14:C21,C21)&gt;1,1,0))</f>
        <v>0</v>
      </c>
      <c r="S21" s="803">
        <f t="shared" si="8"/>
        <v>0</v>
      </c>
      <c r="T21" s="804">
        <f>IF(P21=0,0,INDEX(Sheet1!$K$3:$K$71,MATCH(P21,Sheet1!$J$3:$J$71,0)))</f>
        <v>0</v>
      </c>
      <c r="U21" s="804">
        <f>IF(P21=0,0,INDEX(Sheet1!$L$3:$L$71,MATCH(P21,Sheet1!$J$3:$J$71,0)))</f>
        <v>0</v>
      </c>
      <c r="V21" s="804">
        <f>IF(C21=0,0,系统界面!$F$20)</f>
        <v>0</v>
      </c>
      <c r="W21" s="805">
        <f t="shared" si="9"/>
        <v>0</v>
      </c>
      <c r="Y21" s="832">
        <f t="shared" si="28"/>
        <v>0</v>
      </c>
      <c r="Z21" s="833">
        <f t="shared" si="10"/>
        <v>0</v>
      </c>
      <c r="AA21" s="692" t="str">
        <f t="shared" si="11"/>
        <v/>
      </c>
      <c r="AB21" s="831">
        <f t="shared" si="12"/>
        <v>0</v>
      </c>
      <c r="AC21" s="47">
        <f t="shared" si="13"/>
        <v>0</v>
      </c>
      <c r="AD21" s="47">
        <f t="shared" si="14"/>
        <v>0</v>
      </c>
      <c r="AE21" s="47">
        <f t="shared" si="15"/>
        <v>0</v>
      </c>
      <c r="AF21" s="47">
        <f t="shared" si="16"/>
        <v>0</v>
      </c>
      <c r="AG21" s="47">
        <f t="shared" si="17"/>
        <v>0</v>
      </c>
      <c r="AH21" s="47">
        <f t="shared" si="18"/>
        <v>0</v>
      </c>
      <c r="AI21" s="47">
        <f t="shared" si="19"/>
        <v>0</v>
      </c>
      <c r="AJ21" s="47">
        <f t="shared" si="20"/>
        <v>0</v>
      </c>
      <c r="AK21" s="47">
        <f t="shared" si="21"/>
        <v>0</v>
      </c>
      <c r="AL21" s="47">
        <f t="shared" si="22"/>
        <v>0</v>
      </c>
      <c r="AM21" s="47">
        <f t="shared" si="23"/>
        <v>0</v>
      </c>
      <c r="AN21" s="47">
        <f t="shared" si="24"/>
        <v>0</v>
      </c>
      <c r="AO21" s="47">
        <f t="shared" si="25"/>
        <v>0</v>
      </c>
      <c r="AP21" s="840">
        <f t="shared" si="26"/>
        <v>0</v>
      </c>
    </row>
    <row r="22" spans="1:42" s="692" customFormat="1" ht="14.45" customHeight="1">
      <c r="A22" s="1"/>
      <c r="B22" s="726"/>
      <c r="C22" s="727"/>
      <c r="D22" s="733"/>
      <c r="E22" s="734"/>
      <c r="F22" s="730"/>
      <c r="G22" s="731">
        <f t="shared" si="27"/>
        <v>0</v>
      </c>
      <c r="H22" s="732">
        <f t="shared" si="4"/>
        <v>0</v>
      </c>
      <c r="I22" s="779">
        <f t="shared" si="6"/>
        <v>0</v>
      </c>
      <c r="J22" s="780">
        <f t="shared" si="7"/>
        <v>0</v>
      </c>
      <c r="K22" s="1001"/>
      <c r="L22" s="1001"/>
      <c r="M22" s="1001"/>
      <c r="N22" s="1001"/>
      <c r="O22" s="1001"/>
      <c r="P22" s="781"/>
      <c r="Q22" s="802">
        <f>IF(C22=0,0,IF(COUNTIF(C$14:C22,C22)&gt;1,1,0))</f>
        <v>0</v>
      </c>
      <c r="S22" s="803">
        <f t="shared" si="8"/>
        <v>0</v>
      </c>
      <c r="T22" s="804">
        <f>IF(P22=0,0,INDEX(Sheet1!$K$3:$K$71,MATCH(P22,Sheet1!$J$3:$J$71,0)))</f>
        <v>0</v>
      </c>
      <c r="U22" s="804">
        <f>IF(P22=0,0,INDEX(Sheet1!$L$3:$L$71,MATCH(P22,Sheet1!$J$3:$J$71,0)))</f>
        <v>0</v>
      </c>
      <c r="V22" s="804">
        <f>IF(C22=0,0,系统界面!$F$20)</f>
        <v>0</v>
      </c>
      <c r="W22" s="805">
        <f t="shared" si="9"/>
        <v>0</v>
      </c>
      <c r="Y22" s="832">
        <f t="shared" si="28"/>
        <v>0</v>
      </c>
      <c r="Z22" s="833">
        <f t="shared" si="10"/>
        <v>0</v>
      </c>
      <c r="AA22" s="692" t="str">
        <f t="shared" si="11"/>
        <v/>
      </c>
      <c r="AB22" s="831">
        <f t="shared" si="12"/>
        <v>0</v>
      </c>
      <c r="AC22" s="47">
        <f t="shared" si="13"/>
        <v>0</v>
      </c>
      <c r="AD22" s="47">
        <f t="shared" si="14"/>
        <v>0</v>
      </c>
      <c r="AE22" s="47">
        <f t="shared" si="15"/>
        <v>0</v>
      </c>
      <c r="AF22" s="47">
        <f t="shared" si="16"/>
        <v>0</v>
      </c>
      <c r="AG22" s="47">
        <f t="shared" si="17"/>
        <v>0</v>
      </c>
      <c r="AH22" s="47">
        <f t="shared" si="18"/>
        <v>0</v>
      </c>
      <c r="AI22" s="47">
        <f t="shared" si="19"/>
        <v>0</v>
      </c>
      <c r="AJ22" s="47">
        <f t="shared" si="20"/>
        <v>0</v>
      </c>
      <c r="AK22" s="47">
        <f t="shared" si="21"/>
        <v>0</v>
      </c>
      <c r="AL22" s="47">
        <f t="shared" si="22"/>
        <v>0</v>
      </c>
      <c r="AM22" s="47">
        <f t="shared" si="23"/>
        <v>0</v>
      </c>
      <c r="AN22" s="47">
        <f t="shared" si="24"/>
        <v>0</v>
      </c>
      <c r="AO22" s="47">
        <f t="shared" si="25"/>
        <v>0</v>
      </c>
      <c r="AP22" s="840">
        <f t="shared" si="26"/>
        <v>0</v>
      </c>
    </row>
    <row r="23" spans="1:42" s="692" customFormat="1" ht="14.45" customHeight="1">
      <c r="A23" s="1"/>
      <c r="B23" s="726"/>
      <c r="C23" s="727"/>
      <c r="D23" s="733"/>
      <c r="E23" s="734"/>
      <c r="F23" s="730"/>
      <c r="G23" s="731">
        <f t="shared" si="27"/>
        <v>0</v>
      </c>
      <c r="H23" s="732">
        <f t="shared" si="4"/>
        <v>0</v>
      </c>
      <c r="I23" s="779">
        <f t="shared" si="6"/>
        <v>0</v>
      </c>
      <c r="J23" s="780">
        <f t="shared" si="7"/>
        <v>0</v>
      </c>
      <c r="K23" s="1001"/>
      <c r="L23" s="1001"/>
      <c r="M23" s="1001"/>
      <c r="N23" s="1001"/>
      <c r="O23" s="1001"/>
      <c r="P23" s="781"/>
      <c r="Q23" s="802">
        <f>IF(C23=0,0,IF(COUNTIF(C$14:C23,C23)&gt;1,1,0))</f>
        <v>0</v>
      </c>
      <c r="S23" s="803">
        <f t="shared" si="8"/>
        <v>0</v>
      </c>
      <c r="T23" s="804">
        <f>IF(P23=0,0,INDEX(Sheet1!$K$3:$K$71,MATCH(P23,Sheet1!$J$3:$J$71,0)))</f>
        <v>0</v>
      </c>
      <c r="U23" s="804">
        <f>IF(P23=0,0,INDEX(Sheet1!$L$3:$L$71,MATCH(P23,Sheet1!$J$3:$J$71,0)))</f>
        <v>0</v>
      </c>
      <c r="V23" s="804">
        <f>IF(C23=0,0,系统界面!$F$20)</f>
        <v>0</v>
      </c>
      <c r="W23" s="805">
        <f t="shared" si="9"/>
        <v>0</v>
      </c>
      <c r="Y23" s="832">
        <f t="shared" si="28"/>
        <v>0</v>
      </c>
      <c r="Z23" s="833">
        <f t="shared" si="10"/>
        <v>0</v>
      </c>
      <c r="AA23" s="692" t="str">
        <f t="shared" si="11"/>
        <v/>
      </c>
      <c r="AB23" s="831">
        <f t="shared" si="12"/>
        <v>0</v>
      </c>
      <c r="AC23" s="47">
        <f t="shared" si="13"/>
        <v>0</v>
      </c>
      <c r="AD23" s="47">
        <f t="shared" si="14"/>
        <v>0</v>
      </c>
      <c r="AE23" s="47">
        <f t="shared" si="15"/>
        <v>0</v>
      </c>
      <c r="AF23" s="47">
        <f t="shared" si="16"/>
        <v>0</v>
      </c>
      <c r="AG23" s="47">
        <f t="shared" si="17"/>
        <v>0</v>
      </c>
      <c r="AH23" s="47">
        <f t="shared" si="18"/>
        <v>0</v>
      </c>
      <c r="AI23" s="47">
        <f t="shared" si="19"/>
        <v>0</v>
      </c>
      <c r="AJ23" s="47">
        <f t="shared" si="20"/>
        <v>0</v>
      </c>
      <c r="AK23" s="47">
        <f t="shared" si="21"/>
        <v>0</v>
      </c>
      <c r="AL23" s="47">
        <f t="shared" si="22"/>
        <v>0</v>
      </c>
      <c r="AM23" s="47">
        <f t="shared" si="23"/>
        <v>0</v>
      </c>
      <c r="AN23" s="47">
        <f t="shared" si="24"/>
        <v>0</v>
      </c>
      <c r="AO23" s="47">
        <f t="shared" si="25"/>
        <v>0</v>
      </c>
      <c r="AP23" s="840">
        <f t="shared" si="26"/>
        <v>0</v>
      </c>
    </row>
    <row r="24" spans="1:42" s="692" customFormat="1" ht="14.45" customHeight="1">
      <c r="A24" s="1"/>
      <c r="B24" s="726"/>
      <c r="C24" s="727"/>
      <c r="D24" s="733"/>
      <c r="E24" s="734"/>
      <c r="F24" s="730"/>
      <c r="G24" s="731">
        <f t="shared" si="27"/>
        <v>0</v>
      </c>
      <c r="H24" s="732">
        <f t="shared" si="4"/>
        <v>0</v>
      </c>
      <c r="I24" s="779">
        <f t="shared" si="6"/>
        <v>0</v>
      </c>
      <c r="J24" s="780">
        <f t="shared" si="7"/>
        <v>0</v>
      </c>
      <c r="K24" s="1001"/>
      <c r="L24" s="1001"/>
      <c r="M24" s="1001"/>
      <c r="N24" s="1001"/>
      <c r="O24" s="1001"/>
      <c r="P24" s="781"/>
      <c r="Q24" s="802">
        <f>IF(C24=0,0,IF(COUNTIF(C$14:C24,C24)&gt;1,1,0))</f>
        <v>0</v>
      </c>
      <c r="S24" s="803">
        <f t="shared" si="8"/>
        <v>0</v>
      </c>
      <c r="T24" s="804">
        <f>IF(P24=0,0,INDEX(Sheet1!$K$3:$K$71,MATCH(P24,Sheet1!$J$3:$J$71,0)))</f>
        <v>0</v>
      </c>
      <c r="U24" s="804">
        <f>IF(P24=0,0,INDEX(Sheet1!$L$3:$L$71,MATCH(P24,Sheet1!$J$3:$J$71,0)))</f>
        <v>0</v>
      </c>
      <c r="V24" s="804">
        <f>IF(C24=0,0,系统界面!$F$20)</f>
        <v>0</v>
      </c>
      <c r="W24" s="805">
        <f t="shared" si="9"/>
        <v>0</v>
      </c>
      <c r="Y24" s="832">
        <f t="shared" si="28"/>
        <v>0</v>
      </c>
      <c r="Z24" s="833">
        <f t="shared" si="10"/>
        <v>0</v>
      </c>
      <c r="AA24" s="692" t="str">
        <f t="shared" si="11"/>
        <v/>
      </c>
      <c r="AB24" s="831">
        <f t="shared" si="12"/>
        <v>0</v>
      </c>
      <c r="AC24" s="47">
        <f t="shared" si="13"/>
        <v>0</v>
      </c>
      <c r="AD24" s="47">
        <f t="shared" si="14"/>
        <v>0</v>
      </c>
      <c r="AE24" s="47">
        <f t="shared" si="15"/>
        <v>0</v>
      </c>
      <c r="AF24" s="47">
        <f t="shared" si="16"/>
        <v>0</v>
      </c>
      <c r="AG24" s="47">
        <f t="shared" si="17"/>
        <v>0</v>
      </c>
      <c r="AH24" s="47">
        <f t="shared" si="18"/>
        <v>0</v>
      </c>
      <c r="AI24" s="47">
        <f t="shared" si="19"/>
        <v>0</v>
      </c>
      <c r="AJ24" s="47">
        <f t="shared" si="20"/>
        <v>0</v>
      </c>
      <c r="AK24" s="47">
        <f t="shared" si="21"/>
        <v>0</v>
      </c>
      <c r="AL24" s="47">
        <f t="shared" si="22"/>
        <v>0</v>
      </c>
      <c r="AM24" s="47">
        <f t="shared" si="23"/>
        <v>0</v>
      </c>
      <c r="AN24" s="47">
        <f t="shared" si="24"/>
        <v>0</v>
      </c>
      <c r="AO24" s="47">
        <f t="shared" si="25"/>
        <v>0</v>
      </c>
      <c r="AP24" s="840">
        <f t="shared" si="26"/>
        <v>0</v>
      </c>
    </row>
    <row r="25" spans="1:42" s="692" customFormat="1" ht="14.45" customHeight="1">
      <c r="A25" s="1"/>
      <c r="B25" s="726"/>
      <c r="C25" s="727"/>
      <c r="D25" s="733"/>
      <c r="E25" s="734"/>
      <c r="F25" s="730"/>
      <c r="G25" s="731">
        <f t="shared" si="27"/>
        <v>0</v>
      </c>
      <c r="H25" s="732">
        <f t="shared" si="4"/>
        <v>0</v>
      </c>
      <c r="I25" s="779">
        <f t="shared" si="6"/>
        <v>0</v>
      </c>
      <c r="J25" s="780">
        <f t="shared" si="7"/>
        <v>0</v>
      </c>
      <c r="K25" s="1001"/>
      <c r="L25" s="1001"/>
      <c r="M25" s="1001"/>
      <c r="N25" s="1001"/>
      <c r="O25" s="1001"/>
      <c r="P25" s="781"/>
      <c r="Q25" s="802">
        <f>IF(C25=0,0,IF(COUNTIF(C$14:C25,C25)&gt;1,1,0))</f>
        <v>0</v>
      </c>
      <c r="S25" s="803">
        <f t="shared" si="8"/>
        <v>0</v>
      </c>
      <c r="T25" s="804">
        <f>IF(P25=0,0,INDEX(Sheet1!$K$3:$K$71,MATCH(P25,Sheet1!$J$3:$J$71,0)))</f>
        <v>0</v>
      </c>
      <c r="U25" s="804">
        <f>IF(P25=0,0,INDEX(Sheet1!$L$3:$L$71,MATCH(P25,Sheet1!$J$3:$J$71,0)))</f>
        <v>0</v>
      </c>
      <c r="V25" s="804">
        <f>IF(C25=0,0,系统界面!$F$20)</f>
        <v>0</v>
      </c>
      <c r="W25" s="805">
        <f t="shared" si="9"/>
        <v>0</v>
      </c>
      <c r="Y25" s="832">
        <f t="shared" si="28"/>
        <v>0</v>
      </c>
      <c r="Z25" s="833">
        <f t="shared" si="10"/>
        <v>0</v>
      </c>
      <c r="AA25" s="692" t="str">
        <f t="shared" si="11"/>
        <v/>
      </c>
      <c r="AB25" s="831">
        <f t="shared" si="12"/>
        <v>0</v>
      </c>
      <c r="AC25" s="47">
        <f t="shared" si="13"/>
        <v>0</v>
      </c>
      <c r="AD25" s="47">
        <f t="shared" si="14"/>
        <v>0</v>
      </c>
      <c r="AE25" s="47">
        <f t="shared" si="15"/>
        <v>0</v>
      </c>
      <c r="AF25" s="47">
        <f t="shared" si="16"/>
        <v>0</v>
      </c>
      <c r="AG25" s="47">
        <f t="shared" si="17"/>
        <v>0</v>
      </c>
      <c r="AH25" s="47">
        <f t="shared" si="18"/>
        <v>0</v>
      </c>
      <c r="AI25" s="47">
        <f t="shared" si="19"/>
        <v>0</v>
      </c>
      <c r="AJ25" s="47">
        <f t="shared" si="20"/>
        <v>0</v>
      </c>
      <c r="AK25" s="47">
        <f t="shared" si="21"/>
        <v>0</v>
      </c>
      <c r="AL25" s="47">
        <f t="shared" si="22"/>
        <v>0</v>
      </c>
      <c r="AM25" s="47">
        <f t="shared" si="23"/>
        <v>0</v>
      </c>
      <c r="AN25" s="47">
        <f t="shared" si="24"/>
        <v>0</v>
      </c>
      <c r="AO25" s="47">
        <f t="shared" si="25"/>
        <v>0</v>
      </c>
      <c r="AP25" s="840">
        <f t="shared" si="26"/>
        <v>0</v>
      </c>
    </row>
    <row r="26" spans="1:42" s="692" customFormat="1" ht="14.45" customHeight="1">
      <c r="A26" s="1"/>
      <c r="B26" s="726"/>
      <c r="C26" s="727"/>
      <c r="D26" s="733"/>
      <c r="E26" s="734"/>
      <c r="F26" s="730"/>
      <c r="G26" s="731">
        <f t="shared" si="27"/>
        <v>0</v>
      </c>
      <c r="H26" s="732">
        <f t="shared" si="4"/>
        <v>0</v>
      </c>
      <c r="I26" s="779">
        <f t="shared" si="6"/>
        <v>0</v>
      </c>
      <c r="J26" s="780">
        <f t="shared" si="7"/>
        <v>0</v>
      </c>
      <c r="K26" s="1001"/>
      <c r="L26" s="1001"/>
      <c r="M26" s="1001"/>
      <c r="N26" s="1001"/>
      <c r="O26" s="1001"/>
      <c r="P26" s="781"/>
      <c r="Q26" s="802">
        <f>IF(C26=0,0,IF(COUNTIF(C$14:C26,C26)&gt;1,1,0))</f>
        <v>0</v>
      </c>
      <c r="S26" s="803">
        <f t="shared" si="8"/>
        <v>0</v>
      </c>
      <c r="T26" s="804">
        <f>IF(P26=0,0,INDEX(Sheet1!$K$3:$K$71,MATCH(P26,Sheet1!$J$3:$J$71,0)))</f>
        <v>0</v>
      </c>
      <c r="U26" s="804">
        <f>IF(P26=0,0,INDEX(Sheet1!$L$3:$L$71,MATCH(P26,Sheet1!$J$3:$J$71,0)))</f>
        <v>0</v>
      </c>
      <c r="V26" s="804">
        <f>IF(C26=0,0,系统界面!$F$20)</f>
        <v>0</v>
      </c>
      <c r="W26" s="805">
        <f t="shared" si="9"/>
        <v>0</v>
      </c>
      <c r="Y26" s="832">
        <f t="shared" si="28"/>
        <v>0</v>
      </c>
      <c r="Z26" s="833">
        <f t="shared" si="10"/>
        <v>0</v>
      </c>
      <c r="AA26" s="692" t="str">
        <f t="shared" si="11"/>
        <v/>
      </c>
      <c r="AB26" s="831">
        <f t="shared" si="12"/>
        <v>0</v>
      </c>
      <c r="AC26" s="47">
        <f t="shared" si="13"/>
        <v>0</v>
      </c>
      <c r="AD26" s="47">
        <f t="shared" si="14"/>
        <v>0</v>
      </c>
      <c r="AE26" s="47">
        <f t="shared" si="15"/>
        <v>0</v>
      </c>
      <c r="AF26" s="47">
        <f t="shared" si="16"/>
        <v>0</v>
      </c>
      <c r="AG26" s="47">
        <f t="shared" si="17"/>
        <v>0</v>
      </c>
      <c r="AH26" s="47">
        <f t="shared" si="18"/>
        <v>0</v>
      </c>
      <c r="AI26" s="47">
        <f t="shared" si="19"/>
        <v>0</v>
      </c>
      <c r="AJ26" s="47">
        <f t="shared" si="20"/>
        <v>0</v>
      </c>
      <c r="AK26" s="47">
        <f t="shared" si="21"/>
        <v>0</v>
      </c>
      <c r="AL26" s="47">
        <f t="shared" si="22"/>
        <v>0</v>
      </c>
      <c r="AM26" s="47">
        <f t="shared" si="23"/>
        <v>0</v>
      </c>
      <c r="AN26" s="47">
        <f t="shared" si="24"/>
        <v>0</v>
      </c>
      <c r="AO26" s="47">
        <f t="shared" si="25"/>
        <v>0</v>
      </c>
      <c r="AP26" s="840">
        <f t="shared" si="26"/>
        <v>0</v>
      </c>
    </row>
    <row r="27" spans="1:42" s="692" customFormat="1" ht="14.45" customHeight="1">
      <c r="A27" s="1"/>
      <c r="B27" s="726"/>
      <c r="C27" s="727"/>
      <c r="D27" s="733"/>
      <c r="E27" s="734"/>
      <c r="F27" s="730"/>
      <c r="G27" s="731">
        <f t="shared" si="27"/>
        <v>0</v>
      </c>
      <c r="H27" s="732">
        <f t="shared" si="4"/>
        <v>0</v>
      </c>
      <c r="I27" s="779">
        <f t="shared" si="6"/>
        <v>0</v>
      </c>
      <c r="J27" s="780">
        <f t="shared" si="7"/>
        <v>0</v>
      </c>
      <c r="K27" s="1001"/>
      <c r="L27" s="1001"/>
      <c r="M27" s="1001"/>
      <c r="N27" s="1001"/>
      <c r="O27" s="1001"/>
      <c r="P27" s="781"/>
      <c r="Q27" s="802">
        <f>IF(C27=0,0,IF(COUNTIF(C$14:C27,C27)&gt;1,1,0))</f>
        <v>0</v>
      </c>
      <c r="S27" s="803">
        <f t="shared" si="8"/>
        <v>0</v>
      </c>
      <c r="T27" s="804">
        <f>IF(P27=0,0,INDEX(Sheet1!$K$3:$K$71,MATCH(P27,Sheet1!$J$3:$J$71,0)))</f>
        <v>0</v>
      </c>
      <c r="U27" s="804">
        <f>IF(P27=0,0,INDEX(Sheet1!$L$3:$L$71,MATCH(P27,Sheet1!$J$3:$J$71,0)))</f>
        <v>0</v>
      </c>
      <c r="V27" s="804">
        <f>IF(C27=0,0,系统界面!$F$20)</f>
        <v>0</v>
      </c>
      <c r="W27" s="805">
        <f t="shared" si="9"/>
        <v>0</v>
      </c>
      <c r="Y27" s="832">
        <f t="shared" si="28"/>
        <v>0</v>
      </c>
      <c r="Z27" s="833">
        <f t="shared" si="10"/>
        <v>0</v>
      </c>
      <c r="AA27" s="692" t="str">
        <f t="shared" si="11"/>
        <v/>
      </c>
      <c r="AB27" s="831">
        <f t="shared" si="12"/>
        <v>0</v>
      </c>
      <c r="AC27" s="47">
        <f t="shared" si="13"/>
        <v>0</v>
      </c>
      <c r="AD27" s="47">
        <f t="shared" si="14"/>
        <v>0</v>
      </c>
      <c r="AE27" s="47">
        <f t="shared" si="15"/>
        <v>0</v>
      </c>
      <c r="AF27" s="47">
        <f t="shared" si="16"/>
        <v>0</v>
      </c>
      <c r="AG27" s="47">
        <f t="shared" si="17"/>
        <v>0</v>
      </c>
      <c r="AH27" s="47">
        <f t="shared" si="18"/>
        <v>0</v>
      </c>
      <c r="AI27" s="47">
        <f t="shared" si="19"/>
        <v>0</v>
      </c>
      <c r="AJ27" s="47">
        <f t="shared" si="20"/>
        <v>0</v>
      </c>
      <c r="AK27" s="47">
        <f t="shared" si="21"/>
        <v>0</v>
      </c>
      <c r="AL27" s="47">
        <f t="shared" si="22"/>
        <v>0</v>
      </c>
      <c r="AM27" s="47">
        <f t="shared" si="23"/>
        <v>0</v>
      </c>
      <c r="AN27" s="47">
        <f t="shared" si="24"/>
        <v>0</v>
      </c>
      <c r="AO27" s="47">
        <f t="shared" si="25"/>
        <v>0</v>
      </c>
      <c r="AP27" s="840">
        <f t="shared" si="26"/>
        <v>0</v>
      </c>
    </row>
    <row r="28" spans="1:42" s="692" customFormat="1" ht="14.45" customHeight="1">
      <c r="A28" s="1"/>
      <c r="B28" s="726"/>
      <c r="C28" s="727"/>
      <c r="D28" s="733"/>
      <c r="E28" s="734"/>
      <c r="F28" s="730"/>
      <c r="G28" s="731">
        <f t="shared" si="27"/>
        <v>0</v>
      </c>
      <c r="H28" s="732">
        <f t="shared" si="4"/>
        <v>0</v>
      </c>
      <c r="I28" s="779">
        <f t="shared" si="6"/>
        <v>0</v>
      </c>
      <c r="J28" s="780">
        <f t="shared" si="7"/>
        <v>0</v>
      </c>
      <c r="K28" s="1001"/>
      <c r="L28" s="1001"/>
      <c r="M28" s="1001"/>
      <c r="N28" s="1001"/>
      <c r="O28" s="1001"/>
      <c r="P28" s="781"/>
      <c r="Q28" s="802">
        <f>IF(C28=0,0,IF(COUNTIF(C$14:C28,C28)&gt;1,1,0))</f>
        <v>0</v>
      </c>
      <c r="S28" s="803">
        <f t="shared" si="8"/>
        <v>0</v>
      </c>
      <c r="T28" s="804">
        <f>IF(P28=0,0,INDEX(Sheet1!$K$3:$K$71,MATCH(P28,Sheet1!$J$3:$J$71,0)))</f>
        <v>0</v>
      </c>
      <c r="U28" s="804">
        <f>IF(P28=0,0,INDEX(Sheet1!$L$3:$L$71,MATCH(P28,Sheet1!$J$3:$J$71,0)))</f>
        <v>0</v>
      </c>
      <c r="V28" s="804">
        <f>IF(C28=0,0,系统界面!$F$20)</f>
        <v>0</v>
      </c>
      <c r="W28" s="805">
        <f t="shared" si="9"/>
        <v>0</v>
      </c>
      <c r="Y28" s="832">
        <f t="shared" si="28"/>
        <v>0</v>
      </c>
      <c r="Z28" s="833">
        <f t="shared" si="10"/>
        <v>0</v>
      </c>
      <c r="AA28" s="692" t="str">
        <f t="shared" si="11"/>
        <v/>
      </c>
      <c r="AB28" s="831">
        <f t="shared" si="12"/>
        <v>0</v>
      </c>
      <c r="AC28" s="47">
        <f t="shared" si="13"/>
        <v>0</v>
      </c>
      <c r="AD28" s="47">
        <f t="shared" si="14"/>
        <v>0</v>
      </c>
      <c r="AE28" s="47">
        <f t="shared" si="15"/>
        <v>0</v>
      </c>
      <c r="AF28" s="47">
        <f t="shared" si="16"/>
        <v>0</v>
      </c>
      <c r="AG28" s="47">
        <f t="shared" si="17"/>
        <v>0</v>
      </c>
      <c r="AH28" s="47">
        <f t="shared" si="18"/>
        <v>0</v>
      </c>
      <c r="AI28" s="47">
        <f t="shared" si="19"/>
        <v>0</v>
      </c>
      <c r="AJ28" s="47">
        <f t="shared" si="20"/>
        <v>0</v>
      </c>
      <c r="AK28" s="47">
        <f t="shared" si="21"/>
        <v>0</v>
      </c>
      <c r="AL28" s="47">
        <f t="shared" si="22"/>
        <v>0</v>
      </c>
      <c r="AM28" s="47">
        <f t="shared" si="23"/>
        <v>0</v>
      </c>
      <c r="AN28" s="47">
        <f t="shared" si="24"/>
        <v>0</v>
      </c>
      <c r="AO28" s="47">
        <f t="shared" si="25"/>
        <v>0</v>
      </c>
      <c r="AP28" s="840">
        <f t="shared" si="26"/>
        <v>0</v>
      </c>
    </row>
    <row r="29" spans="1:42" s="692" customFormat="1" ht="14.45" customHeight="1">
      <c r="A29" s="1"/>
      <c r="B29" s="726"/>
      <c r="C29" s="727"/>
      <c r="D29" s="733"/>
      <c r="E29" s="734"/>
      <c r="F29" s="730"/>
      <c r="G29" s="731">
        <f t="shared" si="27"/>
        <v>0</v>
      </c>
      <c r="H29" s="732">
        <f t="shared" si="4"/>
        <v>0</v>
      </c>
      <c r="I29" s="779">
        <f t="shared" si="6"/>
        <v>0</v>
      </c>
      <c r="J29" s="780">
        <f t="shared" si="7"/>
        <v>0</v>
      </c>
      <c r="K29" s="1001"/>
      <c r="L29" s="1001"/>
      <c r="M29" s="1001"/>
      <c r="N29" s="1001"/>
      <c r="O29" s="1001"/>
      <c r="P29" s="781"/>
      <c r="Q29" s="802">
        <f>IF(C29=0,0,IF(COUNTIF(C$14:C29,C29)&gt;1,1,0))</f>
        <v>0</v>
      </c>
      <c r="S29" s="803">
        <f t="shared" si="8"/>
        <v>0</v>
      </c>
      <c r="T29" s="804">
        <f>IF(P29=0,0,INDEX(Sheet1!$K$3:$K$71,MATCH(P29,Sheet1!$J$3:$J$71,0)))</f>
        <v>0</v>
      </c>
      <c r="U29" s="804">
        <f>IF(P29=0,0,INDEX(Sheet1!$L$3:$L$71,MATCH(P29,Sheet1!$J$3:$J$71,0)))</f>
        <v>0</v>
      </c>
      <c r="V29" s="804">
        <f>IF(C29=0,0,系统界面!$F$20)</f>
        <v>0</v>
      </c>
      <c r="W29" s="805">
        <f t="shared" si="9"/>
        <v>0</v>
      </c>
      <c r="Y29" s="832">
        <f t="shared" si="28"/>
        <v>0</v>
      </c>
      <c r="Z29" s="833">
        <f t="shared" si="10"/>
        <v>0</v>
      </c>
      <c r="AA29" s="692" t="str">
        <f t="shared" si="11"/>
        <v/>
      </c>
      <c r="AB29" s="831">
        <f t="shared" si="12"/>
        <v>0</v>
      </c>
      <c r="AC29" s="47">
        <f t="shared" si="13"/>
        <v>0</v>
      </c>
      <c r="AD29" s="47">
        <f t="shared" si="14"/>
        <v>0</v>
      </c>
      <c r="AE29" s="47">
        <f t="shared" si="15"/>
        <v>0</v>
      </c>
      <c r="AF29" s="47">
        <f t="shared" si="16"/>
        <v>0</v>
      </c>
      <c r="AG29" s="47">
        <f t="shared" si="17"/>
        <v>0</v>
      </c>
      <c r="AH29" s="47">
        <f t="shared" si="18"/>
        <v>0</v>
      </c>
      <c r="AI29" s="47">
        <f t="shared" si="19"/>
        <v>0</v>
      </c>
      <c r="AJ29" s="47">
        <f t="shared" si="20"/>
        <v>0</v>
      </c>
      <c r="AK29" s="47">
        <f t="shared" si="21"/>
        <v>0</v>
      </c>
      <c r="AL29" s="47">
        <f t="shared" si="22"/>
        <v>0</v>
      </c>
      <c r="AM29" s="47">
        <f t="shared" si="23"/>
        <v>0</v>
      </c>
      <c r="AN29" s="47">
        <f t="shared" si="24"/>
        <v>0</v>
      </c>
      <c r="AO29" s="47">
        <f t="shared" si="25"/>
        <v>0</v>
      </c>
      <c r="AP29" s="840">
        <f t="shared" si="26"/>
        <v>0</v>
      </c>
    </row>
    <row r="30" spans="1:42" s="692" customFormat="1" ht="14.45" customHeight="1">
      <c r="A30" s="1"/>
      <c r="B30" s="726"/>
      <c r="C30" s="727"/>
      <c r="D30" s="733"/>
      <c r="E30" s="734"/>
      <c r="F30" s="730"/>
      <c r="G30" s="731">
        <f t="shared" si="27"/>
        <v>0</v>
      </c>
      <c r="H30" s="732">
        <f t="shared" si="4"/>
        <v>0</v>
      </c>
      <c r="I30" s="779">
        <f t="shared" si="6"/>
        <v>0</v>
      </c>
      <c r="J30" s="780">
        <f t="shared" si="7"/>
        <v>0</v>
      </c>
      <c r="K30" s="1001"/>
      <c r="L30" s="1001"/>
      <c r="M30" s="1001"/>
      <c r="N30" s="1001"/>
      <c r="O30" s="1001"/>
      <c r="P30" s="781"/>
      <c r="Q30" s="802">
        <f>IF(C30=0,0,IF(COUNTIF(C$14:C30,C30)&gt;1,1,0))</f>
        <v>0</v>
      </c>
      <c r="S30" s="803">
        <f t="shared" si="8"/>
        <v>0</v>
      </c>
      <c r="T30" s="804">
        <f>IF(P30=0,0,INDEX(Sheet1!$K$3:$K$71,MATCH(P30,Sheet1!$J$3:$J$71,0)))</f>
        <v>0</v>
      </c>
      <c r="U30" s="804">
        <f>IF(P30=0,0,INDEX(Sheet1!$L$3:$L$71,MATCH(P30,Sheet1!$J$3:$J$71,0)))</f>
        <v>0</v>
      </c>
      <c r="V30" s="804">
        <f>IF(C30=0,0,系统界面!$F$20)</f>
        <v>0</v>
      </c>
      <c r="W30" s="805">
        <f t="shared" si="9"/>
        <v>0</v>
      </c>
      <c r="Y30" s="832">
        <f t="shared" si="28"/>
        <v>0</v>
      </c>
      <c r="Z30" s="833">
        <f t="shared" si="10"/>
        <v>0</v>
      </c>
      <c r="AA30" s="692" t="str">
        <f t="shared" si="11"/>
        <v/>
      </c>
      <c r="AB30" s="831">
        <f t="shared" si="12"/>
        <v>0</v>
      </c>
      <c r="AC30" s="47">
        <f t="shared" si="13"/>
        <v>0</v>
      </c>
      <c r="AD30" s="47">
        <f t="shared" si="14"/>
        <v>0</v>
      </c>
      <c r="AE30" s="47">
        <f t="shared" si="15"/>
        <v>0</v>
      </c>
      <c r="AF30" s="47">
        <f t="shared" si="16"/>
        <v>0</v>
      </c>
      <c r="AG30" s="47">
        <f t="shared" si="17"/>
        <v>0</v>
      </c>
      <c r="AH30" s="47">
        <f t="shared" si="18"/>
        <v>0</v>
      </c>
      <c r="AI30" s="47">
        <f t="shared" si="19"/>
        <v>0</v>
      </c>
      <c r="AJ30" s="47">
        <f t="shared" si="20"/>
        <v>0</v>
      </c>
      <c r="AK30" s="47">
        <f t="shared" si="21"/>
        <v>0</v>
      </c>
      <c r="AL30" s="47">
        <f t="shared" si="22"/>
        <v>0</v>
      </c>
      <c r="AM30" s="47">
        <f t="shared" si="23"/>
        <v>0</v>
      </c>
      <c r="AN30" s="47">
        <f t="shared" si="24"/>
        <v>0</v>
      </c>
      <c r="AO30" s="47">
        <f t="shared" si="25"/>
        <v>0</v>
      </c>
      <c r="AP30" s="840">
        <f t="shared" si="26"/>
        <v>0</v>
      </c>
    </row>
    <row r="31" spans="1:42" s="692" customFormat="1" ht="14.45" customHeight="1">
      <c r="A31" s="1"/>
      <c r="B31" s="726"/>
      <c r="C31" s="727"/>
      <c r="D31" s="733"/>
      <c r="E31" s="734"/>
      <c r="F31" s="730"/>
      <c r="G31" s="731">
        <f t="shared" si="27"/>
        <v>0</v>
      </c>
      <c r="H31" s="732">
        <f t="shared" si="4"/>
        <v>0</v>
      </c>
      <c r="I31" s="779">
        <f t="shared" si="6"/>
        <v>0</v>
      </c>
      <c r="J31" s="780">
        <f t="shared" si="7"/>
        <v>0</v>
      </c>
      <c r="K31" s="1001"/>
      <c r="L31" s="1001"/>
      <c r="M31" s="1001"/>
      <c r="N31" s="1001"/>
      <c r="O31" s="1001"/>
      <c r="P31" s="781"/>
      <c r="Q31" s="802">
        <f>IF(C31=0,0,IF(COUNTIF(C$14:C31,C31)&gt;1,1,0))</f>
        <v>0</v>
      </c>
      <c r="S31" s="803">
        <f t="shared" si="8"/>
        <v>0</v>
      </c>
      <c r="T31" s="804">
        <f>IF(P31=0,0,INDEX(Sheet1!$K$3:$K$71,MATCH(P31,Sheet1!$J$3:$J$71,0)))</f>
        <v>0</v>
      </c>
      <c r="U31" s="804">
        <f>IF(P31=0,0,INDEX(Sheet1!$L$3:$L$71,MATCH(P31,Sheet1!$J$3:$J$71,0)))</f>
        <v>0</v>
      </c>
      <c r="V31" s="804">
        <f>IF(C31=0,0,系统界面!$F$20)</f>
        <v>0</v>
      </c>
      <c r="W31" s="805">
        <f t="shared" si="9"/>
        <v>0</v>
      </c>
      <c r="Y31" s="832">
        <f t="shared" si="28"/>
        <v>0</v>
      </c>
      <c r="Z31" s="833">
        <f t="shared" si="10"/>
        <v>0</v>
      </c>
      <c r="AA31" s="692" t="str">
        <f t="shared" si="11"/>
        <v/>
      </c>
      <c r="AB31" s="831">
        <f t="shared" si="12"/>
        <v>0</v>
      </c>
      <c r="AC31" s="47">
        <f t="shared" si="13"/>
        <v>0</v>
      </c>
      <c r="AD31" s="47">
        <f t="shared" si="14"/>
        <v>0</v>
      </c>
      <c r="AE31" s="47">
        <f t="shared" si="15"/>
        <v>0</v>
      </c>
      <c r="AF31" s="47">
        <f t="shared" si="16"/>
        <v>0</v>
      </c>
      <c r="AG31" s="47">
        <f t="shared" si="17"/>
        <v>0</v>
      </c>
      <c r="AH31" s="47">
        <f t="shared" si="18"/>
        <v>0</v>
      </c>
      <c r="AI31" s="47">
        <f t="shared" si="19"/>
        <v>0</v>
      </c>
      <c r="AJ31" s="47">
        <f t="shared" si="20"/>
        <v>0</v>
      </c>
      <c r="AK31" s="47">
        <f t="shared" si="21"/>
        <v>0</v>
      </c>
      <c r="AL31" s="47">
        <f t="shared" si="22"/>
        <v>0</v>
      </c>
      <c r="AM31" s="47">
        <f t="shared" si="23"/>
        <v>0</v>
      </c>
      <c r="AN31" s="47">
        <f t="shared" si="24"/>
        <v>0</v>
      </c>
      <c r="AO31" s="47">
        <f t="shared" si="25"/>
        <v>0</v>
      </c>
      <c r="AP31" s="840">
        <f t="shared" si="26"/>
        <v>0</v>
      </c>
    </row>
    <row r="32" spans="1:42" s="692" customFormat="1" ht="14.45" customHeight="1">
      <c r="A32" s="1"/>
      <c r="B32" s="726"/>
      <c r="C32" s="727"/>
      <c r="D32" s="733"/>
      <c r="E32" s="734"/>
      <c r="F32" s="730"/>
      <c r="G32" s="731">
        <f t="shared" si="27"/>
        <v>0</v>
      </c>
      <c r="H32" s="732">
        <f t="shared" si="4"/>
        <v>0</v>
      </c>
      <c r="I32" s="779">
        <f t="shared" si="6"/>
        <v>0</v>
      </c>
      <c r="J32" s="780">
        <f t="shared" si="7"/>
        <v>0</v>
      </c>
      <c r="K32" s="1001"/>
      <c r="L32" s="1001"/>
      <c r="M32" s="1001"/>
      <c r="N32" s="1001"/>
      <c r="O32" s="1001"/>
      <c r="P32" s="781"/>
      <c r="Q32" s="802">
        <f>IF(C32=0,0,IF(COUNTIF(C$14:C32,C32)&gt;1,1,0))</f>
        <v>0</v>
      </c>
      <c r="S32" s="803">
        <f t="shared" si="8"/>
        <v>0</v>
      </c>
      <c r="T32" s="804">
        <f>IF(P32=0,0,INDEX(Sheet1!$K$3:$K$71,MATCH(P32,Sheet1!$J$3:$J$71,0)))</f>
        <v>0</v>
      </c>
      <c r="U32" s="804">
        <f>IF(P32=0,0,INDEX(Sheet1!$L$3:$L$71,MATCH(P32,Sheet1!$J$3:$J$71,0)))</f>
        <v>0</v>
      </c>
      <c r="V32" s="804">
        <f>IF(C32=0,0,系统界面!$F$20)</f>
        <v>0</v>
      </c>
      <c r="W32" s="805">
        <f t="shared" si="9"/>
        <v>0</v>
      </c>
      <c r="Y32" s="832">
        <f t="shared" si="28"/>
        <v>0</v>
      </c>
      <c r="Z32" s="833">
        <f t="shared" si="10"/>
        <v>0</v>
      </c>
      <c r="AA32" s="692" t="str">
        <f t="shared" si="11"/>
        <v/>
      </c>
      <c r="AB32" s="831">
        <f t="shared" si="12"/>
        <v>0</v>
      </c>
      <c r="AC32" s="47">
        <f t="shared" si="13"/>
        <v>0</v>
      </c>
      <c r="AD32" s="47">
        <f t="shared" si="14"/>
        <v>0</v>
      </c>
      <c r="AE32" s="47">
        <f t="shared" si="15"/>
        <v>0</v>
      </c>
      <c r="AF32" s="47">
        <f t="shared" si="16"/>
        <v>0</v>
      </c>
      <c r="AG32" s="47">
        <f t="shared" si="17"/>
        <v>0</v>
      </c>
      <c r="AH32" s="47">
        <f t="shared" si="18"/>
        <v>0</v>
      </c>
      <c r="AI32" s="47">
        <f t="shared" si="19"/>
        <v>0</v>
      </c>
      <c r="AJ32" s="47">
        <f t="shared" si="20"/>
        <v>0</v>
      </c>
      <c r="AK32" s="47">
        <f t="shared" si="21"/>
        <v>0</v>
      </c>
      <c r="AL32" s="47">
        <f t="shared" si="22"/>
        <v>0</v>
      </c>
      <c r="AM32" s="47">
        <f t="shared" si="23"/>
        <v>0</v>
      </c>
      <c r="AN32" s="47">
        <f t="shared" si="24"/>
        <v>0</v>
      </c>
      <c r="AO32" s="47">
        <f t="shared" si="25"/>
        <v>0</v>
      </c>
      <c r="AP32" s="840">
        <f t="shared" si="26"/>
        <v>0</v>
      </c>
    </row>
    <row r="33" spans="1:42" s="692" customFormat="1" ht="14.45" customHeight="1">
      <c r="A33" s="1"/>
      <c r="B33" s="726"/>
      <c r="C33" s="727"/>
      <c r="D33" s="733"/>
      <c r="E33" s="734"/>
      <c r="F33" s="730"/>
      <c r="G33" s="731">
        <f t="shared" si="27"/>
        <v>0</v>
      </c>
      <c r="H33" s="732">
        <f t="shared" si="4"/>
        <v>0</v>
      </c>
      <c r="I33" s="779">
        <f t="shared" si="6"/>
        <v>0</v>
      </c>
      <c r="J33" s="780">
        <f t="shared" si="7"/>
        <v>0</v>
      </c>
      <c r="K33" s="1001"/>
      <c r="L33" s="1001"/>
      <c r="M33" s="1001"/>
      <c r="N33" s="1001"/>
      <c r="O33" s="1001"/>
      <c r="P33" s="781"/>
      <c r="Q33" s="802">
        <f>IF(C33=0,0,IF(COUNTIF(C$14:C33,C33)&gt;1,1,0))</f>
        <v>0</v>
      </c>
      <c r="S33" s="803">
        <f t="shared" si="8"/>
        <v>0</v>
      </c>
      <c r="T33" s="804">
        <f>IF(P33=0,0,INDEX(Sheet1!$K$3:$K$71,MATCH(P33,Sheet1!$J$3:$J$71,0)))</f>
        <v>0</v>
      </c>
      <c r="U33" s="804">
        <f>IF(P33=0,0,INDEX(Sheet1!$L$3:$L$71,MATCH(P33,Sheet1!$J$3:$J$71,0)))</f>
        <v>0</v>
      </c>
      <c r="V33" s="804">
        <f>IF(C33=0,0,系统界面!$F$20)</f>
        <v>0</v>
      </c>
      <c r="W33" s="805">
        <f t="shared" si="9"/>
        <v>0</v>
      </c>
      <c r="Y33" s="832">
        <f t="shared" si="28"/>
        <v>0</v>
      </c>
      <c r="Z33" s="833">
        <f t="shared" si="10"/>
        <v>0</v>
      </c>
      <c r="AA33" s="692" t="str">
        <f t="shared" si="11"/>
        <v/>
      </c>
      <c r="AB33" s="831">
        <f t="shared" si="12"/>
        <v>0</v>
      </c>
      <c r="AC33" s="47">
        <f t="shared" si="13"/>
        <v>0</v>
      </c>
      <c r="AD33" s="47">
        <f t="shared" si="14"/>
        <v>0</v>
      </c>
      <c r="AE33" s="47">
        <f t="shared" si="15"/>
        <v>0</v>
      </c>
      <c r="AF33" s="47">
        <f t="shared" si="16"/>
        <v>0</v>
      </c>
      <c r="AG33" s="47">
        <f t="shared" si="17"/>
        <v>0</v>
      </c>
      <c r="AH33" s="47">
        <f t="shared" si="18"/>
        <v>0</v>
      </c>
      <c r="AI33" s="47">
        <f t="shared" si="19"/>
        <v>0</v>
      </c>
      <c r="AJ33" s="47">
        <f t="shared" si="20"/>
        <v>0</v>
      </c>
      <c r="AK33" s="47">
        <f t="shared" si="21"/>
        <v>0</v>
      </c>
      <c r="AL33" s="47">
        <f t="shared" si="22"/>
        <v>0</v>
      </c>
      <c r="AM33" s="47">
        <f t="shared" si="23"/>
        <v>0</v>
      </c>
      <c r="AN33" s="47">
        <f t="shared" si="24"/>
        <v>0</v>
      </c>
      <c r="AO33" s="47">
        <f t="shared" si="25"/>
        <v>0</v>
      </c>
      <c r="AP33" s="840">
        <f t="shared" si="26"/>
        <v>0</v>
      </c>
    </row>
    <row r="34" spans="1:42" s="692" customFormat="1" ht="14.45" customHeight="1">
      <c r="A34" s="1"/>
      <c r="B34" s="726"/>
      <c r="C34" s="727"/>
      <c r="D34" s="733"/>
      <c r="E34" s="734"/>
      <c r="F34" s="730"/>
      <c r="G34" s="731">
        <f t="shared" si="27"/>
        <v>0</v>
      </c>
      <c r="H34" s="732">
        <f t="shared" si="4"/>
        <v>0</v>
      </c>
      <c r="I34" s="779">
        <f t="shared" si="6"/>
        <v>0</v>
      </c>
      <c r="J34" s="780">
        <f t="shared" si="7"/>
        <v>0</v>
      </c>
      <c r="K34" s="1001"/>
      <c r="L34" s="1001"/>
      <c r="M34" s="1001"/>
      <c r="N34" s="1001"/>
      <c r="O34" s="1001"/>
      <c r="P34" s="781"/>
      <c r="Q34" s="802">
        <f>IF(C34=0,0,IF(COUNTIF(C$14:C34,C34)&gt;1,1,0))</f>
        <v>0</v>
      </c>
      <c r="S34" s="803">
        <f t="shared" si="8"/>
        <v>0</v>
      </c>
      <c r="T34" s="804">
        <f>IF(P34=0,0,INDEX(Sheet1!$K$3:$K$71,MATCH(P34,Sheet1!$J$3:$J$71,0)))</f>
        <v>0</v>
      </c>
      <c r="U34" s="804">
        <f>IF(P34=0,0,INDEX(Sheet1!$L$3:$L$71,MATCH(P34,Sheet1!$J$3:$J$71,0)))</f>
        <v>0</v>
      </c>
      <c r="V34" s="804">
        <f>IF(C34=0,0,系统界面!$F$20)</f>
        <v>0</v>
      </c>
      <c r="W34" s="805">
        <f t="shared" si="9"/>
        <v>0</v>
      </c>
      <c r="Y34" s="832">
        <f t="shared" si="28"/>
        <v>0</v>
      </c>
      <c r="Z34" s="833">
        <f t="shared" si="10"/>
        <v>0</v>
      </c>
      <c r="AA34" s="692" t="str">
        <f t="shared" si="11"/>
        <v/>
      </c>
      <c r="AB34" s="831">
        <f t="shared" si="12"/>
        <v>0</v>
      </c>
      <c r="AC34" s="47">
        <f t="shared" si="13"/>
        <v>0</v>
      </c>
      <c r="AD34" s="47">
        <f t="shared" si="14"/>
        <v>0</v>
      </c>
      <c r="AE34" s="47">
        <f t="shared" si="15"/>
        <v>0</v>
      </c>
      <c r="AF34" s="47">
        <f t="shared" si="16"/>
        <v>0</v>
      </c>
      <c r="AG34" s="47">
        <f t="shared" si="17"/>
        <v>0</v>
      </c>
      <c r="AH34" s="47">
        <f t="shared" si="18"/>
        <v>0</v>
      </c>
      <c r="AI34" s="47">
        <f t="shared" si="19"/>
        <v>0</v>
      </c>
      <c r="AJ34" s="47">
        <f t="shared" si="20"/>
        <v>0</v>
      </c>
      <c r="AK34" s="47">
        <f t="shared" si="21"/>
        <v>0</v>
      </c>
      <c r="AL34" s="47">
        <f t="shared" si="22"/>
        <v>0</v>
      </c>
      <c r="AM34" s="47">
        <f t="shared" si="23"/>
        <v>0</v>
      </c>
      <c r="AN34" s="47">
        <f t="shared" si="24"/>
        <v>0</v>
      </c>
      <c r="AO34" s="47">
        <f t="shared" si="25"/>
        <v>0</v>
      </c>
      <c r="AP34" s="840">
        <f t="shared" si="26"/>
        <v>0</v>
      </c>
    </row>
    <row r="35" spans="1:42" s="692" customFormat="1" ht="14.45" customHeight="1">
      <c r="A35" s="1"/>
      <c r="B35" s="726"/>
      <c r="C35" s="727"/>
      <c r="D35" s="733"/>
      <c r="E35" s="734"/>
      <c r="F35" s="730"/>
      <c r="G35" s="731">
        <f t="shared" si="27"/>
        <v>0</v>
      </c>
      <c r="H35" s="732">
        <f t="shared" si="4"/>
        <v>0</v>
      </c>
      <c r="I35" s="779">
        <f t="shared" si="6"/>
        <v>0</v>
      </c>
      <c r="J35" s="780">
        <f t="shared" si="7"/>
        <v>0</v>
      </c>
      <c r="K35" s="1001"/>
      <c r="L35" s="1001"/>
      <c r="M35" s="1001"/>
      <c r="N35" s="1001"/>
      <c r="O35" s="1001"/>
      <c r="P35" s="781"/>
      <c r="Q35" s="802">
        <f>IF(C35=0,0,IF(COUNTIF(C$14:C35,C35)&gt;1,1,0))</f>
        <v>0</v>
      </c>
      <c r="S35" s="803">
        <f t="shared" si="8"/>
        <v>0</v>
      </c>
      <c r="T35" s="804">
        <f>IF(P35=0,0,INDEX(Sheet1!$K$3:$K$71,MATCH(P35,Sheet1!$J$3:$J$71,0)))</f>
        <v>0</v>
      </c>
      <c r="U35" s="804">
        <f>IF(P35=0,0,INDEX(Sheet1!$L$3:$L$71,MATCH(P35,Sheet1!$J$3:$J$71,0)))</f>
        <v>0</v>
      </c>
      <c r="V35" s="804">
        <f>IF(C35=0,0,系统界面!$F$20)</f>
        <v>0</v>
      </c>
      <c r="W35" s="805">
        <f t="shared" si="9"/>
        <v>0</v>
      </c>
      <c r="Y35" s="832">
        <f t="shared" si="28"/>
        <v>0</v>
      </c>
      <c r="Z35" s="833">
        <f t="shared" si="10"/>
        <v>0</v>
      </c>
      <c r="AA35" s="692" t="str">
        <f t="shared" si="11"/>
        <v/>
      </c>
      <c r="AB35" s="831">
        <f t="shared" si="12"/>
        <v>0</v>
      </c>
      <c r="AC35" s="47">
        <f t="shared" si="13"/>
        <v>0</v>
      </c>
      <c r="AD35" s="47">
        <f t="shared" si="14"/>
        <v>0</v>
      </c>
      <c r="AE35" s="47">
        <f t="shared" si="15"/>
        <v>0</v>
      </c>
      <c r="AF35" s="47">
        <f t="shared" si="16"/>
        <v>0</v>
      </c>
      <c r="AG35" s="47">
        <f t="shared" si="17"/>
        <v>0</v>
      </c>
      <c r="AH35" s="47">
        <f t="shared" si="18"/>
        <v>0</v>
      </c>
      <c r="AI35" s="47">
        <f t="shared" si="19"/>
        <v>0</v>
      </c>
      <c r="AJ35" s="47">
        <f t="shared" si="20"/>
        <v>0</v>
      </c>
      <c r="AK35" s="47">
        <f t="shared" si="21"/>
        <v>0</v>
      </c>
      <c r="AL35" s="47">
        <f t="shared" si="22"/>
        <v>0</v>
      </c>
      <c r="AM35" s="47">
        <f t="shared" si="23"/>
        <v>0</v>
      </c>
      <c r="AN35" s="47">
        <f t="shared" si="24"/>
        <v>0</v>
      </c>
      <c r="AO35" s="47">
        <f t="shared" si="25"/>
        <v>0</v>
      </c>
      <c r="AP35" s="840">
        <f t="shared" si="26"/>
        <v>0</v>
      </c>
    </row>
    <row r="36" spans="1:42" s="692" customFormat="1" ht="14.45" customHeight="1">
      <c r="A36" s="1"/>
      <c r="B36" s="726"/>
      <c r="C36" s="727"/>
      <c r="D36" s="733"/>
      <c r="E36" s="734"/>
      <c r="F36" s="730"/>
      <c r="G36" s="731">
        <f t="shared" si="27"/>
        <v>0</v>
      </c>
      <c r="H36" s="732">
        <f t="shared" si="4"/>
        <v>0</v>
      </c>
      <c r="I36" s="779">
        <f t="shared" si="6"/>
        <v>0</v>
      </c>
      <c r="J36" s="780">
        <f t="shared" si="7"/>
        <v>0</v>
      </c>
      <c r="K36" s="1001"/>
      <c r="L36" s="1001"/>
      <c r="M36" s="1001"/>
      <c r="N36" s="1001"/>
      <c r="O36" s="1001"/>
      <c r="P36" s="781"/>
      <c r="Q36" s="802">
        <f>IF(C36=0,0,IF(COUNTIF(C$14:C36,C36)&gt;1,1,0))</f>
        <v>0</v>
      </c>
      <c r="S36" s="803">
        <f t="shared" si="8"/>
        <v>0</v>
      </c>
      <c r="T36" s="804">
        <f>IF(P36=0,0,INDEX(Sheet1!$K$3:$K$71,MATCH(P36,Sheet1!$J$3:$J$71,0)))</f>
        <v>0</v>
      </c>
      <c r="U36" s="804">
        <f>IF(P36=0,0,INDEX(Sheet1!$L$3:$L$71,MATCH(P36,Sheet1!$J$3:$J$71,0)))</f>
        <v>0</v>
      </c>
      <c r="V36" s="804">
        <f>IF(C36=0,0,系统界面!$F$20)</f>
        <v>0</v>
      </c>
      <c r="W36" s="805">
        <f t="shared" si="9"/>
        <v>0</v>
      </c>
      <c r="Y36" s="832">
        <f t="shared" si="28"/>
        <v>0</v>
      </c>
      <c r="Z36" s="833">
        <f t="shared" si="10"/>
        <v>0</v>
      </c>
      <c r="AA36" s="692" t="str">
        <f t="shared" si="11"/>
        <v/>
      </c>
      <c r="AB36" s="831">
        <f t="shared" si="12"/>
        <v>0</v>
      </c>
      <c r="AC36" s="47">
        <f t="shared" si="13"/>
        <v>0</v>
      </c>
      <c r="AD36" s="47">
        <f t="shared" si="14"/>
        <v>0</v>
      </c>
      <c r="AE36" s="47">
        <f t="shared" si="15"/>
        <v>0</v>
      </c>
      <c r="AF36" s="47">
        <f t="shared" si="16"/>
        <v>0</v>
      </c>
      <c r="AG36" s="47">
        <f t="shared" si="17"/>
        <v>0</v>
      </c>
      <c r="AH36" s="47">
        <f t="shared" si="18"/>
        <v>0</v>
      </c>
      <c r="AI36" s="47">
        <f t="shared" si="19"/>
        <v>0</v>
      </c>
      <c r="AJ36" s="47">
        <f t="shared" si="20"/>
        <v>0</v>
      </c>
      <c r="AK36" s="47">
        <f t="shared" si="21"/>
        <v>0</v>
      </c>
      <c r="AL36" s="47">
        <f t="shared" si="22"/>
        <v>0</v>
      </c>
      <c r="AM36" s="47">
        <f t="shared" si="23"/>
        <v>0</v>
      </c>
      <c r="AN36" s="47">
        <f t="shared" si="24"/>
        <v>0</v>
      </c>
      <c r="AO36" s="47">
        <f t="shared" si="25"/>
        <v>0</v>
      </c>
      <c r="AP36" s="840">
        <f t="shared" si="26"/>
        <v>0</v>
      </c>
    </row>
    <row r="37" spans="1:42" s="692" customFormat="1" ht="14.45" customHeight="1">
      <c r="A37" s="1"/>
      <c r="B37" s="726"/>
      <c r="C37" s="727"/>
      <c r="D37" s="733"/>
      <c r="E37" s="734"/>
      <c r="F37" s="730"/>
      <c r="G37" s="731">
        <f t="shared" si="27"/>
        <v>0</v>
      </c>
      <c r="H37" s="732">
        <f t="shared" si="4"/>
        <v>0</v>
      </c>
      <c r="I37" s="779">
        <f t="shared" si="6"/>
        <v>0</v>
      </c>
      <c r="J37" s="780">
        <f t="shared" si="7"/>
        <v>0</v>
      </c>
      <c r="K37" s="1001"/>
      <c r="L37" s="1001"/>
      <c r="M37" s="1001"/>
      <c r="N37" s="1001"/>
      <c r="O37" s="1001"/>
      <c r="P37" s="781"/>
      <c r="Q37" s="802">
        <f>IF(C37=0,0,IF(COUNTIF(C$14:C37,C37)&gt;1,1,0))</f>
        <v>0</v>
      </c>
      <c r="S37" s="803">
        <f t="shared" si="8"/>
        <v>0</v>
      </c>
      <c r="T37" s="804">
        <f>IF(P37=0,0,INDEX(Sheet1!$K$3:$K$71,MATCH(P37,Sheet1!$J$3:$J$71,0)))</f>
        <v>0</v>
      </c>
      <c r="U37" s="804">
        <f>IF(P37=0,0,INDEX(Sheet1!$L$3:$L$71,MATCH(P37,Sheet1!$J$3:$J$71,0)))</f>
        <v>0</v>
      </c>
      <c r="V37" s="804">
        <f>IF(C37=0,0,系统界面!$F$20)</f>
        <v>0</v>
      </c>
      <c r="W37" s="805">
        <f t="shared" si="9"/>
        <v>0</v>
      </c>
      <c r="Y37" s="832">
        <f t="shared" si="28"/>
        <v>0</v>
      </c>
      <c r="Z37" s="833">
        <f t="shared" si="10"/>
        <v>0</v>
      </c>
      <c r="AA37" s="692" t="str">
        <f t="shared" si="11"/>
        <v/>
      </c>
      <c r="AB37" s="831">
        <f t="shared" si="12"/>
        <v>0</v>
      </c>
      <c r="AC37" s="47">
        <f t="shared" si="13"/>
        <v>0</v>
      </c>
      <c r="AD37" s="47">
        <f t="shared" si="14"/>
        <v>0</v>
      </c>
      <c r="AE37" s="47">
        <f t="shared" si="15"/>
        <v>0</v>
      </c>
      <c r="AF37" s="47">
        <f t="shared" si="16"/>
        <v>0</v>
      </c>
      <c r="AG37" s="47">
        <f t="shared" si="17"/>
        <v>0</v>
      </c>
      <c r="AH37" s="47">
        <f t="shared" si="18"/>
        <v>0</v>
      </c>
      <c r="AI37" s="47">
        <f t="shared" si="19"/>
        <v>0</v>
      </c>
      <c r="AJ37" s="47">
        <f t="shared" si="20"/>
        <v>0</v>
      </c>
      <c r="AK37" s="47">
        <f t="shared" si="21"/>
        <v>0</v>
      </c>
      <c r="AL37" s="47">
        <f t="shared" si="22"/>
        <v>0</v>
      </c>
      <c r="AM37" s="47">
        <f t="shared" si="23"/>
        <v>0</v>
      </c>
      <c r="AN37" s="47">
        <f t="shared" si="24"/>
        <v>0</v>
      </c>
      <c r="AO37" s="47">
        <f t="shared" si="25"/>
        <v>0</v>
      </c>
      <c r="AP37" s="840">
        <f t="shared" si="26"/>
        <v>0</v>
      </c>
    </row>
    <row r="38" spans="1:42" s="692" customFormat="1" ht="14.45" customHeight="1">
      <c r="A38" s="1"/>
      <c r="B38" s="726"/>
      <c r="C38" s="727"/>
      <c r="D38" s="733"/>
      <c r="E38" s="734"/>
      <c r="F38" s="730"/>
      <c r="G38" s="731">
        <f t="shared" si="27"/>
        <v>0</v>
      </c>
      <c r="H38" s="732">
        <f t="shared" si="4"/>
        <v>0</v>
      </c>
      <c r="I38" s="779">
        <f t="shared" si="6"/>
        <v>0</v>
      </c>
      <c r="J38" s="780">
        <f t="shared" si="7"/>
        <v>0</v>
      </c>
      <c r="K38" s="1001"/>
      <c r="L38" s="1001"/>
      <c r="M38" s="1001"/>
      <c r="N38" s="1001"/>
      <c r="O38" s="1001"/>
      <c r="P38" s="781"/>
      <c r="Q38" s="802">
        <f>IF(C38=0,0,IF(COUNTIF(C$14:C38,C38)&gt;1,1,0))</f>
        <v>0</v>
      </c>
      <c r="S38" s="803">
        <f t="shared" si="8"/>
        <v>0</v>
      </c>
      <c r="T38" s="804">
        <f>IF(P38=0,0,INDEX(Sheet1!$K$3:$K$71,MATCH(P38,Sheet1!$J$3:$J$71,0)))</f>
        <v>0</v>
      </c>
      <c r="U38" s="804">
        <f>IF(P38=0,0,INDEX(Sheet1!$L$3:$L$71,MATCH(P38,Sheet1!$J$3:$J$71,0)))</f>
        <v>0</v>
      </c>
      <c r="V38" s="804">
        <f>IF(C38=0,0,系统界面!$F$20)</f>
        <v>0</v>
      </c>
      <c r="W38" s="805">
        <f t="shared" si="9"/>
        <v>0</v>
      </c>
      <c r="Y38" s="832">
        <f t="shared" si="28"/>
        <v>0</v>
      </c>
      <c r="Z38" s="833">
        <f t="shared" si="10"/>
        <v>0</v>
      </c>
      <c r="AA38" s="692" t="str">
        <f t="shared" si="11"/>
        <v/>
      </c>
      <c r="AB38" s="831">
        <f t="shared" si="12"/>
        <v>0</v>
      </c>
      <c r="AC38" s="47">
        <f t="shared" si="13"/>
        <v>0</v>
      </c>
      <c r="AD38" s="47">
        <f t="shared" si="14"/>
        <v>0</v>
      </c>
      <c r="AE38" s="47">
        <f t="shared" si="15"/>
        <v>0</v>
      </c>
      <c r="AF38" s="47">
        <f t="shared" si="16"/>
        <v>0</v>
      </c>
      <c r="AG38" s="47">
        <f t="shared" si="17"/>
        <v>0</v>
      </c>
      <c r="AH38" s="47">
        <f t="shared" si="18"/>
        <v>0</v>
      </c>
      <c r="AI38" s="47">
        <f t="shared" si="19"/>
        <v>0</v>
      </c>
      <c r="AJ38" s="47">
        <f t="shared" si="20"/>
        <v>0</v>
      </c>
      <c r="AK38" s="47">
        <f t="shared" si="21"/>
        <v>0</v>
      </c>
      <c r="AL38" s="47">
        <f t="shared" si="22"/>
        <v>0</v>
      </c>
      <c r="AM38" s="47">
        <f t="shared" si="23"/>
        <v>0</v>
      </c>
      <c r="AN38" s="47">
        <f t="shared" si="24"/>
        <v>0</v>
      </c>
      <c r="AO38" s="47">
        <f t="shared" si="25"/>
        <v>0</v>
      </c>
      <c r="AP38" s="840">
        <f t="shared" si="26"/>
        <v>0</v>
      </c>
    </row>
    <row r="39" spans="1:42" s="692" customFormat="1" ht="14.45" customHeight="1">
      <c r="A39" s="1"/>
      <c r="B39" s="726"/>
      <c r="C39" s="735"/>
      <c r="D39" s="736"/>
      <c r="E39" s="737"/>
      <c r="F39" s="738"/>
      <c r="G39" s="739">
        <f t="shared" si="27"/>
        <v>0</v>
      </c>
      <c r="H39" s="740">
        <f t="shared" si="4"/>
        <v>0</v>
      </c>
      <c r="I39" s="782">
        <f t="shared" si="6"/>
        <v>0</v>
      </c>
      <c r="J39" s="783">
        <f t="shared" si="7"/>
        <v>0</v>
      </c>
      <c r="K39" s="1005"/>
      <c r="L39" s="1005"/>
      <c r="M39" s="1005"/>
      <c r="N39" s="1005"/>
      <c r="O39" s="1005"/>
      <c r="P39" s="784"/>
      <c r="Q39" s="802">
        <f>IF(C39=0,0,IF(COUNTIF(C$14:C39,C39)&gt;1,1,0))</f>
        <v>0</v>
      </c>
      <c r="S39" s="806">
        <f t="shared" si="8"/>
        <v>0</v>
      </c>
      <c r="T39" s="807">
        <f>IF(P39=0,0,INDEX(Sheet1!$K$3:$K$71,MATCH(P39,Sheet1!$J$3:$J$71,0)))</f>
        <v>0</v>
      </c>
      <c r="U39" s="807">
        <f>IF(P39=0,0,INDEX(Sheet1!$L$3:$L$71,MATCH(P39,Sheet1!$J$3:$J$71,0)))</f>
        <v>0</v>
      </c>
      <c r="V39" s="807">
        <f>IF(C39=0,0,系统界面!$F$20)</f>
        <v>0</v>
      </c>
      <c r="W39" s="808">
        <f t="shared" si="9"/>
        <v>0</v>
      </c>
      <c r="Y39" s="834">
        <f t="shared" si="28"/>
        <v>0</v>
      </c>
      <c r="Z39" s="835">
        <f t="shared" si="10"/>
        <v>0</v>
      </c>
      <c r="AA39" s="692" t="str">
        <f t="shared" si="11"/>
        <v/>
      </c>
      <c r="AB39" s="836">
        <f t="shared" si="12"/>
        <v>0</v>
      </c>
      <c r="AC39" s="837">
        <f t="shared" si="13"/>
        <v>0</v>
      </c>
      <c r="AD39" s="837">
        <f t="shared" si="14"/>
        <v>0</v>
      </c>
      <c r="AE39" s="837">
        <f t="shared" si="15"/>
        <v>0</v>
      </c>
      <c r="AF39" s="837">
        <f t="shared" si="16"/>
        <v>0</v>
      </c>
      <c r="AG39" s="837">
        <f t="shared" si="17"/>
        <v>0</v>
      </c>
      <c r="AH39" s="837">
        <f t="shared" si="18"/>
        <v>0</v>
      </c>
      <c r="AI39" s="837">
        <f t="shared" si="19"/>
        <v>0</v>
      </c>
      <c r="AJ39" s="837">
        <f t="shared" si="20"/>
        <v>0</v>
      </c>
      <c r="AK39" s="837">
        <f t="shared" si="21"/>
        <v>0</v>
      </c>
      <c r="AL39" s="837">
        <f t="shared" si="22"/>
        <v>0</v>
      </c>
      <c r="AM39" s="837">
        <f t="shared" si="23"/>
        <v>0</v>
      </c>
      <c r="AN39" s="837">
        <f t="shared" si="24"/>
        <v>0</v>
      </c>
      <c r="AO39" s="837">
        <f t="shared" si="25"/>
        <v>0</v>
      </c>
      <c r="AP39" s="841">
        <f t="shared" si="26"/>
        <v>0</v>
      </c>
    </row>
    <row r="40" spans="1:42" s="692" customFormat="1" ht="9" customHeight="1">
      <c r="A40" s="1"/>
      <c r="B40" s="719"/>
      <c r="C40" s="741"/>
      <c r="D40" s="741"/>
      <c r="E40" s="741"/>
      <c r="F40" s="742"/>
      <c r="G40" s="741"/>
      <c r="H40" s="741"/>
      <c r="I40" s="741"/>
      <c r="J40" s="741"/>
      <c r="K40" s="741"/>
      <c r="L40" s="741"/>
      <c r="M40" s="742"/>
      <c r="N40" s="742"/>
      <c r="O40" s="741"/>
      <c r="P40" s="742"/>
      <c r="Q40" s="809"/>
      <c r="R40" s="810"/>
      <c r="W40" s="811">
        <f>IF(C40&gt;0,$L$6,0)</f>
        <v>0</v>
      </c>
    </row>
    <row r="41" spans="1:42" s="692" customFormat="1" ht="13.5">
      <c r="A41" s="1"/>
      <c r="E41" s="693"/>
      <c r="G41" s="693"/>
      <c r="H41" s="693"/>
      <c r="I41" s="693"/>
      <c r="J41" s="693"/>
      <c r="K41" s="693"/>
      <c r="L41" s="693"/>
      <c r="O41" s="693"/>
    </row>
    <row r="42" spans="1:42" s="692" customFormat="1" ht="6" hidden="1" customHeight="1">
      <c r="A42" s="1"/>
      <c r="B42" s="743"/>
      <c r="C42" s="744"/>
      <c r="D42" s="744"/>
      <c r="E42" s="744"/>
      <c r="F42" s="745"/>
      <c r="G42" s="744"/>
      <c r="H42" s="744"/>
      <c r="I42" s="744"/>
      <c r="J42" s="744"/>
      <c r="K42" s="744"/>
      <c r="L42" s="744"/>
      <c r="M42" s="745"/>
      <c r="N42" s="745"/>
      <c r="O42" s="744"/>
      <c r="P42" s="745"/>
      <c r="Q42" s="812"/>
    </row>
    <row r="43" spans="1:42" s="692" customFormat="1" ht="17.100000000000001" hidden="1" customHeight="1">
      <c r="A43" s="1"/>
      <c r="B43" s="743">
        <v>2</v>
      </c>
      <c r="C43" s="746" t="str">
        <f>IF(B43=0,0,INDEX(Sheet1!$G$3:$G$71,MATCH(B43,Sheet1!$I$3:$I$71,0)))</f>
        <v>专业技术</v>
      </c>
      <c r="D43" s="747" t="s">
        <v>30</v>
      </c>
      <c r="E43" s="745"/>
      <c r="F43" s="747">
        <f>IF(G43=0,0,INDEX(Sheet1!$J$3:$J$71,MATCH(G43,Sheet1!$I$3:$I$71,0)))</f>
        <v>0</v>
      </c>
      <c r="G43" s="748">
        <v>6</v>
      </c>
      <c r="H43" s="748" t="s">
        <v>73</v>
      </c>
      <c r="I43" s="745"/>
      <c r="J43" s="745"/>
      <c r="K43" s="745"/>
      <c r="L43" s="785"/>
      <c r="M43" s="746"/>
      <c r="N43" s="746"/>
      <c r="O43" s="746"/>
      <c r="P43" s="746"/>
      <c r="Q43" s="813"/>
    </row>
    <row r="44" spans="1:42" s="692" customFormat="1" ht="6" hidden="1" customHeight="1">
      <c r="A44" s="1"/>
      <c r="B44" s="743"/>
      <c r="C44" s="749"/>
      <c r="D44" s="749"/>
      <c r="E44" s="749"/>
      <c r="F44" s="750"/>
      <c r="G44" s="749"/>
      <c r="H44" s="746"/>
      <c r="I44" s="746"/>
      <c r="J44" s="746"/>
      <c r="K44" s="746"/>
      <c r="L44" s="785"/>
      <c r="M44" s="746"/>
      <c r="N44" s="746"/>
      <c r="O44" s="746"/>
      <c r="P44" s="746"/>
      <c r="Q44" s="813"/>
    </row>
    <row r="45" spans="1:42" s="692" customFormat="1" ht="15.95" hidden="1" customHeight="1">
      <c r="A45" s="1"/>
      <c r="B45" s="743"/>
      <c r="C45" s="720" t="s">
        <v>68</v>
      </c>
      <c r="D45" s="751" t="s">
        <v>56</v>
      </c>
      <c r="E45" s="752" t="s">
        <v>57</v>
      </c>
      <c r="F45" s="753" t="s">
        <v>58</v>
      </c>
      <c r="G45" s="754" t="s">
        <v>59</v>
      </c>
      <c r="H45" s="755" t="s">
        <v>60</v>
      </c>
      <c r="I45" s="722" t="s">
        <v>61</v>
      </c>
      <c r="J45" s="755" t="s">
        <v>62</v>
      </c>
      <c r="K45" s="1006" t="s">
        <v>69</v>
      </c>
      <c r="L45" s="1007"/>
      <c r="M45" s="1007"/>
      <c r="N45" s="1008"/>
      <c r="O45" s="786" t="s">
        <v>63</v>
      </c>
      <c r="P45" s="787" t="s">
        <v>74</v>
      </c>
      <c r="Q45" s="814"/>
      <c r="S45" s="815"/>
      <c r="T45" s="811"/>
      <c r="U45" s="811"/>
      <c r="V45" s="816"/>
      <c r="W45" s="816"/>
    </row>
    <row r="46" spans="1:42" s="692" customFormat="1" ht="14.45" hidden="1" customHeight="1">
      <c r="A46" s="1">
        <f>IF(ROW(A46)=$C$2,B46,0)</f>
        <v>0</v>
      </c>
      <c r="B46" s="756">
        <f>IF($C46="",0,INDEX(产品数据库!A:A,MATCH($C46,产品数据库!$C:$C,0)))</f>
        <v>3</v>
      </c>
      <c r="C46" s="757" t="str">
        <f>产品数据库!S5</f>
        <v>专业婚纱摄影</v>
      </c>
      <c r="D46" s="345" t="str">
        <f>IF($C46="",0,INDEX(产品数据库!D:D,MATCH($C46,产品数据库!$C:$C,0)))</f>
        <v>次</v>
      </c>
      <c r="E46" s="345">
        <f>IF($C46="",0,INDEX(产品数据库!E:E,MATCH($C46,产品数据库!$C:$C,0)))</f>
        <v>70</v>
      </c>
      <c r="F46" s="758">
        <f>IF($C46="",0,INDEX(产品数据库!F:F,MATCH($C46,产品数据库!$C:$C,0)))</f>
        <v>50</v>
      </c>
      <c r="G46" s="759">
        <f>IF($C46="",0,INDEX(产品数据库!G:G,MATCH($C46,产品数据库!$C:$C,0)))</f>
        <v>0</v>
      </c>
      <c r="H46" s="760">
        <f>IF($C46="",0,INDEX(产品数据库!H:H,MATCH($C46,产品数据库!$C:$C,0)))</f>
        <v>200</v>
      </c>
      <c r="I46" s="788">
        <f>IF($C46="",0,INDEX(产品数据库!I:I,MATCH($C46,产品数据库!$C:$C,0)))</f>
        <v>0</v>
      </c>
      <c r="J46" s="760">
        <f>IF($C46="",0,INDEX(产品数据库!J:J,MATCH($C46,产品数据库!$C:$C,0)))</f>
        <v>200</v>
      </c>
      <c r="K46" s="1002">
        <f>IF($C46="",0,INDEX(产品数据库!K:K,MATCH($C46,产品数据库!$C:$C,0)))</f>
        <v>0</v>
      </c>
      <c r="L46" s="1003"/>
      <c r="M46" s="1003"/>
      <c r="N46" s="1004"/>
      <c r="O46" s="345" t="str">
        <f>IF($C46="",0,INDEX(产品数据库!L:L,MATCH($C46,产品数据库!$C:$C,0)))</f>
        <v>巴黎春天</v>
      </c>
      <c r="P46" s="789" t="str">
        <f>IF(C46="",0,"◎ 修改")</f>
        <v>◎ 修改</v>
      </c>
      <c r="Q46" s="814">
        <f>IF(C46="",0,IF(COUNTIF(C$46:C46,C46)&gt;1,1,0))</f>
        <v>0</v>
      </c>
      <c r="S46" s="8"/>
      <c r="T46" s="811"/>
      <c r="U46" s="811"/>
      <c r="V46" s="811"/>
      <c r="W46" s="811"/>
    </row>
    <row r="47" spans="1:42" s="692" customFormat="1" ht="14.45" hidden="1" customHeight="1">
      <c r="A47" s="1">
        <f>IF(ROW(A47)=$C$2,B47,0)</f>
        <v>0</v>
      </c>
      <c r="B47" s="756">
        <f>IF($C47="",0,INDEX(产品数据库!A:A,MATCH($C47,产品数据库!$C:$C,0)))</f>
        <v>4</v>
      </c>
      <c r="C47" s="757" t="str">
        <f>产品数据库!S6</f>
        <v>专业化妆、造型</v>
      </c>
      <c r="D47" s="345" t="str">
        <f>IF($C47="",0,INDEX(产品数据库!D:D,MATCH($C47,产品数据库!$C:$C,0)))</f>
        <v>次</v>
      </c>
      <c r="E47" s="345">
        <f>IF($C47="",0,INDEX(产品数据库!E:E,MATCH($C47,产品数据库!$C:$C,0)))</f>
        <v>60</v>
      </c>
      <c r="F47" s="758">
        <f>IF($C47="",0,INDEX(产品数据库!F:F,MATCH($C47,产品数据库!$C:$C,0)))</f>
        <v>0</v>
      </c>
      <c r="G47" s="759">
        <f>IF($C47="",0,INDEX(产品数据库!G:G,MATCH($C47,产品数据库!$C:$C,0)))</f>
        <v>0</v>
      </c>
      <c r="H47" s="760">
        <f>IF($C47="",0,INDEX(产品数据库!H:H,MATCH($C47,产品数据库!$C:$C,0)))</f>
        <v>160</v>
      </c>
      <c r="I47" s="788">
        <f>IF($C47="",0,INDEX(产品数据库!I:I,MATCH($C47,产品数据库!$C:$C,0)))</f>
        <v>0</v>
      </c>
      <c r="J47" s="760">
        <f>IF($C47="",0,INDEX(产品数据库!J:J,MATCH($C47,产品数据库!$C:$C,0)))</f>
        <v>160</v>
      </c>
      <c r="K47" s="1002">
        <f>IF($C47="",0,INDEX(产品数据库!K:K,MATCH($C47,产品数据库!$C:$C,0)))</f>
        <v>0</v>
      </c>
      <c r="L47" s="1003"/>
      <c r="M47" s="1003"/>
      <c r="N47" s="1004"/>
      <c r="O47" s="345" t="str">
        <f>IF($C47="",0,INDEX(产品数据库!L:L,MATCH($C47,产品数据库!$C:$C,0)))</f>
        <v>巴黎春天</v>
      </c>
      <c r="P47" s="789" t="str">
        <f>IF(C47="",0,"◎ 修改")</f>
        <v>◎ 修改</v>
      </c>
      <c r="Q47" s="814">
        <f>IF(C47="",0,IF(COUNTIF(C$46:C47,C47)&gt;1,1,0))</f>
        <v>0</v>
      </c>
      <c r="S47" s="8"/>
      <c r="T47" s="811"/>
      <c r="U47" s="811"/>
      <c r="V47" s="811"/>
      <c r="W47" s="811"/>
    </row>
    <row r="48" spans="1:42" s="692" customFormat="1" ht="14.45" hidden="1" customHeight="1">
      <c r="A48" s="1">
        <f>IF(ROW(A48)=$C$2,B48,0)</f>
        <v>0</v>
      </c>
      <c r="B48" s="756">
        <f>IF($C48="",0,INDEX(产品数据库!A:A,MATCH($C48,产品数据库!$C:$C,0)))</f>
        <v>8</v>
      </c>
      <c r="C48" s="757" t="str">
        <f>产品数据库!S7</f>
        <v>专业修图师精修照片</v>
      </c>
      <c r="D48" s="345" t="str">
        <f>IF($C48="",0,INDEX(产品数据库!D:D,MATCH($C48,产品数据库!$C:$C,0)))</f>
        <v>次</v>
      </c>
      <c r="E48" s="345">
        <f>IF($C48="",0,INDEX(产品数据库!E:E,MATCH($C48,产品数据库!$C:$C,0)))</f>
        <v>5</v>
      </c>
      <c r="F48" s="758">
        <f>IF($C48="",0,INDEX(产品数据库!F:F,MATCH($C48,产品数据库!$C:$C,0)))</f>
        <v>0</v>
      </c>
      <c r="G48" s="759">
        <f>IF($C48="",0,INDEX(产品数据库!G:G,MATCH($C48,产品数据库!$C:$C,0)))</f>
        <v>0</v>
      </c>
      <c r="H48" s="760">
        <f>IF($C48="",0,INDEX(产品数据库!H:H,MATCH($C48,产品数据库!$C:$C,0)))</f>
        <v>20</v>
      </c>
      <c r="I48" s="788">
        <f>IF($C48="",0,INDEX(产品数据库!I:I,MATCH($C48,产品数据库!$C:$C,0)))</f>
        <v>0</v>
      </c>
      <c r="J48" s="760">
        <f>IF($C48="",0,INDEX(产品数据库!J:J,MATCH($C48,产品数据库!$C:$C,0)))</f>
        <v>20</v>
      </c>
      <c r="K48" s="1002">
        <f>IF($C48="",0,INDEX(产品数据库!K:K,MATCH($C48,产品数据库!$C:$C,0)))</f>
        <v>0</v>
      </c>
      <c r="L48" s="1003"/>
      <c r="M48" s="1003"/>
      <c r="N48" s="1004"/>
      <c r="O48" s="345" t="str">
        <f>IF($C48="",0,INDEX(产品数据库!L:L,MATCH($C48,产品数据库!$C:$C,0)))</f>
        <v>巴黎春天</v>
      </c>
      <c r="P48" s="789" t="str">
        <f t="shared" ref="P48:P71" si="29">IF(C48="",0,"◎ 修改")</f>
        <v>◎ 修改</v>
      </c>
      <c r="Q48" s="814">
        <f>IF(C48="",0,IF(COUNTIF(C$46:C48,C48)&gt;1,1,0))</f>
        <v>0</v>
      </c>
      <c r="S48" s="8"/>
      <c r="T48" s="811"/>
      <c r="U48" s="811"/>
      <c r="V48" s="811"/>
      <c r="W48" s="811"/>
    </row>
    <row r="49" spans="1:23" s="692" customFormat="1" ht="14.45" hidden="1" customHeight="1">
      <c r="A49" s="1">
        <f>IF(ROW(A49)=$C$2,B49,0)</f>
        <v>0</v>
      </c>
      <c r="B49" s="756">
        <f>IF($C49="",0,INDEX(产品数据库!A:A,MATCH($C49,产品数据库!$C:$C,0)))</f>
        <v>11</v>
      </c>
      <c r="C49" s="757" t="str">
        <f>产品数据库!S8</f>
        <v>拍摄当天全程TCS拍摄服务</v>
      </c>
      <c r="D49" s="345" t="str">
        <f>IF($C49="",0,INDEX(产品数据库!D:D,MATCH($C49,产品数据库!$C:$C,0)))</f>
        <v>次</v>
      </c>
      <c r="E49" s="345">
        <f>IF($C49="",0,INDEX(产品数据库!E:E,MATCH($C49,产品数据库!$C:$C,0)))</f>
        <v>0</v>
      </c>
      <c r="F49" s="758">
        <f>IF($C49="",0,INDEX(产品数据库!F:F,MATCH($C49,产品数据库!$C:$C,0)))</f>
        <v>0</v>
      </c>
      <c r="G49" s="759">
        <f>IF($C49="",0,INDEX(产品数据库!G:G,MATCH($C49,产品数据库!$C:$C,0)))</f>
        <v>0</v>
      </c>
      <c r="H49" s="760">
        <f>IF($C49="",0,INDEX(产品数据库!H:H,MATCH($C49,产品数据库!$C:$C,0)))</f>
        <v>0</v>
      </c>
      <c r="I49" s="788">
        <f>IF($C49="",0,INDEX(产品数据库!I:I,MATCH($C49,产品数据库!$C:$C,0)))</f>
        <v>0</v>
      </c>
      <c r="J49" s="760">
        <f>IF($C49="",0,INDEX(产品数据库!J:J,MATCH($C49,产品数据库!$C:$C,0)))</f>
        <v>0</v>
      </c>
      <c r="K49" s="1002">
        <f>IF($C49="",0,INDEX(产品数据库!K:K,MATCH($C49,产品数据库!$C:$C,0)))</f>
        <v>0</v>
      </c>
      <c r="L49" s="1003"/>
      <c r="M49" s="1003"/>
      <c r="N49" s="1004"/>
      <c r="O49" s="345">
        <f>IF($C49="",0,INDEX(产品数据库!L:L,MATCH($C49,产品数据库!$C:$C,0)))</f>
        <v>0</v>
      </c>
      <c r="P49" s="789" t="str">
        <f t="shared" si="29"/>
        <v>◎ 修改</v>
      </c>
      <c r="Q49" s="814">
        <f>IF(C49="",0,IF(COUNTIF(C$46:C49,C49)&gt;1,1,0))</f>
        <v>0</v>
      </c>
      <c r="S49" s="8"/>
      <c r="T49" s="811"/>
      <c r="U49" s="811"/>
      <c r="V49" s="811"/>
      <c r="W49" s="811"/>
    </row>
    <row r="50" spans="1:23" s="692" customFormat="1" ht="14.45" hidden="1" customHeight="1">
      <c r="A50" s="1">
        <f>IF(ROW(A50)=$C$2,B50,0)</f>
        <v>0</v>
      </c>
      <c r="B50" s="756">
        <f>IF($C50="",0,INDEX(产品数据库!A:A,MATCH($C50,产品数据库!$C:$C,0)))</f>
        <v>28</v>
      </c>
      <c r="C50" s="757" t="str">
        <f>产品数据库!S9</f>
        <v>专业修图师</v>
      </c>
      <c r="D50" s="345" t="str">
        <f>IF($C50="",0,INDEX(产品数据库!D:D,MATCH($C50,产品数据库!$C:$C,0)))</f>
        <v>张</v>
      </c>
      <c r="E50" s="345">
        <f>IF($C50="",0,INDEX(产品数据库!E:E,MATCH($C50,产品数据库!$C:$C,0)))</f>
        <v>5</v>
      </c>
      <c r="F50" s="758">
        <f>IF($C50="",0,INDEX(产品数据库!F:F,MATCH($C50,产品数据库!$C:$C,0)))</f>
        <v>0</v>
      </c>
      <c r="G50" s="759">
        <f>IF($C50="",0,INDEX(产品数据库!G:G,MATCH($C50,产品数据库!$C:$C,0)))</f>
        <v>0</v>
      </c>
      <c r="H50" s="760">
        <f>IF($C50="",0,INDEX(产品数据库!H:H,MATCH($C50,产品数据库!$C:$C,0)))</f>
        <v>20</v>
      </c>
      <c r="I50" s="788">
        <f>IF($C50="",0,INDEX(产品数据库!I:I,MATCH($C50,产品数据库!$C:$C,0)))</f>
        <v>0</v>
      </c>
      <c r="J50" s="760">
        <f>IF($C50="",0,INDEX(产品数据库!J:J,MATCH($C50,产品数据库!$C:$C,0)))</f>
        <v>15</v>
      </c>
      <c r="K50" s="1002">
        <f>IF($C50="",0,INDEX(产品数据库!K:K,MATCH($C50,产品数据库!$C:$C,0)))</f>
        <v>0</v>
      </c>
      <c r="L50" s="1003"/>
      <c r="M50" s="1003"/>
      <c r="N50" s="1004"/>
      <c r="O50" s="345" t="str">
        <f>IF($C50="",0,INDEX(产品数据库!L:L,MATCH($C50,产品数据库!$C:$C,0)))</f>
        <v>巴黎春天</v>
      </c>
      <c r="P50" s="789" t="str">
        <f t="shared" si="29"/>
        <v>◎ 修改</v>
      </c>
      <c r="Q50" s="814">
        <f>IF(C50="",0,IF(COUNTIF(C$46:C50,C50)&gt;1,1,0))</f>
        <v>0</v>
      </c>
      <c r="S50" s="8"/>
      <c r="T50" s="811"/>
      <c r="U50" s="811"/>
      <c r="V50" s="811"/>
      <c r="W50" s="811"/>
    </row>
    <row r="51" spans="1:23" s="692" customFormat="1" ht="14.45" hidden="1" customHeight="1">
      <c r="A51" s="1">
        <f t="shared" ref="A51:A71" si="30">IF(ROW(A51)=$C$2,B51,0)</f>
        <v>0</v>
      </c>
      <c r="B51" s="756">
        <f>IF($C51="",0,INDEX(产品数据库!A:A,MATCH($C51,产品数据库!$C:$C,0)))</f>
        <v>30</v>
      </c>
      <c r="C51" s="757" t="str">
        <f>产品数据库!S10</f>
        <v>豆腐干豆腐干豆腐</v>
      </c>
      <c r="D51" s="345" t="str">
        <f>IF($C51="",0,INDEX(产品数据库!D:D,MATCH($C51,产品数据库!$C:$C,0)))</f>
        <v>的</v>
      </c>
      <c r="E51" s="345">
        <f>IF($C51="",0,INDEX(产品数据库!E:E,MATCH($C51,产品数据库!$C:$C,0)))</f>
        <v>50</v>
      </c>
      <c r="F51" s="758">
        <f>IF($C51="",0,INDEX(产品数据库!F:F,MATCH($C51,产品数据库!$C:$C,0)))</f>
        <v>50</v>
      </c>
      <c r="G51" s="759">
        <f>IF($C51="",0,INDEX(产品数据库!G:G,MATCH($C51,产品数据库!$C:$C,0)))</f>
        <v>50</v>
      </c>
      <c r="H51" s="760">
        <f>IF($C51="",0,INDEX(产品数据库!H:H,MATCH($C51,产品数据库!$C:$C,0)))</f>
        <v>50</v>
      </c>
      <c r="I51" s="788">
        <f>IF($C51="",0,INDEX(产品数据库!I:I,MATCH($C51,产品数据库!$C:$C,0)))</f>
        <v>45</v>
      </c>
      <c r="J51" s="760">
        <f>IF($C51="",0,INDEX(产品数据库!J:J,MATCH($C51,产品数据库!$C:$C,0)))</f>
        <v>55</v>
      </c>
      <c r="K51" s="1002">
        <f>IF($C51="",0,INDEX(产品数据库!K:K,MATCH($C51,产品数据库!$C:$C,0)))</f>
        <v>454545</v>
      </c>
      <c r="L51" s="1003"/>
      <c r="M51" s="1003"/>
      <c r="N51" s="1004"/>
      <c r="O51" s="345" t="str">
        <f>IF($C51="",0,INDEX(产品数据库!L:L,MATCH($C51,产品数据库!$C:$C,0)))</f>
        <v>大杀四方</v>
      </c>
      <c r="P51" s="789" t="str">
        <f t="shared" si="29"/>
        <v>◎ 修改</v>
      </c>
      <c r="Q51" s="814">
        <f>IF(C51="",0,IF(COUNTIF(C$46:C51,C51)&gt;1,1,0))</f>
        <v>0</v>
      </c>
      <c r="T51" s="811"/>
      <c r="U51" s="811"/>
      <c r="V51" s="811"/>
      <c r="W51" s="811"/>
    </row>
    <row r="52" spans="1:23" s="692" customFormat="1" ht="14.45" hidden="1" customHeight="1">
      <c r="A52" s="1">
        <f t="shared" si="30"/>
        <v>0</v>
      </c>
      <c r="B52" s="756">
        <f>IF($C52="",0,INDEX(产品数据库!A:A,MATCH($C52,产品数据库!$C:$C,0)))</f>
        <v>28</v>
      </c>
      <c r="C52" s="757" t="str">
        <f>产品数据库!S11</f>
        <v>专业修图师</v>
      </c>
      <c r="D52" s="345" t="str">
        <f>IF($C52="",0,INDEX(产品数据库!D:D,MATCH($C52,产品数据库!$C:$C,0)))</f>
        <v>张</v>
      </c>
      <c r="E52" s="345">
        <f>IF($C52="",0,INDEX(产品数据库!E:E,MATCH($C52,产品数据库!$C:$C,0)))</f>
        <v>5</v>
      </c>
      <c r="F52" s="758">
        <f>IF($C52="",0,INDEX(产品数据库!F:F,MATCH($C52,产品数据库!$C:$C,0)))</f>
        <v>0</v>
      </c>
      <c r="G52" s="759">
        <f>IF($C52="",0,INDEX(产品数据库!G:G,MATCH($C52,产品数据库!$C:$C,0)))</f>
        <v>0</v>
      </c>
      <c r="H52" s="760">
        <f>IF($C52="",0,INDEX(产品数据库!H:H,MATCH($C52,产品数据库!$C:$C,0)))</f>
        <v>20</v>
      </c>
      <c r="I52" s="788">
        <f>IF($C52="",0,INDEX(产品数据库!I:I,MATCH($C52,产品数据库!$C:$C,0)))</f>
        <v>0</v>
      </c>
      <c r="J52" s="760">
        <f>IF($C52="",0,INDEX(产品数据库!J:J,MATCH($C52,产品数据库!$C:$C,0)))</f>
        <v>15</v>
      </c>
      <c r="K52" s="1002">
        <f>IF($C52="",0,INDEX(产品数据库!K:K,MATCH($C52,产品数据库!$C:$C,0)))</f>
        <v>0</v>
      </c>
      <c r="L52" s="1003"/>
      <c r="M52" s="1003"/>
      <c r="N52" s="1004"/>
      <c r="O52" s="345" t="str">
        <f>IF($C52="",0,INDEX(产品数据库!L:L,MATCH($C52,产品数据库!$C:$C,0)))</f>
        <v>巴黎春天</v>
      </c>
      <c r="P52" s="789" t="str">
        <f t="shared" si="29"/>
        <v>◎ 修改</v>
      </c>
      <c r="Q52" s="814">
        <f>IF(C52="",0,IF(COUNTIF(C$46:C52,C52)&gt;1,1,0))</f>
        <v>1</v>
      </c>
      <c r="T52" s="811"/>
      <c r="U52" s="811"/>
      <c r="V52" s="811"/>
      <c r="W52" s="811"/>
    </row>
    <row r="53" spans="1:23" s="692" customFormat="1" ht="14.45" hidden="1" customHeight="1">
      <c r="A53" s="1">
        <f t="shared" si="30"/>
        <v>0</v>
      </c>
      <c r="B53" s="756">
        <f>IF($C53="",0,INDEX(产品数据库!A:A,MATCH($C53,产品数据库!$C:$C,0)))</f>
        <v>0</v>
      </c>
      <c r="C53" s="757" t="str">
        <f>产品数据库!S12</f>
        <v/>
      </c>
      <c r="D53" s="345">
        <f>IF($C53="",0,INDEX(产品数据库!D:D,MATCH($C53,产品数据库!$C:$C,0)))</f>
        <v>0</v>
      </c>
      <c r="E53" s="345">
        <f>IF($C53="",0,INDEX(产品数据库!E:E,MATCH($C53,产品数据库!$C:$C,0)))</f>
        <v>0</v>
      </c>
      <c r="F53" s="758">
        <f>IF($C53="",0,INDEX(产品数据库!F:F,MATCH($C53,产品数据库!$C:$C,0)))</f>
        <v>0</v>
      </c>
      <c r="G53" s="759">
        <f>IF($C53="",0,INDEX(产品数据库!G:G,MATCH($C53,产品数据库!$C:$C,0)))</f>
        <v>0</v>
      </c>
      <c r="H53" s="760">
        <f>IF($C53="",0,INDEX(产品数据库!H:H,MATCH($C53,产品数据库!$C:$C,0)))</f>
        <v>0</v>
      </c>
      <c r="I53" s="788">
        <f>IF($C53="",0,INDEX(产品数据库!I:I,MATCH($C53,产品数据库!$C:$C,0)))</f>
        <v>0</v>
      </c>
      <c r="J53" s="760">
        <f>IF($C53="",0,INDEX(产品数据库!J:J,MATCH($C53,产品数据库!$C:$C,0)))</f>
        <v>0</v>
      </c>
      <c r="K53" s="1002">
        <f>IF($C53="",0,INDEX(产品数据库!K:K,MATCH($C53,产品数据库!$C:$C,0)))</f>
        <v>0</v>
      </c>
      <c r="L53" s="1003"/>
      <c r="M53" s="1003"/>
      <c r="N53" s="1004"/>
      <c r="O53" s="345">
        <f>IF($C53="",0,INDEX(产品数据库!L:L,MATCH($C53,产品数据库!$C:$C,0)))</f>
        <v>0</v>
      </c>
      <c r="P53" s="789">
        <f t="shared" si="29"/>
        <v>0</v>
      </c>
      <c r="Q53" s="814">
        <f>IF(C53="",0,IF(COUNTIF(C$46:C53,C53)&gt;1,1,0))</f>
        <v>0</v>
      </c>
      <c r="W53" s="811"/>
    </row>
    <row r="54" spans="1:23" s="692" customFormat="1" ht="14.45" hidden="1" customHeight="1">
      <c r="A54" s="1">
        <f t="shared" si="30"/>
        <v>0</v>
      </c>
      <c r="B54" s="756">
        <f>IF($C54="",0,INDEX(产品数据库!A:A,MATCH($C54,产品数据库!$C:$C,0)))</f>
        <v>0</v>
      </c>
      <c r="C54" s="757" t="str">
        <f>产品数据库!S13</f>
        <v/>
      </c>
      <c r="D54" s="345">
        <f>IF($C54="",0,INDEX(产品数据库!D:D,MATCH($C54,产品数据库!$C:$C,0)))</f>
        <v>0</v>
      </c>
      <c r="E54" s="345">
        <f>IF($C54="",0,INDEX(产品数据库!E:E,MATCH($C54,产品数据库!$C:$C,0)))</f>
        <v>0</v>
      </c>
      <c r="F54" s="758">
        <f>IF($C54="",0,INDEX(产品数据库!F:F,MATCH($C54,产品数据库!$C:$C,0)))</f>
        <v>0</v>
      </c>
      <c r="G54" s="759">
        <f>IF($C54="",0,INDEX(产品数据库!G:G,MATCH($C54,产品数据库!$C:$C,0)))</f>
        <v>0</v>
      </c>
      <c r="H54" s="760">
        <f>IF($C54="",0,INDEX(产品数据库!H:H,MATCH($C54,产品数据库!$C:$C,0)))</f>
        <v>0</v>
      </c>
      <c r="I54" s="788">
        <f>IF($C54="",0,INDEX(产品数据库!I:I,MATCH($C54,产品数据库!$C:$C,0)))</f>
        <v>0</v>
      </c>
      <c r="J54" s="760">
        <f>IF($C54="",0,INDEX(产品数据库!J:J,MATCH($C54,产品数据库!$C:$C,0)))</f>
        <v>0</v>
      </c>
      <c r="K54" s="1002">
        <f>IF($C54="",0,INDEX(产品数据库!K:K,MATCH($C54,产品数据库!$C:$C,0)))</f>
        <v>0</v>
      </c>
      <c r="L54" s="1003"/>
      <c r="M54" s="1003"/>
      <c r="N54" s="1004"/>
      <c r="O54" s="345">
        <f>IF($C54="",0,INDEX(产品数据库!L:L,MATCH($C54,产品数据库!$C:$C,0)))</f>
        <v>0</v>
      </c>
      <c r="P54" s="789">
        <f t="shared" si="29"/>
        <v>0</v>
      </c>
      <c r="Q54" s="814">
        <f>IF(C54="",0,IF(COUNTIF(C$46:C54,C54)&gt;1,1,0))</f>
        <v>0</v>
      </c>
      <c r="W54" s="811"/>
    </row>
    <row r="55" spans="1:23" s="692" customFormat="1" ht="14.45" hidden="1" customHeight="1">
      <c r="A55" s="1">
        <f t="shared" si="30"/>
        <v>0</v>
      </c>
      <c r="B55" s="756">
        <f>IF($C55="",0,INDEX(产品数据库!A:A,MATCH($C55,产品数据库!$C:$C,0)))</f>
        <v>0</v>
      </c>
      <c r="C55" s="757" t="str">
        <f>产品数据库!S14</f>
        <v/>
      </c>
      <c r="D55" s="345">
        <f>IF($C55="",0,INDEX(产品数据库!D:D,MATCH($C55,产品数据库!$C:$C,0)))</f>
        <v>0</v>
      </c>
      <c r="E55" s="345">
        <f>IF($C55="",0,INDEX(产品数据库!E:E,MATCH($C55,产品数据库!$C:$C,0)))</f>
        <v>0</v>
      </c>
      <c r="F55" s="758">
        <f>IF($C55="",0,INDEX(产品数据库!F:F,MATCH($C55,产品数据库!$C:$C,0)))</f>
        <v>0</v>
      </c>
      <c r="G55" s="759">
        <f>IF($C55="",0,INDEX(产品数据库!G:G,MATCH($C55,产品数据库!$C:$C,0)))</f>
        <v>0</v>
      </c>
      <c r="H55" s="760">
        <f>IF($C55="",0,INDEX(产品数据库!H:H,MATCH($C55,产品数据库!$C:$C,0)))</f>
        <v>0</v>
      </c>
      <c r="I55" s="788">
        <f>IF($C55="",0,INDEX(产品数据库!I:I,MATCH($C55,产品数据库!$C:$C,0)))</f>
        <v>0</v>
      </c>
      <c r="J55" s="760">
        <f>IF($C55="",0,INDEX(产品数据库!J:J,MATCH($C55,产品数据库!$C:$C,0)))</f>
        <v>0</v>
      </c>
      <c r="K55" s="1002">
        <f>IF($C55="",0,INDEX(产品数据库!K:K,MATCH($C55,产品数据库!$C:$C,0)))</f>
        <v>0</v>
      </c>
      <c r="L55" s="1003"/>
      <c r="M55" s="1003"/>
      <c r="N55" s="1004"/>
      <c r="O55" s="345">
        <f>IF($C55="",0,INDEX(产品数据库!L:L,MATCH($C55,产品数据库!$C:$C,0)))</f>
        <v>0</v>
      </c>
      <c r="P55" s="789">
        <f t="shared" si="29"/>
        <v>0</v>
      </c>
      <c r="Q55" s="814">
        <f>IF(C55="",0,IF(COUNTIF(C$46:C55,C55)&gt;1,1,0))</f>
        <v>0</v>
      </c>
      <c r="W55" s="811"/>
    </row>
    <row r="56" spans="1:23" s="692" customFormat="1" ht="14.45" hidden="1" customHeight="1">
      <c r="A56" s="1">
        <f t="shared" si="30"/>
        <v>0</v>
      </c>
      <c r="B56" s="756">
        <f>IF($C56="",0,INDEX(产品数据库!A:A,MATCH($C56,产品数据库!$C:$C,0)))</f>
        <v>0</v>
      </c>
      <c r="C56" s="757" t="str">
        <f>产品数据库!S15</f>
        <v/>
      </c>
      <c r="D56" s="345">
        <f>IF($C56="",0,INDEX(产品数据库!D:D,MATCH($C56,产品数据库!$C:$C,0)))</f>
        <v>0</v>
      </c>
      <c r="E56" s="345">
        <f>IF($C56="",0,INDEX(产品数据库!E:E,MATCH($C56,产品数据库!$C:$C,0)))</f>
        <v>0</v>
      </c>
      <c r="F56" s="758">
        <f>IF($C56="",0,INDEX(产品数据库!F:F,MATCH($C56,产品数据库!$C:$C,0)))</f>
        <v>0</v>
      </c>
      <c r="G56" s="759">
        <f>IF($C56="",0,INDEX(产品数据库!G:G,MATCH($C56,产品数据库!$C:$C,0)))</f>
        <v>0</v>
      </c>
      <c r="H56" s="760">
        <f>IF($C56="",0,INDEX(产品数据库!H:H,MATCH($C56,产品数据库!$C:$C,0)))</f>
        <v>0</v>
      </c>
      <c r="I56" s="788">
        <f>IF($C56="",0,INDEX(产品数据库!I:I,MATCH($C56,产品数据库!$C:$C,0)))</f>
        <v>0</v>
      </c>
      <c r="J56" s="760">
        <f>IF($C56="",0,INDEX(产品数据库!J:J,MATCH($C56,产品数据库!$C:$C,0)))</f>
        <v>0</v>
      </c>
      <c r="K56" s="1002">
        <f>IF($C56="",0,INDEX(产品数据库!K:K,MATCH($C56,产品数据库!$C:$C,0)))</f>
        <v>0</v>
      </c>
      <c r="L56" s="1003"/>
      <c r="M56" s="1003"/>
      <c r="N56" s="1004"/>
      <c r="O56" s="345">
        <f>IF($C56="",0,INDEX(产品数据库!L:L,MATCH($C56,产品数据库!$C:$C,0)))</f>
        <v>0</v>
      </c>
      <c r="P56" s="789">
        <f t="shared" si="29"/>
        <v>0</v>
      </c>
      <c r="Q56" s="814">
        <f>IF(C56="",0,IF(COUNTIF(C$46:C56,C56)&gt;1,1,0))</f>
        <v>0</v>
      </c>
      <c r="W56" s="811"/>
    </row>
    <row r="57" spans="1:23" s="692" customFormat="1" ht="14.45" hidden="1" customHeight="1">
      <c r="A57" s="1">
        <f t="shared" si="30"/>
        <v>0</v>
      </c>
      <c r="B57" s="756">
        <f>IF($C57="",0,INDEX(产品数据库!A:A,MATCH($C57,产品数据库!$C:$C,0)))</f>
        <v>0</v>
      </c>
      <c r="C57" s="757" t="str">
        <f>产品数据库!S16</f>
        <v/>
      </c>
      <c r="D57" s="345">
        <f>IF($C57="",0,INDEX(产品数据库!D:D,MATCH($C57,产品数据库!$C:$C,0)))</f>
        <v>0</v>
      </c>
      <c r="E57" s="345">
        <f>IF($C57="",0,INDEX(产品数据库!E:E,MATCH($C57,产品数据库!$C:$C,0)))</f>
        <v>0</v>
      </c>
      <c r="F57" s="758">
        <f>IF($C57="",0,INDEX(产品数据库!F:F,MATCH($C57,产品数据库!$C:$C,0)))</f>
        <v>0</v>
      </c>
      <c r="G57" s="759">
        <f>IF($C57="",0,INDEX(产品数据库!G:G,MATCH($C57,产品数据库!$C:$C,0)))</f>
        <v>0</v>
      </c>
      <c r="H57" s="760">
        <f>IF($C57="",0,INDEX(产品数据库!H:H,MATCH($C57,产品数据库!$C:$C,0)))</f>
        <v>0</v>
      </c>
      <c r="I57" s="788">
        <f>IF($C57="",0,INDEX(产品数据库!I:I,MATCH($C57,产品数据库!$C:$C,0)))</f>
        <v>0</v>
      </c>
      <c r="J57" s="760">
        <f>IF($C57="",0,INDEX(产品数据库!J:J,MATCH($C57,产品数据库!$C:$C,0)))</f>
        <v>0</v>
      </c>
      <c r="K57" s="1002">
        <f>IF($C57="",0,INDEX(产品数据库!K:K,MATCH($C57,产品数据库!$C:$C,0)))</f>
        <v>0</v>
      </c>
      <c r="L57" s="1003"/>
      <c r="M57" s="1003"/>
      <c r="N57" s="1004"/>
      <c r="O57" s="345">
        <f>IF($C57="",0,INDEX(产品数据库!L:L,MATCH($C57,产品数据库!$C:$C,0)))</f>
        <v>0</v>
      </c>
      <c r="P57" s="789">
        <f t="shared" si="29"/>
        <v>0</v>
      </c>
      <c r="Q57" s="814">
        <f>IF(C57="",0,IF(COUNTIF(C$46:C57,C57)&gt;1,1,0))</f>
        <v>0</v>
      </c>
      <c r="W57" s="811"/>
    </row>
    <row r="58" spans="1:23" s="692" customFormat="1" ht="14.45" hidden="1" customHeight="1">
      <c r="A58" s="1">
        <f t="shared" si="30"/>
        <v>0</v>
      </c>
      <c r="B58" s="756">
        <f>IF($C58="",0,INDEX(产品数据库!A:A,MATCH($C58,产品数据库!$C:$C,0)))</f>
        <v>0</v>
      </c>
      <c r="C58" s="757" t="str">
        <f>产品数据库!S17</f>
        <v/>
      </c>
      <c r="D58" s="345">
        <f>IF($C58="",0,INDEX(产品数据库!D:D,MATCH($C58,产品数据库!$C:$C,0)))</f>
        <v>0</v>
      </c>
      <c r="E58" s="345">
        <f>IF($C58="",0,INDEX(产品数据库!E:E,MATCH($C58,产品数据库!$C:$C,0)))</f>
        <v>0</v>
      </c>
      <c r="F58" s="758">
        <f>IF($C58="",0,INDEX(产品数据库!F:F,MATCH($C58,产品数据库!$C:$C,0)))</f>
        <v>0</v>
      </c>
      <c r="G58" s="759">
        <f>IF($C58="",0,INDEX(产品数据库!G:G,MATCH($C58,产品数据库!$C:$C,0)))</f>
        <v>0</v>
      </c>
      <c r="H58" s="760">
        <f>IF($C58="",0,INDEX(产品数据库!H:H,MATCH($C58,产品数据库!$C:$C,0)))</f>
        <v>0</v>
      </c>
      <c r="I58" s="788">
        <f>IF($C58="",0,INDEX(产品数据库!I:I,MATCH($C58,产品数据库!$C:$C,0)))</f>
        <v>0</v>
      </c>
      <c r="J58" s="760">
        <f>IF($C58="",0,INDEX(产品数据库!J:J,MATCH($C58,产品数据库!$C:$C,0)))</f>
        <v>0</v>
      </c>
      <c r="K58" s="1002">
        <f>IF($C58="",0,INDEX(产品数据库!K:K,MATCH($C58,产品数据库!$C:$C,0)))</f>
        <v>0</v>
      </c>
      <c r="L58" s="1003"/>
      <c r="M58" s="1003"/>
      <c r="N58" s="1004"/>
      <c r="O58" s="345">
        <f>IF($C58="",0,INDEX(产品数据库!L:L,MATCH($C58,产品数据库!$C:$C,0)))</f>
        <v>0</v>
      </c>
      <c r="P58" s="789">
        <f t="shared" si="29"/>
        <v>0</v>
      </c>
      <c r="Q58" s="814">
        <f>IF(C58="",0,IF(COUNTIF(C$46:C58,C58)&gt;1,1,0))</f>
        <v>0</v>
      </c>
      <c r="W58" s="811"/>
    </row>
    <row r="59" spans="1:23" s="692" customFormat="1" ht="14.45" hidden="1" customHeight="1">
      <c r="A59" s="1">
        <f t="shared" si="30"/>
        <v>0</v>
      </c>
      <c r="B59" s="756">
        <f>IF($C59="",0,INDEX(产品数据库!A:A,MATCH($C59,产品数据库!$C:$C,0)))</f>
        <v>0</v>
      </c>
      <c r="C59" s="757" t="str">
        <f>产品数据库!S18</f>
        <v/>
      </c>
      <c r="D59" s="345">
        <f>IF($C59="",0,INDEX(产品数据库!D:D,MATCH($C59,产品数据库!$C:$C,0)))</f>
        <v>0</v>
      </c>
      <c r="E59" s="345">
        <f>IF($C59="",0,INDEX(产品数据库!E:E,MATCH($C59,产品数据库!$C:$C,0)))</f>
        <v>0</v>
      </c>
      <c r="F59" s="758">
        <f>IF($C59="",0,INDEX(产品数据库!F:F,MATCH($C59,产品数据库!$C:$C,0)))</f>
        <v>0</v>
      </c>
      <c r="G59" s="759">
        <f>IF($C59="",0,INDEX(产品数据库!G:G,MATCH($C59,产品数据库!$C:$C,0)))</f>
        <v>0</v>
      </c>
      <c r="H59" s="760">
        <f>IF($C59="",0,INDEX(产品数据库!H:H,MATCH($C59,产品数据库!$C:$C,0)))</f>
        <v>0</v>
      </c>
      <c r="I59" s="788">
        <f>IF($C59="",0,INDEX(产品数据库!I:I,MATCH($C59,产品数据库!$C:$C,0)))</f>
        <v>0</v>
      </c>
      <c r="J59" s="760">
        <f>IF($C59="",0,INDEX(产品数据库!J:J,MATCH($C59,产品数据库!$C:$C,0)))</f>
        <v>0</v>
      </c>
      <c r="K59" s="1002">
        <f>IF($C59="",0,INDEX(产品数据库!K:K,MATCH($C59,产品数据库!$C:$C,0)))</f>
        <v>0</v>
      </c>
      <c r="L59" s="1003"/>
      <c r="M59" s="1003"/>
      <c r="N59" s="1004"/>
      <c r="O59" s="345">
        <f>IF($C59="",0,INDEX(产品数据库!L:L,MATCH($C59,产品数据库!$C:$C,0)))</f>
        <v>0</v>
      </c>
      <c r="P59" s="789">
        <f t="shared" si="29"/>
        <v>0</v>
      </c>
      <c r="Q59" s="814">
        <f>IF(C59="",0,IF(COUNTIF(C$46:C59,C59)&gt;1,1,0))</f>
        <v>0</v>
      </c>
      <c r="W59" s="811"/>
    </row>
    <row r="60" spans="1:23" s="692" customFormat="1" ht="14.45" hidden="1" customHeight="1">
      <c r="A60" s="1">
        <f t="shared" si="30"/>
        <v>0</v>
      </c>
      <c r="B60" s="756">
        <f>IF($C60="",0,INDEX(产品数据库!A:A,MATCH($C60,产品数据库!$C:$C,0)))</f>
        <v>0</v>
      </c>
      <c r="C60" s="757" t="str">
        <f>产品数据库!S19</f>
        <v/>
      </c>
      <c r="D60" s="345">
        <f>IF($C60="",0,INDEX(产品数据库!D:D,MATCH($C60,产品数据库!$C:$C,0)))</f>
        <v>0</v>
      </c>
      <c r="E60" s="345">
        <f>IF($C60="",0,INDEX(产品数据库!E:E,MATCH($C60,产品数据库!$C:$C,0)))</f>
        <v>0</v>
      </c>
      <c r="F60" s="758">
        <f>IF($C60="",0,INDEX(产品数据库!F:F,MATCH($C60,产品数据库!$C:$C,0)))</f>
        <v>0</v>
      </c>
      <c r="G60" s="759">
        <f>IF($C60="",0,INDEX(产品数据库!G:G,MATCH($C60,产品数据库!$C:$C,0)))</f>
        <v>0</v>
      </c>
      <c r="H60" s="760">
        <f>IF($C60="",0,INDEX(产品数据库!H:H,MATCH($C60,产品数据库!$C:$C,0)))</f>
        <v>0</v>
      </c>
      <c r="I60" s="788">
        <f>IF($C60="",0,INDEX(产品数据库!I:I,MATCH($C60,产品数据库!$C:$C,0)))</f>
        <v>0</v>
      </c>
      <c r="J60" s="760">
        <f>IF($C60="",0,INDEX(产品数据库!J:J,MATCH($C60,产品数据库!$C:$C,0)))</f>
        <v>0</v>
      </c>
      <c r="K60" s="1002">
        <f>IF($C60="",0,INDEX(产品数据库!K:K,MATCH($C60,产品数据库!$C:$C,0)))</f>
        <v>0</v>
      </c>
      <c r="L60" s="1003"/>
      <c r="M60" s="1003"/>
      <c r="N60" s="1004"/>
      <c r="O60" s="345">
        <f>IF($C60="",0,INDEX(产品数据库!L:L,MATCH($C60,产品数据库!$C:$C,0)))</f>
        <v>0</v>
      </c>
      <c r="P60" s="789">
        <f t="shared" si="29"/>
        <v>0</v>
      </c>
      <c r="Q60" s="814">
        <f>IF(C60="",0,IF(COUNTIF(C$46:C60,C60)&gt;1,1,0))</f>
        <v>0</v>
      </c>
      <c r="W60" s="811"/>
    </row>
    <row r="61" spans="1:23" s="692" customFormat="1" ht="14.45" hidden="1" customHeight="1">
      <c r="A61" s="1">
        <f t="shared" si="30"/>
        <v>0</v>
      </c>
      <c r="B61" s="756">
        <f>IF($C61="",0,INDEX(产品数据库!A:A,MATCH($C61,产品数据库!$C:$C,0)))</f>
        <v>0</v>
      </c>
      <c r="C61" s="757" t="str">
        <f>产品数据库!S20</f>
        <v/>
      </c>
      <c r="D61" s="345">
        <f>IF($C61="",0,INDEX(产品数据库!D:D,MATCH($C61,产品数据库!$C:$C,0)))</f>
        <v>0</v>
      </c>
      <c r="E61" s="345">
        <f>IF($C61="",0,INDEX(产品数据库!E:E,MATCH($C61,产品数据库!$C:$C,0)))</f>
        <v>0</v>
      </c>
      <c r="F61" s="758">
        <f>IF($C61="",0,INDEX(产品数据库!F:F,MATCH($C61,产品数据库!$C:$C,0)))</f>
        <v>0</v>
      </c>
      <c r="G61" s="759">
        <f>IF($C61="",0,INDEX(产品数据库!G:G,MATCH($C61,产品数据库!$C:$C,0)))</f>
        <v>0</v>
      </c>
      <c r="H61" s="760">
        <f>IF($C61="",0,INDEX(产品数据库!H:H,MATCH($C61,产品数据库!$C:$C,0)))</f>
        <v>0</v>
      </c>
      <c r="I61" s="788">
        <f>IF($C61="",0,INDEX(产品数据库!I:I,MATCH($C61,产品数据库!$C:$C,0)))</f>
        <v>0</v>
      </c>
      <c r="J61" s="760">
        <f>IF($C61="",0,INDEX(产品数据库!J:J,MATCH($C61,产品数据库!$C:$C,0)))</f>
        <v>0</v>
      </c>
      <c r="K61" s="1002">
        <f>IF($C61="",0,INDEX(产品数据库!K:K,MATCH($C61,产品数据库!$C:$C,0)))</f>
        <v>0</v>
      </c>
      <c r="L61" s="1003"/>
      <c r="M61" s="1003"/>
      <c r="N61" s="1004"/>
      <c r="O61" s="345">
        <f>IF($C61="",0,INDEX(产品数据库!L:L,MATCH($C61,产品数据库!$C:$C,0)))</f>
        <v>0</v>
      </c>
      <c r="P61" s="789">
        <f t="shared" si="29"/>
        <v>0</v>
      </c>
      <c r="Q61" s="814">
        <f>IF(C61="",0,IF(COUNTIF(C$46:C61,C61)&gt;1,1,0))</f>
        <v>0</v>
      </c>
      <c r="W61" s="811"/>
    </row>
    <row r="62" spans="1:23" s="692" customFormat="1" ht="14.45" hidden="1" customHeight="1">
      <c r="A62" s="1">
        <f t="shared" si="30"/>
        <v>0</v>
      </c>
      <c r="B62" s="756">
        <f>IF($C62="",0,INDEX(产品数据库!A:A,MATCH($C62,产品数据库!$C:$C,0)))</f>
        <v>0</v>
      </c>
      <c r="C62" s="757" t="str">
        <f>产品数据库!S21</f>
        <v/>
      </c>
      <c r="D62" s="345">
        <f>IF($C62="",0,INDEX(产品数据库!D:D,MATCH($C62,产品数据库!$C:$C,0)))</f>
        <v>0</v>
      </c>
      <c r="E62" s="345">
        <f>IF($C62="",0,INDEX(产品数据库!E:E,MATCH($C62,产品数据库!$C:$C,0)))</f>
        <v>0</v>
      </c>
      <c r="F62" s="758">
        <f>IF($C62="",0,INDEX(产品数据库!F:F,MATCH($C62,产品数据库!$C:$C,0)))</f>
        <v>0</v>
      </c>
      <c r="G62" s="759">
        <f>IF($C62="",0,INDEX(产品数据库!G:G,MATCH($C62,产品数据库!$C:$C,0)))</f>
        <v>0</v>
      </c>
      <c r="H62" s="760">
        <f>IF($C62="",0,INDEX(产品数据库!H:H,MATCH($C62,产品数据库!$C:$C,0)))</f>
        <v>0</v>
      </c>
      <c r="I62" s="788">
        <f>IF($C62="",0,INDEX(产品数据库!I:I,MATCH($C62,产品数据库!$C:$C,0)))</f>
        <v>0</v>
      </c>
      <c r="J62" s="760">
        <f>IF($C62="",0,INDEX(产品数据库!J:J,MATCH($C62,产品数据库!$C:$C,0)))</f>
        <v>0</v>
      </c>
      <c r="K62" s="1002">
        <f>IF($C62="",0,INDEX(产品数据库!K:K,MATCH($C62,产品数据库!$C:$C,0)))</f>
        <v>0</v>
      </c>
      <c r="L62" s="1003"/>
      <c r="M62" s="1003"/>
      <c r="N62" s="1004"/>
      <c r="O62" s="345">
        <f>IF($C62="",0,INDEX(产品数据库!L:L,MATCH($C62,产品数据库!$C:$C,0)))</f>
        <v>0</v>
      </c>
      <c r="P62" s="789">
        <f t="shared" si="29"/>
        <v>0</v>
      </c>
      <c r="Q62" s="814">
        <f>IF(C62="",0,IF(COUNTIF(C$46:C62,C62)&gt;1,1,0))</f>
        <v>0</v>
      </c>
      <c r="W62" s="811"/>
    </row>
    <row r="63" spans="1:23" s="692" customFormat="1" ht="14.45" hidden="1" customHeight="1">
      <c r="A63" s="1">
        <f t="shared" si="30"/>
        <v>0</v>
      </c>
      <c r="B63" s="756">
        <f>IF($C63="",0,INDEX(产品数据库!A:A,MATCH($C63,产品数据库!$C:$C,0)))</f>
        <v>0</v>
      </c>
      <c r="C63" s="757" t="str">
        <f>产品数据库!S22</f>
        <v/>
      </c>
      <c r="D63" s="345">
        <f>IF($C63="",0,INDEX(产品数据库!D:D,MATCH($C63,产品数据库!$C:$C,0)))</f>
        <v>0</v>
      </c>
      <c r="E63" s="345">
        <f>IF($C63="",0,INDEX(产品数据库!E:E,MATCH($C63,产品数据库!$C:$C,0)))</f>
        <v>0</v>
      </c>
      <c r="F63" s="758">
        <f>IF($C63="",0,INDEX(产品数据库!F:F,MATCH($C63,产品数据库!$C:$C,0)))</f>
        <v>0</v>
      </c>
      <c r="G63" s="759">
        <f>IF($C63="",0,INDEX(产品数据库!G:G,MATCH($C63,产品数据库!$C:$C,0)))</f>
        <v>0</v>
      </c>
      <c r="H63" s="760">
        <f>IF($C63="",0,INDEX(产品数据库!H:H,MATCH($C63,产品数据库!$C:$C,0)))</f>
        <v>0</v>
      </c>
      <c r="I63" s="788">
        <f>IF($C63="",0,INDEX(产品数据库!I:I,MATCH($C63,产品数据库!$C:$C,0)))</f>
        <v>0</v>
      </c>
      <c r="J63" s="760">
        <f>IF($C63="",0,INDEX(产品数据库!J:J,MATCH($C63,产品数据库!$C:$C,0)))</f>
        <v>0</v>
      </c>
      <c r="K63" s="1002">
        <f>IF($C63="",0,INDEX(产品数据库!K:K,MATCH($C63,产品数据库!$C:$C,0)))</f>
        <v>0</v>
      </c>
      <c r="L63" s="1003"/>
      <c r="M63" s="1003"/>
      <c r="N63" s="1004"/>
      <c r="O63" s="345">
        <f>IF($C63="",0,INDEX(产品数据库!L:L,MATCH($C63,产品数据库!$C:$C,0)))</f>
        <v>0</v>
      </c>
      <c r="P63" s="789">
        <f t="shared" si="29"/>
        <v>0</v>
      </c>
      <c r="Q63" s="814">
        <f>IF(C63="",0,IF(COUNTIF(C$46:C63,C63)&gt;1,1,0))</f>
        <v>0</v>
      </c>
      <c r="W63" s="811"/>
    </row>
    <row r="64" spans="1:23" s="692" customFormat="1" ht="14.45" hidden="1" customHeight="1">
      <c r="A64" s="1">
        <f t="shared" si="30"/>
        <v>0</v>
      </c>
      <c r="B64" s="756">
        <f>IF($C64="",0,INDEX(产品数据库!A:A,MATCH($C64,产品数据库!$C:$C,0)))</f>
        <v>0</v>
      </c>
      <c r="C64" s="757" t="str">
        <f>产品数据库!S23</f>
        <v/>
      </c>
      <c r="D64" s="345">
        <f>IF($C64="",0,INDEX(产品数据库!D:D,MATCH($C64,产品数据库!$C:$C,0)))</f>
        <v>0</v>
      </c>
      <c r="E64" s="345">
        <f>IF($C64="",0,INDEX(产品数据库!E:E,MATCH($C64,产品数据库!$C:$C,0)))</f>
        <v>0</v>
      </c>
      <c r="F64" s="758">
        <f>IF($C64="",0,INDEX(产品数据库!F:F,MATCH($C64,产品数据库!$C:$C,0)))</f>
        <v>0</v>
      </c>
      <c r="G64" s="759">
        <f>IF($C64="",0,INDEX(产品数据库!G:G,MATCH($C64,产品数据库!$C:$C,0)))</f>
        <v>0</v>
      </c>
      <c r="H64" s="760">
        <f>IF($C64="",0,INDEX(产品数据库!H:H,MATCH($C64,产品数据库!$C:$C,0)))</f>
        <v>0</v>
      </c>
      <c r="I64" s="788">
        <f>IF($C64="",0,INDEX(产品数据库!I:I,MATCH($C64,产品数据库!$C:$C,0)))</f>
        <v>0</v>
      </c>
      <c r="J64" s="760">
        <f>IF($C64="",0,INDEX(产品数据库!J:J,MATCH($C64,产品数据库!$C:$C,0)))</f>
        <v>0</v>
      </c>
      <c r="K64" s="1002">
        <f>IF($C64="",0,INDEX(产品数据库!K:K,MATCH($C64,产品数据库!$C:$C,0)))</f>
        <v>0</v>
      </c>
      <c r="L64" s="1003"/>
      <c r="M64" s="1003"/>
      <c r="N64" s="1004"/>
      <c r="O64" s="345">
        <f>IF($C64="",0,INDEX(产品数据库!L:L,MATCH($C64,产品数据库!$C:$C,0)))</f>
        <v>0</v>
      </c>
      <c r="P64" s="789">
        <f t="shared" si="29"/>
        <v>0</v>
      </c>
      <c r="Q64" s="814">
        <f>IF(C64="",0,IF(COUNTIF(C$46:C64,C64)&gt;1,1,0))</f>
        <v>0</v>
      </c>
      <c r="W64" s="811"/>
    </row>
    <row r="65" spans="1:23" s="692" customFormat="1" ht="14.45" hidden="1" customHeight="1">
      <c r="A65" s="1">
        <f t="shared" si="30"/>
        <v>0</v>
      </c>
      <c r="B65" s="756">
        <f>IF($C65="",0,INDEX(产品数据库!A:A,MATCH($C65,产品数据库!$C:$C,0)))</f>
        <v>0</v>
      </c>
      <c r="C65" s="757" t="str">
        <f>产品数据库!S24</f>
        <v/>
      </c>
      <c r="D65" s="345">
        <f>IF($C65="",0,INDEX(产品数据库!D:D,MATCH($C65,产品数据库!$C:$C,0)))</f>
        <v>0</v>
      </c>
      <c r="E65" s="345">
        <f>IF($C65="",0,INDEX(产品数据库!E:E,MATCH($C65,产品数据库!$C:$C,0)))</f>
        <v>0</v>
      </c>
      <c r="F65" s="758">
        <f>IF($C65="",0,INDEX(产品数据库!F:F,MATCH($C65,产品数据库!$C:$C,0)))</f>
        <v>0</v>
      </c>
      <c r="G65" s="759">
        <f>IF($C65="",0,INDEX(产品数据库!G:G,MATCH($C65,产品数据库!$C:$C,0)))</f>
        <v>0</v>
      </c>
      <c r="H65" s="760">
        <f>IF($C65="",0,INDEX(产品数据库!H:H,MATCH($C65,产品数据库!$C:$C,0)))</f>
        <v>0</v>
      </c>
      <c r="I65" s="788">
        <f>IF($C65="",0,INDEX(产品数据库!I:I,MATCH($C65,产品数据库!$C:$C,0)))</f>
        <v>0</v>
      </c>
      <c r="J65" s="760">
        <f>IF($C65="",0,INDEX(产品数据库!J:J,MATCH($C65,产品数据库!$C:$C,0)))</f>
        <v>0</v>
      </c>
      <c r="K65" s="1002">
        <f>IF($C65="",0,INDEX(产品数据库!K:K,MATCH($C65,产品数据库!$C:$C,0)))</f>
        <v>0</v>
      </c>
      <c r="L65" s="1003"/>
      <c r="M65" s="1003"/>
      <c r="N65" s="1004"/>
      <c r="O65" s="345">
        <f>IF($C65="",0,INDEX(产品数据库!L:L,MATCH($C65,产品数据库!$C:$C,0)))</f>
        <v>0</v>
      </c>
      <c r="P65" s="789">
        <f t="shared" si="29"/>
        <v>0</v>
      </c>
      <c r="Q65" s="814">
        <f>IF(C65="",0,IF(COUNTIF(C$46:C65,C65)&gt;1,1,0))</f>
        <v>0</v>
      </c>
      <c r="W65" s="811"/>
    </row>
    <row r="66" spans="1:23" s="692" customFormat="1" ht="14.45" hidden="1" customHeight="1">
      <c r="A66" s="1">
        <f t="shared" si="30"/>
        <v>0</v>
      </c>
      <c r="B66" s="756">
        <f>IF($C66="",0,INDEX(产品数据库!A:A,MATCH($C66,产品数据库!$C:$C,0)))</f>
        <v>0</v>
      </c>
      <c r="C66" s="757" t="str">
        <f>产品数据库!S25</f>
        <v/>
      </c>
      <c r="D66" s="345">
        <f>IF($C66="",0,INDEX(产品数据库!D:D,MATCH($C66,产品数据库!$C:$C,0)))</f>
        <v>0</v>
      </c>
      <c r="E66" s="345">
        <f>IF($C66="",0,INDEX(产品数据库!E:E,MATCH($C66,产品数据库!$C:$C,0)))</f>
        <v>0</v>
      </c>
      <c r="F66" s="758">
        <f>IF($C66="",0,INDEX(产品数据库!F:F,MATCH($C66,产品数据库!$C:$C,0)))</f>
        <v>0</v>
      </c>
      <c r="G66" s="759">
        <f>IF($C66="",0,INDEX(产品数据库!G:G,MATCH($C66,产品数据库!$C:$C,0)))</f>
        <v>0</v>
      </c>
      <c r="H66" s="760">
        <f>IF($C66="",0,INDEX(产品数据库!H:H,MATCH($C66,产品数据库!$C:$C,0)))</f>
        <v>0</v>
      </c>
      <c r="I66" s="788">
        <f>IF($C66="",0,INDEX(产品数据库!I:I,MATCH($C66,产品数据库!$C:$C,0)))</f>
        <v>0</v>
      </c>
      <c r="J66" s="760">
        <f>IF($C66="",0,INDEX(产品数据库!J:J,MATCH($C66,产品数据库!$C:$C,0)))</f>
        <v>0</v>
      </c>
      <c r="K66" s="1002">
        <f>IF($C66="",0,INDEX(产品数据库!K:K,MATCH($C66,产品数据库!$C:$C,0)))</f>
        <v>0</v>
      </c>
      <c r="L66" s="1003"/>
      <c r="M66" s="1003"/>
      <c r="N66" s="1004"/>
      <c r="O66" s="345">
        <f>IF($C66="",0,INDEX(产品数据库!L:L,MATCH($C66,产品数据库!$C:$C,0)))</f>
        <v>0</v>
      </c>
      <c r="P66" s="789">
        <f t="shared" si="29"/>
        <v>0</v>
      </c>
      <c r="Q66" s="814">
        <f>IF(C66="",0,IF(COUNTIF(C$46:C66,C66)&gt;1,1,0))</f>
        <v>0</v>
      </c>
      <c r="W66" s="811"/>
    </row>
    <row r="67" spans="1:23" s="692" customFormat="1" ht="14.45" hidden="1" customHeight="1">
      <c r="A67" s="1">
        <f t="shared" si="30"/>
        <v>0</v>
      </c>
      <c r="B67" s="756">
        <f>IF($C67="",0,INDEX(产品数据库!A:A,MATCH($C67,产品数据库!$C:$C,0)))</f>
        <v>0</v>
      </c>
      <c r="C67" s="757" t="str">
        <f>产品数据库!S26</f>
        <v/>
      </c>
      <c r="D67" s="345">
        <f>IF($C67="",0,INDEX(产品数据库!D:D,MATCH($C67,产品数据库!$C:$C,0)))</f>
        <v>0</v>
      </c>
      <c r="E67" s="345">
        <f>IF($C67="",0,INDEX(产品数据库!E:E,MATCH($C67,产品数据库!$C:$C,0)))</f>
        <v>0</v>
      </c>
      <c r="F67" s="758">
        <f>IF($C67="",0,INDEX(产品数据库!F:F,MATCH($C67,产品数据库!$C:$C,0)))</f>
        <v>0</v>
      </c>
      <c r="G67" s="759">
        <f>IF($C67="",0,INDEX(产品数据库!G:G,MATCH($C67,产品数据库!$C:$C,0)))</f>
        <v>0</v>
      </c>
      <c r="H67" s="760">
        <f>IF($C67="",0,INDEX(产品数据库!H:H,MATCH($C67,产品数据库!$C:$C,0)))</f>
        <v>0</v>
      </c>
      <c r="I67" s="788">
        <f>IF($C67="",0,INDEX(产品数据库!I:I,MATCH($C67,产品数据库!$C:$C,0)))</f>
        <v>0</v>
      </c>
      <c r="J67" s="760">
        <f>IF($C67="",0,INDEX(产品数据库!J:J,MATCH($C67,产品数据库!$C:$C,0)))</f>
        <v>0</v>
      </c>
      <c r="K67" s="1002">
        <f>IF($C67="",0,INDEX(产品数据库!K:K,MATCH($C67,产品数据库!$C:$C,0)))</f>
        <v>0</v>
      </c>
      <c r="L67" s="1003"/>
      <c r="M67" s="1003"/>
      <c r="N67" s="1004"/>
      <c r="O67" s="345">
        <f>IF($C67="",0,INDEX(产品数据库!L:L,MATCH($C67,产品数据库!$C:$C,0)))</f>
        <v>0</v>
      </c>
      <c r="P67" s="789">
        <f t="shared" si="29"/>
        <v>0</v>
      </c>
      <c r="Q67" s="814">
        <f>IF(C67="",0,IF(COUNTIF(C$46:C67,C67)&gt;1,1,0))</f>
        <v>0</v>
      </c>
      <c r="W67" s="811"/>
    </row>
    <row r="68" spans="1:23" s="692" customFormat="1" ht="14.45" hidden="1" customHeight="1">
      <c r="A68" s="1">
        <f t="shared" si="30"/>
        <v>0</v>
      </c>
      <c r="B68" s="756">
        <f>IF($C68="",0,INDEX(产品数据库!A:A,MATCH($C68,产品数据库!$C:$C,0)))</f>
        <v>0</v>
      </c>
      <c r="C68" s="757" t="str">
        <f>产品数据库!S27</f>
        <v/>
      </c>
      <c r="D68" s="345">
        <f>IF($C68="",0,INDEX(产品数据库!D:D,MATCH($C68,产品数据库!$C:$C,0)))</f>
        <v>0</v>
      </c>
      <c r="E68" s="345">
        <f>IF($C68="",0,INDEX(产品数据库!E:E,MATCH($C68,产品数据库!$C:$C,0)))</f>
        <v>0</v>
      </c>
      <c r="F68" s="758">
        <f>IF($C68="",0,INDEX(产品数据库!F:F,MATCH($C68,产品数据库!$C:$C,0)))</f>
        <v>0</v>
      </c>
      <c r="G68" s="759">
        <f>IF($C68="",0,INDEX(产品数据库!G:G,MATCH($C68,产品数据库!$C:$C,0)))</f>
        <v>0</v>
      </c>
      <c r="H68" s="760">
        <f>IF($C68="",0,INDEX(产品数据库!H:H,MATCH($C68,产品数据库!$C:$C,0)))</f>
        <v>0</v>
      </c>
      <c r="I68" s="788">
        <f>IF($C68="",0,INDEX(产品数据库!I:I,MATCH($C68,产品数据库!$C:$C,0)))</f>
        <v>0</v>
      </c>
      <c r="J68" s="760">
        <f>IF($C68="",0,INDEX(产品数据库!J:J,MATCH($C68,产品数据库!$C:$C,0)))</f>
        <v>0</v>
      </c>
      <c r="K68" s="1002">
        <f>IF($C68="",0,INDEX(产品数据库!K:K,MATCH($C68,产品数据库!$C:$C,0)))</f>
        <v>0</v>
      </c>
      <c r="L68" s="1003"/>
      <c r="M68" s="1003"/>
      <c r="N68" s="1004"/>
      <c r="O68" s="345">
        <f>IF($C68="",0,INDEX(产品数据库!L:L,MATCH($C68,产品数据库!$C:$C,0)))</f>
        <v>0</v>
      </c>
      <c r="P68" s="789">
        <f t="shared" si="29"/>
        <v>0</v>
      </c>
      <c r="Q68" s="814">
        <f>IF(C68="",0,IF(COUNTIF(C$46:C68,C68)&gt;1,1,0))</f>
        <v>0</v>
      </c>
      <c r="W68" s="811"/>
    </row>
    <row r="69" spans="1:23" s="692" customFormat="1" ht="14.45" hidden="1" customHeight="1">
      <c r="A69" s="1">
        <f t="shared" si="30"/>
        <v>0</v>
      </c>
      <c r="B69" s="756">
        <f>IF($C69="",0,INDEX(产品数据库!A:A,MATCH($C69,产品数据库!$C:$C,0)))</f>
        <v>0</v>
      </c>
      <c r="C69" s="757" t="str">
        <f>产品数据库!S28</f>
        <v/>
      </c>
      <c r="D69" s="345">
        <f>IF($C69="",0,INDEX(产品数据库!D:D,MATCH($C69,产品数据库!$C:$C,0)))</f>
        <v>0</v>
      </c>
      <c r="E69" s="345">
        <f>IF($C69="",0,INDEX(产品数据库!E:E,MATCH($C69,产品数据库!$C:$C,0)))</f>
        <v>0</v>
      </c>
      <c r="F69" s="758">
        <f>IF($C69="",0,INDEX(产品数据库!F:F,MATCH($C69,产品数据库!$C:$C,0)))</f>
        <v>0</v>
      </c>
      <c r="G69" s="759">
        <f>IF($C69="",0,INDEX(产品数据库!G:G,MATCH($C69,产品数据库!$C:$C,0)))</f>
        <v>0</v>
      </c>
      <c r="H69" s="760">
        <f>IF($C69="",0,INDEX(产品数据库!H:H,MATCH($C69,产品数据库!$C:$C,0)))</f>
        <v>0</v>
      </c>
      <c r="I69" s="788">
        <f>IF($C69="",0,INDEX(产品数据库!I:I,MATCH($C69,产品数据库!$C:$C,0)))</f>
        <v>0</v>
      </c>
      <c r="J69" s="760">
        <f>IF($C69="",0,INDEX(产品数据库!J:J,MATCH($C69,产品数据库!$C:$C,0)))</f>
        <v>0</v>
      </c>
      <c r="K69" s="1002">
        <f>IF($C69="",0,INDEX(产品数据库!K:K,MATCH($C69,产品数据库!$C:$C,0)))</f>
        <v>0</v>
      </c>
      <c r="L69" s="1003"/>
      <c r="M69" s="1003"/>
      <c r="N69" s="1004"/>
      <c r="O69" s="345">
        <f>IF($C69="",0,INDEX(产品数据库!L:L,MATCH($C69,产品数据库!$C:$C,0)))</f>
        <v>0</v>
      </c>
      <c r="P69" s="789">
        <f t="shared" si="29"/>
        <v>0</v>
      </c>
      <c r="Q69" s="814">
        <f>IF(C69="",0,IF(COUNTIF(C$46:C69,C69)&gt;1,1,0))</f>
        <v>0</v>
      </c>
      <c r="W69" s="811"/>
    </row>
    <row r="70" spans="1:23" s="692" customFormat="1" ht="14.45" hidden="1" customHeight="1">
      <c r="A70" s="1">
        <f t="shared" si="30"/>
        <v>0</v>
      </c>
      <c r="B70" s="756">
        <f>IF($C70="",0,INDEX(产品数据库!A:A,MATCH($C70,产品数据库!$C:$C,0)))</f>
        <v>0</v>
      </c>
      <c r="C70" s="757" t="str">
        <f>产品数据库!S29</f>
        <v/>
      </c>
      <c r="D70" s="345">
        <f>IF($C70="",0,INDEX(产品数据库!D:D,MATCH($C70,产品数据库!$C:$C,0)))</f>
        <v>0</v>
      </c>
      <c r="E70" s="345">
        <f>IF($C70="",0,INDEX(产品数据库!E:E,MATCH($C70,产品数据库!$C:$C,0)))</f>
        <v>0</v>
      </c>
      <c r="F70" s="758">
        <f>IF($C70="",0,INDEX(产品数据库!F:F,MATCH($C70,产品数据库!$C:$C,0)))</f>
        <v>0</v>
      </c>
      <c r="G70" s="759">
        <f>IF($C70="",0,INDEX(产品数据库!G:G,MATCH($C70,产品数据库!$C:$C,0)))</f>
        <v>0</v>
      </c>
      <c r="H70" s="760">
        <f>IF($C70="",0,INDEX(产品数据库!H:H,MATCH($C70,产品数据库!$C:$C,0)))</f>
        <v>0</v>
      </c>
      <c r="I70" s="788">
        <f>IF($C70="",0,INDEX(产品数据库!I:I,MATCH($C70,产品数据库!$C:$C,0)))</f>
        <v>0</v>
      </c>
      <c r="J70" s="760">
        <f>IF($C70="",0,INDEX(产品数据库!J:J,MATCH($C70,产品数据库!$C:$C,0)))</f>
        <v>0</v>
      </c>
      <c r="K70" s="1002">
        <f>IF($C70="",0,INDEX(产品数据库!K:K,MATCH($C70,产品数据库!$C:$C,0)))</f>
        <v>0</v>
      </c>
      <c r="L70" s="1003"/>
      <c r="M70" s="1003"/>
      <c r="N70" s="1004"/>
      <c r="O70" s="345">
        <f>IF($C70="",0,INDEX(产品数据库!L:L,MATCH($C70,产品数据库!$C:$C,0)))</f>
        <v>0</v>
      </c>
      <c r="P70" s="789">
        <f t="shared" si="29"/>
        <v>0</v>
      </c>
      <c r="Q70" s="814">
        <f>IF(C70="",0,IF(COUNTIF(C$46:C70,C70)&gt;1,1,0))</f>
        <v>0</v>
      </c>
      <c r="W70" s="811"/>
    </row>
    <row r="71" spans="1:23" s="692" customFormat="1" ht="14.45" hidden="1" customHeight="1">
      <c r="A71" s="1">
        <f t="shared" si="30"/>
        <v>0</v>
      </c>
      <c r="B71" s="756">
        <f>IF($C71="",0,INDEX(产品数据库!A:A,MATCH($C71,产品数据库!$C:$C,0)))</f>
        <v>0</v>
      </c>
      <c r="C71" s="757" t="str">
        <f>产品数据库!S32</f>
        <v/>
      </c>
      <c r="D71" s="345">
        <f>IF($C71="",0,INDEX(产品数据库!D:D,MATCH($C71,产品数据库!$C:$C,0)))</f>
        <v>0</v>
      </c>
      <c r="E71" s="345">
        <f>IF($C71="",0,INDEX(产品数据库!E:E,MATCH($C71,产品数据库!$C:$C,0)))</f>
        <v>0</v>
      </c>
      <c r="F71" s="758">
        <f>IF($C71="",0,INDEX(产品数据库!F:F,MATCH($C71,产品数据库!$C:$C,0)))</f>
        <v>0</v>
      </c>
      <c r="G71" s="759">
        <f>IF($C71="",0,INDEX(产品数据库!G:G,MATCH($C71,产品数据库!$C:$C,0)))</f>
        <v>0</v>
      </c>
      <c r="H71" s="760">
        <f>IF($C71="",0,INDEX(产品数据库!H:H,MATCH($C71,产品数据库!$C:$C,0)))</f>
        <v>0</v>
      </c>
      <c r="I71" s="788">
        <f>IF($C71="",0,INDEX(产品数据库!I:I,MATCH($C71,产品数据库!$C:$C,0)))</f>
        <v>0</v>
      </c>
      <c r="J71" s="760">
        <f>IF($C71="",0,INDEX(产品数据库!J:J,MATCH($C71,产品数据库!$C:$C,0)))</f>
        <v>0</v>
      </c>
      <c r="K71" s="1002">
        <f>IF($C71="",0,INDEX(产品数据库!K:K,MATCH($C71,产品数据库!$C:$C,0)))</f>
        <v>0</v>
      </c>
      <c r="L71" s="1003"/>
      <c r="M71" s="1003"/>
      <c r="N71" s="1004"/>
      <c r="O71" s="345">
        <f>IF($C71="",0,INDEX(产品数据库!L:L,MATCH($C71,产品数据库!$C:$C,0)))</f>
        <v>0</v>
      </c>
      <c r="P71" s="789">
        <f t="shared" si="29"/>
        <v>0</v>
      </c>
      <c r="Q71" s="814">
        <f>IF(C71="",0,IF(COUNTIF(C$46:C71,C71)&gt;1,1,0))</f>
        <v>0</v>
      </c>
      <c r="W71" s="811"/>
    </row>
    <row r="72" spans="1:23" s="692" customFormat="1" ht="9" hidden="1" customHeight="1">
      <c r="A72" s="1"/>
      <c r="B72" s="842"/>
      <c r="C72" s="744"/>
      <c r="D72" s="744"/>
      <c r="E72" s="744"/>
      <c r="F72" s="745"/>
      <c r="G72" s="744"/>
      <c r="H72" s="744"/>
      <c r="I72" s="744"/>
      <c r="J72" s="744"/>
      <c r="K72" s="744"/>
      <c r="L72" s="744"/>
      <c r="M72" s="745"/>
      <c r="N72" s="745"/>
      <c r="O72" s="744"/>
      <c r="P72" s="745"/>
      <c r="Q72" s="812"/>
      <c r="R72" s="810"/>
      <c r="W72" s="811"/>
    </row>
    <row r="73" spans="1:23" hidden="1"/>
    <row r="74" spans="1:23" hidden="1"/>
  </sheetData>
  <sheetProtection password="9B94" sheet="1" objects="1"/>
  <protectedRanges>
    <protectedRange sqref="C5:M7 S5:AC7" name="区域3"/>
    <protectedRange sqref="B43:C43 E43:G43 C2" name="区域2"/>
    <protectedRange sqref="B11:C11 C14:F39 K14:P39" name="区域1"/>
  </protectedRanges>
  <mergeCells count="71">
    <mergeCell ref="F11:F12"/>
    <mergeCell ref="H11:H12"/>
    <mergeCell ref="J11:J12"/>
    <mergeCell ref="K67:N67"/>
    <mergeCell ref="K68:N68"/>
    <mergeCell ref="K57:N57"/>
    <mergeCell ref="K58:N58"/>
    <mergeCell ref="K59:N59"/>
    <mergeCell ref="K60:N60"/>
    <mergeCell ref="K61:N61"/>
    <mergeCell ref="K52:N52"/>
    <mergeCell ref="K53:N53"/>
    <mergeCell ref="K54:N54"/>
    <mergeCell ref="K55:N55"/>
    <mergeCell ref="K56:N56"/>
    <mergeCell ref="K47:N47"/>
    <mergeCell ref="K69:N69"/>
    <mergeCell ref="K70:N70"/>
    <mergeCell ref="K71:N71"/>
    <mergeCell ref="K62:N62"/>
    <mergeCell ref="K63:N63"/>
    <mergeCell ref="K64:N64"/>
    <mergeCell ref="K65:N65"/>
    <mergeCell ref="K66:N66"/>
    <mergeCell ref="K48:N48"/>
    <mergeCell ref="K49:N49"/>
    <mergeCell ref="K50:N50"/>
    <mergeCell ref="K51:N51"/>
    <mergeCell ref="K37:O37"/>
    <mergeCell ref="K38:O38"/>
    <mergeCell ref="K39:O39"/>
    <mergeCell ref="K45:N45"/>
    <mergeCell ref="K46:N46"/>
    <mergeCell ref="K32:O32"/>
    <mergeCell ref="K33:O33"/>
    <mergeCell ref="K34:O34"/>
    <mergeCell ref="K35:O35"/>
    <mergeCell ref="K36:O36"/>
    <mergeCell ref="K27:O27"/>
    <mergeCell ref="K28:O28"/>
    <mergeCell ref="K29:O29"/>
    <mergeCell ref="K30:O30"/>
    <mergeCell ref="K31:O31"/>
    <mergeCell ref="K22:O22"/>
    <mergeCell ref="K23:O23"/>
    <mergeCell ref="K24:O24"/>
    <mergeCell ref="K25:O25"/>
    <mergeCell ref="K26:O26"/>
    <mergeCell ref="K17:O17"/>
    <mergeCell ref="K18:O18"/>
    <mergeCell ref="K19:O19"/>
    <mergeCell ref="K20:O20"/>
    <mergeCell ref="K21:O21"/>
    <mergeCell ref="K13:O13"/>
    <mergeCell ref="Y13:Z13"/>
    <mergeCell ref="K14:O14"/>
    <mergeCell ref="K15:O15"/>
    <mergeCell ref="K16:O16"/>
    <mergeCell ref="AB6:AC6"/>
    <mergeCell ref="D7:E7"/>
    <mergeCell ref="G7:J7"/>
    <mergeCell ref="L7:M7"/>
    <mergeCell ref="T7:U7"/>
    <mergeCell ref="W7:Z7"/>
    <mergeCell ref="D2:N2"/>
    <mergeCell ref="D4:F4"/>
    <mergeCell ref="D5:F5"/>
    <mergeCell ref="T5:V5"/>
    <mergeCell ref="D6:E6"/>
    <mergeCell ref="L6:M6"/>
    <mergeCell ref="T6:U6"/>
  </mergeCells>
  <phoneticPr fontId="119" type="noConversion"/>
  <conditionalFormatting sqref="S13:U13">
    <cfRule type="expression" dxfId="110" priority="182">
      <formula>MOD(ROW(A2),2)=0</formula>
    </cfRule>
  </conditionalFormatting>
  <conditionalFormatting sqref="V13">
    <cfRule type="expression" dxfId="109" priority="184">
      <formula>MOD(ROW(#REF!),2)=0</formula>
    </cfRule>
  </conditionalFormatting>
  <conditionalFormatting sqref="W13">
    <cfRule type="expression" dxfId="108" priority="185">
      <formula>MOD(ROW(D2),2)=0</formula>
    </cfRule>
  </conditionalFormatting>
  <conditionalFormatting sqref="Y13">
    <cfRule type="expression" dxfId="107" priority="15">
      <formula>MOD(ROW(#REF!),2)=0</formula>
    </cfRule>
  </conditionalFormatting>
  <conditionalFormatting sqref="C71">
    <cfRule type="expression" dxfId="106" priority="177">
      <formula>MOD(ROW(XFD56),2)=0</formula>
    </cfRule>
  </conditionalFormatting>
  <conditionalFormatting sqref="D71:J71">
    <cfRule type="expression" dxfId="105" priority="178">
      <formula>MOD(ROW(A56),2)=0</formula>
    </cfRule>
  </conditionalFormatting>
  <conditionalFormatting sqref="C45:C70">
    <cfRule type="expression" dxfId="104" priority="163">
      <formula>MOD(ROW(XFD28),2)=0</formula>
    </cfRule>
  </conditionalFormatting>
  <conditionalFormatting sqref="C46:C71">
    <cfRule type="expression" dxfId="103" priority="4">
      <formula>$Q46&gt;0</formula>
    </cfRule>
  </conditionalFormatting>
  <conditionalFormatting sqref="D21:D39">
    <cfRule type="expression" dxfId="102" priority="42">
      <formula>$Q21=1</formula>
    </cfRule>
  </conditionalFormatting>
  <conditionalFormatting sqref="P46:P71">
    <cfRule type="expression" dxfId="101" priority="2">
      <formula>$A46&gt;1</formula>
    </cfRule>
  </conditionalFormatting>
  <conditionalFormatting sqref="C5:M5 C7:K7">
    <cfRule type="expression" dxfId="100" priority="1">
      <formula>$I$6&gt;0</formula>
    </cfRule>
  </conditionalFormatting>
  <conditionalFormatting sqref="C13:P39">
    <cfRule type="expression" dxfId="99" priority="111">
      <formula>MOD(ROW(A1048572),2)=0</formula>
    </cfRule>
  </conditionalFormatting>
  <conditionalFormatting sqref="S14:W39">
    <cfRule type="expression" dxfId="98" priority="92">
      <formula>MOD(ROW(A3),2)=0</formula>
    </cfRule>
  </conditionalFormatting>
  <conditionalFormatting sqref="Y14:Z39">
    <cfRule type="expression" dxfId="97" priority="16">
      <formula>MOD(ROW(#REF!),2)=0</formula>
    </cfRule>
  </conditionalFormatting>
  <conditionalFormatting sqref="D45:K60 O45:P71 D61:J70 K61:K71">
    <cfRule type="expression" dxfId="96" priority="181">
      <formula>MOD(ROW(A28),2)=0</formula>
    </cfRule>
  </conditionalFormatting>
  <conditionalFormatting sqref="C46:K71 O46:P71">
    <cfRule type="expression" dxfId="95" priority="3">
      <formula>$A46&gt;0</formula>
    </cfRule>
  </conditionalFormatting>
  <dataValidations count="1">
    <dataValidation type="list" allowBlank="1" showInputMessage="1" showErrorMessage="1" sqref="P14:P39">
      <formula1>INDIRECT("供货厂家")</formula1>
    </dataValidation>
  </dataValidations>
  <pageMargins left="0.196527777777778" right="0.196527777777778" top="0.156944444444444" bottom="0.118055555555556" header="0.196527777777778" footer="0.156944444444444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rop Down 1">
              <controlPr defaultSize="0" autoPict="0">
                <anchor moveWithCells="1" sizeWithCells="1">
                  <from>
                    <xdr:col>1</xdr:col>
                    <xdr:colOff>114300</xdr:colOff>
                    <xdr:row>41</xdr:row>
                    <xdr:rowOff>76200</xdr:rowOff>
                  </from>
                  <to>
                    <xdr:col>2</xdr:col>
                    <xdr:colOff>1657350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Drop Down 2">
              <controlPr defaultSize="0" autoPict="0" macro="[0]!DropDown2_Modify">
                <anchor moveWithCells="1" sizeWithCells="1">
                  <from>
                    <xdr:col>4</xdr:col>
                    <xdr:colOff>152400</xdr:colOff>
                    <xdr:row>42</xdr:row>
                    <xdr:rowOff>0</xdr:rowOff>
                  </from>
                  <to>
                    <xdr:col>6</xdr:col>
                    <xdr:colOff>276225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Group Box 4">
              <controlPr defaultSize="0" autoPict="0">
                <anchor moveWithCells="1">
                  <from>
                    <xdr:col>1</xdr:col>
                    <xdr:colOff>66675</xdr:colOff>
                    <xdr:row>2</xdr:row>
                    <xdr:rowOff>104775</xdr:rowOff>
                  </from>
                  <to>
                    <xdr:col>13</xdr:col>
                    <xdr:colOff>76200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" name="Drop Down 7">
              <controlPr defaultSize="0" autoPict="0">
                <anchor moveWithCells="1" sizeWithCells="1">
                  <from>
                    <xdr:col>1</xdr:col>
                    <xdr:colOff>114300</xdr:colOff>
                    <xdr:row>10</xdr:row>
                    <xdr:rowOff>0</xdr:rowOff>
                  </from>
                  <to>
                    <xdr:col>2</xdr:col>
                    <xdr:colOff>1657350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W400"/>
  <sheetViews>
    <sheetView showGridLines="0" showZeros="0" topLeftCell="A2" workbookViewId="0">
      <pane xSplit="1" ySplit="45" topLeftCell="B47" activePane="bottomRight" state="frozen"/>
      <selection pane="topRight"/>
      <selection pane="bottomLeft"/>
      <selection pane="bottomRight" activeCell="P52" sqref="P52"/>
    </sheetView>
  </sheetViews>
  <sheetFormatPr defaultColWidth="9" defaultRowHeight="12"/>
  <cols>
    <col min="1" max="1" width="1" style="6" customWidth="1"/>
    <col min="2" max="2" width="9.5" style="6" customWidth="1"/>
    <col min="3" max="3" width="6.625" style="6" customWidth="1"/>
    <col min="4" max="4" width="10.125" style="6" customWidth="1"/>
    <col min="5" max="11" width="6.625" style="6" customWidth="1"/>
    <col min="12" max="12" width="9.875" style="6" customWidth="1"/>
    <col min="13" max="18" width="6.625" style="6" customWidth="1"/>
    <col min="19" max="20" width="5.625" style="6" customWidth="1"/>
    <col min="21" max="21" width="1.25" style="5" customWidth="1"/>
    <col min="22" max="23" width="7.625" style="5" customWidth="1"/>
    <col min="24" max="24" width="7.625" style="5" hidden="1" customWidth="1"/>
    <col min="25" max="33" width="7.625" style="6" hidden="1" customWidth="1"/>
    <col min="34" max="35" width="9" style="6" hidden="1" customWidth="1"/>
    <col min="36" max="36" width="11.125" style="6" hidden="1" customWidth="1"/>
    <col min="37" max="37" width="9" style="6" hidden="1" customWidth="1"/>
    <col min="38" max="38" width="11.125" style="6" hidden="1" customWidth="1"/>
    <col min="39" max="48" width="9" style="6" hidden="1" customWidth="1"/>
    <col min="49" max="49" width="11.125" style="6" hidden="1" customWidth="1"/>
    <col min="50" max="87" width="9" style="6" hidden="1" customWidth="1"/>
    <col min="88" max="117" width="5.625" style="6" hidden="1" customWidth="1"/>
    <col min="118" max="120" width="9" style="6" hidden="1" customWidth="1"/>
    <col min="121" max="16384" width="9" style="6"/>
  </cols>
  <sheetData>
    <row r="1" spans="1:57" hidden="1">
      <c r="AV1" s="5"/>
      <c r="AW1" s="5"/>
      <c r="AX1" s="5"/>
      <c r="AY1" s="5"/>
      <c r="AZ1" s="5"/>
      <c r="BA1" s="5"/>
      <c r="BB1" s="5"/>
      <c r="BC1" s="5"/>
      <c r="BD1" s="5"/>
      <c r="BE1" s="5"/>
    </row>
    <row r="2" spans="1:57" ht="24" customHeight="1">
      <c r="B2" s="226" t="s">
        <v>75</v>
      </c>
      <c r="C2" s="580" t="s">
        <v>76</v>
      </c>
      <c r="D2" s="581">
        <v>47</v>
      </c>
      <c r="E2" s="1012" t="s">
        <v>77</v>
      </c>
      <c r="F2" s="1012"/>
      <c r="G2" s="1012"/>
      <c r="H2" s="1012"/>
      <c r="I2" s="1012"/>
      <c r="J2" s="1012"/>
      <c r="K2" s="1012"/>
      <c r="L2" s="1012"/>
      <c r="M2" s="1012"/>
      <c r="N2" s="1012"/>
      <c r="O2" s="1013">
        <f ca="1">系统界面!F17</f>
        <v>43766.712924421299</v>
      </c>
      <c r="P2" s="1013"/>
      <c r="Q2" s="1013"/>
      <c r="R2" s="661" t="str">
        <f ca="1">系统界面!F18</f>
        <v>星期一</v>
      </c>
      <c r="S2" s="581"/>
      <c r="T2" s="581"/>
      <c r="U2" s="662"/>
      <c r="Z2" s="90"/>
      <c r="AE2" s="677"/>
      <c r="AF2" s="677"/>
      <c r="AH2" s="317"/>
      <c r="AW2" s="5"/>
      <c r="AX2" s="5"/>
      <c r="AY2" s="5"/>
      <c r="AZ2" s="5"/>
      <c r="BA2" s="5"/>
      <c r="BB2" s="5"/>
      <c r="BC2" s="5"/>
      <c r="BD2" s="5"/>
      <c r="BE2" s="5"/>
    </row>
    <row r="3" spans="1:57" ht="6.95" customHeight="1">
      <c r="A3" s="582"/>
      <c r="G3" s="582"/>
      <c r="H3" s="582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AW3" s="5"/>
      <c r="AX3" s="5"/>
      <c r="AY3" s="5"/>
      <c r="AZ3" s="5"/>
      <c r="BA3" s="5"/>
      <c r="BB3" s="5"/>
      <c r="BC3" s="5"/>
      <c r="BD3" s="5"/>
      <c r="BE3" s="5"/>
    </row>
    <row r="4" spans="1:57" ht="12" customHeight="1">
      <c r="A4" s="583"/>
      <c r="B4" s="1014" t="s">
        <v>78</v>
      </c>
      <c r="C4" s="1015"/>
      <c r="D4" s="1015"/>
      <c r="E4" s="584">
        <f>SUM(D5:D7)</f>
        <v>102991</v>
      </c>
      <c r="F4" s="585">
        <f>SUM(D8:D9)</f>
        <v>108600</v>
      </c>
      <c r="G4" s="1016" t="s">
        <v>79</v>
      </c>
      <c r="H4" s="1016"/>
      <c r="I4" s="1016"/>
      <c r="J4" s="1016"/>
      <c r="K4" s="1016"/>
      <c r="P4" s="639" t="s">
        <v>80</v>
      </c>
      <c r="Q4" s="1017" t="s">
        <v>81</v>
      </c>
      <c r="R4" s="1018"/>
      <c r="S4" s="1019"/>
      <c r="T4" s="663"/>
      <c r="AP4" s="684"/>
      <c r="AW4" s="686"/>
      <c r="AX4" s="686"/>
      <c r="AY4" s="686"/>
      <c r="AZ4" s="686"/>
      <c r="BA4" s="686"/>
      <c r="BB4" s="686"/>
      <c r="BC4" s="686"/>
      <c r="BD4" s="686"/>
      <c r="BE4" s="686"/>
    </row>
    <row r="5" spans="1:57" ht="12" customHeight="1">
      <c r="A5" s="583"/>
      <c r="B5" s="586" t="s">
        <v>82</v>
      </c>
      <c r="C5" s="587">
        <f>$D$8-D5</f>
        <v>26455</v>
      </c>
      <c r="D5" s="587">
        <f>SUM($R$47:$R$4988)</f>
        <v>49565</v>
      </c>
      <c r="E5" s="588" t="str">
        <f>TEXT(D5/$D$8,"00%")</f>
        <v>65%</v>
      </c>
      <c r="F5" s="589" t="str">
        <f>B5&amp;" "&amp;D5</f>
        <v>«利润 49565</v>
      </c>
      <c r="G5" s="590"/>
      <c r="H5" s="591" t="str">
        <f>G9&amp;"   "&amp;H9&amp;"人   "&amp;H9&amp;J9&amp;"  "&amp;K9</f>
        <v>超高值   5人   568000  65%</v>
      </c>
      <c r="I5" s="640"/>
      <c r="J5" s="640"/>
      <c r="K5" s="641"/>
      <c r="P5" s="642">
        <f>COUNTIF($P$6:$P$43,"*")</f>
        <v>2</v>
      </c>
      <c r="Q5" s="664"/>
      <c r="R5" s="665">
        <f>COUNTIF($R$6:$R$43,"*")</f>
        <v>4</v>
      </c>
      <c r="S5" s="666"/>
      <c r="T5" s="5"/>
      <c r="AP5" s="684"/>
      <c r="AX5" s="687"/>
      <c r="AY5" s="687"/>
      <c r="AZ5" s="687"/>
      <c r="BA5" s="687"/>
      <c r="BB5" s="687"/>
      <c r="BC5" s="687"/>
      <c r="BD5" s="687"/>
      <c r="BE5" s="687"/>
    </row>
    <row r="6" spans="1:57" ht="12" customHeight="1">
      <c r="A6" s="583"/>
      <c r="B6" s="586" t="s">
        <v>83</v>
      </c>
      <c r="C6" s="587">
        <f>$D$8-D6</f>
        <v>49485</v>
      </c>
      <c r="D6" s="587">
        <f>SUM($P$47:$P$4988)</f>
        <v>26535</v>
      </c>
      <c r="E6" s="588" t="str">
        <f>TEXT(D6/$D$8,"00%")</f>
        <v>35%</v>
      </c>
      <c r="F6" s="589" t="str">
        <f>B6&amp;" "&amp;D6</f>
        <v>«人工成本 26535</v>
      </c>
      <c r="G6" s="592"/>
      <c r="H6" s="316" t="str">
        <f>G10&amp;"  "&amp;H10&amp;"人  "&amp;H10&amp;J10&amp;"  "&amp;K10</f>
        <v>高值  6人  624000  23%</v>
      </c>
      <c r="I6" s="51" t="str">
        <f>H12&amp;"  "&amp;J12&amp;"  "&amp;I12&amp;"人   人效 "&amp;K12</f>
        <v>高动能区  92000  11人   人效 88%</v>
      </c>
      <c r="K6" s="643"/>
      <c r="P6" s="644" t="str">
        <f>Sheet1!AB81</f>
        <v>贺欢</v>
      </c>
      <c r="Q6" s="667">
        <v>128600</v>
      </c>
      <c r="R6" s="668" t="str">
        <f>Sheet1!AC81</f>
        <v>华华</v>
      </c>
      <c r="S6" s="669">
        <v>38000</v>
      </c>
      <c r="T6" s="5"/>
      <c r="AP6" s="684"/>
      <c r="AX6" s="688"/>
      <c r="AY6" s="688"/>
      <c r="AZ6" s="688"/>
      <c r="BA6" s="688"/>
      <c r="BB6" s="688"/>
      <c r="BC6" s="688"/>
      <c r="BD6" s="688"/>
      <c r="BE6" s="688"/>
    </row>
    <row r="7" spans="1:57" ht="12" customHeight="1">
      <c r="A7" s="583"/>
      <c r="B7" s="586" t="s">
        <v>84</v>
      </c>
      <c r="C7" s="587">
        <f>$D$8-D7</f>
        <v>49129</v>
      </c>
      <c r="D7" s="587">
        <f>SUM($Q$47:$Q$4988)</f>
        <v>26891</v>
      </c>
      <c r="E7" s="588" t="str">
        <f>TEXT(D7/$D$8,"00%")</f>
        <v>35%</v>
      </c>
      <c r="F7" s="589" t="str">
        <f>B7&amp;" "&amp;D7</f>
        <v>«产品成本 26891</v>
      </c>
      <c r="G7" s="593"/>
      <c r="H7" s="594" t="str">
        <f>G11&amp;" "&amp;H11&amp;"人 "&amp;H11&amp;J11&amp;"  "&amp;K11</f>
        <v>低 9人 912000  12%</v>
      </c>
      <c r="I7" s="645" t="str">
        <f>"人效 "&amp;K13&amp;"  "&amp;I13&amp;"人  "&amp;J13&amp;"  "&amp;H13</f>
        <v>人效 12%  9人  12000  低动能区</v>
      </c>
      <c r="J7" s="646"/>
      <c r="K7" s="647"/>
      <c r="P7" s="644" t="str">
        <f>Sheet1!AB82</f>
        <v>志强</v>
      </c>
      <c r="Q7" s="667">
        <v>86400</v>
      </c>
      <c r="R7" s="668" t="str">
        <f>Sheet1!AC82</f>
        <v>阿郎</v>
      </c>
      <c r="S7" s="669">
        <v>28800</v>
      </c>
      <c r="T7" s="5"/>
      <c r="AP7" s="684"/>
    </row>
    <row r="8" spans="1:57" ht="12" customHeight="1">
      <c r="A8" s="583"/>
      <c r="B8" s="595" t="s">
        <v>14</v>
      </c>
      <c r="C8" s="596">
        <f>C9-D8</f>
        <v>32580</v>
      </c>
      <c r="D8" s="596">
        <f>SUM($O$47:$O$4988)</f>
        <v>76020</v>
      </c>
      <c r="E8" s="597" t="str">
        <f>TEXT(0.7,"00%")</f>
        <v>70%</v>
      </c>
      <c r="F8" s="598" t="str">
        <f>D8&amp;" "&amp;B8&amp;" "&amp;E8</f>
        <v>76020 经营业绩 70%</v>
      </c>
      <c r="G8" s="352"/>
      <c r="H8" s="352" t="s">
        <v>85</v>
      </c>
      <c r="I8" s="487" t="s">
        <v>86</v>
      </c>
      <c r="J8" s="352" t="s">
        <v>87</v>
      </c>
      <c r="K8" s="350"/>
      <c r="P8" s="644">
        <f>Sheet1!AB83</f>
        <v>0</v>
      </c>
      <c r="Q8" s="667">
        <v>168600</v>
      </c>
      <c r="R8" s="668" t="str">
        <f>Sheet1!AC83</f>
        <v>雷艳</v>
      </c>
      <c r="S8" s="669">
        <v>33000</v>
      </c>
      <c r="T8" s="5"/>
    </row>
    <row r="9" spans="1:57" ht="12" customHeight="1">
      <c r="A9" s="5"/>
      <c r="B9" s="599" t="s">
        <v>88</v>
      </c>
      <c r="C9" s="600">
        <f>INT(D8/0.7)</f>
        <v>108600</v>
      </c>
      <c r="D9" s="600">
        <f>SUM($N$47:$N$4988)</f>
        <v>32580</v>
      </c>
      <c r="E9" s="601" t="str">
        <f>TEXT(1-E8,"00%")</f>
        <v>30%</v>
      </c>
      <c r="F9" s="602" t="str">
        <f>B9&amp;" "&amp;D9&amp;" "&amp;E9</f>
        <v>企业发展金 32580 30%</v>
      </c>
      <c r="G9" s="352" t="s">
        <v>89</v>
      </c>
      <c r="H9" s="603">
        <v>5</v>
      </c>
      <c r="I9" s="487">
        <f>$G$12/2-H9</f>
        <v>5</v>
      </c>
      <c r="J9" s="352">
        <v>68000</v>
      </c>
      <c r="K9" s="350" t="str">
        <f>TEXT((J9/SUM($J$9:$J$11)),"00%")</f>
        <v>65%</v>
      </c>
      <c r="P9" s="644">
        <f>Sheet1!AB84</f>
        <v>0</v>
      </c>
      <c r="Q9" s="667">
        <v>285000</v>
      </c>
      <c r="R9" s="668" t="str">
        <f>Sheet1!AC84</f>
        <v>小新</v>
      </c>
      <c r="S9" s="669">
        <v>21000</v>
      </c>
      <c r="T9" s="5"/>
      <c r="AP9" s="684"/>
      <c r="AW9" s="2"/>
      <c r="AX9" s="320"/>
      <c r="AY9" s="320"/>
    </row>
    <row r="10" spans="1:57" ht="12" customHeight="1">
      <c r="A10" s="5"/>
      <c r="B10" s="604"/>
      <c r="C10" s="605"/>
      <c r="D10" s="605"/>
      <c r="E10" s="605"/>
      <c r="F10" s="605"/>
      <c r="G10" s="352" t="s">
        <v>90</v>
      </c>
      <c r="H10" s="603">
        <v>6</v>
      </c>
      <c r="I10" s="487">
        <f>$G$12/2-H10</f>
        <v>4</v>
      </c>
      <c r="J10" s="352">
        <v>24000</v>
      </c>
      <c r="K10" s="350" t="str">
        <f>TEXT((J10/SUM($J$9:$J$11)),"00%")</f>
        <v>23%</v>
      </c>
      <c r="P10" s="644">
        <f>Sheet1!AB85</f>
        <v>0</v>
      </c>
      <c r="Q10" s="667"/>
      <c r="R10" s="668">
        <f>Sheet1!AC85</f>
        <v>0</v>
      </c>
      <c r="S10" s="669">
        <v>38000</v>
      </c>
      <c r="T10" s="5"/>
      <c r="AX10" s="320"/>
      <c r="AY10" s="320"/>
    </row>
    <row r="11" spans="1:57" ht="12" customHeight="1">
      <c r="A11" s="5"/>
      <c r="B11" s="606"/>
      <c r="C11" s="607"/>
      <c r="D11" s="607"/>
      <c r="E11" s="608"/>
      <c r="F11" s="608"/>
      <c r="G11" s="352" t="s">
        <v>91</v>
      </c>
      <c r="H11" s="603">
        <v>9</v>
      </c>
      <c r="I11" s="487">
        <f>G12-H11</f>
        <v>11</v>
      </c>
      <c r="J11" s="352">
        <v>12000</v>
      </c>
      <c r="K11" s="350" t="str">
        <f>TEXT((J11/SUM($J$9:$J$11)),"00%")</f>
        <v>12%</v>
      </c>
      <c r="P11" s="644">
        <f>Sheet1!AB86</f>
        <v>0</v>
      </c>
      <c r="Q11" s="667"/>
      <c r="R11" s="668">
        <f>Sheet1!AC86</f>
        <v>0</v>
      </c>
      <c r="S11" s="669">
        <v>38000</v>
      </c>
      <c r="T11" s="5"/>
      <c r="AX11" s="320"/>
      <c r="AY11" s="320"/>
    </row>
    <row r="12" spans="1:57" ht="12" customHeight="1">
      <c r="A12" s="5"/>
      <c r="B12" s="1020" t="s">
        <v>92</v>
      </c>
      <c r="C12" s="1021"/>
      <c r="D12" s="1022"/>
      <c r="E12" s="1023" t="s">
        <v>93</v>
      </c>
      <c r="F12" s="1024"/>
      <c r="G12" s="609">
        <f>SUM(H9:H11)</f>
        <v>20</v>
      </c>
      <c r="H12" s="610" t="s">
        <v>94</v>
      </c>
      <c r="I12" s="648">
        <f>H9+H10</f>
        <v>11</v>
      </c>
      <c r="J12" s="610">
        <f>J9+J10</f>
        <v>92000</v>
      </c>
      <c r="K12" s="610" t="str">
        <f>TEXT((J12/SUM($J$12:$J$13)),"00%")</f>
        <v>88%</v>
      </c>
      <c r="P12" s="644">
        <f>Sheet1!AB87</f>
        <v>0</v>
      </c>
      <c r="Q12" s="667"/>
      <c r="R12" s="668">
        <f>Sheet1!AC87</f>
        <v>0</v>
      </c>
      <c r="S12" s="669">
        <v>28800</v>
      </c>
      <c r="T12" s="5"/>
      <c r="AX12" s="320"/>
      <c r="AY12" s="444"/>
    </row>
    <row r="13" spans="1:57" ht="12" customHeight="1">
      <c r="A13" s="5"/>
      <c r="B13" s="611" t="s">
        <v>95</v>
      </c>
      <c r="C13" s="612">
        <f>SUM($I$47:$J$5001,$M$47:$M$5001)</f>
        <v>44360</v>
      </c>
      <c r="D13" s="613" t="str">
        <f>TEXT((C13/SUM(C13:C14)),"00%")</f>
        <v>31%</v>
      </c>
      <c r="E13" s="614" t="s">
        <v>96</v>
      </c>
      <c r="F13" s="615">
        <f>F4</f>
        <v>108600</v>
      </c>
      <c r="G13" s="609"/>
      <c r="H13" s="610" t="s">
        <v>97</v>
      </c>
      <c r="I13" s="610">
        <f>H11</f>
        <v>9</v>
      </c>
      <c r="J13" s="610">
        <f>J11</f>
        <v>12000</v>
      </c>
      <c r="K13" s="610" t="str">
        <f>TEXT((J13/SUM($J$12:$J$13)),"00%")</f>
        <v>12%</v>
      </c>
      <c r="P13" s="644">
        <f>Sheet1!AB88</f>
        <v>0</v>
      </c>
      <c r="Q13" s="667"/>
      <c r="R13" s="668">
        <f>Sheet1!AC88</f>
        <v>0</v>
      </c>
      <c r="S13" s="669">
        <v>33000</v>
      </c>
      <c r="T13" s="5"/>
      <c r="AX13" s="320"/>
      <c r="AY13" s="444"/>
    </row>
    <row r="14" spans="1:57" ht="12" customHeight="1">
      <c r="A14" s="5"/>
      <c r="B14" s="611" t="s">
        <v>98</v>
      </c>
      <c r="C14" s="612">
        <f>SUM($F$47:$F$5001)</f>
        <v>97700</v>
      </c>
      <c r="D14" s="613" t="str">
        <f>TEXT((C14/SUM(C13:C14)),"00%")</f>
        <v>69%</v>
      </c>
      <c r="E14" s="614" t="s">
        <v>99</v>
      </c>
      <c r="F14" s="615" t="str">
        <f>IF(D8=E4,"正确","错误")</f>
        <v>错误</v>
      </c>
      <c r="K14" s="5"/>
      <c r="P14" s="644">
        <f>Sheet1!AB89</f>
        <v>0</v>
      </c>
      <c r="Q14" s="667"/>
      <c r="R14" s="668">
        <f>Sheet1!AC89</f>
        <v>0</v>
      </c>
      <c r="S14" s="669">
        <v>21000</v>
      </c>
      <c r="T14" s="5"/>
      <c r="AX14" s="320"/>
      <c r="AY14" s="444"/>
    </row>
    <row r="15" spans="1:57" ht="12" customHeight="1">
      <c r="A15" s="5"/>
      <c r="B15" s="616" t="s">
        <v>100</v>
      </c>
      <c r="C15" s="617">
        <f>SUM($I$47:$I$5001)</f>
        <v>34600</v>
      </c>
      <c r="D15" s="618" t="str">
        <f>TEXT((C15/SUM($C$15:$C$18)),"00%")</f>
        <v>27%</v>
      </c>
      <c r="E15" s="619" t="s">
        <v>101</v>
      </c>
      <c r="F15" s="620" t="s">
        <v>102</v>
      </c>
      <c r="P15" s="644">
        <f>Sheet1!AB90</f>
        <v>0</v>
      </c>
      <c r="Q15" s="667"/>
      <c r="R15" s="668">
        <f>Sheet1!AC90</f>
        <v>0</v>
      </c>
      <c r="S15" s="669">
        <v>38000</v>
      </c>
      <c r="T15" s="5"/>
      <c r="AV15" s="7"/>
      <c r="AW15" s="320"/>
      <c r="AX15" s="320"/>
      <c r="AY15" s="444"/>
    </row>
    <row r="16" spans="1:57" ht="12" customHeight="1">
      <c r="A16" s="5"/>
      <c r="B16" s="616" t="s">
        <v>103</v>
      </c>
      <c r="C16" s="617">
        <f>SUM($J$47:$J$5001)</f>
        <v>9760</v>
      </c>
      <c r="D16" s="618" t="str">
        <f>TEXT((C16/SUM($C$15:$C$18)),"00%")</f>
        <v>08%</v>
      </c>
      <c r="E16" s="619" t="s">
        <v>104</v>
      </c>
      <c r="F16" s="620" t="s">
        <v>105</v>
      </c>
      <c r="P16" s="644">
        <f>Sheet1!AB91</f>
        <v>0</v>
      </c>
      <c r="Q16" s="667"/>
      <c r="R16" s="668">
        <f>Sheet1!AC91</f>
        <v>0</v>
      </c>
      <c r="S16" s="669"/>
      <c r="T16" s="5"/>
      <c r="AV16" s="7"/>
      <c r="AW16" s="320"/>
      <c r="AX16" s="320"/>
      <c r="AY16" s="444"/>
    </row>
    <row r="17" spans="1:179" ht="12" customHeight="1">
      <c r="A17" s="5"/>
      <c r="B17" s="616" t="s">
        <v>106</v>
      </c>
      <c r="C17" s="617">
        <f>SUM($M$47:$M$5001)</f>
        <v>0</v>
      </c>
      <c r="D17" s="618" t="str">
        <f>TEXT((C17/SUM($C$15:$C$18)),"00%")</f>
        <v>00%</v>
      </c>
      <c r="E17" s="619" t="s">
        <v>107</v>
      </c>
      <c r="F17" s="620" t="s">
        <v>108</v>
      </c>
      <c r="P17" s="644">
        <f>Sheet1!AB92</f>
        <v>0</v>
      </c>
      <c r="Q17" s="667"/>
      <c r="R17" s="668">
        <f>Sheet1!AC92</f>
        <v>0</v>
      </c>
      <c r="S17" s="669"/>
      <c r="T17" s="5"/>
      <c r="AJ17" s="333"/>
      <c r="AK17" s="333"/>
      <c r="AL17" s="333"/>
      <c r="AV17" s="7"/>
      <c r="AW17" s="320"/>
      <c r="AX17" s="320"/>
      <c r="AY17" s="320"/>
    </row>
    <row r="18" spans="1:179" ht="12" customHeight="1">
      <c r="A18" s="5"/>
      <c r="B18" s="616" t="s">
        <v>109</v>
      </c>
      <c r="C18" s="617">
        <f>SUM($K$47:$K$5001)</f>
        <v>85700</v>
      </c>
      <c r="D18" s="618" t="str">
        <f>TEXT((C18/SUM($C$15:$C$18)),"00%")</f>
        <v>66%</v>
      </c>
      <c r="E18" s="621"/>
      <c r="F18" s="622"/>
      <c r="P18" s="644">
        <f>Sheet1!AB93</f>
        <v>0</v>
      </c>
      <c r="Q18" s="667"/>
      <c r="R18" s="668">
        <f>Sheet1!AC93</f>
        <v>0</v>
      </c>
      <c r="S18" s="669"/>
      <c r="T18" s="5"/>
      <c r="AV18" s="7"/>
      <c r="AW18" s="320"/>
      <c r="AX18" s="444"/>
      <c r="AY18" s="320"/>
    </row>
    <row r="19" spans="1:179" ht="12" customHeight="1">
      <c r="A19" s="5"/>
      <c r="B19" s="1025" t="str">
        <f>C13&amp;" "&amp;B13&amp;" "&amp;D13&amp;"            "&amp;C14&amp;" "&amp;B14&amp;" "&amp;D14</f>
        <v>44360 营业业绩 31%            97700 订单合计 69%</v>
      </c>
      <c r="C19" s="1026"/>
      <c r="D19" s="1027"/>
      <c r="E19" s="623"/>
      <c r="F19" s="624"/>
      <c r="H19" s="1028" t="s">
        <v>110</v>
      </c>
      <c r="I19" s="1029"/>
      <c r="J19" s="1029"/>
      <c r="K19" s="649">
        <f>COUNTIF(J20:J41,"*")</f>
        <v>9</v>
      </c>
      <c r="P19" s="644">
        <f>Sheet1!AB94</f>
        <v>0</v>
      </c>
      <c r="Q19" s="667"/>
      <c r="R19" s="668">
        <f>Sheet1!AC94</f>
        <v>0</v>
      </c>
      <c r="S19" s="669"/>
      <c r="T19" s="5"/>
      <c r="AH19" s="317"/>
      <c r="AI19" s="317"/>
      <c r="AJ19" s="317"/>
      <c r="AK19" s="317"/>
      <c r="AL19" s="317"/>
      <c r="AM19" s="317"/>
      <c r="AN19" s="681"/>
      <c r="AO19" s="681"/>
      <c r="AV19" s="7"/>
      <c r="AW19" s="689"/>
      <c r="AX19" s="320"/>
      <c r="AY19" s="320"/>
    </row>
    <row r="20" spans="1:179" ht="12" hidden="1" customHeight="1">
      <c r="A20" s="5"/>
      <c r="H20" s="1030" t="str">
        <f>IF(J20=0,"",TEXT((K20/SUM($K$20:$K$41)),"00%")&amp;REPT(" ",6-LEN(J20))&amp;J20)</f>
        <v>100%   婚纱照</v>
      </c>
      <c r="I20" s="1031"/>
      <c r="J20" s="650" t="str">
        <f>IFERROR(INDEX(Sheet1!$M$3:$M$32,MATCH(ROW(A1),Sheet1!$I$3:$I$32,0)),0)</f>
        <v>婚纱照</v>
      </c>
      <c r="K20" s="651">
        <f>IF(J20=0,0,SUMPRODUCT(($E$47:$E$5004=$J20)*$I$47:$I$5004)+SUMPRODUCT(($E$47:$E$5004=$J20)*$J$47:$J$5004)+SUMPRODUCT(($E$47:$E$5004=$J20)*$M$47:$M$5004))</f>
        <v>96660</v>
      </c>
      <c r="P20" s="644">
        <f>Sheet1!AB95</f>
        <v>0</v>
      </c>
      <c r="Q20" s="670"/>
      <c r="R20" s="668">
        <f>Sheet1!AC95</f>
        <v>0</v>
      </c>
      <c r="S20" s="669"/>
      <c r="T20" s="5"/>
      <c r="AH20" s="317"/>
      <c r="AI20" s="317"/>
      <c r="AJ20" s="317"/>
      <c r="AK20" s="317"/>
      <c r="AL20" s="317"/>
      <c r="AM20" s="317"/>
      <c r="AN20" s="681"/>
      <c r="AO20" s="681"/>
      <c r="AU20" s="2"/>
      <c r="AV20" s="7"/>
      <c r="AW20" s="689"/>
      <c r="AX20" s="320"/>
      <c r="AY20" s="320"/>
    </row>
    <row r="21" spans="1:179" ht="12" hidden="1" customHeight="1">
      <c r="A21" s="5"/>
      <c r="H21" s="1030" t="str">
        <f t="shared" ref="H21:H41" si="0">IF(J21=0,"",TEXT((K21/SUM($K$20:$K$41)),"00%")&amp;REPT(" ",6-LEN(J21))&amp;J21)</f>
        <v>00%   艺术照</v>
      </c>
      <c r="I21" s="1031"/>
      <c r="J21" s="650" t="str">
        <f>IFERROR(INDEX(Sheet1!$M$3:$M$32,MATCH(ROW(A2),Sheet1!$I$3:$I$32,0)),0)</f>
        <v>艺术照</v>
      </c>
      <c r="K21" s="651">
        <f t="shared" ref="K21:K41" si="1">IF(J21=0,0,SUMPRODUCT(($E$47:$E$5005=$J21)*$I$47:$I$5005)+SUMPRODUCT(($E$47:$E$5005=$J21)*$J$47:$J$5005)+SUMPRODUCT(($E$47:$E$5005=$J21)*$M$47:$M$5005))</f>
        <v>0</v>
      </c>
      <c r="P21" s="644">
        <f>Sheet1!AB96</f>
        <v>0</v>
      </c>
      <c r="Q21" s="670"/>
      <c r="R21" s="668">
        <f>Sheet1!AC96</f>
        <v>0</v>
      </c>
      <c r="S21" s="669"/>
      <c r="T21" s="5"/>
      <c r="AH21" s="317"/>
      <c r="AI21" s="317"/>
      <c r="AJ21" s="317"/>
      <c r="AK21" s="317"/>
      <c r="AL21" s="317"/>
      <c r="AM21" s="317"/>
      <c r="AN21" s="681"/>
      <c r="AO21" s="681"/>
      <c r="AW21" s="689"/>
      <c r="AX21" s="320"/>
      <c r="AY21" s="320"/>
    </row>
    <row r="22" spans="1:179" ht="12" hidden="1" customHeight="1">
      <c r="A22" s="5"/>
      <c r="H22" s="1030" t="str">
        <f t="shared" si="0"/>
        <v>00%   宝宝照</v>
      </c>
      <c r="I22" s="1031"/>
      <c r="J22" s="650" t="str">
        <f>IFERROR(INDEX(Sheet1!$M$3:$M$32,MATCH(ROW(A3),Sheet1!$I$3:$I$32,0)),0)</f>
        <v>宝宝照</v>
      </c>
      <c r="K22" s="651">
        <f t="shared" si="1"/>
        <v>0</v>
      </c>
      <c r="P22" s="644">
        <f>Sheet1!AB97</f>
        <v>0</v>
      </c>
      <c r="Q22" s="670"/>
      <c r="R22" s="668">
        <f>Sheet1!AC97</f>
        <v>0</v>
      </c>
      <c r="S22" s="669"/>
      <c r="T22" s="5"/>
      <c r="AH22" s="317"/>
      <c r="AI22" s="317"/>
      <c r="AJ22" s="317"/>
      <c r="AK22" s="317"/>
      <c r="AL22" s="317"/>
      <c r="AM22" s="317"/>
      <c r="AN22" s="681"/>
      <c r="AO22" s="681"/>
      <c r="AW22" s="689"/>
      <c r="AX22" s="320"/>
      <c r="AY22" s="320"/>
    </row>
    <row r="23" spans="1:179" ht="12" hidden="1" customHeight="1">
      <c r="A23" s="5"/>
      <c r="H23" s="1030" t="str">
        <f t="shared" si="0"/>
        <v>00% 婚庆VIP</v>
      </c>
      <c r="I23" s="1031"/>
      <c r="J23" s="650" t="str">
        <f>IFERROR(INDEX(Sheet1!$M$3:$M$32,MATCH(ROW(A4),Sheet1!$I$3:$I$32,0)),0)</f>
        <v>婚庆VIP</v>
      </c>
      <c r="K23" s="651">
        <f t="shared" si="1"/>
        <v>0</v>
      </c>
      <c r="P23" s="644">
        <f>Sheet1!AB98</f>
        <v>0</v>
      </c>
      <c r="Q23" s="670"/>
      <c r="R23" s="668">
        <f>Sheet1!AC98</f>
        <v>0</v>
      </c>
      <c r="S23" s="669"/>
      <c r="T23" s="5"/>
      <c r="AH23" s="317"/>
      <c r="AI23" s="317"/>
      <c r="AJ23" s="317"/>
      <c r="AK23" s="317"/>
      <c r="AL23" s="317"/>
      <c r="AM23" s="317"/>
      <c r="AN23" s="681"/>
      <c r="AO23" s="681"/>
      <c r="AW23" s="689"/>
      <c r="AX23" s="320"/>
      <c r="AY23" s="320"/>
    </row>
    <row r="24" spans="1:179" ht="12" hidden="1" customHeight="1">
      <c r="A24" s="5"/>
      <c r="H24" s="1030" t="str">
        <f t="shared" si="0"/>
        <v>00%   美业类</v>
      </c>
      <c r="I24" s="1031"/>
      <c r="J24" s="650" t="str">
        <f>IFERROR(INDEX(Sheet1!$M$3:$M$32,MATCH(ROW(A5),Sheet1!$I$3:$I$32,0)),0)</f>
        <v>美业类</v>
      </c>
      <c r="K24" s="651">
        <f t="shared" si="1"/>
        <v>0</v>
      </c>
      <c r="P24" s="644">
        <f>Sheet1!AB99</f>
        <v>0</v>
      </c>
      <c r="Q24" s="670"/>
      <c r="R24" s="668">
        <f>Sheet1!AC99</f>
        <v>0</v>
      </c>
      <c r="S24" s="669"/>
      <c r="T24" s="5"/>
      <c r="AH24" s="317"/>
      <c r="AI24" s="317"/>
      <c r="AJ24" s="317"/>
      <c r="AK24" s="317"/>
      <c r="AL24" s="317"/>
      <c r="AM24" s="317"/>
      <c r="AN24" s="5"/>
      <c r="AO24" s="5"/>
      <c r="AW24" s="689"/>
      <c r="AX24" s="320"/>
      <c r="AY24" s="320"/>
    </row>
    <row r="25" spans="1:179" ht="12" hidden="1" customHeight="1">
      <c r="A25" s="5"/>
      <c r="H25" s="1030" t="str">
        <f t="shared" si="0"/>
        <v>00%   养身类</v>
      </c>
      <c r="I25" s="1031"/>
      <c r="J25" s="650" t="str">
        <f>IFERROR(INDEX(Sheet1!$M$3:$M$32,MATCH(ROW(A6),Sheet1!$I$3:$I$32,0)),0)</f>
        <v>养身类</v>
      </c>
      <c r="K25" s="651">
        <f t="shared" si="1"/>
        <v>0</v>
      </c>
      <c r="P25" s="644">
        <f>Sheet1!AB100</f>
        <v>0</v>
      </c>
      <c r="Q25" s="670"/>
      <c r="R25" s="668">
        <f>Sheet1!AC100</f>
        <v>0</v>
      </c>
      <c r="S25" s="669"/>
      <c r="T25" s="5"/>
      <c r="AH25" s="317"/>
      <c r="AI25" s="317"/>
      <c r="AJ25" s="317"/>
      <c r="AK25" s="317"/>
      <c r="AL25" s="317"/>
      <c r="AM25" s="317"/>
      <c r="AN25" s="5"/>
      <c r="AO25" s="5"/>
      <c r="AW25" s="689"/>
      <c r="AX25" s="320"/>
      <c r="AY25" s="320"/>
    </row>
    <row r="26" spans="1:179" ht="12" hidden="1" customHeight="1">
      <c r="A26" s="5"/>
      <c r="H26" s="1030" t="str">
        <f t="shared" si="0"/>
        <v>00%   小气泡</v>
      </c>
      <c r="I26" s="1031"/>
      <c r="J26" s="650" t="str">
        <f>IFERROR(INDEX(Sheet1!$M$3:$M$32,MATCH(ROW(A7),Sheet1!$I$3:$I$32,0)),0)</f>
        <v>小气泡</v>
      </c>
      <c r="K26" s="651">
        <f t="shared" si="1"/>
        <v>0</v>
      </c>
      <c r="P26" s="644">
        <f>Sheet1!AB101</f>
        <v>0</v>
      </c>
      <c r="Q26" s="670"/>
      <c r="R26" s="668">
        <f>Sheet1!AC101</f>
        <v>0</v>
      </c>
      <c r="S26" s="669"/>
      <c r="T26" s="5"/>
      <c r="AH26" s="317"/>
      <c r="AI26" s="317"/>
      <c r="AJ26" s="317"/>
      <c r="AK26" s="317"/>
      <c r="AL26" s="317"/>
      <c r="AM26" s="317"/>
      <c r="AN26" s="5"/>
      <c r="AO26" s="5"/>
      <c r="AW26" s="689"/>
      <c r="AX26" s="320"/>
      <c r="AY26" s="320"/>
      <c r="FS26" s="6" t="s">
        <v>111</v>
      </c>
      <c r="FT26" s="6" t="s">
        <v>112</v>
      </c>
    </row>
    <row r="27" spans="1:179" ht="12" hidden="1" customHeight="1">
      <c r="A27" s="5"/>
      <c r="H27" s="1030" t="str">
        <f t="shared" si="0"/>
        <v>00%  经营产品</v>
      </c>
      <c r="I27" s="1031"/>
      <c r="J27" s="650" t="str">
        <f>IFERROR(INDEX(Sheet1!$M$3:$M$32,MATCH(ROW(A8),Sheet1!$I$3:$I$32,0)),0)</f>
        <v>经营产品</v>
      </c>
      <c r="K27" s="651">
        <f t="shared" si="1"/>
        <v>0</v>
      </c>
      <c r="P27" s="644">
        <f>Sheet1!AB102</f>
        <v>0</v>
      </c>
      <c r="Q27" s="670"/>
      <c r="R27" s="668">
        <f>Sheet1!AC102</f>
        <v>0</v>
      </c>
      <c r="S27" s="669"/>
      <c r="T27" s="5"/>
      <c r="AH27" s="317"/>
      <c r="AI27" s="317"/>
      <c r="AJ27" s="317"/>
      <c r="AK27" s="317"/>
      <c r="AL27" s="317"/>
      <c r="AM27" s="317"/>
      <c r="AN27" s="5"/>
      <c r="AO27" s="5"/>
      <c r="AW27" s="689"/>
      <c r="AX27" s="320"/>
      <c r="AY27" s="320"/>
      <c r="FU27" s="6" t="s">
        <v>113</v>
      </c>
      <c r="FV27" s="6" t="s">
        <v>114</v>
      </c>
      <c r="FW27" s="6" t="s">
        <v>100</v>
      </c>
    </row>
    <row r="28" spans="1:179" ht="12" hidden="1" customHeight="1">
      <c r="A28" s="5"/>
      <c r="H28" s="1030" t="str">
        <f t="shared" si="0"/>
        <v>00%   宝宝照</v>
      </c>
      <c r="I28" s="1031"/>
      <c r="J28" s="650" t="str">
        <f>IFERROR(INDEX(Sheet1!$M$3:$M$32,MATCH(ROW(A9),Sheet1!$I$3:$I$32,0)),0)</f>
        <v>宝宝照</v>
      </c>
      <c r="K28" s="651">
        <f t="shared" si="1"/>
        <v>0</v>
      </c>
      <c r="P28" s="644">
        <f>Sheet1!AB103</f>
        <v>0</v>
      </c>
      <c r="Q28" s="670"/>
      <c r="R28" s="668">
        <f>Sheet1!AC103</f>
        <v>0</v>
      </c>
      <c r="S28" s="669"/>
      <c r="T28" s="5"/>
      <c r="AH28" s="317"/>
      <c r="AI28" s="317"/>
      <c r="AJ28" s="317"/>
      <c r="AK28" s="317"/>
      <c r="AL28" s="317"/>
      <c r="AM28" s="317"/>
      <c r="AN28" s="5"/>
      <c r="AO28" s="5"/>
      <c r="AW28" s="689"/>
      <c r="AX28" s="320"/>
      <c r="AY28" s="320"/>
    </row>
    <row r="29" spans="1:179" ht="12" hidden="1" customHeight="1">
      <c r="A29" s="5"/>
      <c r="H29" s="1030" t="str">
        <f t="shared" si="0"/>
        <v/>
      </c>
      <c r="I29" s="1031"/>
      <c r="J29" s="650">
        <f>IFERROR(INDEX(Sheet1!$M$3:$M$32,MATCH(ROW(A10),Sheet1!$I$3:$I$32,0)),0)</f>
        <v>0</v>
      </c>
      <c r="K29" s="651">
        <f t="shared" si="1"/>
        <v>0</v>
      </c>
      <c r="P29" s="644">
        <f>Sheet1!AB104</f>
        <v>0</v>
      </c>
      <c r="Q29" s="670"/>
      <c r="R29" s="668">
        <f>Sheet1!AC104</f>
        <v>0</v>
      </c>
      <c r="S29" s="669"/>
      <c r="T29" s="5"/>
      <c r="AH29" s="317"/>
      <c r="AI29" s="317"/>
      <c r="AJ29" s="317"/>
      <c r="AK29" s="317"/>
      <c r="AL29" s="317"/>
      <c r="AM29" s="317"/>
      <c r="AN29" s="5"/>
      <c r="AO29" s="5"/>
      <c r="AW29" s="689"/>
      <c r="AX29" s="320"/>
      <c r="AY29" s="320"/>
    </row>
    <row r="30" spans="1:179" ht="12" hidden="1" customHeight="1">
      <c r="A30" s="5"/>
      <c r="B30" s="1020" t="s">
        <v>115</v>
      </c>
      <c r="C30" s="1021"/>
      <c r="D30" s="1021"/>
      <c r="E30" s="625">
        <f>COUNTIF(B31:B37,"*")</f>
        <v>5</v>
      </c>
      <c r="F30" s="626"/>
      <c r="H30" s="1030" t="str">
        <f t="shared" si="0"/>
        <v/>
      </c>
      <c r="I30" s="1031"/>
      <c r="J30" s="650">
        <f>IFERROR(INDEX(Sheet1!$M$3:$M$32,MATCH(ROW(A11),Sheet1!$I$3:$I$32,0)),0)</f>
        <v>0</v>
      </c>
      <c r="K30" s="651">
        <f t="shared" si="1"/>
        <v>0</v>
      </c>
      <c r="P30" s="644">
        <f>Sheet1!AB105</f>
        <v>0</v>
      </c>
      <c r="Q30" s="670"/>
      <c r="R30" s="668">
        <f>Sheet1!AC105</f>
        <v>0</v>
      </c>
      <c r="S30" s="669"/>
      <c r="T30" s="5"/>
      <c r="AH30" s="317"/>
      <c r="AI30" s="317"/>
      <c r="AJ30" s="317"/>
      <c r="AK30" s="317"/>
      <c r="AL30" s="317"/>
      <c r="AM30" s="317"/>
      <c r="AN30" s="5"/>
      <c r="AO30" s="5"/>
      <c r="AW30" s="689"/>
      <c r="AX30" s="320"/>
      <c r="AY30" s="320"/>
    </row>
    <row r="31" spans="1:179" ht="12" hidden="1" customHeight="1">
      <c r="A31" s="5"/>
      <c r="B31" s="627" t="str">
        <f>Sheet1!N3</f>
        <v>自然进店</v>
      </c>
      <c r="C31" s="628">
        <v>12</v>
      </c>
      <c r="D31" s="629">
        <v>38000</v>
      </c>
      <c r="E31" s="1032" t="str">
        <f>IF(B31=0,"",C31&amp;"人"&amp;TEXT((D31/SUM($D$31:$D$39)),"00%")&amp;"  "&amp;B31)</f>
        <v>12人25%  自然进店</v>
      </c>
      <c r="F31" s="1033"/>
      <c r="H31" s="1030" t="str">
        <f t="shared" si="0"/>
        <v/>
      </c>
      <c r="I31" s="1031"/>
      <c r="J31" s="650">
        <f>IFERROR(INDEX(Sheet1!$M$3:$M$32,MATCH(ROW(A12),Sheet1!$I$3:$I$32,0)),0)</f>
        <v>0</v>
      </c>
      <c r="K31" s="651">
        <f t="shared" si="1"/>
        <v>0</v>
      </c>
      <c r="P31" s="644">
        <f>Sheet1!AB106</f>
        <v>0</v>
      </c>
      <c r="Q31" s="670"/>
      <c r="R31" s="668">
        <f>Sheet1!AC106</f>
        <v>0</v>
      </c>
      <c r="S31" s="669"/>
      <c r="T31" s="5"/>
      <c r="AH31" s="317"/>
      <c r="AI31" s="317"/>
      <c r="AJ31" s="317"/>
      <c r="AK31" s="317"/>
      <c r="AL31" s="317"/>
      <c r="AM31" s="317"/>
      <c r="AN31" s="5"/>
      <c r="AO31" s="5"/>
      <c r="AW31" s="689"/>
      <c r="AX31" s="320"/>
      <c r="AY31" s="320"/>
    </row>
    <row r="32" spans="1:179" ht="12" hidden="1" customHeight="1">
      <c r="A32" s="5"/>
      <c r="B32" s="627" t="str">
        <f>Sheet1!N4</f>
        <v>网络订单</v>
      </c>
      <c r="C32" s="628">
        <v>5</v>
      </c>
      <c r="D32" s="629">
        <v>22000</v>
      </c>
      <c r="E32" s="1032" t="str">
        <f>IF(B32=0,"",C32&amp;"人"&amp;TEXT((D32/SUM($D$31:$D$39)),"00%")&amp;"  "&amp;B32)</f>
        <v>5人14%  网络订单</v>
      </c>
      <c r="F32" s="1033"/>
      <c r="H32" s="1030" t="str">
        <f t="shared" si="0"/>
        <v/>
      </c>
      <c r="I32" s="1031"/>
      <c r="J32" s="650">
        <f>IFERROR(INDEX(Sheet1!$M$3:$M$32,MATCH(ROW(A13),Sheet1!$I$3:$I$32,0)),0)</f>
        <v>0</v>
      </c>
      <c r="K32" s="651">
        <f t="shared" si="1"/>
        <v>0</v>
      </c>
      <c r="P32" s="644">
        <f>Sheet1!AB107</f>
        <v>0</v>
      </c>
      <c r="Q32" s="670"/>
      <c r="R32" s="668">
        <f>Sheet1!AC107</f>
        <v>0</v>
      </c>
      <c r="S32" s="669"/>
      <c r="T32" s="5"/>
      <c r="AH32" s="317"/>
      <c r="AI32" s="317"/>
      <c r="AJ32" s="317"/>
      <c r="AK32" s="317"/>
      <c r="AL32" s="317"/>
      <c r="AM32" s="317"/>
      <c r="AN32" s="5"/>
      <c r="AO32" s="5"/>
      <c r="AW32" s="689"/>
      <c r="AX32" s="320"/>
      <c r="AY32" s="320"/>
    </row>
    <row r="33" spans="1:119" ht="12" hidden="1" customHeight="1">
      <c r="A33" s="5"/>
      <c r="B33" s="627" t="str">
        <f>Sheet1!N5</f>
        <v>微信订单</v>
      </c>
      <c r="C33" s="628">
        <v>8</v>
      </c>
      <c r="D33" s="629">
        <v>11800</v>
      </c>
      <c r="E33" s="1032" t="str">
        <f>IF(B33=0,"",C33&amp;"人"&amp;TEXT((D33/SUM($D$31:$D$39)),"00%")&amp;"  "&amp;B33)</f>
        <v>8人08%  微信订单</v>
      </c>
      <c r="F33" s="1033"/>
      <c r="H33" s="1030" t="str">
        <f t="shared" si="0"/>
        <v/>
      </c>
      <c r="I33" s="1031"/>
      <c r="J33" s="650">
        <f>IFERROR(INDEX(Sheet1!$M$3:$M$32,MATCH(ROW(A14),Sheet1!$I$3:$I$32,0)),0)</f>
        <v>0</v>
      </c>
      <c r="K33" s="651">
        <f t="shared" si="1"/>
        <v>0</v>
      </c>
      <c r="P33" s="644">
        <f>Sheet1!AB108</f>
        <v>0</v>
      </c>
      <c r="Q33" s="670"/>
      <c r="R33" s="668">
        <f>Sheet1!AC108</f>
        <v>0</v>
      </c>
      <c r="S33" s="669"/>
      <c r="T33" s="5"/>
      <c r="AH33" s="317"/>
      <c r="AI33" s="317"/>
      <c r="AJ33" s="317"/>
      <c r="AK33" s="317"/>
      <c r="AL33" s="317"/>
      <c r="AM33" s="317"/>
      <c r="AW33" s="689"/>
      <c r="AX33" s="320"/>
      <c r="AY33" s="320"/>
    </row>
    <row r="34" spans="1:119" ht="12" hidden="1" customHeight="1">
      <c r="A34" s="5"/>
      <c r="B34" s="627" t="str">
        <f>Sheet1!N6</f>
        <v>老客转介</v>
      </c>
      <c r="C34" s="628">
        <v>11</v>
      </c>
      <c r="D34" s="629">
        <v>32000</v>
      </c>
      <c r="E34" s="1032" t="str">
        <f>IF(B34=0,"",C34&amp;"人"&amp;TEXT((D34/SUM($D$31:$D$39)),"00%")&amp;"  "&amp;B34)</f>
        <v>11人21%  老客转介</v>
      </c>
      <c r="F34" s="1033"/>
      <c r="H34" s="1030" t="str">
        <f t="shared" si="0"/>
        <v/>
      </c>
      <c r="I34" s="1031"/>
      <c r="J34" s="650">
        <f>IFERROR(INDEX(Sheet1!$M$3:$M$32,MATCH(ROW(A15),Sheet1!$I$3:$I$32,0)),0)</f>
        <v>0</v>
      </c>
      <c r="K34" s="651">
        <f t="shared" si="1"/>
        <v>0</v>
      </c>
      <c r="P34" s="644">
        <f>Sheet1!AB109</f>
        <v>0</v>
      </c>
      <c r="Q34" s="670"/>
      <c r="R34" s="668">
        <f>Sheet1!AC109</f>
        <v>0</v>
      </c>
      <c r="S34" s="669"/>
      <c r="T34" s="5"/>
      <c r="AH34" s="317"/>
      <c r="AI34" s="317"/>
      <c r="AJ34" s="317"/>
      <c r="AK34" s="317"/>
      <c r="AL34" s="317"/>
      <c r="AM34" s="317"/>
      <c r="AW34" s="690"/>
      <c r="AX34" s="5"/>
      <c r="AY34" s="5"/>
    </row>
    <row r="35" spans="1:119" ht="12" hidden="1" customHeight="1">
      <c r="A35" s="5"/>
      <c r="B35" s="627" t="str">
        <f>Sheet1!N7</f>
        <v>活动订单</v>
      </c>
      <c r="C35" s="628">
        <v>23</v>
      </c>
      <c r="D35" s="629">
        <v>48000</v>
      </c>
      <c r="E35" s="1032" t="str">
        <f>IF(B35=0,"",C35&amp;"人"&amp;TEXT((D35/SUM($D$31:$D$39)),"00%")&amp;"  "&amp;B35)</f>
        <v>23人32%  活动订单</v>
      </c>
      <c r="F35" s="1033"/>
      <c r="H35" s="1030" t="str">
        <f t="shared" si="0"/>
        <v/>
      </c>
      <c r="I35" s="1031"/>
      <c r="J35" s="650">
        <f>IFERROR(INDEX(Sheet1!$M$3:$M$32,MATCH(ROW(A16),Sheet1!$I$3:$I$32,0)),0)</f>
        <v>0</v>
      </c>
      <c r="K35" s="651">
        <f t="shared" si="1"/>
        <v>0</v>
      </c>
      <c r="P35" s="644">
        <f>Sheet1!AB110</f>
        <v>0</v>
      </c>
      <c r="Q35" s="670"/>
      <c r="R35" s="668">
        <f>Sheet1!AC110</f>
        <v>0</v>
      </c>
      <c r="S35" s="669"/>
      <c r="T35" s="5"/>
      <c r="AH35" s="317"/>
      <c r="AI35" s="317"/>
      <c r="AJ35" s="317"/>
      <c r="AK35" s="317"/>
      <c r="AL35" s="317"/>
      <c r="AM35" s="317"/>
      <c r="AW35" s="690"/>
      <c r="AX35" s="5"/>
      <c r="AY35" s="5"/>
    </row>
    <row r="36" spans="1:119" ht="12" hidden="1" customHeight="1">
      <c r="A36" s="5"/>
      <c r="B36" s="627">
        <f>Sheet1!N8</f>
        <v>0</v>
      </c>
      <c r="C36" s="628"/>
      <c r="D36" s="629"/>
      <c r="E36" s="1032" t="str">
        <f t="shared" ref="E36:E41" si="2">IF(B36=0,"",C36&amp;"人"&amp;TEXT((D36/SUM($D$31:$D$39)),"00%")&amp;"  "&amp;B36)</f>
        <v/>
      </c>
      <c r="F36" s="1033"/>
      <c r="H36" s="1030" t="str">
        <f t="shared" si="0"/>
        <v/>
      </c>
      <c r="I36" s="1031"/>
      <c r="J36" s="650">
        <f>IFERROR(INDEX(Sheet1!$M$3:$M$32,MATCH(ROW(A17),Sheet1!$I$3:$I$32,0)),0)</f>
        <v>0</v>
      </c>
      <c r="K36" s="651">
        <f t="shared" si="1"/>
        <v>0</v>
      </c>
      <c r="P36" s="644">
        <f>Sheet1!AB111</f>
        <v>0</v>
      </c>
      <c r="Q36" s="670"/>
      <c r="R36" s="668">
        <f>Sheet1!AC111</f>
        <v>0</v>
      </c>
      <c r="S36" s="669"/>
      <c r="T36" s="5"/>
      <c r="AH36" s="317"/>
      <c r="AI36" s="317"/>
      <c r="AJ36" s="317"/>
      <c r="AK36" s="317"/>
      <c r="AL36" s="317"/>
      <c r="AM36" s="317"/>
      <c r="AW36" s="690"/>
      <c r="AX36" s="5"/>
      <c r="AY36" s="5"/>
    </row>
    <row r="37" spans="1:119" ht="12" hidden="1" customHeight="1">
      <c r="A37" s="5"/>
      <c r="B37" s="627">
        <f>Sheet1!N9</f>
        <v>0</v>
      </c>
      <c r="C37" s="628"/>
      <c r="D37" s="629"/>
      <c r="E37" s="1032" t="str">
        <f t="shared" si="2"/>
        <v/>
      </c>
      <c r="F37" s="1033"/>
      <c r="H37" s="1030" t="str">
        <f t="shared" si="0"/>
        <v/>
      </c>
      <c r="I37" s="1031"/>
      <c r="J37" s="650">
        <f>IFERROR(INDEX(Sheet1!$M$3:$M$32,MATCH(ROW(A18),Sheet1!$I$3:$I$32,0)),0)</f>
        <v>0</v>
      </c>
      <c r="K37" s="651">
        <f t="shared" si="1"/>
        <v>0</v>
      </c>
      <c r="P37" s="644">
        <f>Sheet1!AB112</f>
        <v>0</v>
      </c>
      <c r="Q37" s="670"/>
      <c r="R37" s="668">
        <f>Sheet1!AC112</f>
        <v>0</v>
      </c>
      <c r="S37" s="669"/>
      <c r="T37" s="5"/>
      <c r="AH37" s="317"/>
      <c r="AI37" s="317"/>
      <c r="AJ37" s="317"/>
      <c r="AK37" s="317"/>
      <c r="AL37" s="317"/>
      <c r="AM37" s="317"/>
      <c r="AW37" s="690"/>
      <c r="AX37" s="5"/>
      <c r="AY37" s="5"/>
    </row>
    <row r="38" spans="1:119" ht="12" hidden="1" customHeight="1">
      <c r="A38" s="5"/>
      <c r="B38" s="627">
        <f>Sheet1!N10</f>
        <v>0</v>
      </c>
      <c r="C38" s="630"/>
      <c r="D38" s="630"/>
      <c r="E38" s="1032" t="str">
        <f t="shared" si="2"/>
        <v/>
      </c>
      <c r="F38" s="1033"/>
      <c r="H38" s="1030" t="str">
        <f t="shared" si="0"/>
        <v/>
      </c>
      <c r="I38" s="1031"/>
      <c r="J38" s="650">
        <f>IFERROR(INDEX(Sheet1!$M$3:$M$32,MATCH(ROW(A19),Sheet1!$I$3:$I$32,0)),0)</f>
        <v>0</v>
      </c>
      <c r="K38" s="651">
        <f t="shared" si="1"/>
        <v>0</v>
      </c>
      <c r="P38" s="644">
        <f>Sheet1!AB113</f>
        <v>0</v>
      </c>
      <c r="Q38" s="670"/>
      <c r="R38" s="668">
        <f>Sheet1!AC113</f>
        <v>0</v>
      </c>
      <c r="S38" s="669"/>
      <c r="T38" s="5"/>
      <c r="AH38" s="317"/>
      <c r="AI38" s="317"/>
      <c r="AJ38" s="317"/>
      <c r="AK38" s="317"/>
      <c r="AL38" s="317"/>
      <c r="AM38" s="317"/>
      <c r="AW38" s="690"/>
      <c r="AX38" s="5"/>
      <c r="AY38" s="5"/>
    </row>
    <row r="39" spans="1:119" ht="12" hidden="1" customHeight="1">
      <c r="A39" s="5"/>
      <c r="B39" s="627">
        <f>Sheet1!N11</f>
        <v>0</v>
      </c>
      <c r="C39" s="630"/>
      <c r="D39" s="630"/>
      <c r="E39" s="1032" t="str">
        <f t="shared" si="2"/>
        <v/>
      </c>
      <c r="F39" s="1033"/>
      <c r="H39" s="1030" t="str">
        <f t="shared" si="0"/>
        <v/>
      </c>
      <c r="I39" s="1031"/>
      <c r="J39" s="650">
        <f>IFERROR(INDEX(Sheet1!$M$3:$M$32,MATCH(ROW(A20),Sheet1!$I$3:$I$32,0)),0)</f>
        <v>0</v>
      </c>
      <c r="K39" s="651">
        <f t="shared" si="1"/>
        <v>0</v>
      </c>
      <c r="P39" s="644">
        <f>Sheet1!AB114</f>
        <v>0</v>
      </c>
      <c r="Q39" s="670"/>
      <c r="R39" s="668">
        <f>Sheet1!AC114</f>
        <v>0</v>
      </c>
      <c r="S39" s="669"/>
      <c r="T39" s="5"/>
      <c r="AH39" s="317"/>
      <c r="AI39" s="317"/>
      <c r="AJ39" s="317"/>
      <c r="AK39" s="317"/>
      <c r="AL39" s="317"/>
      <c r="AM39" s="317"/>
      <c r="AW39" s="690"/>
      <c r="AX39" s="5"/>
      <c r="AY39" s="5"/>
    </row>
    <row r="40" spans="1:119" ht="12" hidden="1" customHeight="1">
      <c r="A40" s="5"/>
      <c r="B40" s="627">
        <f>Sheet1!N12</f>
        <v>0</v>
      </c>
      <c r="C40" s="630"/>
      <c r="D40" s="630"/>
      <c r="E40" s="1032" t="str">
        <f t="shared" si="2"/>
        <v/>
      </c>
      <c r="F40" s="1033"/>
      <c r="H40" s="1030" t="str">
        <f t="shared" si="0"/>
        <v/>
      </c>
      <c r="I40" s="1031"/>
      <c r="J40" s="650">
        <f>IFERROR(INDEX(Sheet1!$M$3:$M$32,MATCH(ROW(A21),Sheet1!$I$3:$I$32,0)),0)</f>
        <v>0</v>
      </c>
      <c r="K40" s="651">
        <f t="shared" si="1"/>
        <v>0</v>
      </c>
      <c r="P40" s="644">
        <f>Sheet1!AB115</f>
        <v>0</v>
      </c>
      <c r="Q40" s="670"/>
      <c r="R40" s="668">
        <f>Sheet1!AC115</f>
        <v>0</v>
      </c>
      <c r="S40" s="669"/>
      <c r="T40" s="5"/>
      <c r="AH40" s="317"/>
      <c r="AI40" s="317"/>
      <c r="AJ40" s="317"/>
      <c r="AK40" s="317"/>
      <c r="AL40" s="317"/>
      <c r="AM40" s="317"/>
      <c r="AW40" s="690"/>
      <c r="AX40" s="5"/>
      <c r="AY40" s="5"/>
    </row>
    <row r="41" spans="1:119" ht="12" hidden="1" customHeight="1">
      <c r="A41" s="5"/>
      <c r="B41" s="631">
        <f>Sheet1!N13</f>
        <v>0</v>
      </c>
      <c r="C41" s="632"/>
      <c r="D41" s="632"/>
      <c r="E41" s="1035" t="str">
        <f t="shared" si="2"/>
        <v/>
      </c>
      <c r="F41" s="1036"/>
      <c r="H41" s="1037" t="str">
        <f t="shared" si="0"/>
        <v/>
      </c>
      <c r="I41" s="1038"/>
      <c r="J41" s="652">
        <f>IFERROR(INDEX(Sheet1!$M$3:$M$32,MATCH(ROW(A22),Sheet1!$I$3:$I$32,0)),0)</f>
        <v>0</v>
      </c>
      <c r="K41" s="653">
        <f t="shared" si="1"/>
        <v>0</v>
      </c>
      <c r="N41" s="414"/>
      <c r="O41" s="414"/>
      <c r="P41" s="644">
        <f>Sheet1!AB116</f>
        <v>0</v>
      </c>
      <c r="Q41" s="670"/>
      <c r="R41" s="668">
        <f>Sheet1!AC116</f>
        <v>0</v>
      </c>
      <c r="S41" s="669"/>
      <c r="T41" s="5"/>
      <c r="AH41" s="317"/>
      <c r="AI41" s="317"/>
      <c r="AJ41" s="317"/>
      <c r="AK41" s="317"/>
      <c r="AL41" s="317"/>
      <c r="AM41" s="317"/>
      <c r="AW41" s="690"/>
      <c r="AX41" s="5"/>
      <c r="AY41" s="5"/>
    </row>
    <row r="42" spans="1:119" ht="27" hidden="1" customHeight="1">
      <c r="A42" s="5"/>
      <c r="B42" s="414"/>
      <c r="C42" s="414"/>
      <c r="H42" s="414"/>
      <c r="I42" s="153"/>
      <c r="J42" s="89"/>
      <c r="K42" s="153"/>
      <c r="L42" s="89"/>
      <c r="M42" s="414"/>
      <c r="N42" s="414"/>
      <c r="O42" s="414"/>
      <c r="P42" s="644">
        <f>Sheet1!AB117</f>
        <v>0</v>
      </c>
      <c r="Q42" s="670"/>
      <c r="R42" s="668">
        <f>Sheet1!AC117</f>
        <v>0</v>
      </c>
      <c r="S42" s="669"/>
      <c r="T42" s="5"/>
      <c r="AH42" s="317"/>
      <c r="AI42" s="317"/>
      <c r="AJ42" s="317"/>
      <c r="AK42" s="317"/>
      <c r="AL42" s="317"/>
      <c r="AM42" s="317"/>
      <c r="AW42" s="690"/>
      <c r="AX42" s="5"/>
      <c r="AY42" s="5"/>
    </row>
    <row r="43" spans="1:119" ht="12" hidden="1" customHeight="1">
      <c r="A43" s="5"/>
      <c r="B43" s="414"/>
      <c r="C43" s="414"/>
      <c r="H43" s="414"/>
      <c r="I43" s="153"/>
      <c r="J43" s="89"/>
      <c r="K43" s="153"/>
      <c r="L43" s="89"/>
      <c r="M43" s="414"/>
      <c r="N43" s="414"/>
      <c r="O43" s="414"/>
      <c r="P43" s="654">
        <f>Sheet1!AB118</f>
        <v>0</v>
      </c>
      <c r="Q43" s="671"/>
      <c r="R43" s="672">
        <f>Sheet1!AC118</f>
        <v>0</v>
      </c>
      <c r="S43" s="673"/>
      <c r="T43" s="5"/>
      <c r="AH43" s="317"/>
      <c r="AI43" s="317"/>
      <c r="AJ43" s="317"/>
      <c r="AK43" s="317"/>
      <c r="AL43" s="317"/>
      <c r="AM43" s="317"/>
      <c r="AW43" s="690"/>
      <c r="AX43" s="5"/>
      <c r="AY43" s="5"/>
    </row>
    <row r="44" spans="1:119" ht="12" hidden="1" customHeight="1">
      <c r="A44" s="5"/>
      <c r="B44" s="5"/>
      <c r="C44" s="5"/>
      <c r="D44" s="5"/>
      <c r="E44" s="5"/>
      <c r="F44" s="5"/>
      <c r="G44" s="5"/>
      <c r="H44" s="5"/>
      <c r="I44" s="1034"/>
      <c r="J44" s="1034"/>
      <c r="K44" s="1034"/>
      <c r="L44" s="1034"/>
      <c r="M44" s="5"/>
      <c r="N44" s="5"/>
      <c r="O44" s="5"/>
      <c r="P44" s="5"/>
      <c r="Q44" s="5"/>
      <c r="R44" s="5"/>
      <c r="S44" s="5"/>
      <c r="T44" s="5"/>
      <c r="AD44" s="678"/>
      <c r="AE44" s="444"/>
      <c r="AF44" s="444"/>
      <c r="AH44" s="317"/>
      <c r="AI44" s="317"/>
      <c r="AJ44" s="317"/>
      <c r="AK44" s="317"/>
      <c r="AL44" s="317"/>
      <c r="AM44" s="317"/>
    </row>
    <row r="45" spans="1:119" customFormat="1" ht="20.100000000000001" customHeight="1">
      <c r="A45" s="633"/>
      <c r="B45" s="633">
        <f>IFERROR(INDEX($B$47:$B$134,MATCH(4,$A$47:$A$134,0)),0)</f>
        <v>1908240001</v>
      </c>
      <c r="C45" s="633"/>
      <c r="D45" s="633"/>
      <c r="E45" s="633"/>
      <c r="F45" s="633"/>
      <c r="G45" s="633"/>
      <c r="H45" s="633"/>
      <c r="I45" s="655"/>
      <c r="J45" s="655"/>
      <c r="K45" s="655"/>
      <c r="L45" s="655"/>
      <c r="M45" s="633"/>
      <c r="N45" s="656" t="s">
        <v>116</v>
      </c>
      <c r="O45" s="633"/>
      <c r="P45" s="633"/>
      <c r="Q45" s="633"/>
      <c r="R45" s="633"/>
      <c r="S45" s="633"/>
      <c r="T45" s="633"/>
      <c r="U45" s="633"/>
      <c r="V45" s="5"/>
      <c r="W45" s="5"/>
      <c r="X45" s="5"/>
      <c r="Y45" s="6"/>
      <c r="Z45" s="6"/>
      <c r="AA45" s="6"/>
      <c r="AB45" s="6"/>
      <c r="AC45" s="6"/>
      <c r="AD45" s="678"/>
      <c r="AE45" s="444"/>
      <c r="AF45" s="444"/>
      <c r="AG45" s="6"/>
      <c r="AH45" s="317"/>
      <c r="AI45" s="317"/>
      <c r="AJ45" s="317"/>
      <c r="AK45" s="317"/>
      <c r="AL45" s="317"/>
      <c r="AM45" s="317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119" s="231" customFormat="1" ht="15.95" customHeight="1">
      <c r="A46" s="634"/>
      <c r="B46" s="635" t="s">
        <v>117</v>
      </c>
      <c r="C46" s="635" t="s">
        <v>118</v>
      </c>
      <c r="D46" s="635" t="s">
        <v>119</v>
      </c>
      <c r="E46" s="636" t="s">
        <v>120</v>
      </c>
      <c r="F46" s="637" t="s">
        <v>121</v>
      </c>
      <c r="G46" s="635" t="s">
        <v>122</v>
      </c>
      <c r="H46" s="635" t="s">
        <v>123</v>
      </c>
      <c r="I46" s="657" t="s">
        <v>124</v>
      </c>
      <c r="J46" s="657" t="s">
        <v>125</v>
      </c>
      <c r="K46" s="658" t="s">
        <v>109</v>
      </c>
      <c r="L46" s="659" t="s">
        <v>126</v>
      </c>
      <c r="M46" s="659" t="s">
        <v>127</v>
      </c>
      <c r="N46" s="660" t="s">
        <v>13</v>
      </c>
      <c r="O46" s="660" t="s">
        <v>14</v>
      </c>
      <c r="P46" s="660" t="s">
        <v>15</v>
      </c>
      <c r="Q46" s="660" t="s">
        <v>16</v>
      </c>
      <c r="R46" s="660" t="s">
        <v>128</v>
      </c>
      <c r="S46" s="674" t="s">
        <v>129</v>
      </c>
      <c r="T46" s="674" t="s">
        <v>130</v>
      </c>
      <c r="U46" s="675"/>
      <c r="V46" s="302"/>
      <c r="W46" s="302"/>
      <c r="X46" s="302"/>
      <c r="Y46" s="679" t="s">
        <v>131</v>
      </c>
      <c r="Z46" s="636" t="s">
        <v>132</v>
      </c>
      <c r="AA46" s="679" t="s">
        <v>133</v>
      </c>
      <c r="AB46" s="679" t="s">
        <v>134</v>
      </c>
      <c r="AC46" s="659" t="s">
        <v>135</v>
      </c>
      <c r="AD46" s="659" t="s">
        <v>136</v>
      </c>
      <c r="AE46" s="680" t="s">
        <v>137</v>
      </c>
      <c r="AF46" s="680" t="s">
        <v>138</v>
      </c>
      <c r="AG46" s="680" t="s">
        <v>139</v>
      </c>
      <c r="AH46" s="680" t="s">
        <v>140</v>
      </c>
      <c r="AI46" s="680" t="s">
        <v>141</v>
      </c>
      <c r="AJ46" s="680" t="s">
        <v>142</v>
      </c>
      <c r="AK46" s="680" t="s">
        <v>143</v>
      </c>
      <c r="AL46" s="682" t="s">
        <v>144</v>
      </c>
      <c r="AM46" s="682" t="s">
        <v>145</v>
      </c>
      <c r="AN46" s="683" t="s">
        <v>146</v>
      </c>
      <c r="AO46" s="683" t="s">
        <v>147</v>
      </c>
      <c r="AP46" s="683" t="s">
        <v>148</v>
      </c>
      <c r="AQ46" s="683" t="s">
        <v>149</v>
      </c>
      <c r="AR46" s="685" t="s">
        <v>150</v>
      </c>
      <c r="AS46" s="685" t="s">
        <v>151</v>
      </c>
      <c r="AT46" s="685" t="s">
        <v>152</v>
      </c>
      <c r="AU46" s="685" t="s">
        <v>153</v>
      </c>
      <c r="AV46" s="682" t="s">
        <v>144</v>
      </c>
      <c r="AW46" s="682" t="s">
        <v>145</v>
      </c>
      <c r="AX46" s="683" t="s">
        <v>154</v>
      </c>
      <c r="AY46" s="683" t="s">
        <v>147</v>
      </c>
      <c r="AZ46" s="683" t="s">
        <v>148</v>
      </c>
      <c r="BA46" s="683" t="s">
        <v>149</v>
      </c>
      <c r="BB46" s="685" t="s">
        <v>150</v>
      </c>
      <c r="BC46" s="685" t="s">
        <v>151</v>
      </c>
      <c r="BD46" s="685" t="s">
        <v>152</v>
      </c>
      <c r="BE46" s="685" t="s">
        <v>153</v>
      </c>
      <c r="BF46" s="682" t="s">
        <v>144</v>
      </c>
      <c r="BG46" s="682" t="s">
        <v>145</v>
      </c>
      <c r="BH46" s="683" t="s">
        <v>154</v>
      </c>
      <c r="BI46" s="683" t="s">
        <v>147</v>
      </c>
      <c r="BJ46" s="683" t="s">
        <v>148</v>
      </c>
      <c r="BK46" s="683" t="s">
        <v>149</v>
      </c>
      <c r="BL46" s="685" t="s">
        <v>150</v>
      </c>
      <c r="BM46" s="685" t="s">
        <v>151</v>
      </c>
      <c r="BN46" s="685" t="s">
        <v>152</v>
      </c>
      <c r="BO46" s="685" t="s">
        <v>153</v>
      </c>
      <c r="BP46" s="682" t="s">
        <v>144</v>
      </c>
      <c r="BQ46" s="682" t="s">
        <v>145</v>
      </c>
      <c r="BR46" s="683" t="s">
        <v>154</v>
      </c>
      <c r="BS46" s="683" t="s">
        <v>147</v>
      </c>
      <c r="BT46" s="683" t="s">
        <v>148</v>
      </c>
      <c r="BU46" s="683" t="s">
        <v>149</v>
      </c>
      <c r="BV46" s="685" t="s">
        <v>150</v>
      </c>
      <c r="BW46" s="685" t="s">
        <v>151</v>
      </c>
      <c r="BX46" s="685" t="s">
        <v>152</v>
      </c>
      <c r="BY46" s="685" t="s">
        <v>153</v>
      </c>
      <c r="BZ46" s="682" t="s">
        <v>144</v>
      </c>
      <c r="CA46" s="682" t="s">
        <v>145</v>
      </c>
      <c r="CB46" s="683" t="s">
        <v>154</v>
      </c>
      <c r="CC46" s="683" t="s">
        <v>147</v>
      </c>
      <c r="CD46" s="683" t="s">
        <v>148</v>
      </c>
      <c r="CE46" s="683" t="s">
        <v>149</v>
      </c>
      <c r="CF46" s="685" t="s">
        <v>150</v>
      </c>
      <c r="CG46" s="685" t="s">
        <v>151</v>
      </c>
      <c r="CH46" s="685" t="s">
        <v>152</v>
      </c>
      <c r="CI46" s="685" t="s">
        <v>153</v>
      </c>
      <c r="CJ46" s="691">
        <v>1</v>
      </c>
      <c r="CK46" s="691">
        <v>2</v>
      </c>
      <c r="CL46" s="691">
        <v>3</v>
      </c>
      <c r="CM46" s="691">
        <v>4</v>
      </c>
      <c r="CN46" s="691">
        <v>5</v>
      </c>
      <c r="CO46" s="691">
        <v>6</v>
      </c>
      <c r="CP46" s="691">
        <v>7</v>
      </c>
      <c r="CQ46" s="691">
        <v>8</v>
      </c>
      <c r="CR46" s="691">
        <v>9</v>
      </c>
      <c r="CS46" s="691">
        <v>10</v>
      </c>
      <c r="CT46" s="691">
        <v>11</v>
      </c>
      <c r="CU46" s="691">
        <v>12</v>
      </c>
      <c r="CV46" s="691">
        <v>13</v>
      </c>
      <c r="CW46" s="691">
        <v>14</v>
      </c>
      <c r="CX46" s="691">
        <v>15</v>
      </c>
      <c r="CY46" s="691">
        <v>16</v>
      </c>
      <c r="CZ46" s="691">
        <v>17</v>
      </c>
      <c r="DA46" s="691">
        <v>18</v>
      </c>
      <c r="DB46" s="691">
        <v>19</v>
      </c>
      <c r="DC46" s="691">
        <v>20</v>
      </c>
      <c r="DD46" s="691">
        <v>21</v>
      </c>
      <c r="DE46" s="691">
        <v>22</v>
      </c>
      <c r="DF46" s="691">
        <v>23</v>
      </c>
      <c r="DG46" s="691">
        <v>24</v>
      </c>
      <c r="DH46" s="691">
        <v>25</v>
      </c>
      <c r="DI46" s="691">
        <v>26</v>
      </c>
      <c r="DJ46" s="691">
        <v>27</v>
      </c>
      <c r="DK46" s="691">
        <v>28</v>
      </c>
      <c r="DL46" s="691">
        <v>29</v>
      </c>
      <c r="DM46" s="691">
        <v>30</v>
      </c>
    </row>
    <row r="47" spans="1:119" s="297" customFormat="1" ht="15.95" customHeight="1">
      <c r="A47" s="638">
        <f>IF(C47=0,0,IF(ROW(A47)=$D$2,4,0))</f>
        <v>4</v>
      </c>
      <c r="B47" s="297">
        <f>IFERROR(INDEX(业绩录入!$D$9:$D$44,MATCH(SMALL(业绩录入!$A$9:$A$44,ROW(A1)),业绩录入!$A$9:$A$44,0)),"")</f>
        <v>1908240001</v>
      </c>
      <c r="C47" s="297" t="str">
        <f>IFERROR(INDEX(业绩录入!E$9:E$10001,MATCH($B47,业绩录入!$D$9:$D$10001,0)),0)</f>
        <v>范勇</v>
      </c>
      <c r="D47" s="297" t="str">
        <f>IFERROR(INDEX(业绩录入!F$9:F$10001,MATCH($B47,业绩录入!$D$9:$D$10001,0)),0)</f>
        <v>19/08/24/15</v>
      </c>
      <c r="E47" s="297" t="str">
        <f>IFERROR(INDEX(业绩录入!G$9:G$10001,MATCH($B47,业绩录入!$D$9:$D$10001,0)),0)</f>
        <v>婚纱照</v>
      </c>
      <c r="F47" s="297">
        <f>IFERROR(INDEX(业绩录入!H$9:H$10001,MATCH($B47,业绩录入!$D$9:$D$10001,0)),0)</f>
        <v>5600</v>
      </c>
      <c r="G47" s="297" t="str">
        <f>IFERROR(INDEX(业绩录入!I$9:I$10001,MATCH($B47,业绩录入!$D$9:$D$10001,0)),0)</f>
        <v>公司的风格</v>
      </c>
      <c r="H47" s="297" t="str">
        <f>IFERROR(INDEX(业绩录入!J$9:J$10001,MATCH($B47,业绩录入!$D$9:$D$10001,0)),0)</f>
        <v>自然进店</v>
      </c>
      <c r="I47" s="297">
        <f>IFERROR(INDEX(业绩录入!K$9:K$10001,MATCH($B47,业绩录入!$D$9:$D$10001,0)),0)</f>
        <v>0</v>
      </c>
      <c r="J47" s="297">
        <f>IFERROR(INDEX(业绩录入!L$9:L$10001,MATCH($B47,业绩录入!$D$9:$D$10001,0)),0)</f>
        <v>5600</v>
      </c>
      <c r="K47" s="297">
        <f>IFERROR(INDEX(业绩录入!M$9:M$10001,MATCH($B47,业绩录入!$D$9:$D$10001,0)),0)</f>
        <v>0</v>
      </c>
      <c r="L47" s="297">
        <f>IFERROR(INDEX(业绩录入!N$9:N$10001,MATCH($B47,业绩录入!$D$9:$D$10001,0)),0)</f>
        <v>0</v>
      </c>
      <c r="M47" s="297">
        <f>IFERROR(INDEX(业绩录入!O$9:O$10001,MATCH($B47,业绩录入!$D$9:$D$10001,0)),0)</f>
        <v>0</v>
      </c>
      <c r="N47" s="297">
        <f>IFERROR(INDEX(业绩录入!P$9:P$10001,MATCH($B47,业绩录入!$D$9:$D$10001,0)),0)</f>
        <v>1680</v>
      </c>
      <c r="O47" s="297">
        <f>IFERROR(INDEX(业绩录入!Q$9:Q$10001,MATCH($B47,业绩录入!$D$9:$D$10001,0)),0)</f>
        <v>3920</v>
      </c>
      <c r="P47" s="297">
        <f>IFERROR(INDEX(业绩录入!R$9:R$10001,MATCH($B47,业绩录入!$D$9:$D$10001,0)),0)</f>
        <v>850</v>
      </c>
      <c r="Q47" s="297">
        <f>IFERROR(INDEX(业绩录入!S$9:S$10001,MATCH($B47,业绩录入!$D$9:$D$10001,0)),0)</f>
        <v>1071</v>
      </c>
      <c r="R47" s="297">
        <f>IFERROR(INDEX(业绩录入!T$9:T$10001,MATCH($B47,业绩录入!$D$9:$D$10001,0)),0)</f>
        <v>1999</v>
      </c>
      <c r="S47" s="297">
        <f>IFERROR(INDEX(业绩录入!U$9:U$10001,MATCH($B47,业绩录入!$D$9:$D$10001,0)),0)</f>
        <v>0</v>
      </c>
      <c r="T47" s="297" t="str">
        <f>IFERROR(INDEX(业绩录入!V$9:V$10001,MATCH($B47,业绩录入!$D$9:$D$10001,0)),0)</f>
        <v>FGFDGFG</v>
      </c>
      <c r="U47" s="676"/>
      <c r="W47" s="297">
        <f>SUMPRODUCT((W$81:W$149=$D3)*$E3)</f>
        <v>0</v>
      </c>
      <c r="Y47" s="297">
        <f>IFERROR(INDEX(业绩录入!W$9:W$10001,MATCH($B47,业绩录入!$D$9:$D$10001,0)),0)</f>
        <v>0</v>
      </c>
      <c r="Z47" s="297" t="str">
        <f>IFERROR(INDEX(业绩录入!X$9:X$10001,MATCH($B47,业绩录入!$D$9:$D$10001,0)),0)</f>
        <v>123465563</v>
      </c>
      <c r="AA47" s="297" t="str">
        <f>IFERROR(INDEX(业绩录入!Y$9:Y$10001,MATCH($B47,业绩录入!$D$9:$D$10001,0)),0)</f>
        <v>2019/08/2</v>
      </c>
      <c r="AB47" s="297">
        <f>IFERROR(INDEX(业绩录入!Z$9:Z$10001,MATCH($B47,业绩录入!$D$9:$D$10001,0)),0)</f>
        <v>0</v>
      </c>
      <c r="AC47" s="297">
        <f>IFERROR(INDEX(业绩录入!AA$9:AA$10001,MATCH($B47,业绩录入!$D$9:$D$10001,0)),0)</f>
        <v>0</v>
      </c>
      <c r="AD47" s="297">
        <f>IFERROR(INDEX(业绩录入!AB$9:AB$10001,MATCH($B47,业绩录入!$D$9:$D$10001,0)),0)</f>
        <v>0</v>
      </c>
      <c r="AE47" s="297">
        <f>IFERROR(INDEX(业绩录入!AC$9:AC$10001,MATCH($B47,业绩录入!$D$9:$D$10001,0)),0)</f>
        <v>0</v>
      </c>
      <c r="AF47" s="297">
        <f>IFERROR(INDEX(业绩录入!AD$9:AD$10001,MATCH($B47,业绩录入!$D$9:$D$10001,0)),0)</f>
        <v>0</v>
      </c>
      <c r="AG47" s="297">
        <f>IFERROR(INDEX(业绩录入!AE$9:AE$10001,MATCH($B47,业绩录入!$D$9:$D$10001,0)),0)</f>
        <v>0</v>
      </c>
      <c r="AH47" s="297">
        <f>IFERROR(INDEX(业绩录入!AF$9:AF$10001,MATCH($B47,业绩录入!$D$9:$D$10001,0)),0)</f>
        <v>0</v>
      </c>
      <c r="AI47" s="297">
        <f>IFERROR(INDEX(业绩录入!AG$9:AG$10001,MATCH($B47,业绩录入!$D$9:$D$10001,0)),0)</f>
        <v>0</v>
      </c>
      <c r="AJ47" s="297">
        <f>IFERROR(INDEX(业绩录入!AH$9:AH$10001,MATCH($B47,业绩录入!$D$9:$D$10001,0)),0)</f>
        <v>0</v>
      </c>
      <c r="AK47" s="297">
        <f>IFERROR(INDEX(业绩录入!AI$9:AI$10001,MATCH($B47,业绩录入!$D$9:$D$10001,0)),0)</f>
        <v>0</v>
      </c>
      <c r="AL47" s="297">
        <f>IFERROR(INDEX(业绩录入!AJ$9:AJ$10001,MATCH($B47,业绩录入!$D$9:$D$10001,0)),0)</f>
        <v>1</v>
      </c>
      <c r="AM47" s="297" t="str">
        <f>IFERROR(INDEX(业绩录入!AK$9:AK$10001,MATCH($B47,业绩录入!$D$9:$D$10001,0)),0)</f>
        <v>艺术照</v>
      </c>
      <c r="AN47" s="297">
        <f>IFERROR(INDEX(业绩录入!AL$9:AL$10001,MATCH($B47,业绩录入!$D$9:$D$10001,0)),0)</f>
        <v>5600</v>
      </c>
      <c r="AO47" s="297" t="str">
        <f>IFERROR(INDEX(业绩录入!AM$9:AM$10001,MATCH($B47,业绩录入!$D$9:$D$10001,0)),0)</f>
        <v>艺术照</v>
      </c>
      <c r="AP47" s="297" t="str">
        <f>IFERROR(INDEX(业绩录入!AN$9:AN$10001,MATCH($B47,业绩录入!$D$9:$D$10001,0)),0)</f>
        <v>艺术照</v>
      </c>
      <c r="AQ47" s="297" t="str">
        <f>IFERROR(INDEX(业绩录入!AO$9:AO$10001,MATCH($B47,业绩录入!$D$9:$D$10001,0)),0)</f>
        <v>艺术照</v>
      </c>
      <c r="AR47" s="297">
        <f>IFERROR(INDEX(业绩录入!AP$9:AP$10001,MATCH($B47,业绩录入!$D$9:$D$10001,0)),0)</f>
        <v>1399.3</v>
      </c>
      <c r="AS47" s="297">
        <f>IFERROR(INDEX(业绩录入!AQ$9:AQ$10001,MATCH($B47,业绩录入!$D$9:$D$10001,0)),0)</f>
        <v>299.85000000000002</v>
      </c>
      <c r="AT47" s="297">
        <f>IFERROR(INDEX(业绩录入!AR$9:AR$10001,MATCH($B47,业绩录入!$D$9:$D$10001,0)),0)</f>
        <v>200</v>
      </c>
      <c r="AU47" s="297">
        <f>IFERROR(INDEX(业绩录入!AS$9:AS$10001,MATCH($B47,业绩录入!$D$9:$D$10001,0)),0)</f>
        <v>99.95</v>
      </c>
      <c r="AV47" s="297">
        <f>IFERROR(INDEX(业绩录入!AT$9:AT$10001,MATCH($B47,业绩录入!$D$9:$D$10001,0)),0)</f>
        <v>0</v>
      </c>
      <c r="AW47" s="297">
        <f>IFERROR(INDEX(业绩录入!AU$9:AU$10001,MATCH($B47,业绩录入!$D$9:$D$10001,0)),0)</f>
        <v>0</v>
      </c>
      <c r="AX47" s="297">
        <f>IFERROR(INDEX(业绩录入!AV$9:AV$10001,MATCH($B47,业绩录入!$D$9:$D$10001,0)),0)</f>
        <v>0</v>
      </c>
      <c r="AY47" s="297">
        <f>IFERROR(INDEX(业绩录入!AW$9:AW$10001,MATCH($B47,业绩录入!$D$9:$D$10001,0)),0)</f>
        <v>0</v>
      </c>
      <c r="AZ47" s="297">
        <f>IFERROR(INDEX(业绩录入!AX$9:AX$10001,MATCH($B47,业绩录入!$D$9:$D$10001,0)),0)</f>
        <v>0</v>
      </c>
      <c r="BA47" s="297">
        <f>IFERROR(INDEX(业绩录入!AY$9:AY$10001,MATCH($B47,业绩录入!$D$9:$D$10001,0)),0)</f>
        <v>0</v>
      </c>
      <c r="BB47" s="297">
        <f>IFERROR(INDEX(业绩录入!AZ$9:AZ$10001,MATCH($B47,业绩录入!$D$9:$D$10001,0)),0)</f>
        <v>0</v>
      </c>
      <c r="BC47" s="297">
        <f>IFERROR(INDEX(业绩录入!BA$9:BA$10001,MATCH($B47,业绩录入!$D$9:$D$10001,0)),0)</f>
        <v>0</v>
      </c>
      <c r="BD47" s="297">
        <f>IFERROR(INDEX(业绩录入!BB$9:BB$10001,MATCH($B47,业绩录入!$D$9:$D$10001,0)),0)</f>
        <v>0</v>
      </c>
      <c r="BE47" s="297">
        <f>IFERROR(INDEX(业绩录入!BC$9:BC$10001,MATCH($B47,业绩录入!$D$9:$D$10001,0)),0)</f>
        <v>0</v>
      </c>
      <c r="BF47" s="297">
        <f>IFERROR(INDEX(业绩录入!BD$9:BD$10001,MATCH($B47,业绩录入!$D$9:$D$10001,0)),0)</f>
        <v>0</v>
      </c>
      <c r="BG47" s="297">
        <f>IFERROR(INDEX(业绩录入!BE$9:BE$10001,MATCH($B47,业绩录入!$D$9:$D$10001,0)),0)</f>
        <v>0</v>
      </c>
      <c r="BH47" s="297">
        <f>IFERROR(INDEX(业绩录入!BF$9:BF$10001,MATCH($B47,业绩录入!$D$9:$D$10001,0)),0)</f>
        <v>0</v>
      </c>
      <c r="BI47" s="297">
        <f>IFERROR(INDEX(业绩录入!BG$9:BG$10001,MATCH($B47,业绩录入!$D$9:$D$10001,0)),0)</f>
        <v>0</v>
      </c>
      <c r="BJ47" s="297">
        <f>IFERROR(INDEX(业绩录入!BH$9:BH$10001,MATCH($B47,业绩录入!$D$9:$D$10001,0)),0)</f>
        <v>0</v>
      </c>
      <c r="BK47" s="297">
        <f>IFERROR(INDEX(业绩录入!BI$9:BI$10001,MATCH($B47,业绩录入!$D$9:$D$10001,0)),0)</f>
        <v>0</v>
      </c>
      <c r="BL47" s="297">
        <f>IFERROR(INDEX(业绩录入!BJ$9:BJ$10001,MATCH($B47,业绩录入!$D$9:$D$10001,0)),0)</f>
        <v>0</v>
      </c>
      <c r="BM47" s="297">
        <f>IFERROR(INDEX(业绩录入!BK$9:BK$10001,MATCH($B47,业绩录入!$D$9:$D$10001,0)),0)</f>
        <v>0</v>
      </c>
      <c r="BN47" s="297">
        <f>IFERROR(INDEX(业绩录入!BL$9:BL$10001,MATCH($B47,业绩录入!$D$9:$D$10001,0)),0)</f>
        <v>0</v>
      </c>
      <c r="BO47" s="297">
        <f>IFERROR(INDEX(业绩录入!BM$9:BM$10001,MATCH($B47,业绩录入!$D$9:$D$10001,0)),0)</f>
        <v>0</v>
      </c>
      <c r="BP47" s="297">
        <f>IFERROR(INDEX(业绩录入!BN$9:BN$10001,MATCH($B47,业绩录入!$D$9:$D$10001,0)),0)</f>
        <v>0</v>
      </c>
      <c r="BQ47" s="297">
        <f>IFERROR(INDEX(业绩录入!BO$9:BO$10001,MATCH($B47,业绩录入!$D$9:$D$10001,0)),0)</f>
        <v>0</v>
      </c>
      <c r="BR47" s="297">
        <f>IFERROR(INDEX(业绩录入!BP$9:BP$10001,MATCH($B47,业绩录入!$D$9:$D$10001,0)),0)</f>
        <v>0</v>
      </c>
      <c r="BS47" s="297">
        <f>IFERROR(INDEX(业绩录入!BQ$9:BQ$10001,MATCH($B47,业绩录入!$D$9:$D$10001,0)),0)</f>
        <v>0</v>
      </c>
      <c r="BT47" s="297">
        <f>IFERROR(INDEX(业绩录入!BR$9:BR$10001,MATCH($B47,业绩录入!$D$9:$D$10001,0)),0)</f>
        <v>0</v>
      </c>
      <c r="BU47" s="297">
        <f>IFERROR(INDEX(业绩录入!BS$9:BS$10001,MATCH($B47,业绩录入!$D$9:$D$10001,0)),0)</f>
        <v>0</v>
      </c>
      <c r="BV47" s="297">
        <f>IFERROR(INDEX(业绩录入!BT$9:BT$10001,MATCH($B47,业绩录入!$D$9:$D$10001,0)),0)</f>
        <v>0</v>
      </c>
      <c r="BW47" s="297">
        <f>IFERROR(INDEX(业绩录入!BU$9:BU$10001,MATCH($B47,业绩录入!$D$9:$D$10001,0)),0)</f>
        <v>0</v>
      </c>
      <c r="BX47" s="297">
        <f>IFERROR(INDEX(业绩录入!BV$9:BV$10001,MATCH($B47,业绩录入!$D$9:$D$10001,0)),0)</f>
        <v>0</v>
      </c>
      <c r="BY47" s="297">
        <f>IFERROR(INDEX(业绩录入!BW$9:BW$10001,MATCH($B47,业绩录入!$D$9:$D$10001,0)),0)</f>
        <v>0</v>
      </c>
      <c r="BZ47" s="297">
        <f>IFERROR(INDEX(业绩录入!BX$9:BX$10001,MATCH($B47,业绩录入!$D$9:$D$10001,0)),0)</f>
        <v>0</v>
      </c>
      <c r="CA47" s="297">
        <f>IFERROR(INDEX(业绩录入!BY$9:BY$10001,MATCH($B47,业绩录入!$D$9:$D$10001,0)),0)</f>
        <v>0</v>
      </c>
      <c r="CB47" s="297">
        <f>IFERROR(INDEX(业绩录入!BZ$9:BZ$10001,MATCH($B47,业绩录入!$D$9:$D$10001,0)),0)</f>
        <v>0</v>
      </c>
      <c r="CC47" s="297">
        <f>IFERROR(INDEX(业绩录入!CA$9:CA$10001,MATCH($B47,业绩录入!$D$9:$D$10001,0)),0)</f>
        <v>0</v>
      </c>
      <c r="CD47" s="297">
        <f>IFERROR(INDEX(业绩录入!CB$9:CB$10001,MATCH($B47,业绩录入!$D$9:$D$10001,0)),0)</f>
        <v>0</v>
      </c>
      <c r="CE47" s="297">
        <f>IFERROR(INDEX(业绩录入!CC$9:CC$10001,MATCH($B47,业绩录入!$D$9:$D$10001,0)),0)</f>
        <v>0</v>
      </c>
      <c r="CF47" s="297">
        <f>IFERROR(INDEX(业绩录入!CD$9:CD$10001,MATCH($B47,业绩录入!$D$9:$D$10001,0)),0)</f>
        <v>0</v>
      </c>
      <c r="CG47" s="297">
        <f>IFERROR(INDEX(业绩录入!CE$9:CE$10001,MATCH($B47,业绩录入!$D$9:$D$10001,0)),0)</f>
        <v>0</v>
      </c>
      <c r="CH47" s="297">
        <f>IFERROR(INDEX(业绩录入!CF$9:CF$10001,MATCH($B47,业绩录入!$D$9:$D$10001,0)),0)</f>
        <v>0</v>
      </c>
      <c r="CI47" s="297">
        <f>IFERROR(INDEX(业绩录入!CG$9:CG$10001,MATCH($B47,业绩录入!$D$9:$D$10001,0)),0)</f>
        <v>0</v>
      </c>
      <c r="CJ47" s="297">
        <f>IFERROR(INDEX(业绩录入!CH$9:CH$10001,MATCH($B47,业绩录入!$D$9:$D$10001,0)),0)</f>
        <v>28</v>
      </c>
      <c r="CK47" s="297">
        <f>IFERROR(INDEX(业绩录入!CI$9:CI$10001,MATCH($B47,业绩录入!$D$9:$D$10001,0)),0)</f>
        <v>3</v>
      </c>
      <c r="CL47" s="297">
        <f>IFERROR(INDEX(业绩录入!CJ$9:CJ$10001,MATCH($B47,业绩录入!$D$9:$D$10001,0)),0)</f>
        <v>4</v>
      </c>
      <c r="CM47" s="297">
        <f>IFERROR(INDEX(业绩录入!CK$9:CK$10001,MATCH($B47,业绩录入!$D$9:$D$10001,0)),0)</f>
        <v>9</v>
      </c>
      <c r="CN47" s="297">
        <f>IFERROR(INDEX(业绩录入!CL$9:CL$10001,MATCH($B47,业绩录入!$D$9:$D$10001,0)),0)</f>
        <v>12</v>
      </c>
      <c r="CO47" s="297">
        <f>IFERROR(INDEX(业绩录入!CM$9:CM$10001,MATCH($B47,业绩录入!$D$9:$D$10001,0)),0)</f>
        <v>13</v>
      </c>
      <c r="CP47" s="297">
        <f>IFERROR(INDEX(业绩录入!CN$9:CN$10001,MATCH($B47,业绩录入!$D$9:$D$10001,0)),0)</f>
        <v>7</v>
      </c>
      <c r="CQ47" s="297">
        <f>IFERROR(INDEX(业绩录入!CO$9:CO$10001,MATCH($B47,业绩录入!$D$9:$D$10001,0)),0)</f>
        <v>1</v>
      </c>
      <c r="CR47" s="297">
        <f>IFERROR(INDEX(业绩录入!CP$9:CP$10001,MATCH($B47,业绩录入!$D$9:$D$10001,0)),0)</f>
        <v>29</v>
      </c>
      <c r="CS47" s="297">
        <f>IFERROR(INDEX(业绩录入!CQ$9:CQ$10001,MATCH($B47,业绩录入!$D$9:$D$10001,0)),0)</f>
        <v>2</v>
      </c>
      <c r="CT47" s="297">
        <f>IFERROR(INDEX(业绩录入!CR$9:CR$10001,MATCH($B47,业绩录入!$D$9:$D$10001,0)),0)</f>
        <v>19</v>
      </c>
      <c r="CU47" s="297">
        <f>IFERROR(INDEX(业绩录入!CS$9:CS$10001,MATCH($B47,业绩录入!$D$9:$D$10001,0)),0)</f>
        <v>17</v>
      </c>
      <c r="CV47" s="297">
        <f>IFERROR(INDEX(业绩录入!CT$9:CT$10001,MATCH($B47,业绩录入!$D$9:$D$10001,0)),0)</f>
        <v>0</v>
      </c>
      <c r="CW47" s="297">
        <f>IFERROR(INDEX(业绩录入!CU$9:CU$10001,MATCH($B47,业绩录入!$D$9:$D$10001,0)),0)</f>
        <v>0</v>
      </c>
      <c r="CX47" s="297">
        <f>IFERROR(INDEX(业绩录入!CV$9:CV$10001,MATCH($B47,业绩录入!$D$9:$D$10001,0)),0)</f>
        <v>0</v>
      </c>
      <c r="CY47" s="297">
        <f>IFERROR(INDEX(业绩录入!CW$9:CW$10001,MATCH($B47,业绩录入!$D$9:$D$10001,0)),0)</f>
        <v>0</v>
      </c>
      <c r="CZ47" s="297">
        <f>IFERROR(INDEX(业绩录入!CX$9:CX$10001,MATCH($B47,业绩录入!$D$9:$D$10001,0)),0)</f>
        <v>0</v>
      </c>
      <c r="DA47" s="297">
        <f>IFERROR(INDEX(业绩录入!CY$9:CY$10001,MATCH($B47,业绩录入!$D$9:$D$10001,0)),0)</f>
        <v>0</v>
      </c>
      <c r="DB47" s="297">
        <f>IFERROR(INDEX(业绩录入!CZ$9:CZ$10001,MATCH($B47,业绩录入!$D$9:$D$10001,0)),0)</f>
        <v>0</v>
      </c>
      <c r="DC47" s="297">
        <f>IFERROR(INDEX(业绩录入!DA$9:DA$10001,MATCH($B47,业绩录入!$D$9:$D$10001,0)),0)</f>
        <v>0</v>
      </c>
      <c r="DD47" s="297">
        <f>IFERROR(INDEX(业绩录入!DB$9:DB$10001,MATCH($B47,业绩录入!$D$9:$D$10001,0)),0)</f>
        <v>0</v>
      </c>
      <c r="DE47" s="297">
        <f>IFERROR(INDEX(业绩录入!DC$9:DC$10001,MATCH($B47,业绩录入!$D$9:$D$10001,0)),0)</f>
        <v>0</v>
      </c>
      <c r="DF47" s="297">
        <f>IFERROR(INDEX(业绩录入!DD$9:DD$10001,MATCH($B47,业绩录入!$D$9:$D$10001,0)),0)</f>
        <v>0</v>
      </c>
      <c r="DG47" s="297">
        <f>IFERROR(INDEX(业绩录入!DE$9:DE$10001,MATCH($B47,业绩录入!$D$9:$D$10001,0)),0)</f>
        <v>0</v>
      </c>
      <c r="DH47" s="297">
        <f>IFERROR(INDEX(业绩录入!DF$9:DF$10001,MATCH($B47,业绩录入!$D$9:$D$10001,0)),0)</f>
        <v>0</v>
      </c>
      <c r="DI47" s="297">
        <f>IFERROR(INDEX(业绩录入!DG$9:DG$10001,MATCH($B47,业绩录入!$D$9:$D$10001,0)),0)</f>
        <v>0</v>
      </c>
      <c r="DJ47" s="297">
        <f>IFERROR(INDEX(业绩录入!DH$9:DH$10001,MATCH($B47,业绩录入!$D$9:$D$10001,0)),0)</f>
        <v>0</v>
      </c>
      <c r="DK47" s="297">
        <f>IFERROR(INDEX(业绩录入!DI$9:DI$10001,MATCH($B47,业绩录入!$D$9:$D$10001,0)),0)</f>
        <v>0</v>
      </c>
      <c r="DL47" s="297">
        <f>IFERROR(INDEX(业绩录入!DJ$9:DJ$10001,MATCH($B47,业绩录入!$D$9:$D$10001,0)),0)</f>
        <v>0</v>
      </c>
      <c r="DM47" s="297">
        <f>IFERROR(INDEX(业绩录入!DK$9:DK$10001,MATCH($B47,业绩录入!$D$9:$D$10001,0)),0)</f>
        <v>0</v>
      </c>
      <c r="DN47" s="297">
        <f>IFERROR(INDEX(业绩录入!DL$9:DL$10001,MATCH($B47,业绩录入!$D$9:$D$10001,0)),0)</f>
        <v>40</v>
      </c>
      <c r="DO47" s="297">
        <f>IFERROR(INDEX(业绩录入!DM$9:DM$10001,MATCH($B47,业绩录入!$D$9:$D$10001,0)),0)</f>
        <v>5</v>
      </c>
    </row>
    <row r="48" spans="1:119" s="319" customFormat="1">
      <c r="A48" s="638">
        <f t="shared" ref="A48:A79" si="3">IF(C48=0,0,IF(ROW(A48)=$D$2,4,0))</f>
        <v>0</v>
      </c>
      <c r="B48" s="297">
        <f>IFERROR(INDEX(业绩录入!$D$9:$D$44,MATCH(SMALL(业绩录入!$A$9:$A$44,ROW(A2)),业绩录入!$A$9:$A$44,0)),"")</f>
        <v>1908240002</v>
      </c>
      <c r="C48" s="297" t="str">
        <f>IFERROR(INDEX(业绩录入!E$9:E$10001,MATCH($B48,业绩录入!$D$9:$D$10001,0)),0)</f>
        <v>志强</v>
      </c>
      <c r="D48" s="297" t="str">
        <f>IFERROR(INDEX(业绩录入!F$9:F$10001,MATCH($B48,业绩录入!$D$9:$D$10001,0)),0)</f>
        <v>19/08/24/16</v>
      </c>
      <c r="E48" s="297" t="str">
        <f>IFERROR(INDEX(业绩录入!G$9:G$10001,MATCH($B48,业绩录入!$D$9:$D$10001,0)),0)</f>
        <v>婚纱照</v>
      </c>
      <c r="F48" s="297">
        <f>IFERROR(INDEX(业绩录入!H$9:H$10001,MATCH($B48,业绩录入!$D$9:$D$10001,0)),0)</f>
        <v>5600</v>
      </c>
      <c r="G48" s="297" t="str">
        <f>IFERROR(INDEX(业绩录入!I$9:I$10001,MATCH($B48,业绩录入!$D$9:$D$10001,0)),0)</f>
        <v>是非法的</v>
      </c>
      <c r="H48" s="297" t="str">
        <f>IFERROR(INDEX(业绩录入!J$9:J$10001,MATCH($B48,业绩录入!$D$9:$D$10001,0)),0)</f>
        <v>自然进店</v>
      </c>
      <c r="I48" s="297">
        <f>IFERROR(INDEX(业绩录入!K$9:K$10001,MATCH($B48,业绩录入!$D$9:$D$10001,0)),0)</f>
        <v>1000</v>
      </c>
      <c r="J48" s="297">
        <f>IFERROR(INDEX(业绩录入!L$9:L$10001,MATCH($B48,业绩录入!$D$9:$D$10001,0)),0)</f>
        <v>0</v>
      </c>
      <c r="K48" s="297">
        <f>IFERROR(INDEX(业绩录入!M$9:M$10001,MATCH($B48,业绩录入!$D$9:$D$10001,0)),0)</f>
        <v>4600</v>
      </c>
      <c r="L48" s="297">
        <f>IFERROR(INDEX(业绩录入!N$9:N$10001,MATCH($B48,业绩录入!$D$9:$D$10001,0)),0)</f>
        <v>0</v>
      </c>
      <c r="M48" s="297">
        <f>IFERROR(INDEX(业绩录入!O$9:O$10001,MATCH($B48,业绩录入!$D$9:$D$10001,0)),0)</f>
        <v>0</v>
      </c>
      <c r="N48" s="297">
        <f>IFERROR(INDEX(业绩录入!P$9:P$10001,MATCH($B48,业绩录入!$D$9:$D$10001,0)),0)</f>
        <v>300</v>
      </c>
      <c r="O48" s="297">
        <f>IFERROR(INDEX(业绩录入!Q$9:Q$10001,MATCH($B48,业绩录入!$D$9:$D$10001,0)),0)</f>
        <v>700</v>
      </c>
      <c r="P48" s="297">
        <f>IFERROR(INDEX(业绩录入!R$9:R$10001,MATCH($B48,业绩录入!$D$9:$D$10001,0)),0)</f>
        <v>580</v>
      </c>
      <c r="Q48" s="297">
        <f>IFERROR(INDEX(业绩录入!S$9:S$10001,MATCH($B48,业绩录入!$D$9:$D$10001,0)),0)</f>
        <v>0</v>
      </c>
      <c r="R48" s="297">
        <f>IFERROR(INDEX(业绩录入!T$9:T$10001,MATCH($B48,业绩录入!$D$9:$D$10001,0)),0)</f>
        <v>700</v>
      </c>
      <c r="S48" s="297" t="str">
        <f>IFERROR(INDEX(业绩录入!U$9:U$10001,MATCH($B48,业绩录入!$D$9:$D$10001,0)),0)</f>
        <v>志强</v>
      </c>
      <c r="T48" s="297" t="str">
        <f>IFERROR(INDEX(业绩录入!V$9:V$10001,MATCH($B48,业绩录入!$D$9:$D$10001,0)),0)</f>
        <v>SDFGDFGSDG</v>
      </c>
      <c r="U48" s="676"/>
      <c r="V48" s="297"/>
      <c r="W48" s="297"/>
      <c r="X48" s="297"/>
      <c r="Y48" s="297">
        <f>IFERROR(INDEX(业绩录入!W$9:W$10001,MATCH($B48,业绩录入!$D$9:$D$10001,0)),0)</f>
        <v>0</v>
      </c>
      <c r="Z48" s="297" t="str">
        <f>IFERROR(INDEX(业绩录入!X$9:X$10001,MATCH($B48,业绩录入!$D$9:$D$10001,0)),0)</f>
        <v>1655656365</v>
      </c>
      <c r="AA48" s="297" t="str">
        <f>IFERROR(INDEX(业绩录入!Y$9:Y$10001,MATCH($B48,业绩录入!$D$9:$D$10001,0)),0)</f>
        <v>2019/08/2</v>
      </c>
      <c r="AB48" s="297">
        <f>IFERROR(INDEX(业绩录入!Z$9:Z$10001,MATCH($B48,业绩录入!$D$9:$D$10001,0)),0)</f>
        <v>0</v>
      </c>
      <c r="AC48" s="297">
        <f>IFERROR(INDEX(业绩录入!AA$9:AA$10001,MATCH($B48,业绩录入!$D$9:$D$10001,0)),0)</f>
        <v>0</v>
      </c>
      <c r="AD48" s="297">
        <f>IFERROR(INDEX(业绩录入!AB$9:AB$10001,MATCH($B48,业绩录入!$D$9:$D$10001,0)),0)</f>
        <v>0</v>
      </c>
      <c r="AE48" s="297">
        <f>IFERROR(INDEX(业绩录入!AC$9:AC$10001,MATCH($B48,业绩录入!$D$9:$D$10001,0)),0)</f>
        <v>0</v>
      </c>
      <c r="AF48" s="297">
        <f>IFERROR(INDEX(业绩录入!AD$9:AD$10001,MATCH($B48,业绩录入!$D$9:$D$10001,0)),0)</f>
        <v>0</v>
      </c>
      <c r="AG48" s="297">
        <f>IFERROR(INDEX(业绩录入!AE$9:AE$10001,MATCH($B48,业绩录入!$D$9:$D$10001,0)),0)</f>
        <v>800</v>
      </c>
      <c r="AH48" s="297">
        <f>IFERROR(INDEX(业绩录入!AF$9:AF$10001,MATCH($B48,业绩录入!$D$9:$D$10001,0)),0)</f>
        <v>240</v>
      </c>
      <c r="AI48" s="297">
        <f>IFERROR(INDEX(业绩录入!AG$9:AG$10001,MATCH($B48,业绩录入!$D$9:$D$10001,0)),0)</f>
        <v>0</v>
      </c>
      <c r="AJ48" s="297">
        <f>IFERROR(INDEX(业绩录入!AH$9:AH$10001,MATCH($B48,业绩录入!$D$9:$D$10001,0)),0)</f>
        <v>410</v>
      </c>
      <c r="AK48" s="297">
        <f>IFERROR(INDEX(业绩录入!AI$9:AI$10001,MATCH($B48,业绩录入!$D$9:$D$10001,0)),0)</f>
        <v>150</v>
      </c>
      <c r="AL48" s="297">
        <f>IFERROR(INDEX(业绩录入!AJ$9:AJ$10001,MATCH($B48,业绩录入!$D$9:$D$10001,0)),0)</f>
        <v>1</v>
      </c>
      <c r="AM48" s="297">
        <f>IFERROR(INDEX(业绩录入!AK$9:AK$10001,MATCH($B48,业绩录入!$D$9:$D$10001,0)),0)</f>
        <v>1000</v>
      </c>
      <c r="AN48" s="297" t="str">
        <f>IFERROR(INDEX(业绩录入!AL$9:AL$10001,MATCH($B48,业绩录入!$D$9:$D$10001,0)),0)</f>
        <v>艺术照</v>
      </c>
      <c r="AO48" s="297" t="str">
        <f>IFERROR(INDEX(业绩录入!AM$9:AM$10001,MATCH($B48,业绩录入!$D$9:$D$10001,0)),0)</f>
        <v>艺术照</v>
      </c>
      <c r="AP48" s="297" t="str">
        <f>IFERROR(INDEX(业绩录入!AN$9:AN$10001,MATCH($B48,业绩录入!$D$9:$D$10001,0)),0)</f>
        <v>艺术照</v>
      </c>
      <c r="AQ48" s="297" t="str">
        <f>IFERROR(INDEX(业绩录入!AO$9:AO$10001,MATCH($B48,业绩录入!$D$9:$D$10001,0)),0)</f>
        <v>艺术照</v>
      </c>
      <c r="AR48" s="297">
        <f>IFERROR(INDEX(业绩录入!AP$9:AP$10001,MATCH($B48,业绩录入!$D$9:$D$10001,0)),0)</f>
        <v>490</v>
      </c>
      <c r="AS48" s="297">
        <f>IFERROR(INDEX(业绩录入!AQ$9:AQ$10001,MATCH($B48,业绩录入!$D$9:$D$10001,0)),0)</f>
        <v>105</v>
      </c>
      <c r="AT48" s="297">
        <f>IFERROR(INDEX(业绩录入!AR$9:AR$10001,MATCH($B48,业绩录入!$D$9:$D$10001,0)),0)</f>
        <v>70</v>
      </c>
      <c r="AU48" s="297">
        <f>IFERROR(INDEX(业绩录入!AS$9:AS$10001,MATCH($B48,业绩录入!$D$9:$D$10001,0)),0)</f>
        <v>35</v>
      </c>
      <c r="AV48" s="297">
        <f>IFERROR(INDEX(业绩录入!AT$9:AT$10001,MATCH($B48,业绩录入!$D$9:$D$10001,0)),0)</f>
        <v>1</v>
      </c>
      <c r="AW48" s="297">
        <f>IFERROR(INDEX(业绩录入!AU$9:AU$10001,MATCH($B48,业绩录入!$D$9:$D$10001,0)),0)</f>
        <v>0</v>
      </c>
      <c r="AX48" s="297" t="str">
        <f>IFERROR(INDEX(业绩录入!AV$9:AV$10001,MATCH($B48,业绩录入!$D$9:$D$10001,0)),0)</f>
        <v>范勇</v>
      </c>
      <c r="AY48" s="297" t="str">
        <f>IFERROR(INDEX(业绩录入!AW$9:AW$10001,MATCH($B48,业绩录入!$D$9:$D$10001,0)),0)</f>
        <v>范勇</v>
      </c>
      <c r="AZ48" s="297" t="str">
        <f>IFERROR(INDEX(业绩录入!AX$9:AX$10001,MATCH($B48,业绩录入!$D$9:$D$10001,0)),0)</f>
        <v>范勇</v>
      </c>
      <c r="BA48" s="297" t="str">
        <f>IFERROR(INDEX(业绩录入!AY$9:AY$10001,MATCH($B48,业绩录入!$D$9:$D$10001,0)),0)</f>
        <v>范勇</v>
      </c>
      <c r="BB48" s="297">
        <f>IFERROR(INDEX(业绩录入!AZ$9:AZ$10001,MATCH($B48,业绩录入!$D$9:$D$10001,0)),0)</f>
        <v>-385.7</v>
      </c>
      <c r="BC48" s="297">
        <f>IFERROR(INDEX(业绩录入!BA$9:BA$10001,MATCH($B48,业绩录入!$D$9:$D$10001,0)),0)</f>
        <v>-82.65</v>
      </c>
      <c r="BD48" s="297">
        <f>IFERROR(INDEX(业绩录入!BB$9:BB$10001,MATCH($B48,业绩录入!$D$9:$D$10001,0)),0)</f>
        <v>-55.1</v>
      </c>
      <c r="BE48" s="297">
        <f>IFERROR(INDEX(业绩录入!BC$9:BC$10001,MATCH($B48,业绩录入!$D$9:$D$10001,0)),0)</f>
        <v>-27.55</v>
      </c>
      <c r="BF48" s="297">
        <f>IFERROR(INDEX(业绩录入!BD$9:BD$10001,MATCH($B48,业绩录入!$D$9:$D$10001,0)),0)</f>
        <v>1</v>
      </c>
      <c r="BG48" s="297">
        <f>IFERROR(INDEX(业绩录入!BE$9:BE$10001,MATCH($B48,业绩录入!$D$9:$D$10001,0)),0)</f>
        <v>800</v>
      </c>
      <c r="BH48" s="297" t="str">
        <f>IFERROR(INDEX(业绩录入!BF$9:BF$10001,MATCH($B48,业绩录入!$D$9:$D$10001,0)),0)</f>
        <v>范勇</v>
      </c>
      <c r="BI48" s="297" t="str">
        <f>IFERROR(INDEX(业绩录入!BG$9:BG$10001,MATCH($B48,业绩录入!$D$9:$D$10001,0)),0)</f>
        <v>范勇</v>
      </c>
      <c r="BJ48" s="297" t="str">
        <f>IFERROR(INDEX(业绩录入!BH$9:BH$10001,MATCH($B48,业绩录入!$D$9:$D$10001,0)),0)</f>
        <v>范勇</v>
      </c>
      <c r="BK48" s="297" t="str">
        <f>IFERROR(INDEX(业绩录入!BI$9:BI$10001,MATCH($B48,业绩录入!$D$9:$D$10001,0)),0)</f>
        <v>范勇</v>
      </c>
      <c r="BL48" s="297">
        <f>IFERROR(INDEX(业绩录入!BJ$9:BJ$10001,MATCH($B48,业绩录入!$D$9:$D$10001,0)),0)</f>
        <v>105</v>
      </c>
      <c r="BM48" s="297">
        <f>IFERROR(INDEX(业绩录入!BK$9:BK$10001,MATCH($B48,业绩录入!$D$9:$D$10001,0)),0)</f>
        <v>22.5</v>
      </c>
      <c r="BN48" s="297">
        <f>IFERROR(INDEX(业绩录入!BL$9:BL$10001,MATCH($B48,业绩录入!$D$9:$D$10001,0)),0)</f>
        <v>15</v>
      </c>
      <c r="BO48" s="297">
        <f>IFERROR(INDEX(业绩录入!BM$9:BM$10001,MATCH($B48,业绩录入!$D$9:$D$10001,0)),0)</f>
        <v>7.5</v>
      </c>
      <c r="BP48" s="297">
        <f>IFERROR(INDEX(业绩录入!BN$9:BN$10001,MATCH($B48,业绩录入!$D$9:$D$10001,0)),0)</f>
        <v>0</v>
      </c>
      <c r="BQ48" s="297">
        <f>IFERROR(INDEX(业绩录入!BO$9:BO$10001,MATCH($B48,业绩录入!$D$9:$D$10001,0)),0)</f>
        <v>0</v>
      </c>
      <c r="BR48" s="297">
        <f>IFERROR(INDEX(业绩录入!BP$9:BP$10001,MATCH($B48,业绩录入!$D$9:$D$10001,0)),0)</f>
        <v>0</v>
      </c>
      <c r="BS48" s="297">
        <f>IFERROR(INDEX(业绩录入!BQ$9:BQ$10001,MATCH($B48,业绩录入!$D$9:$D$10001,0)),0)</f>
        <v>0</v>
      </c>
      <c r="BT48" s="297">
        <f>IFERROR(INDEX(业绩录入!BR$9:BR$10001,MATCH($B48,业绩录入!$D$9:$D$10001,0)),0)</f>
        <v>0</v>
      </c>
      <c r="BU48" s="297">
        <f>IFERROR(INDEX(业绩录入!BS$9:BS$10001,MATCH($B48,业绩录入!$D$9:$D$10001,0)),0)</f>
        <v>0</v>
      </c>
      <c r="BV48" s="297">
        <f>IFERROR(INDEX(业绩录入!BT$9:BT$10001,MATCH($B48,业绩录入!$D$9:$D$10001,0)),0)</f>
        <v>0</v>
      </c>
      <c r="BW48" s="297">
        <f>IFERROR(INDEX(业绩录入!BU$9:BU$10001,MATCH($B48,业绩录入!$D$9:$D$10001,0)),0)</f>
        <v>0</v>
      </c>
      <c r="BX48" s="297">
        <f>IFERROR(INDEX(业绩录入!BV$9:BV$10001,MATCH($B48,业绩录入!$D$9:$D$10001,0)),0)</f>
        <v>0</v>
      </c>
      <c r="BY48" s="297">
        <f>IFERROR(INDEX(业绩录入!BW$9:BW$10001,MATCH($B48,业绩录入!$D$9:$D$10001,0)),0)</f>
        <v>0</v>
      </c>
      <c r="BZ48" s="297">
        <f>IFERROR(INDEX(业绩录入!BX$9:BX$10001,MATCH($B48,业绩录入!$D$9:$D$10001,0)),0)</f>
        <v>0</v>
      </c>
      <c r="CA48" s="297">
        <f>IFERROR(INDEX(业绩录入!BY$9:BY$10001,MATCH($B48,业绩录入!$D$9:$D$10001,0)),0)</f>
        <v>0</v>
      </c>
      <c r="CB48" s="297">
        <f>IFERROR(INDEX(业绩录入!BZ$9:BZ$10001,MATCH($B48,业绩录入!$D$9:$D$10001,0)),0)</f>
        <v>0</v>
      </c>
      <c r="CC48" s="297">
        <f>IFERROR(INDEX(业绩录入!CA$9:CA$10001,MATCH($B48,业绩录入!$D$9:$D$10001,0)),0)</f>
        <v>0</v>
      </c>
      <c r="CD48" s="297">
        <f>IFERROR(INDEX(业绩录入!CB$9:CB$10001,MATCH($B48,业绩录入!$D$9:$D$10001,0)),0)</f>
        <v>0</v>
      </c>
      <c r="CE48" s="297">
        <f>IFERROR(INDEX(业绩录入!CC$9:CC$10001,MATCH($B48,业绩录入!$D$9:$D$10001,0)),0)</f>
        <v>0</v>
      </c>
      <c r="CF48" s="297">
        <f>IFERROR(INDEX(业绩录入!CD$9:CD$10001,MATCH($B48,业绩录入!$D$9:$D$10001,0)),0)</f>
        <v>0</v>
      </c>
      <c r="CG48" s="297">
        <f>IFERROR(INDEX(业绩录入!CE$9:CE$10001,MATCH($B48,业绩录入!$D$9:$D$10001,0)),0)</f>
        <v>0</v>
      </c>
      <c r="CH48" s="297">
        <f>IFERROR(INDEX(业绩录入!CF$9:CF$10001,MATCH($B48,业绩录入!$D$9:$D$10001,0)),0)</f>
        <v>0</v>
      </c>
      <c r="CI48" s="297">
        <f>IFERROR(INDEX(业绩录入!CG$9:CG$10001,MATCH($B48,业绩录入!$D$9:$D$10001,0)),0)</f>
        <v>0</v>
      </c>
      <c r="CJ48" s="297">
        <f>IFERROR(INDEX(业绩录入!CH$9:CH$10001,MATCH($B48,业绩录入!$D$9:$D$10001,0)),0)</f>
        <v>3</v>
      </c>
    </row>
    <row r="49" spans="1:88" s="319" customFormat="1">
      <c r="A49" s="638">
        <f t="shared" si="3"/>
        <v>0</v>
      </c>
      <c r="B49" s="297">
        <f>IFERROR(INDEX(业绩录入!$D$9:$D$44,MATCH(SMALL(业绩录入!$A$9:$A$44,ROW(A3)),业绩录入!$A$9:$A$44,0)),"")</f>
        <v>1908240003</v>
      </c>
      <c r="C49" s="297" t="str">
        <f>IFERROR(INDEX(业绩录入!E$9:E$10001,MATCH($B49,业绩录入!$D$9:$D$10001,0)),0)</f>
        <v>范勇</v>
      </c>
      <c r="D49" s="297" t="str">
        <f>IFERROR(INDEX(业绩录入!F$9:F$10001,MATCH($B49,业绩录入!$D$9:$D$10001,0)),0)</f>
        <v>19/08/24/17</v>
      </c>
      <c r="E49" s="297" t="str">
        <f>IFERROR(INDEX(业绩录入!G$9:G$10001,MATCH($B49,业绩录入!$D$9:$D$10001,0)),0)</f>
        <v>婚纱照</v>
      </c>
      <c r="F49" s="297">
        <f>IFERROR(INDEX(业绩录入!H$9:H$10001,MATCH($B49,业绩录入!$D$9:$D$10001,0)),0)</f>
        <v>5600</v>
      </c>
      <c r="G49" s="297" t="str">
        <f>IFERROR(INDEX(业绩录入!I$9:I$10001,MATCH($B49,业绩录入!$D$9:$D$10001,0)),0)</f>
        <v>是非法的</v>
      </c>
      <c r="H49" s="297" t="str">
        <f>IFERROR(INDEX(业绩录入!J$9:J$10001,MATCH($B49,业绩录入!$D$9:$D$10001,0)),0)</f>
        <v>自然进店</v>
      </c>
      <c r="I49" s="297">
        <f>IFERROR(INDEX(业绩录入!K$9:K$10001,MATCH($B49,业绩录入!$D$9:$D$10001,0)),0)</f>
        <v>1000</v>
      </c>
      <c r="J49" s="297">
        <f>IFERROR(INDEX(业绩录入!L$9:L$10001,MATCH($B49,业绩录入!$D$9:$D$10001,0)),0)</f>
        <v>0</v>
      </c>
      <c r="K49" s="297">
        <f>IFERROR(INDEX(业绩录入!M$9:M$10001,MATCH($B49,业绩录入!$D$9:$D$10001,0)),0)</f>
        <v>4600</v>
      </c>
      <c r="L49" s="297">
        <f>IFERROR(INDEX(业绩录入!N$9:N$10001,MATCH($B49,业绩录入!$D$9:$D$10001,0)),0)</f>
        <v>0</v>
      </c>
      <c r="M49" s="297">
        <f>IFERROR(INDEX(业绩录入!O$9:O$10001,MATCH($B49,业绩录入!$D$9:$D$10001,0)),0)</f>
        <v>0</v>
      </c>
      <c r="N49" s="297">
        <f>IFERROR(INDEX(业绩录入!P$9:P$10001,MATCH($B49,业绩录入!$D$9:$D$10001,0)),0)</f>
        <v>300</v>
      </c>
      <c r="O49" s="297">
        <f>IFERROR(INDEX(业绩录入!Q$9:Q$10001,MATCH($B49,业绩录入!$D$9:$D$10001,0)),0)</f>
        <v>700</v>
      </c>
      <c r="P49" s="297">
        <f>IFERROR(INDEX(业绩录入!R$9:R$10001,MATCH($B49,业绩录入!$D$9:$D$10001,0)),0)</f>
        <v>580</v>
      </c>
      <c r="Q49" s="297">
        <f>IFERROR(INDEX(业绩录入!S$9:S$10001,MATCH($B49,业绩录入!$D$9:$D$10001,0)),0)</f>
        <v>0</v>
      </c>
      <c r="R49" s="297">
        <f>IFERROR(INDEX(业绩录入!T$9:T$10001,MATCH($B49,业绩录入!$D$9:$D$10001,0)),0)</f>
        <v>700</v>
      </c>
      <c r="S49" s="297">
        <f>IFERROR(INDEX(业绩录入!U$9:U$10001,MATCH($B49,业绩录入!$D$9:$D$10001,0)),0)</f>
        <v>0</v>
      </c>
      <c r="T49" s="297">
        <f>IFERROR(INDEX(业绩录入!V$9:V$10001,MATCH($B49,业绩录入!$D$9:$D$10001,0)),0)</f>
        <v>0</v>
      </c>
      <c r="U49" s="676"/>
      <c r="V49" s="297"/>
      <c r="W49" s="297"/>
      <c r="X49" s="297"/>
      <c r="Y49" s="297" t="str">
        <f>IFERROR(INDEX(业绩录入!W$9:W$10001,MATCH($B49,业绩录入!$D$9:$D$10001,0)),0)</f>
        <v>DSFGDFGVXC</v>
      </c>
      <c r="Z49" s="297" t="str">
        <f>IFERROR(INDEX(业绩录入!X$9:X$10001,MATCH($B49,业绩录入!$D$9:$D$10001,0)),0)</f>
        <v>SDFGSDFGDF</v>
      </c>
      <c r="AA49" s="297" t="str">
        <f>IFERROR(INDEX(业绩录入!Y$9:Y$10001,MATCH($B49,业绩录入!$D$9:$D$10001,0)),0)</f>
        <v>1245454545441</v>
      </c>
      <c r="AB49" s="297" t="str">
        <f>IFERROR(INDEX(业绩录入!Z$9:Z$10001,MATCH($B49,业绩录入!$D$9:$D$10001,0)),0)</f>
        <v>2019/08/2</v>
      </c>
      <c r="AC49" s="297" t="str">
        <f>IFERROR(INDEX(业绩录入!AA$9:AA$10001,MATCH($B49,业绩录入!$D$9:$D$10001,0)),0)</f>
        <v>1546543</v>
      </c>
      <c r="AD49" s="297" t="str">
        <f>IFERROR(INDEX(业绩录入!AB$9:AB$10001,MATCH($B49,业绩录入!$D$9:$D$10001,0)),0)</f>
        <v>2019/08/14</v>
      </c>
      <c r="AE49" s="297" t="str">
        <f>IFERROR(INDEX(业绩录入!AC$9:AC$10001,MATCH($B49,业绩录入!$D$9:$D$10001,0)),0)</f>
        <v>2019/08/5</v>
      </c>
      <c r="AF49" s="297">
        <f>IFERROR(INDEX(业绩录入!AD$9:AD$10001,MATCH($B49,业绩录入!$D$9:$D$10001,0)),0)</f>
        <v>0</v>
      </c>
      <c r="AG49" s="297">
        <f>IFERROR(INDEX(业绩录入!AE$9:AE$10001,MATCH($B49,业绩录入!$D$9:$D$10001,0)),0)</f>
        <v>0</v>
      </c>
      <c r="AH49" s="297">
        <f>IFERROR(INDEX(业绩录入!AF$9:AF$10001,MATCH($B49,业绩录入!$D$9:$D$10001,0)),0)</f>
        <v>0</v>
      </c>
      <c r="AI49" s="297">
        <f>IFERROR(INDEX(业绩录入!AG$9:AG$10001,MATCH($B49,业绩录入!$D$9:$D$10001,0)),0)</f>
        <v>0</v>
      </c>
      <c r="AJ49" s="297">
        <f>IFERROR(INDEX(业绩录入!AH$9:AH$10001,MATCH($B49,业绩录入!$D$9:$D$10001,0)),0)</f>
        <v>0</v>
      </c>
      <c r="AK49" s="297">
        <f>IFERROR(INDEX(业绩录入!AI$9:AI$10001,MATCH($B49,业绩录入!$D$9:$D$10001,0)),0)</f>
        <v>0</v>
      </c>
      <c r="AL49" s="297">
        <f>IFERROR(INDEX(业绩录入!AJ$9:AJ$10001,MATCH($B49,业绩录入!$D$9:$D$10001,0)),0)</f>
        <v>1</v>
      </c>
      <c r="AM49" s="297">
        <f>IFERROR(INDEX(业绩录入!AK$9:AK$10001,MATCH($B49,业绩录入!$D$9:$D$10001,0)),0)</f>
        <v>1000</v>
      </c>
      <c r="AN49" s="297" t="str">
        <f>IFERROR(INDEX(业绩录入!AL$9:AL$10001,MATCH($B49,业绩录入!$D$9:$D$10001,0)),0)</f>
        <v>艺术照</v>
      </c>
      <c r="AO49" s="297" t="str">
        <f>IFERROR(INDEX(业绩录入!AM$9:AM$10001,MATCH($B49,业绩录入!$D$9:$D$10001,0)),0)</f>
        <v>艺术照</v>
      </c>
      <c r="AP49" s="297" t="str">
        <f>IFERROR(INDEX(业绩录入!AN$9:AN$10001,MATCH($B49,业绩录入!$D$9:$D$10001,0)),0)</f>
        <v>艺术照</v>
      </c>
      <c r="AQ49" s="297" t="str">
        <f>IFERROR(INDEX(业绩录入!AO$9:AO$10001,MATCH($B49,业绩录入!$D$9:$D$10001,0)),0)</f>
        <v>艺术照</v>
      </c>
      <c r="AR49" s="297">
        <f>IFERROR(INDEX(业绩录入!AP$9:AP$10001,MATCH($B49,业绩录入!$D$9:$D$10001,0)),0)</f>
        <v>490</v>
      </c>
      <c r="AS49" s="297">
        <f>IFERROR(INDEX(业绩录入!AQ$9:AQ$10001,MATCH($B49,业绩录入!$D$9:$D$10001,0)),0)</f>
        <v>105</v>
      </c>
      <c r="AT49" s="297">
        <f>IFERROR(INDEX(业绩录入!AR$9:AR$10001,MATCH($B49,业绩录入!$D$9:$D$10001,0)),0)</f>
        <v>70</v>
      </c>
      <c r="AU49" s="297">
        <f>IFERROR(INDEX(业绩录入!AS$9:AS$10001,MATCH($B49,业绩录入!$D$9:$D$10001,0)),0)</f>
        <v>35</v>
      </c>
      <c r="AV49" s="297">
        <f>IFERROR(INDEX(业绩录入!AT$9:AT$10001,MATCH($B49,业绩录入!$D$9:$D$10001,0)),0)</f>
        <v>0</v>
      </c>
      <c r="AW49" s="297">
        <f>IFERROR(INDEX(业绩录入!AU$9:AU$10001,MATCH($B49,业绩录入!$D$9:$D$10001,0)),0)</f>
        <v>0</v>
      </c>
      <c r="AX49" s="297">
        <f>IFERROR(INDEX(业绩录入!AV$9:AV$10001,MATCH($B49,业绩录入!$D$9:$D$10001,0)),0)</f>
        <v>0</v>
      </c>
      <c r="AY49" s="297">
        <f>IFERROR(INDEX(业绩录入!AW$9:AW$10001,MATCH($B49,业绩录入!$D$9:$D$10001,0)),0)</f>
        <v>0</v>
      </c>
      <c r="AZ49" s="297">
        <f>IFERROR(INDEX(业绩录入!AX$9:AX$10001,MATCH($B49,业绩录入!$D$9:$D$10001,0)),0)</f>
        <v>0</v>
      </c>
      <c r="BA49" s="297">
        <f>IFERROR(INDEX(业绩录入!AY$9:AY$10001,MATCH($B49,业绩录入!$D$9:$D$10001,0)),0)</f>
        <v>0</v>
      </c>
      <c r="BB49" s="297">
        <f>IFERROR(INDEX(业绩录入!AZ$9:AZ$10001,MATCH($B49,业绩录入!$D$9:$D$10001,0)),0)</f>
        <v>0</v>
      </c>
      <c r="BC49" s="297">
        <f>IFERROR(INDEX(业绩录入!BA$9:BA$10001,MATCH($B49,业绩录入!$D$9:$D$10001,0)),0)</f>
        <v>0</v>
      </c>
      <c r="BD49" s="297">
        <f>IFERROR(INDEX(业绩录入!BB$9:BB$10001,MATCH($B49,业绩录入!$D$9:$D$10001,0)),0)</f>
        <v>0</v>
      </c>
      <c r="BE49" s="297">
        <f>IFERROR(INDEX(业绩录入!BC$9:BC$10001,MATCH($B49,业绩录入!$D$9:$D$10001,0)),0)</f>
        <v>0</v>
      </c>
      <c r="BF49" s="297">
        <f>IFERROR(INDEX(业绩录入!BD$9:BD$10001,MATCH($B49,业绩录入!$D$9:$D$10001,0)),0)</f>
        <v>0</v>
      </c>
      <c r="BG49" s="297">
        <f>IFERROR(INDEX(业绩录入!BE$9:BE$10001,MATCH($B49,业绩录入!$D$9:$D$10001,0)),0)</f>
        <v>0</v>
      </c>
      <c r="BH49" s="297">
        <f>IFERROR(INDEX(业绩录入!BF$9:BF$10001,MATCH($B49,业绩录入!$D$9:$D$10001,0)),0)</f>
        <v>0</v>
      </c>
      <c r="BI49" s="297">
        <f>IFERROR(INDEX(业绩录入!BG$9:BG$10001,MATCH($B49,业绩录入!$D$9:$D$10001,0)),0)</f>
        <v>0</v>
      </c>
      <c r="BJ49" s="297">
        <f>IFERROR(INDEX(业绩录入!BH$9:BH$10001,MATCH($B49,业绩录入!$D$9:$D$10001,0)),0)</f>
        <v>0</v>
      </c>
      <c r="BK49" s="297">
        <f>IFERROR(INDEX(业绩录入!BI$9:BI$10001,MATCH($B49,业绩录入!$D$9:$D$10001,0)),0)</f>
        <v>0</v>
      </c>
      <c r="BL49" s="297">
        <f>IFERROR(INDEX(业绩录入!BJ$9:BJ$10001,MATCH($B49,业绩录入!$D$9:$D$10001,0)),0)</f>
        <v>0</v>
      </c>
      <c r="BM49" s="297">
        <f>IFERROR(INDEX(业绩录入!BK$9:BK$10001,MATCH($B49,业绩录入!$D$9:$D$10001,0)),0)</f>
        <v>0</v>
      </c>
      <c r="BN49" s="297">
        <f>IFERROR(INDEX(业绩录入!BL$9:BL$10001,MATCH($B49,业绩录入!$D$9:$D$10001,0)),0)</f>
        <v>0</v>
      </c>
      <c r="BO49" s="297">
        <f>IFERROR(INDEX(业绩录入!BM$9:BM$10001,MATCH($B49,业绩录入!$D$9:$D$10001,0)),0)</f>
        <v>0</v>
      </c>
      <c r="BP49" s="297">
        <f>IFERROR(INDEX(业绩录入!BN$9:BN$10001,MATCH($B49,业绩录入!$D$9:$D$10001,0)),0)</f>
        <v>0</v>
      </c>
      <c r="BQ49" s="297">
        <f>IFERROR(INDEX(业绩录入!BO$9:BO$10001,MATCH($B49,业绩录入!$D$9:$D$10001,0)),0)</f>
        <v>0</v>
      </c>
      <c r="BR49" s="297">
        <f>IFERROR(INDEX(业绩录入!BP$9:BP$10001,MATCH($B49,业绩录入!$D$9:$D$10001,0)),0)</f>
        <v>0</v>
      </c>
      <c r="BS49" s="297">
        <f>IFERROR(INDEX(业绩录入!BQ$9:BQ$10001,MATCH($B49,业绩录入!$D$9:$D$10001,0)),0)</f>
        <v>0</v>
      </c>
      <c r="BT49" s="297">
        <f>IFERROR(INDEX(业绩录入!BR$9:BR$10001,MATCH($B49,业绩录入!$D$9:$D$10001,0)),0)</f>
        <v>0</v>
      </c>
      <c r="BU49" s="297">
        <f>IFERROR(INDEX(业绩录入!BS$9:BS$10001,MATCH($B49,业绩录入!$D$9:$D$10001,0)),0)</f>
        <v>0</v>
      </c>
      <c r="BV49" s="297">
        <f>IFERROR(INDEX(业绩录入!BT$9:BT$10001,MATCH($B49,业绩录入!$D$9:$D$10001,0)),0)</f>
        <v>0</v>
      </c>
      <c r="BW49" s="297">
        <f>IFERROR(INDEX(业绩录入!BU$9:BU$10001,MATCH($B49,业绩录入!$D$9:$D$10001,0)),0)</f>
        <v>0</v>
      </c>
      <c r="BX49" s="297">
        <f>IFERROR(INDEX(业绩录入!BV$9:BV$10001,MATCH($B49,业绩录入!$D$9:$D$10001,0)),0)</f>
        <v>0</v>
      </c>
      <c r="BY49" s="297">
        <f>IFERROR(INDEX(业绩录入!BW$9:BW$10001,MATCH($B49,业绩录入!$D$9:$D$10001,0)),0)</f>
        <v>0</v>
      </c>
      <c r="BZ49" s="297">
        <f>IFERROR(INDEX(业绩录入!BX$9:BX$10001,MATCH($B49,业绩录入!$D$9:$D$10001,0)),0)</f>
        <v>0</v>
      </c>
      <c r="CA49" s="297">
        <f>IFERROR(INDEX(业绩录入!BY$9:BY$10001,MATCH($B49,业绩录入!$D$9:$D$10001,0)),0)</f>
        <v>0</v>
      </c>
      <c r="CB49" s="297">
        <f>IFERROR(INDEX(业绩录入!BZ$9:BZ$10001,MATCH($B49,业绩录入!$D$9:$D$10001,0)),0)</f>
        <v>0</v>
      </c>
      <c r="CC49" s="297">
        <f>IFERROR(INDEX(业绩录入!CA$9:CA$10001,MATCH($B49,业绩录入!$D$9:$D$10001,0)),0)</f>
        <v>0</v>
      </c>
      <c r="CD49" s="297">
        <f>IFERROR(INDEX(业绩录入!CB$9:CB$10001,MATCH($B49,业绩录入!$D$9:$D$10001,0)),0)</f>
        <v>0</v>
      </c>
      <c r="CE49" s="297">
        <f>IFERROR(INDEX(业绩录入!CC$9:CC$10001,MATCH($B49,业绩录入!$D$9:$D$10001,0)),0)</f>
        <v>0</v>
      </c>
      <c r="CF49" s="297">
        <f>IFERROR(INDEX(业绩录入!CD$9:CD$10001,MATCH($B49,业绩录入!$D$9:$D$10001,0)),0)</f>
        <v>0</v>
      </c>
      <c r="CG49" s="297">
        <f>IFERROR(INDEX(业绩录入!CE$9:CE$10001,MATCH($B49,业绩录入!$D$9:$D$10001,0)),0)</f>
        <v>0</v>
      </c>
      <c r="CH49" s="297">
        <f>IFERROR(INDEX(业绩录入!CF$9:CF$10001,MATCH($B49,业绩录入!$D$9:$D$10001,0)),0)</f>
        <v>0</v>
      </c>
      <c r="CI49" s="297">
        <f>IFERROR(INDEX(业绩录入!CG$9:CG$10001,MATCH($B49,业绩录入!$D$9:$D$10001,0)),0)</f>
        <v>0</v>
      </c>
      <c r="CJ49" s="297">
        <f>IFERROR(INDEX(业绩录入!CH$9:CH$10001,MATCH($B49,业绩录入!$D$9:$D$10001,0)),0)</f>
        <v>3</v>
      </c>
    </row>
    <row r="50" spans="1:88" s="319" customFormat="1">
      <c r="A50" s="638">
        <f t="shared" si="3"/>
        <v>0</v>
      </c>
      <c r="B50" s="297">
        <f>IFERROR(INDEX(业绩录入!$D$9:$D$44,MATCH(SMALL(业绩录入!$A$9:$A$44,ROW(A4)),业绩录入!$A$9:$A$44,0)),"")</f>
        <v>1908240004</v>
      </c>
      <c r="C50" s="297" t="str">
        <f>IFERROR(INDEX(业绩录入!E$9:E$10001,MATCH($B50,业绩录入!$D$9:$D$10001,0)),0)</f>
        <v>贺欢</v>
      </c>
      <c r="D50" s="297" t="str">
        <f>IFERROR(INDEX(业绩录入!F$9:F$10001,MATCH($B50,业绩录入!$D$9:$D$10001,0)),0)</f>
        <v>19/08/31/9</v>
      </c>
      <c r="E50" s="297" t="str">
        <f>IFERROR(INDEX(业绩录入!G$9:G$10001,MATCH($B50,业绩录入!$D$9:$D$10001,0)),0)</f>
        <v>婚纱照</v>
      </c>
      <c r="F50" s="297">
        <f>IFERROR(INDEX(业绩录入!H$9:H$10001,MATCH($B50,业绩录入!$D$9:$D$10001,0)),0)</f>
        <v>5600</v>
      </c>
      <c r="G50" s="297" t="str">
        <f>IFERROR(INDEX(业绩录入!I$9:I$10001,MATCH($B50,业绩录入!$D$9:$D$10001,0)),0)</f>
        <v>公司的风格</v>
      </c>
      <c r="H50" s="297" t="str">
        <f>IFERROR(INDEX(业绩录入!J$9:J$10001,MATCH($B50,业绩录入!$D$9:$D$10001,0)),0)</f>
        <v>自然进店</v>
      </c>
      <c r="I50" s="297">
        <f>IFERROR(INDEX(业绩录入!K$9:K$10001,MATCH($B50,业绩录入!$D$9:$D$10001,0)),0)</f>
        <v>1000</v>
      </c>
      <c r="J50" s="297">
        <f>IFERROR(INDEX(业绩录入!L$9:L$10001,MATCH($B50,业绩录入!$D$9:$D$10001,0)),0)</f>
        <v>0</v>
      </c>
      <c r="K50" s="297">
        <f>IFERROR(INDEX(业绩录入!M$9:M$10001,MATCH($B50,业绩录入!$D$9:$D$10001,0)),0)</f>
        <v>4600</v>
      </c>
      <c r="L50" s="297">
        <f>IFERROR(INDEX(业绩录入!N$9:N$10001,MATCH($B50,业绩录入!$D$9:$D$10001,0)),0)</f>
        <v>0</v>
      </c>
      <c r="M50" s="297">
        <f>IFERROR(INDEX(业绩录入!O$9:O$10001,MATCH($B50,业绩录入!$D$9:$D$10001,0)),0)</f>
        <v>0</v>
      </c>
      <c r="N50" s="297">
        <f>IFERROR(INDEX(业绩录入!P$9:P$10001,MATCH($B50,业绩录入!$D$9:$D$10001,0)),0)</f>
        <v>300</v>
      </c>
      <c r="O50" s="297">
        <f>IFERROR(INDEX(业绩录入!Q$9:Q$10001,MATCH($B50,业绩录入!$D$9:$D$10001,0)),0)</f>
        <v>700</v>
      </c>
      <c r="P50" s="297">
        <f>IFERROR(INDEX(业绩录入!R$9:R$10001,MATCH($B50,业绩录入!$D$9:$D$10001,0)),0)</f>
        <v>850</v>
      </c>
      <c r="Q50" s="297">
        <f>IFERROR(INDEX(业绩录入!S$9:S$10001,MATCH($B50,业绩录入!$D$9:$D$10001,0)),0)</f>
        <v>1071</v>
      </c>
      <c r="R50" s="297">
        <f>IFERROR(INDEX(业绩录入!T$9:T$10001,MATCH($B50,业绩录入!$D$9:$D$10001,0)),0)</f>
        <v>700</v>
      </c>
      <c r="S50" s="297">
        <f>IFERROR(INDEX(业绩录入!U$9:U$10001,MATCH($B50,业绩录入!$D$9:$D$10001,0)),0)</f>
        <v>0</v>
      </c>
      <c r="T50" s="297">
        <f>IFERROR(INDEX(业绩录入!V$9:V$10001,MATCH($B50,业绩录入!$D$9:$D$10001,0)),0)</f>
        <v>0</v>
      </c>
      <c r="U50" s="676"/>
      <c r="V50" s="297"/>
      <c r="W50" s="297"/>
      <c r="X50" s="297"/>
      <c r="Y50" s="297" t="str">
        <f>IFERROR(INDEX(业绩录入!W$9:W$10001,MATCH($B50,业绩录入!$D$9:$D$10001,0)),0)</f>
        <v>西子</v>
      </c>
      <c r="Z50" s="297">
        <f>IFERROR(INDEX(业绩录入!X$9:X$10001,MATCH($B50,业绩录入!$D$9:$D$10001,0)),0)</f>
        <v>0</v>
      </c>
      <c r="AA50" s="297" t="str">
        <f>IFERROR(INDEX(业绩录入!Y$9:Y$10001,MATCH($B50,业绩录入!$D$9:$D$10001,0)),0)</f>
        <v>21332121</v>
      </c>
      <c r="AB50" s="297" t="str">
        <f>IFERROR(INDEX(业绩录入!Z$9:Z$10001,MATCH($B50,业绩录入!$D$9:$D$10001,0)),0)</f>
        <v>2019/08/1</v>
      </c>
      <c r="AC50" s="297">
        <f>IFERROR(INDEX(业绩录入!AA$9:AA$10001,MATCH($B50,业绩录入!$D$9:$D$10001,0)),0)</f>
        <v>0</v>
      </c>
      <c r="AD50" s="297">
        <f>IFERROR(INDEX(业绩录入!AB$9:AB$10001,MATCH($B50,业绩录入!$D$9:$D$10001,0)),0)</f>
        <v>0</v>
      </c>
      <c r="AE50" s="297">
        <f>IFERROR(INDEX(业绩录入!AC$9:AC$10001,MATCH($B50,业绩录入!$D$9:$D$10001,0)),0)</f>
        <v>0</v>
      </c>
      <c r="AF50" s="297">
        <f>IFERROR(INDEX(业绩录入!AD$9:AD$10001,MATCH($B50,业绩录入!$D$9:$D$10001,0)),0)</f>
        <v>0</v>
      </c>
      <c r="AG50" s="297">
        <f>IFERROR(INDEX(业绩录入!AE$9:AE$10001,MATCH($B50,业绩录入!$D$9:$D$10001,0)),0)</f>
        <v>0</v>
      </c>
      <c r="AH50" s="297">
        <f>IFERROR(INDEX(业绩录入!AF$9:AF$10001,MATCH($B50,业绩录入!$D$9:$D$10001,0)),0)</f>
        <v>0</v>
      </c>
      <c r="AI50" s="297">
        <f>IFERROR(INDEX(业绩录入!AG$9:AG$10001,MATCH($B50,业绩录入!$D$9:$D$10001,0)),0)</f>
        <v>0</v>
      </c>
      <c r="AJ50" s="297">
        <f>IFERROR(INDEX(业绩录入!AH$9:AH$10001,MATCH($B50,业绩录入!$D$9:$D$10001,0)),0)</f>
        <v>0</v>
      </c>
      <c r="AK50" s="297">
        <f>IFERROR(INDEX(业绩录入!AI$9:AI$10001,MATCH($B50,业绩录入!$D$9:$D$10001,0)),0)</f>
        <v>0</v>
      </c>
      <c r="AL50" s="297">
        <f>IFERROR(INDEX(业绩录入!AJ$9:AJ$10001,MATCH($B50,业绩录入!$D$9:$D$10001,0)),0)</f>
        <v>0.7</v>
      </c>
      <c r="AM50" s="297">
        <f>IFERROR(INDEX(业绩录入!AK$9:AK$10001,MATCH($B50,业绩录入!$D$9:$D$10001,0)),0)</f>
        <v>700</v>
      </c>
      <c r="AN50" s="297" t="str">
        <f>IFERROR(INDEX(业绩录入!AL$9:AL$10001,MATCH($B50,业绩录入!$D$9:$D$10001,0)),0)</f>
        <v>艺术照</v>
      </c>
      <c r="AO50" s="297" t="str">
        <f>IFERROR(INDEX(业绩录入!AM$9:AM$10001,MATCH($B50,业绩录入!$D$9:$D$10001,0)),0)</f>
        <v>艺术照</v>
      </c>
      <c r="AP50" s="297" t="str">
        <f>IFERROR(INDEX(业绩录入!AN$9:AN$10001,MATCH($B50,业绩录入!$D$9:$D$10001,0)),0)</f>
        <v>艺术照</v>
      </c>
      <c r="AQ50" s="297" t="str">
        <f>IFERROR(INDEX(业绩录入!AO$9:AO$10001,MATCH($B50,业绩录入!$D$9:$D$10001,0)),0)</f>
        <v>艺术照</v>
      </c>
      <c r="AR50" s="297">
        <f>IFERROR(INDEX(业绩录入!AP$9:AP$10001,MATCH($B50,业绩录入!$D$9:$D$10001,0)),0)</f>
        <v>240.1</v>
      </c>
      <c r="AS50" s="297">
        <f>IFERROR(INDEX(业绩录入!AQ$9:AQ$10001,MATCH($B50,业绩录入!$D$9:$D$10001,0)),0)</f>
        <v>51.45</v>
      </c>
      <c r="AT50" s="297">
        <f>IFERROR(INDEX(业绩录入!AR$9:AR$10001,MATCH($B50,业绩录入!$D$9:$D$10001,0)),0)</f>
        <v>34</v>
      </c>
      <c r="AU50" s="297">
        <f>IFERROR(INDEX(业绩录入!AS$9:AS$10001,MATCH($B50,业绩录入!$D$9:$D$10001,0)),0)</f>
        <v>17.149999999999999</v>
      </c>
      <c r="AV50" s="297">
        <f>IFERROR(INDEX(业绩录入!AT$9:AT$10001,MATCH($B50,业绩录入!$D$9:$D$10001,0)),0)</f>
        <v>0.3</v>
      </c>
      <c r="AW50" s="297">
        <f>IFERROR(INDEX(业绩录入!AU$9:AU$10001,MATCH($B50,业绩录入!$D$9:$D$10001,0)),0)</f>
        <v>300</v>
      </c>
      <c r="AX50" s="297" t="str">
        <f>IFERROR(INDEX(业绩录入!AV$9:AV$10001,MATCH($B50,业绩录入!$D$9:$D$10001,0)),0)</f>
        <v>范勇</v>
      </c>
      <c r="AY50" s="297" t="str">
        <f>IFERROR(INDEX(业绩录入!AW$9:AW$10001,MATCH($B50,业绩录入!$D$9:$D$10001,0)),0)</f>
        <v>范勇</v>
      </c>
      <c r="AZ50" s="297" t="str">
        <f>IFERROR(INDEX(业绩录入!AX$9:AX$10001,MATCH($B50,业绩录入!$D$9:$D$10001,0)),0)</f>
        <v>范勇</v>
      </c>
      <c r="BA50" s="297" t="str">
        <f>IFERROR(INDEX(业绩录入!AY$9:AY$10001,MATCH($B50,业绩录入!$D$9:$D$10001,0)),0)</f>
        <v>范勇</v>
      </c>
      <c r="BB50" s="297">
        <f>IFERROR(INDEX(业绩录入!AZ$9:AZ$10001,MATCH($B50,业绩录入!$D$9:$D$10001,0)),0)</f>
        <v>44.1</v>
      </c>
      <c r="BC50" s="297">
        <f>IFERROR(INDEX(业绩录入!BA$9:BA$10001,MATCH($B50,业绩录入!$D$9:$D$10001,0)),0)</f>
        <v>9.4499999999999993</v>
      </c>
      <c r="BD50" s="297">
        <f>IFERROR(INDEX(业绩录入!BB$9:BB$10001,MATCH($B50,业绩录入!$D$9:$D$10001,0)),0)</f>
        <v>6</v>
      </c>
      <c r="BE50" s="297">
        <f>IFERROR(INDEX(业绩录入!BC$9:BC$10001,MATCH($B50,业绩录入!$D$9:$D$10001,0)),0)</f>
        <v>3.15</v>
      </c>
      <c r="BF50" s="297">
        <f>IFERROR(INDEX(业绩录入!BD$9:BD$10001,MATCH($B50,业绩录入!$D$9:$D$10001,0)),0)</f>
        <v>0</v>
      </c>
      <c r="BG50" s="297">
        <f>IFERROR(INDEX(业绩录入!BE$9:BE$10001,MATCH($B50,业绩录入!$D$9:$D$10001,0)),0)</f>
        <v>0</v>
      </c>
      <c r="BH50" s="297">
        <f>IFERROR(INDEX(业绩录入!BF$9:BF$10001,MATCH($B50,业绩录入!$D$9:$D$10001,0)),0)</f>
        <v>0</v>
      </c>
      <c r="BI50" s="297">
        <f>IFERROR(INDEX(业绩录入!BG$9:BG$10001,MATCH($B50,业绩录入!$D$9:$D$10001,0)),0)</f>
        <v>0</v>
      </c>
      <c r="BJ50" s="297">
        <f>IFERROR(INDEX(业绩录入!BH$9:BH$10001,MATCH($B50,业绩录入!$D$9:$D$10001,0)),0)</f>
        <v>0</v>
      </c>
      <c r="BK50" s="297">
        <f>IFERROR(INDEX(业绩录入!BI$9:BI$10001,MATCH($B50,业绩录入!$D$9:$D$10001,0)),0)</f>
        <v>0</v>
      </c>
      <c r="BL50" s="297">
        <f>IFERROR(INDEX(业绩录入!BJ$9:BJ$10001,MATCH($B50,业绩录入!$D$9:$D$10001,0)),0)</f>
        <v>0</v>
      </c>
      <c r="BM50" s="297">
        <f>IFERROR(INDEX(业绩录入!BK$9:BK$10001,MATCH($B50,业绩录入!$D$9:$D$10001,0)),0)</f>
        <v>0</v>
      </c>
      <c r="BN50" s="297">
        <f>IFERROR(INDEX(业绩录入!BL$9:BL$10001,MATCH($B50,业绩录入!$D$9:$D$10001,0)),0)</f>
        <v>0</v>
      </c>
      <c r="BO50" s="297">
        <f>IFERROR(INDEX(业绩录入!BM$9:BM$10001,MATCH($B50,业绩录入!$D$9:$D$10001,0)),0)</f>
        <v>0</v>
      </c>
      <c r="BP50" s="297">
        <f>IFERROR(INDEX(业绩录入!BN$9:BN$10001,MATCH($B50,业绩录入!$D$9:$D$10001,0)),0)</f>
        <v>0</v>
      </c>
      <c r="BQ50" s="297">
        <f>IFERROR(INDEX(业绩录入!BO$9:BO$10001,MATCH($B50,业绩录入!$D$9:$D$10001,0)),0)</f>
        <v>0</v>
      </c>
      <c r="BR50" s="297">
        <f>IFERROR(INDEX(业绩录入!BP$9:BP$10001,MATCH($B50,业绩录入!$D$9:$D$10001,0)),0)</f>
        <v>0</v>
      </c>
      <c r="BS50" s="297">
        <f>IFERROR(INDEX(业绩录入!BQ$9:BQ$10001,MATCH($B50,业绩录入!$D$9:$D$10001,0)),0)</f>
        <v>0</v>
      </c>
      <c r="BT50" s="297">
        <f>IFERROR(INDEX(业绩录入!BR$9:BR$10001,MATCH($B50,业绩录入!$D$9:$D$10001,0)),0)</f>
        <v>0</v>
      </c>
      <c r="BU50" s="297">
        <f>IFERROR(INDEX(业绩录入!BS$9:BS$10001,MATCH($B50,业绩录入!$D$9:$D$10001,0)),0)</f>
        <v>0</v>
      </c>
      <c r="BV50" s="297">
        <f>IFERROR(INDEX(业绩录入!BT$9:BT$10001,MATCH($B50,业绩录入!$D$9:$D$10001,0)),0)</f>
        <v>0</v>
      </c>
      <c r="BW50" s="297">
        <f>IFERROR(INDEX(业绩录入!BU$9:BU$10001,MATCH($B50,业绩录入!$D$9:$D$10001,0)),0)</f>
        <v>0</v>
      </c>
      <c r="BX50" s="297">
        <f>IFERROR(INDEX(业绩录入!BV$9:BV$10001,MATCH($B50,业绩录入!$D$9:$D$10001,0)),0)</f>
        <v>0</v>
      </c>
      <c r="BY50" s="297">
        <f>IFERROR(INDEX(业绩录入!BW$9:BW$10001,MATCH($B50,业绩录入!$D$9:$D$10001,0)),0)</f>
        <v>0</v>
      </c>
      <c r="BZ50" s="297">
        <f>IFERROR(INDEX(业绩录入!BX$9:BX$10001,MATCH($B50,业绩录入!$D$9:$D$10001,0)),0)</f>
        <v>0</v>
      </c>
      <c r="CA50" s="297">
        <f>IFERROR(INDEX(业绩录入!BY$9:BY$10001,MATCH($B50,业绩录入!$D$9:$D$10001,0)),0)</f>
        <v>0</v>
      </c>
      <c r="CB50" s="297">
        <f>IFERROR(INDEX(业绩录入!BZ$9:BZ$10001,MATCH($B50,业绩录入!$D$9:$D$10001,0)),0)</f>
        <v>0</v>
      </c>
      <c r="CC50" s="297">
        <f>IFERROR(INDEX(业绩录入!CA$9:CA$10001,MATCH($B50,业绩录入!$D$9:$D$10001,0)),0)</f>
        <v>0</v>
      </c>
      <c r="CD50" s="297">
        <f>IFERROR(INDEX(业绩录入!CB$9:CB$10001,MATCH($B50,业绩录入!$D$9:$D$10001,0)),0)</f>
        <v>0</v>
      </c>
      <c r="CE50" s="297">
        <f>IFERROR(INDEX(业绩录入!CC$9:CC$10001,MATCH($B50,业绩录入!$D$9:$D$10001,0)),0)</f>
        <v>0</v>
      </c>
      <c r="CF50" s="297">
        <f>IFERROR(INDEX(业绩录入!CD$9:CD$10001,MATCH($B50,业绩录入!$D$9:$D$10001,0)),0)</f>
        <v>0</v>
      </c>
      <c r="CG50" s="297">
        <f>IFERROR(INDEX(业绩录入!CE$9:CE$10001,MATCH($B50,业绩录入!$D$9:$D$10001,0)),0)</f>
        <v>0</v>
      </c>
      <c r="CH50" s="297">
        <f>IFERROR(INDEX(业绩录入!CF$9:CF$10001,MATCH($B50,业绩录入!$D$9:$D$10001,0)),0)</f>
        <v>0</v>
      </c>
      <c r="CI50" s="297">
        <f>IFERROR(INDEX(业绩录入!CG$9:CG$10001,MATCH($B50,业绩录入!$D$9:$D$10001,0)),0)</f>
        <v>0</v>
      </c>
      <c r="CJ50" s="297">
        <f>IFERROR(INDEX(业绩录入!CH$9:CH$10001,MATCH($B50,业绩录入!$D$9:$D$10001,0)),0)</f>
        <v>28</v>
      </c>
    </row>
    <row r="51" spans="1:88" s="319" customFormat="1">
      <c r="A51" s="638">
        <f t="shared" si="3"/>
        <v>0</v>
      </c>
      <c r="B51" s="297">
        <f>IFERROR(INDEX(业绩录入!$D$9:$D$44,MATCH(SMALL(业绩录入!$A$9:$A$44,ROW(A5)),业绩录入!$A$9:$A$44,0)),"")</f>
        <v>1908240005</v>
      </c>
      <c r="C51" s="297" t="str">
        <f>IFERROR(INDEX(业绩录入!E$9:E$10001,MATCH($B51,业绩录入!$D$9:$D$10001,0)),0)</f>
        <v>范勇</v>
      </c>
      <c r="D51" s="297" t="str">
        <f>IFERROR(INDEX(业绩录入!F$9:F$10001,MATCH($B51,业绩录入!$D$9:$D$10001,0)),0)</f>
        <v>19/08/24/15</v>
      </c>
      <c r="E51" s="297" t="str">
        <f>IFERROR(INDEX(业绩录入!G$9:G$10001,MATCH($B51,业绩录入!$D$9:$D$10001,0)),0)</f>
        <v>婚纱照</v>
      </c>
      <c r="F51" s="297">
        <f>IFERROR(INDEX(业绩录入!H$9:H$10001,MATCH($B51,业绩录入!$D$9:$D$10001,0)),0)</f>
        <v>5600</v>
      </c>
      <c r="G51" s="297" t="str">
        <f>IFERROR(INDEX(业绩录入!I$9:I$10001,MATCH($B51,业绩录入!$D$9:$D$10001,0)),0)</f>
        <v>公司的风格</v>
      </c>
      <c r="H51" s="297" t="str">
        <f>IFERROR(INDEX(业绩录入!J$9:J$10001,MATCH($B51,业绩录入!$D$9:$D$10001,0)),0)</f>
        <v>自然进店</v>
      </c>
      <c r="I51" s="297">
        <f>IFERROR(INDEX(业绩录入!K$9:K$10001,MATCH($B51,业绩录入!$D$9:$D$10001,0)),0)</f>
        <v>5600</v>
      </c>
      <c r="J51" s="297">
        <f>IFERROR(INDEX(业绩录入!L$9:L$10001,MATCH($B51,业绩录入!$D$9:$D$10001,0)),0)</f>
        <v>5600</v>
      </c>
      <c r="K51" s="297">
        <f>IFERROR(INDEX(业绩录入!M$9:M$10001,MATCH($B51,业绩录入!$D$9:$D$10001,0)),0)</f>
        <v>0</v>
      </c>
      <c r="L51" s="297">
        <f>IFERROR(INDEX(业绩录入!N$9:N$10001,MATCH($B51,业绩录入!$D$9:$D$10001,0)),0)</f>
        <v>0</v>
      </c>
      <c r="M51" s="297">
        <f>IFERROR(INDEX(业绩录入!O$9:O$10001,MATCH($B51,业绩录入!$D$9:$D$10001,0)),0)</f>
        <v>0</v>
      </c>
      <c r="N51" s="297">
        <f>IFERROR(INDEX(业绩录入!P$9:P$10001,MATCH($B51,业绩录入!$D$9:$D$10001,0)),0)</f>
        <v>1680</v>
      </c>
      <c r="O51" s="297">
        <f>IFERROR(INDEX(业绩录入!Q$9:Q$10001,MATCH($B51,业绩录入!$D$9:$D$10001,0)),0)</f>
        <v>3920</v>
      </c>
      <c r="P51" s="297">
        <f>IFERROR(INDEX(业绩录入!R$9:R$10001,MATCH($B51,业绩录入!$D$9:$D$10001,0)),0)</f>
        <v>850</v>
      </c>
      <c r="Q51" s="297">
        <f>IFERROR(INDEX(业绩录入!S$9:S$10001,MATCH($B51,业绩录入!$D$9:$D$10001,0)),0)</f>
        <v>1071</v>
      </c>
      <c r="R51" s="297">
        <f>IFERROR(INDEX(业绩录入!T$9:T$10001,MATCH($B51,业绩录入!$D$9:$D$10001,0)),0)</f>
        <v>1999</v>
      </c>
      <c r="S51" s="297" t="str">
        <f>IFERROR(INDEX(业绩录入!U$9:U$10001,MATCH($B51,业绩录入!$D$9:$D$10001,0)),0)</f>
        <v>贺欢</v>
      </c>
      <c r="T51" s="297" t="str">
        <f>IFERROR(INDEX(业绩录入!V$9:V$10001,MATCH($B51,业绩录入!$D$9:$D$10001,0)),0)</f>
        <v>FGFDGFG</v>
      </c>
      <c r="U51" s="676"/>
      <c r="V51" s="297"/>
      <c r="W51" s="297"/>
      <c r="X51" s="297"/>
      <c r="Y51" s="297">
        <f>IFERROR(INDEX(业绩录入!W$9:W$10001,MATCH($B51,业绩录入!$D$9:$D$10001,0)),0)</f>
        <v>0</v>
      </c>
      <c r="Z51" s="297" t="str">
        <f>IFERROR(INDEX(业绩录入!X$9:X$10001,MATCH($B51,业绩录入!$D$9:$D$10001,0)),0)</f>
        <v>123465563</v>
      </c>
      <c r="AA51" s="297" t="str">
        <f>IFERROR(INDEX(业绩录入!Y$9:Y$10001,MATCH($B51,业绩录入!$D$9:$D$10001,0)),0)</f>
        <v>2019/08/2</v>
      </c>
      <c r="AB51" s="297">
        <f>IFERROR(INDEX(业绩录入!Z$9:Z$10001,MATCH($B51,业绩录入!$D$9:$D$10001,0)),0)</f>
        <v>0</v>
      </c>
      <c r="AC51" s="297">
        <f>IFERROR(INDEX(业绩录入!AA$9:AA$10001,MATCH($B51,业绩录入!$D$9:$D$10001,0)),0)</f>
        <v>0</v>
      </c>
      <c r="AD51" s="297">
        <f>IFERROR(INDEX(业绩录入!AB$9:AB$10001,MATCH($B51,业绩录入!$D$9:$D$10001,0)),0)</f>
        <v>0</v>
      </c>
      <c r="AE51" s="297">
        <f>IFERROR(INDEX(业绩录入!AC$9:AC$10001,MATCH($B51,业绩录入!$D$9:$D$10001,0)),0)</f>
        <v>0</v>
      </c>
      <c r="AF51" s="297">
        <f>IFERROR(INDEX(业绩录入!AD$9:AD$10001,MATCH($B51,业绩录入!$D$9:$D$10001,0)),0)</f>
        <v>0</v>
      </c>
      <c r="AG51" s="297">
        <f>IFERROR(INDEX(业绩录入!AE$9:AE$10001,MATCH($B51,业绩录入!$D$9:$D$10001,0)),0)</f>
        <v>2000</v>
      </c>
      <c r="AH51" s="297">
        <f>IFERROR(INDEX(业绩录入!AF$9:AF$10001,MATCH($B51,业绩录入!$D$9:$D$10001,0)),0)</f>
        <v>600</v>
      </c>
      <c r="AI51" s="297">
        <f>IFERROR(INDEX(业绩录入!AG$9:AG$10001,MATCH($B51,业绩录入!$D$9:$D$10001,0)),0)</f>
        <v>0</v>
      </c>
      <c r="AJ51" s="297">
        <f>IFERROR(INDEX(业绩录入!AH$9:AH$10001,MATCH($B51,业绩录入!$D$9:$D$10001,0)),0)</f>
        <v>449</v>
      </c>
      <c r="AK51" s="297">
        <f>IFERROR(INDEX(业绩录入!AI$9:AI$10001,MATCH($B51,业绩录入!$D$9:$D$10001,0)),0)</f>
        <v>951</v>
      </c>
      <c r="AL51" s="297" t="str">
        <f>IFERROR(INDEX(业绩录入!AJ$9:AJ$10001,MATCH($B51,业绩录入!$D$9:$D$10001,0)),0)</f>
        <v>1</v>
      </c>
      <c r="AM51" s="297" t="str">
        <f>IFERROR(INDEX(业绩录入!AK$9:AK$10001,MATCH($B51,业绩录入!$D$9:$D$10001,0)),0)</f>
        <v>5600</v>
      </c>
      <c r="AN51" s="297" t="str">
        <f>IFERROR(INDEX(业绩录入!AL$9:AL$10001,MATCH($B51,业绩录入!$D$9:$D$10001,0)),0)</f>
        <v>艺术照</v>
      </c>
      <c r="AO51" s="297" t="str">
        <f>IFERROR(INDEX(业绩录入!AM$9:AM$10001,MATCH($B51,业绩录入!$D$9:$D$10001,0)),0)</f>
        <v>艺术照</v>
      </c>
      <c r="AP51" s="297" t="str">
        <f>IFERROR(INDEX(业绩录入!AN$9:AN$10001,MATCH($B51,业绩录入!$D$9:$D$10001,0)),0)</f>
        <v>艺术照</v>
      </c>
      <c r="AQ51" s="297" t="str">
        <f>IFERROR(INDEX(业绩录入!AO$9:AO$10001,MATCH($B51,业绩录入!$D$9:$D$10001,0)),0)</f>
        <v>艺术照</v>
      </c>
      <c r="AR51" s="297" t="str">
        <f>IFERROR(INDEX(业绩录入!AP$9:AP$10001,MATCH($B51,业绩录入!$D$9:$D$10001,0)),0)</f>
        <v>1399.3</v>
      </c>
      <c r="AS51" s="297" t="str">
        <f>IFERROR(INDEX(业绩录入!AQ$9:AQ$10001,MATCH($B51,业绩录入!$D$9:$D$10001,0)),0)</f>
        <v>299.8</v>
      </c>
      <c r="AT51" s="297" t="str">
        <f>IFERROR(INDEX(业绩录入!AR$9:AR$10001,MATCH($B51,业绩录入!$D$9:$D$10001,0)),0)</f>
        <v>200</v>
      </c>
      <c r="AU51" s="297" t="str">
        <f>IFERROR(INDEX(业绩录入!AS$9:AS$10001,MATCH($B51,业绩录入!$D$9:$D$10001,0)),0)</f>
        <v>99.9</v>
      </c>
      <c r="AV51" s="297">
        <f>IFERROR(INDEX(业绩录入!AT$9:AT$10001,MATCH($B51,业绩录入!$D$9:$D$10001,0)),0)</f>
        <v>1</v>
      </c>
      <c r="AW51" s="297">
        <f>IFERROR(INDEX(业绩录入!AU$9:AU$10001,MATCH($B51,业绩录入!$D$9:$D$10001,0)),0)</f>
        <v>2000</v>
      </c>
      <c r="AX51" s="297" t="str">
        <f>IFERROR(INDEX(业绩录入!AV$9:AV$10001,MATCH($B51,业绩录入!$D$9:$D$10001,0)),0)</f>
        <v>范勇</v>
      </c>
      <c r="AY51" s="297" t="str">
        <f>IFERROR(INDEX(业绩录入!AW$9:AW$10001,MATCH($B51,业绩录入!$D$9:$D$10001,0)),0)</f>
        <v>范勇</v>
      </c>
      <c r="AZ51" s="297" t="str">
        <f>IFERROR(INDEX(业绩录入!AX$9:AX$10001,MATCH($B51,业绩录入!$D$9:$D$10001,0)),0)</f>
        <v>范勇</v>
      </c>
      <c r="BA51" s="297" t="str">
        <f>IFERROR(INDEX(业绩录入!AY$9:AY$10001,MATCH($B51,业绩录入!$D$9:$D$10001,0)),0)</f>
        <v>范勇</v>
      </c>
      <c r="BB51" s="297">
        <f>IFERROR(INDEX(业绩录入!AZ$9:AZ$10001,MATCH($B51,业绩录入!$D$9:$D$10001,0)),0)</f>
        <v>290.5</v>
      </c>
      <c r="BC51" s="297">
        <f>IFERROR(INDEX(业绩录入!BA$9:BA$10001,MATCH($B51,业绩录入!$D$9:$D$10001,0)),0)</f>
        <v>62.25</v>
      </c>
      <c r="BD51" s="297">
        <f>IFERROR(INDEX(业绩录入!BB$9:BB$10001,MATCH($B51,业绩录入!$D$9:$D$10001,0)),0)</f>
        <v>41.5</v>
      </c>
      <c r="BE51" s="297">
        <f>IFERROR(INDEX(业绩录入!BC$9:BC$10001,MATCH($B51,业绩录入!$D$9:$D$10001,0)),0)</f>
        <v>20.75</v>
      </c>
      <c r="BF51" s="297">
        <f>IFERROR(INDEX(业绩录入!BD$9:BD$10001,MATCH($B51,业绩录入!$D$9:$D$10001,0)),0)</f>
        <v>1</v>
      </c>
      <c r="BG51" s="297">
        <f>IFERROR(INDEX(业绩录入!BE$9:BE$10001,MATCH($B51,业绩录入!$D$9:$D$10001,0)),0)</f>
        <v>2000</v>
      </c>
      <c r="BH51" s="297" t="str">
        <f>IFERROR(INDEX(业绩录入!BF$9:BF$10001,MATCH($B51,业绩录入!$D$9:$D$10001,0)),0)</f>
        <v>范勇</v>
      </c>
      <c r="BI51" s="297" t="str">
        <f>IFERROR(INDEX(业绩录入!BG$9:BG$10001,MATCH($B51,业绩录入!$D$9:$D$10001,0)),0)</f>
        <v>范勇</v>
      </c>
      <c r="BJ51" s="297" t="str">
        <f>IFERROR(INDEX(业绩录入!BH$9:BH$10001,MATCH($B51,业绩录入!$D$9:$D$10001,0)),0)</f>
        <v>范勇</v>
      </c>
      <c r="BK51" s="297" t="str">
        <f>IFERROR(INDEX(业绩录入!BI$9:BI$10001,MATCH($B51,业绩录入!$D$9:$D$10001,0)),0)</f>
        <v>范勇</v>
      </c>
      <c r="BL51" s="297">
        <f>IFERROR(INDEX(业绩录入!BJ$9:BJ$10001,MATCH($B51,业绩录入!$D$9:$D$10001,0)),0)</f>
        <v>389.2</v>
      </c>
      <c r="BM51" s="297">
        <f>IFERROR(INDEX(业绩录入!BK$9:BK$10001,MATCH($B51,业绩录入!$D$9:$D$10001,0)),0)</f>
        <v>83.4</v>
      </c>
      <c r="BN51" s="297">
        <f>IFERROR(INDEX(业绩录入!BL$9:BL$10001,MATCH($B51,业绩录入!$D$9:$D$10001,0)),0)</f>
        <v>55.6</v>
      </c>
      <c r="BO51" s="297">
        <f>IFERROR(INDEX(业绩录入!BM$9:BM$10001,MATCH($B51,业绩录入!$D$9:$D$10001,0)),0)</f>
        <v>27.8</v>
      </c>
      <c r="BP51" s="297">
        <f>IFERROR(INDEX(业绩录入!BN$9:BN$10001,MATCH($B51,业绩录入!$D$9:$D$10001,0)),0)</f>
        <v>0</v>
      </c>
      <c r="BQ51" s="297">
        <f>IFERROR(INDEX(业绩录入!BO$9:BO$10001,MATCH($B51,业绩录入!$D$9:$D$10001,0)),0)</f>
        <v>0</v>
      </c>
      <c r="BR51" s="297">
        <f>IFERROR(INDEX(业绩录入!BP$9:BP$10001,MATCH($B51,业绩录入!$D$9:$D$10001,0)),0)</f>
        <v>0</v>
      </c>
      <c r="BS51" s="297">
        <f>IFERROR(INDEX(业绩录入!BQ$9:BQ$10001,MATCH($B51,业绩录入!$D$9:$D$10001,0)),0)</f>
        <v>0</v>
      </c>
      <c r="BT51" s="297">
        <f>IFERROR(INDEX(业绩录入!BR$9:BR$10001,MATCH($B51,业绩录入!$D$9:$D$10001,0)),0)</f>
        <v>0</v>
      </c>
      <c r="BU51" s="297">
        <f>IFERROR(INDEX(业绩录入!BS$9:BS$10001,MATCH($B51,业绩录入!$D$9:$D$10001,0)),0)</f>
        <v>0</v>
      </c>
      <c r="BV51" s="297">
        <f>IFERROR(INDEX(业绩录入!BT$9:BT$10001,MATCH($B51,业绩录入!$D$9:$D$10001,0)),0)</f>
        <v>0</v>
      </c>
      <c r="BW51" s="297">
        <f>IFERROR(INDEX(业绩录入!BU$9:BU$10001,MATCH($B51,业绩录入!$D$9:$D$10001,0)),0)</f>
        <v>0</v>
      </c>
      <c r="BX51" s="297">
        <f>IFERROR(INDEX(业绩录入!BV$9:BV$10001,MATCH($B51,业绩录入!$D$9:$D$10001,0)),0)</f>
        <v>0</v>
      </c>
      <c r="BY51" s="297">
        <f>IFERROR(INDEX(业绩录入!BW$9:BW$10001,MATCH($B51,业绩录入!$D$9:$D$10001,0)),0)</f>
        <v>0</v>
      </c>
      <c r="BZ51" s="297">
        <f>IFERROR(INDEX(业绩录入!BX$9:BX$10001,MATCH($B51,业绩录入!$D$9:$D$10001,0)),0)</f>
        <v>0</v>
      </c>
      <c r="CA51" s="297">
        <f>IFERROR(INDEX(业绩录入!BY$9:BY$10001,MATCH($B51,业绩录入!$D$9:$D$10001,0)),0)</f>
        <v>0</v>
      </c>
      <c r="CB51" s="297">
        <f>IFERROR(INDEX(业绩录入!BZ$9:BZ$10001,MATCH($B51,业绩录入!$D$9:$D$10001,0)),0)</f>
        <v>0</v>
      </c>
      <c r="CC51" s="297">
        <f>IFERROR(INDEX(业绩录入!CA$9:CA$10001,MATCH($B51,业绩录入!$D$9:$D$10001,0)),0)</f>
        <v>0</v>
      </c>
      <c r="CD51" s="297">
        <f>IFERROR(INDEX(业绩录入!CB$9:CB$10001,MATCH($B51,业绩录入!$D$9:$D$10001,0)),0)</f>
        <v>0</v>
      </c>
      <c r="CE51" s="297">
        <f>IFERROR(INDEX(业绩录入!CC$9:CC$10001,MATCH($B51,业绩录入!$D$9:$D$10001,0)),0)</f>
        <v>0</v>
      </c>
      <c r="CF51" s="297">
        <f>IFERROR(INDEX(业绩录入!CD$9:CD$10001,MATCH($B51,业绩录入!$D$9:$D$10001,0)),0)</f>
        <v>0</v>
      </c>
      <c r="CG51" s="297">
        <f>IFERROR(INDEX(业绩录入!CE$9:CE$10001,MATCH($B51,业绩录入!$D$9:$D$10001,0)),0)</f>
        <v>0</v>
      </c>
      <c r="CH51" s="297">
        <f>IFERROR(INDEX(业绩录入!CF$9:CF$10001,MATCH($B51,业绩录入!$D$9:$D$10001,0)),0)</f>
        <v>0</v>
      </c>
      <c r="CI51" s="297">
        <f>IFERROR(INDEX(业绩录入!CG$9:CG$10001,MATCH($B51,业绩录入!$D$9:$D$10001,0)),0)</f>
        <v>0</v>
      </c>
      <c r="CJ51" s="297">
        <f>IFERROR(INDEX(业绩录入!CH$9:CH$10001,MATCH($B51,业绩录入!$D$9:$D$10001,0)),0)</f>
        <v>28</v>
      </c>
    </row>
    <row r="52" spans="1:88" s="319" customFormat="1">
      <c r="A52" s="638">
        <f t="shared" si="3"/>
        <v>0</v>
      </c>
      <c r="B52" s="297">
        <f>IFERROR(INDEX(业绩录入!$D$9:$D$44,MATCH(SMALL(业绩录入!$A$9:$A$44,ROW(A6)),业绩录入!$A$9:$A$44,0)),"")</f>
        <v>1908240006</v>
      </c>
      <c r="C52" s="297" t="str">
        <f>IFERROR(INDEX(业绩录入!E$9:E$10001,MATCH($B52,业绩录入!$D$9:$D$10001,0)),0)</f>
        <v>志强</v>
      </c>
      <c r="D52" s="297" t="str">
        <f>IFERROR(INDEX(业绩录入!F$9:F$10001,MATCH($B52,业绩录入!$D$9:$D$10001,0)),0)</f>
        <v>19/08/24/16</v>
      </c>
      <c r="E52" s="297" t="str">
        <f>IFERROR(INDEX(业绩录入!G$9:G$10001,MATCH($B52,业绩录入!$D$9:$D$10001,0)),0)</f>
        <v>婚纱照</v>
      </c>
      <c r="F52" s="297">
        <f>IFERROR(INDEX(业绩录入!H$9:H$10001,MATCH($B52,业绩录入!$D$9:$D$10001,0)),0)</f>
        <v>5600</v>
      </c>
      <c r="G52" s="297" t="str">
        <f>IFERROR(INDEX(业绩录入!I$9:I$10001,MATCH($B52,业绩录入!$D$9:$D$10001,0)),0)</f>
        <v>是非法的</v>
      </c>
      <c r="H52" s="297" t="str">
        <f>IFERROR(INDEX(业绩录入!J$9:J$10001,MATCH($B52,业绩录入!$D$9:$D$10001,0)),0)</f>
        <v>自然进店</v>
      </c>
      <c r="I52" s="297">
        <f>IFERROR(INDEX(业绩录入!K$9:K$10001,MATCH($B52,业绩录入!$D$9:$D$10001,0)),0)</f>
        <v>1000</v>
      </c>
      <c r="J52" s="297">
        <f>IFERROR(INDEX(业绩录入!L$9:L$10001,MATCH($B52,业绩录入!$D$9:$D$10001,0)),0)</f>
        <v>0</v>
      </c>
      <c r="K52" s="297">
        <f>IFERROR(INDEX(业绩录入!M$9:M$10001,MATCH($B52,业绩录入!$D$9:$D$10001,0)),0)</f>
        <v>4600</v>
      </c>
      <c r="L52" s="297">
        <f>IFERROR(INDEX(业绩录入!N$9:N$10001,MATCH($B52,业绩录入!$D$9:$D$10001,0)),0)</f>
        <v>0</v>
      </c>
      <c r="M52" s="297">
        <f>IFERROR(INDEX(业绩录入!O$9:O$10001,MATCH($B52,业绩录入!$D$9:$D$10001,0)),0)</f>
        <v>0</v>
      </c>
      <c r="N52" s="297">
        <f>IFERROR(INDEX(业绩录入!P$9:P$10001,MATCH($B52,业绩录入!$D$9:$D$10001,0)),0)</f>
        <v>300</v>
      </c>
      <c r="O52" s="297">
        <f>IFERROR(INDEX(业绩录入!Q$9:Q$10001,MATCH($B52,业绩录入!$D$9:$D$10001,0)),0)</f>
        <v>700</v>
      </c>
      <c r="P52" s="297">
        <f>IFERROR(INDEX(业绩录入!R$9:R$10001,MATCH($B52,业绩录入!$D$9:$D$10001,0)),0)</f>
        <v>580</v>
      </c>
      <c r="Q52" s="297">
        <f>IFERROR(INDEX(业绩录入!S$9:S$10001,MATCH($B52,业绩录入!$D$9:$D$10001,0)),0)</f>
        <v>0</v>
      </c>
      <c r="R52" s="297">
        <f>IFERROR(INDEX(业绩录入!T$9:T$10001,MATCH($B52,业绩录入!$D$9:$D$10001,0)),0)</f>
        <v>700</v>
      </c>
      <c r="S52" s="297" t="str">
        <f>IFERROR(INDEX(业绩录入!U$9:U$10001,MATCH($B52,业绩录入!$D$9:$D$10001,0)),0)</f>
        <v>贺欢</v>
      </c>
      <c r="T52" s="297" t="str">
        <f>IFERROR(INDEX(业绩录入!V$9:V$10001,MATCH($B52,业绩录入!$D$9:$D$10001,0)),0)</f>
        <v>SDFGDFGSDG</v>
      </c>
      <c r="U52" s="676"/>
      <c r="V52" s="297"/>
      <c r="W52" s="297"/>
      <c r="X52" s="297"/>
      <c r="Y52" s="297">
        <f>IFERROR(INDEX(业绩录入!W$9:W$10001,MATCH($B52,业绩录入!$D$9:$D$10001,0)),0)</f>
        <v>0</v>
      </c>
      <c r="Z52" s="297">
        <f>IFERROR(INDEX(业绩录入!X$9:X$10001,MATCH($B52,业绩录入!$D$9:$D$10001,0)),0)</f>
        <v>1655656365</v>
      </c>
      <c r="AA52" s="297" t="str">
        <f>IFERROR(INDEX(业绩录入!Y$9:Y$10001,MATCH($B52,业绩录入!$D$9:$D$10001,0)),0)</f>
        <v>2019/08/2</v>
      </c>
      <c r="AB52" s="297">
        <f>IFERROR(INDEX(业绩录入!Z$9:Z$10001,MATCH($B52,业绩录入!$D$9:$D$10001,0)),0)</f>
        <v>0</v>
      </c>
      <c r="AC52" s="297">
        <f>IFERROR(INDEX(业绩录入!AA$9:AA$10001,MATCH($B52,业绩录入!$D$9:$D$10001,0)),0)</f>
        <v>0</v>
      </c>
      <c r="AD52" s="297">
        <f>IFERROR(INDEX(业绩录入!AB$9:AB$10001,MATCH($B52,业绩录入!$D$9:$D$10001,0)),0)</f>
        <v>0</v>
      </c>
      <c r="AE52" s="297">
        <f>IFERROR(INDEX(业绩录入!AC$9:AC$10001,MATCH($B52,业绩录入!$D$9:$D$10001,0)),0)</f>
        <v>0</v>
      </c>
      <c r="AF52" s="297">
        <f>IFERROR(INDEX(业绩录入!AD$9:AD$10001,MATCH($B52,业绩录入!$D$9:$D$10001,0)),0)</f>
        <v>0</v>
      </c>
      <c r="AG52" s="297">
        <f>IFERROR(INDEX(业绩录入!AE$9:AE$10001,MATCH($B52,业绩录入!$D$9:$D$10001,0)),0)</f>
        <v>2000</v>
      </c>
      <c r="AH52" s="297">
        <f>IFERROR(INDEX(业绩录入!AF$9:AF$10001,MATCH($B52,业绩录入!$D$9:$D$10001,0)),0)</f>
        <v>600</v>
      </c>
      <c r="AI52" s="297">
        <f>IFERROR(INDEX(业绩录入!AG$9:AG$10001,MATCH($B52,业绩录入!$D$9:$D$10001,0)),0)</f>
        <v>0</v>
      </c>
      <c r="AJ52" s="297">
        <f>IFERROR(INDEX(业绩录入!AH$9:AH$10001,MATCH($B52,业绩录入!$D$9:$D$10001,0)),0)</f>
        <v>933</v>
      </c>
      <c r="AK52" s="297">
        <f>IFERROR(INDEX(业绩录入!AI$9:AI$10001,MATCH($B52,业绩录入!$D$9:$D$10001,0)),0)</f>
        <v>467</v>
      </c>
      <c r="AL52" s="297">
        <f>IFERROR(INDEX(业绩录入!AJ$9:AJ$10001,MATCH($B52,业绩录入!$D$9:$D$10001,0)),0)</f>
        <v>1</v>
      </c>
      <c r="AM52" s="297" t="str">
        <f>IFERROR(INDEX(业绩录入!AK$9:AK$10001,MATCH($B52,业绩录入!$D$9:$D$10001,0)),0)</f>
        <v>艺术照</v>
      </c>
      <c r="AN52" s="297">
        <f>IFERROR(INDEX(业绩录入!AL$9:AL$10001,MATCH($B52,业绩录入!$D$9:$D$10001,0)),0)</f>
        <v>1000</v>
      </c>
      <c r="AO52" s="297" t="str">
        <f>IFERROR(INDEX(业绩录入!AM$9:AM$10001,MATCH($B52,业绩录入!$D$9:$D$10001,0)),0)</f>
        <v>艺术照</v>
      </c>
      <c r="AP52" s="297" t="str">
        <f>IFERROR(INDEX(业绩录入!AN$9:AN$10001,MATCH($B52,业绩录入!$D$9:$D$10001,0)),0)</f>
        <v>艺术照</v>
      </c>
      <c r="AQ52" s="297" t="str">
        <f>IFERROR(INDEX(业绩录入!AO$9:AO$10001,MATCH($B52,业绩录入!$D$9:$D$10001,0)),0)</f>
        <v>艺术照</v>
      </c>
      <c r="AR52" s="297">
        <f>IFERROR(INDEX(业绩录入!AP$9:AP$10001,MATCH($B52,业绩录入!$D$9:$D$10001,0)),0)</f>
        <v>490</v>
      </c>
      <c r="AS52" s="297">
        <f>IFERROR(INDEX(业绩录入!AQ$9:AQ$10001,MATCH($B52,业绩录入!$D$9:$D$10001,0)),0)</f>
        <v>105</v>
      </c>
      <c r="AT52" s="297">
        <f>IFERROR(INDEX(业绩录入!AR$9:AR$10001,MATCH($B52,业绩录入!$D$9:$D$10001,0)),0)</f>
        <v>70</v>
      </c>
      <c r="AU52" s="297">
        <f>IFERROR(INDEX(业绩录入!AS$9:AS$10001,MATCH($B52,业绩录入!$D$9:$D$10001,0)),0)</f>
        <v>35</v>
      </c>
      <c r="AV52" s="297">
        <f>IFERROR(INDEX(业绩录入!AT$9:AT$10001,MATCH($B52,业绩录入!$D$9:$D$10001,0)),0)</f>
        <v>0</v>
      </c>
      <c r="AW52" s="297">
        <f>IFERROR(INDEX(业绩录入!AU$9:AU$10001,MATCH($B52,业绩录入!$D$9:$D$10001,0)),0)</f>
        <v>0</v>
      </c>
      <c r="AX52" s="297">
        <f>IFERROR(INDEX(业绩录入!AV$9:AV$10001,MATCH($B52,业绩录入!$D$9:$D$10001,0)),0)</f>
        <v>0</v>
      </c>
      <c r="AY52" s="297">
        <f>IFERROR(INDEX(业绩录入!AW$9:AW$10001,MATCH($B52,业绩录入!$D$9:$D$10001,0)),0)</f>
        <v>0</v>
      </c>
      <c r="AZ52" s="297">
        <f>IFERROR(INDEX(业绩录入!AX$9:AX$10001,MATCH($B52,业绩录入!$D$9:$D$10001,0)),0)</f>
        <v>0</v>
      </c>
      <c r="BA52" s="297">
        <f>IFERROR(INDEX(业绩录入!AY$9:AY$10001,MATCH($B52,业绩录入!$D$9:$D$10001,0)),0)</f>
        <v>0</v>
      </c>
      <c r="BB52" s="297">
        <f>IFERROR(INDEX(业绩录入!AZ$9:AZ$10001,MATCH($B52,业绩录入!$D$9:$D$10001,0)),0)</f>
        <v>0</v>
      </c>
      <c r="BC52" s="297">
        <f>IFERROR(INDEX(业绩录入!BA$9:BA$10001,MATCH($B52,业绩录入!$D$9:$D$10001,0)),0)</f>
        <v>0</v>
      </c>
      <c r="BD52" s="297">
        <f>IFERROR(INDEX(业绩录入!BB$9:BB$10001,MATCH($B52,业绩录入!$D$9:$D$10001,0)),0)</f>
        <v>0</v>
      </c>
      <c r="BE52" s="297">
        <f>IFERROR(INDEX(业绩录入!BC$9:BC$10001,MATCH($B52,业绩录入!$D$9:$D$10001,0)),0)</f>
        <v>0</v>
      </c>
      <c r="BF52" s="297">
        <f>IFERROR(INDEX(业绩录入!BD$9:BD$10001,MATCH($B52,业绩录入!$D$9:$D$10001,0)),0)</f>
        <v>0</v>
      </c>
      <c r="BG52" s="297">
        <f>IFERROR(INDEX(业绩录入!BE$9:BE$10001,MATCH($B52,业绩录入!$D$9:$D$10001,0)),0)</f>
        <v>0</v>
      </c>
      <c r="BH52" s="297">
        <f>IFERROR(INDEX(业绩录入!BF$9:BF$10001,MATCH($B52,业绩录入!$D$9:$D$10001,0)),0)</f>
        <v>0</v>
      </c>
      <c r="BI52" s="297">
        <f>IFERROR(INDEX(业绩录入!BG$9:BG$10001,MATCH($B52,业绩录入!$D$9:$D$10001,0)),0)</f>
        <v>0</v>
      </c>
      <c r="BJ52" s="297">
        <f>IFERROR(INDEX(业绩录入!BH$9:BH$10001,MATCH($B52,业绩录入!$D$9:$D$10001,0)),0)</f>
        <v>0</v>
      </c>
      <c r="BK52" s="297">
        <f>IFERROR(INDEX(业绩录入!BI$9:BI$10001,MATCH($B52,业绩录入!$D$9:$D$10001,0)),0)</f>
        <v>0</v>
      </c>
      <c r="BL52" s="297">
        <f>IFERROR(INDEX(业绩录入!BJ$9:BJ$10001,MATCH($B52,业绩录入!$D$9:$D$10001,0)),0)</f>
        <v>0</v>
      </c>
      <c r="BM52" s="297">
        <f>IFERROR(INDEX(业绩录入!BK$9:BK$10001,MATCH($B52,业绩录入!$D$9:$D$10001,0)),0)</f>
        <v>0</v>
      </c>
      <c r="BN52" s="297">
        <f>IFERROR(INDEX(业绩录入!BL$9:BL$10001,MATCH($B52,业绩录入!$D$9:$D$10001,0)),0)</f>
        <v>0</v>
      </c>
      <c r="BO52" s="297">
        <f>IFERROR(INDEX(业绩录入!BM$9:BM$10001,MATCH($B52,业绩录入!$D$9:$D$10001,0)),0)</f>
        <v>0</v>
      </c>
      <c r="BP52" s="297">
        <f>IFERROR(INDEX(业绩录入!BN$9:BN$10001,MATCH($B52,业绩录入!$D$9:$D$10001,0)),0)</f>
        <v>0</v>
      </c>
      <c r="BQ52" s="297">
        <f>IFERROR(INDEX(业绩录入!BO$9:BO$10001,MATCH($B52,业绩录入!$D$9:$D$10001,0)),0)</f>
        <v>0</v>
      </c>
      <c r="BR52" s="297">
        <f>IFERROR(INDEX(业绩录入!BP$9:BP$10001,MATCH($B52,业绩录入!$D$9:$D$10001,0)),0)</f>
        <v>0</v>
      </c>
      <c r="BS52" s="297">
        <f>IFERROR(INDEX(业绩录入!BQ$9:BQ$10001,MATCH($B52,业绩录入!$D$9:$D$10001,0)),0)</f>
        <v>0</v>
      </c>
      <c r="BT52" s="297">
        <f>IFERROR(INDEX(业绩录入!BR$9:BR$10001,MATCH($B52,业绩录入!$D$9:$D$10001,0)),0)</f>
        <v>0</v>
      </c>
      <c r="BU52" s="297">
        <f>IFERROR(INDEX(业绩录入!BS$9:BS$10001,MATCH($B52,业绩录入!$D$9:$D$10001,0)),0)</f>
        <v>0</v>
      </c>
      <c r="BV52" s="297">
        <f>IFERROR(INDEX(业绩录入!BT$9:BT$10001,MATCH($B52,业绩录入!$D$9:$D$10001,0)),0)</f>
        <v>0</v>
      </c>
      <c r="BW52" s="297">
        <f>IFERROR(INDEX(业绩录入!BU$9:BU$10001,MATCH($B52,业绩录入!$D$9:$D$10001,0)),0)</f>
        <v>0</v>
      </c>
      <c r="BX52" s="297">
        <f>IFERROR(INDEX(业绩录入!BV$9:BV$10001,MATCH($B52,业绩录入!$D$9:$D$10001,0)),0)</f>
        <v>0</v>
      </c>
      <c r="BY52" s="297">
        <f>IFERROR(INDEX(业绩录入!BW$9:BW$10001,MATCH($B52,业绩录入!$D$9:$D$10001,0)),0)</f>
        <v>0</v>
      </c>
      <c r="BZ52" s="297">
        <f>IFERROR(INDEX(业绩录入!BX$9:BX$10001,MATCH($B52,业绩录入!$D$9:$D$10001,0)),0)</f>
        <v>0</v>
      </c>
      <c r="CA52" s="297">
        <f>IFERROR(INDEX(业绩录入!BY$9:BY$10001,MATCH($B52,业绩录入!$D$9:$D$10001,0)),0)</f>
        <v>0</v>
      </c>
      <c r="CB52" s="297">
        <f>IFERROR(INDEX(业绩录入!BZ$9:BZ$10001,MATCH($B52,业绩录入!$D$9:$D$10001,0)),0)</f>
        <v>0</v>
      </c>
      <c r="CC52" s="297">
        <f>IFERROR(INDEX(业绩录入!CA$9:CA$10001,MATCH($B52,业绩录入!$D$9:$D$10001,0)),0)</f>
        <v>0</v>
      </c>
      <c r="CD52" s="297">
        <f>IFERROR(INDEX(业绩录入!CB$9:CB$10001,MATCH($B52,业绩录入!$D$9:$D$10001,0)),0)</f>
        <v>0</v>
      </c>
      <c r="CE52" s="297">
        <f>IFERROR(INDEX(业绩录入!CC$9:CC$10001,MATCH($B52,业绩录入!$D$9:$D$10001,0)),0)</f>
        <v>0</v>
      </c>
      <c r="CF52" s="297">
        <f>IFERROR(INDEX(业绩录入!CD$9:CD$10001,MATCH($B52,业绩录入!$D$9:$D$10001,0)),0)</f>
        <v>0</v>
      </c>
      <c r="CG52" s="297">
        <f>IFERROR(INDEX(业绩录入!CE$9:CE$10001,MATCH($B52,业绩录入!$D$9:$D$10001,0)),0)</f>
        <v>0</v>
      </c>
      <c r="CH52" s="297">
        <f>IFERROR(INDEX(业绩录入!CF$9:CF$10001,MATCH($B52,业绩录入!$D$9:$D$10001,0)),0)</f>
        <v>0</v>
      </c>
      <c r="CI52" s="297">
        <f>IFERROR(INDEX(业绩录入!CG$9:CG$10001,MATCH($B52,业绩录入!$D$9:$D$10001,0)),0)</f>
        <v>0</v>
      </c>
      <c r="CJ52" s="297">
        <f>IFERROR(INDEX(业绩录入!CH$9:CH$10001,MATCH($B52,业绩录入!$D$9:$D$10001,0)),0)</f>
        <v>3</v>
      </c>
    </row>
    <row r="53" spans="1:88" s="319" customFormat="1">
      <c r="A53" s="638">
        <f t="shared" si="3"/>
        <v>0</v>
      </c>
      <c r="B53" s="297">
        <f>IFERROR(INDEX(业绩录入!$D$9:$D$44,MATCH(SMALL(业绩录入!$A$9:$A$44,ROW(A7)),业绩录入!$A$9:$A$44,0)),"")</f>
        <v>1908240007</v>
      </c>
      <c r="C53" s="297" t="str">
        <f>IFERROR(INDEX(业绩录入!E$9:E$10001,MATCH($B53,业绩录入!$D$9:$D$10001,0)),0)</f>
        <v>范勇</v>
      </c>
      <c r="D53" s="297" t="str">
        <f>IFERROR(INDEX(业绩录入!F$9:F$10001,MATCH($B53,业绩录入!$D$9:$D$10001,0)),0)</f>
        <v>19/08/24/17</v>
      </c>
      <c r="E53" s="297" t="str">
        <f>IFERROR(INDEX(业绩录入!G$9:G$10001,MATCH($B53,业绩录入!$D$9:$D$10001,0)),0)</f>
        <v>婚纱照</v>
      </c>
      <c r="F53" s="297">
        <f>IFERROR(INDEX(业绩录入!H$9:H$10001,MATCH($B53,业绩录入!$D$9:$D$10001,0)),0)</f>
        <v>5600</v>
      </c>
      <c r="G53" s="297" t="str">
        <f>IFERROR(INDEX(业绩录入!I$9:I$10001,MATCH($B53,业绩录入!$D$9:$D$10001,0)),0)</f>
        <v>是非法的</v>
      </c>
      <c r="H53" s="297" t="str">
        <f>IFERROR(INDEX(业绩录入!J$9:J$10001,MATCH($B53,业绩录入!$D$9:$D$10001,0)),0)</f>
        <v>自然进店</v>
      </c>
      <c r="I53" s="297">
        <f>IFERROR(INDEX(业绩录入!K$9:K$10001,MATCH($B53,业绩录入!$D$9:$D$10001,0)),0)</f>
        <v>1000</v>
      </c>
      <c r="J53" s="297">
        <f>IFERROR(INDEX(业绩录入!L$9:L$10001,MATCH($B53,业绩录入!$D$9:$D$10001,0)),0)</f>
        <v>0</v>
      </c>
      <c r="K53" s="297">
        <f>IFERROR(INDEX(业绩录入!M$9:M$10001,MATCH($B53,业绩录入!$D$9:$D$10001,0)),0)</f>
        <v>4600</v>
      </c>
      <c r="L53" s="297">
        <f>IFERROR(INDEX(业绩录入!N$9:N$10001,MATCH($B53,业绩录入!$D$9:$D$10001,0)),0)</f>
        <v>0</v>
      </c>
      <c r="M53" s="297">
        <f>IFERROR(INDEX(业绩录入!O$9:O$10001,MATCH($B53,业绩录入!$D$9:$D$10001,0)),0)</f>
        <v>0</v>
      </c>
      <c r="N53" s="297">
        <f>IFERROR(INDEX(业绩录入!P$9:P$10001,MATCH($B53,业绩录入!$D$9:$D$10001,0)),0)</f>
        <v>300</v>
      </c>
      <c r="O53" s="297">
        <f>IFERROR(INDEX(业绩录入!Q$9:Q$10001,MATCH($B53,业绩录入!$D$9:$D$10001,0)),0)</f>
        <v>700</v>
      </c>
      <c r="P53" s="297">
        <f>IFERROR(INDEX(业绩录入!R$9:R$10001,MATCH($B53,业绩录入!$D$9:$D$10001,0)),0)</f>
        <v>580</v>
      </c>
      <c r="Q53" s="297">
        <f>IFERROR(INDEX(业绩录入!S$9:S$10001,MATCH($B53,业绩录入!$D$9:$D$10001,0)),0)</f>
        <v>0</v>
      </c>
      <c r="R53" s="297">
        <f>IFERROR(INDEX(业绩录入!T$9:T$10001,MATCH($B53,业绩录入!$D$9:$D$10001,0)),0)</f>
        <v>700</v>
      </c>
      <c r="S53" s="297" t="str">
        <f>IFERROR(INDEX(业绩录入!U$9:U$10001,MATCH($B53,业绩录入!$D$9:$D$10001,0)),0)</f>
        <v>贺欢</v>
      </c>
      <c r="T53" s="297">
        <f>IFERROR(INDEX(业绩录入!V$9:V$10001,MATCH($B53,业绩录入!$D$9:$D$10001,0)),0)</f>
        <v>0</v>
      </c>
      <c r="U53" s="676"/>
      <c r="V53" s="297"/>
      <c r="W53" s="297"/>
      <c r="X53" s="297"/>
      <c r="Y53" s="297" t="str">
        <f>IFERROR(INDEX(业绩录入!W$9:W$10001,MATCH($B53,业绩录入!$D$9:$D$10001,0)),0)</f>
        <v>DSFGDFGVXC</v>
      </c>
      <c r="Z53" s="297" t="str">
        <f>IFERROR(INDEX(业绩录入!X$9:X$10001,MATCH($B53,业绩录入!$D$9:$D$10001,0)),0)</f>
        <v>SDFGSDFGDF</v>
      </c>
      <c r="AA53" s="297" t="str">
        <f>IFERROR(INDEX(业绩录入!Y$9:Y$10001,MATCH($B53,业绩录入!$D$9:$D$10001,0)),0)</f>
        <v>1245454545441</v>
      </c>
      <c r="AB53" s="297" t="str">
        <f>IFERROR(INDEX(业绩录入!Z$9:Z$10001,MATCH($B53,业绩录入!$D$9:$D$10001,0)),0)</f>
        <v>2019/08/2</v>
      </c>
      <c r="AC53" s="297" t="str">
        <f>IFERROR(INDEX(业绩录入!AA$9:AA$10001,MATCH($B53,业绩录入!$D$9:$D$10001,0)),0)</f>
        <v>1546543</v>
      </c>
      <c r="AD53" s="297" t="str">
        <f>IFERROR(INDEX(业绩录入!AB$9:AB$10001,MATCH($B53,业绩录入!$D$9:$D$10001,0)),0)</f>
        <v>2019/08/14</v>
      </c>
      <c r="AE53" s="297" t="str">
        <f>IFERROR(INDEX(业绩录入!AC$9:AC$10001,MATCH($B53,业绩录入!$D$9:$D$10001,0)),0)</f>
        <v>2019/08/5</v>
      </c>
      <c r="AF53" s="297">
        <f>IFERROR(INDEX(业绩录入!AD$9:AD$10001,MATCH($B53,业绩录入!$D$9:$D$10001,0)),0)</f>
        <v>0</v>
      </c>
      <c r="AG53" s="297">
        <f>IFERROR(INDEX(业绩录入!AE$9:AE$10001,MATCH($B53,业绩录入!$D$9:$D$10001,0)),0)</f>
        <v>800</v>
      </c>
      <c r="AH53" s="297">
        <f>IFERROR(INDEX(业绩录入!AF$9:AF$10001,MATCH($B53,业绩录入!$D$9:$D$10001,0)),0)</f>
        <v>240</v>
      </c>
      <c r="AI53" s="297">
        <f>IFERROR(INDEX(业绩录入!AG$9:AG$10001,MATCH($B53,业绩录入!$D$9:$D$10001,0)),0)</f>
        <v>412</v>
      </c>
      <c r="AJ53" s="297">
        <f>IFERROR(INDEX(业绩录入!AH$9:AH$10001,MATCH($B53,业绩录入!$D$9:$D$10001,0)),0)</f>
        <v>782</v>
      </c>
      <c r="AK53" s="297">
        <f>IFERROR(INDEX(业绩录入!AI$9:AI$10001,MATCH($B53,业绩录入!$D$9:$D$10001,0)),0)</f>
        <v>-634</v>
      </c>
      <c r="AL53" s="297">
        <f>IFERROR(INDEX(业绩录入!AJ$9:AJ$10001,MATCH($B53,业绩录入!$D$9:$D$10001,0)),0)</f>
        <v>1</v>
      </c>
      <c r="AM53" s="297">
        <f>IFERROR(INDEX(业绩录入!AK$9:AK$10001,MATCH($B53,业绩录入!$D$9:$D$10001,0)),0)</f>
        <v>1000</v>
      </c>
      <c r="AN53" s="297" t="str">
        <f>IFERROR(INDEX(业绩录入!AL$9:AL$10001,MATCH($B53,业绩录入!$D$9:$D$10001,0)),0)</f>
        <v>艺术照</v>
      </c>
      <c r="AO53" s="297" t="str">
        <f>IFERROR(INDEX(业绩录入!AM$9:AM$10001,MATCH($B53,业绩录入!$D$9:$D$10001,0)),0)</f>
        <v>艺术照</v>
      </c>
      <c r="AP53" s="297" t="str">
        <f>IFERROR(INDEX(业绩录入!AN$9:AN$10001,MATCH($B53,业绩录入!$D$9:$D$10001,0)),0)</f>
        <v>艺术照</v>
      </c>
      <c r="AQ53" s="297" t="str">
        <f>IFERROR(INDEX(业绩录入!AO$9:AO$10001,MATCH($B53,业绩录入!$D$9:$D$10001,0)),0)</f>
        <v>艺术照</v>
      </c>
      <c r="AR53" s="297">
        <f>IFERROR(INDEX(业绩录入!AP$9:AP$10001,MATCH($B53,业绩录入!$D$9:$D$10001,0)),0)</f>
        <v>490</v>
      </c>
      <c r="AS53" s="297">
        <f>IFERROR(INDEX(业绩录入!AQ$9:AQ$10001,MATCH($B53,业绩录入!$D$9:$D$10001,0)),0)</f>
        <v>105</v>
      </c>
      <c r="AT53" s="297">
        <f>IFERROR(INDEX(业绩录入!AR$9:AR$10001,MATCH($B53,业绩录入!$D$9:$D$10001,0)),0)</f>
        <v>70</v>
      </c>
      <c r="AU53" s="297">
        <f>IFERROR(INDEX(业绩录入!AS$9:AS$10001,MATCH($B53,业绩录入!$D$9:$D$10001,0)),0)</f>
        <v>35</v>
      </c>
      <c r="AV53" s="297">
        <f>IFERROR(INDEX(业绩录入!AT$9:AT$10001,MATCH($B53,业绩录入!$D$9:$D$10001,0)),0)</f>
        <v>1</v>
      </c>
      <c r="AW53" s="297">
        <f>IFERROR(INDEX(业绩录入!AU$9:AU$10001,MATCH($B53,业绩录入!$D$9:$D$10001,0)),0)</f>
        <v>800</v>
      </c>
      <c r="AX53" s="297" t="str">
        <f>IFERROR(INDEX(业绩录入!AV$9:AV$10001,MATCH($B53,业绩录入!$D$9:$D$10001,0)),0)</f>
        <v>范勇</v>
      </c>
      <c r="AY53" s="297" t="str">
        <f>IFERROR(INDEX(业绩录入!AW$9:AW$10001,MATCH($B53,业绩录入!$D$9:$D$10001,0)),0)</f>
        <v>范勇</v>
      </c>
      <c r="AZ53" s="297" t="str">
        <f>IFERROR(INDEX(业绩录入!AX$9:AX$10001,MATCH($B53,业绩录入!$D$9:$D$10001,0)),0)</f>
        <v>范勇</v>
      </c>
      <c r="BA53" s="297" t="str">
        <f>IFERROR(INDEX(业绩录入!AY$9:AY$10001,MATCH($B53,业绩录入!$D$9:$D$10001,0)),0)</f>
        <v>范勇</v>
      </c>
      <c r="BB53" s="297">
        <f>IFERROR(INDEX(业绩录入!AZ$9:AZ$10001,MATCH($B53,业绩录入!$D$9:$D$10001,0)),0)</f>
        <v>-450.8</v>
      </c>
      <c r="BC53" s="297">
        <f>IFERROR(INDEX(业绩录入!BA$9:BA$10001,MATCH($B53,业绩录入!$D$9:$D$10001,0)),0)</f>
        <v>-96.6</v>
      </c>
      <c r="BD53" s="297">
        <f>IFERROR(INDEX(业绩录入!BB$9:BB$10001,MATCH($B53,业绩录入!$D$9:$D$10001,0)),0)</f>
        <v>-64.400000000000006</v>
      </c>
      <c r="BE53" s="297">
        <f>IFERROR(INDEX(业绩录入!BC$9:BC$10001,MATCH($B53,业绩录入!$D$9:$D$10001,0)),0)</f>
        <v>-32.200000000000003</v>
      </c>
      <c r="BF53" s="297">
        <f>IFERROR(INDEX(业绩录入!BD$9:BD$10001,MATCH($B53,业绩录入!$D$9:$D$10001,0)),0)</f>
        <v>0</v>
      </c>
      <c r="BG53" s="297">
        <f>IFERROR(INDEX(业绩录入!BE$9:BE$10001,MATCH($B53,业绩录入!$D$9:$D$10001,0)),0)</f>
        <v>0</v>
      </c>
      <c r="BH53" s="297">
        <f>IFERROR(INDEX(业绩录入!BF$9:BF$10001,MATCH($B53,业绩录入!$D$9:$D$10001,0)),0)</f>
        <v>0</v>
      </c>
      <c r="BI53" s="297">
        <f>IFERROR(INDEX(业绩录入!BG$9:BG$10001,MATCH($B53,业绩录入!$D$9:$D$10001,0)),0)</f>
        <v>0</v>
      </c>
      <c r="BJ53" s="297">
        <f>IFERROR(INDEX(业绩录入!BH$9:BH$10001,MATCH($B53,业绩录入!$D$9:$D$10001,0)),0)</f>
        <v>0</v>
      </c>
      <c r="BK53" s="297">
        <f>IFERROR(INDEX(业绩录入!BI$9:BI$10001,MATCH($B53,业绩录入!$D$9:$D$10001,0)),0)</f>
        <v>0</v>
      </c>
      <c r="BL53" s="297">
        <f>IFERROR(INDEX(业绩录入!BJ$9:BJ$10001,MATCH($B53,业绩录入!$D$9:$D$10001,0)),0)</f>
        <v>0</v>
      </c>
      <c r="BM53" s="297">
        <f>IFERROR(INDEX(业绩录入!BK$9:BK$10001,MATCH($B53,业绩录入!$D$9:$D$10001,0)),0)</f>
        <v>0</v>
      </c>
      <c r="BN53" s="297">
        <f>IFERROR(INDEX(业绩录入!BL$9:BL$10001,MATCH($B53,业绩录入!$D$9:$D$10001,0)),0)</f>
        <v>0</v>
      </c>
      <c r="BO53" s="297">
        <f>IFERROR(INDEX(业绩录入!BM$9:BM$10001,MATCH($B53,业绩录入!$D$9:$D$10001,0)),0)</f>
        <v>0</v>
      </c>
      <c r="BP53" s="297">
        <f>IFERROR(INDEX(业绩录入!BN$9:BN$10001,MATCH($B53,业绩录入!$D$9:$D$10001,0)),0)</f>
        <v>0</v>
      </c>
      <c r="BQ53" s="297">
        <f>IFERROR(INDEX(业绩录入!BO$9:BO$10001,MATCH($B53,业绩录入!$D$9:$D$10001,0)),0)</f>
        <v>0</v>
      </c>
      <c r="BR53" s="297">
        <f>IFERROR(INDEX(业绩录入!BP$9:BP$10001,MATCH($B53,业绩录入!$D$9:$D$10001,0)),0)</f>
        <v>0</v>
      </c>
      <c r="BS53" s="297">
        <f>IFERROR(INDEX(业绩录入!BQ$9:BQ$10001,MATCH($B53,业绩录入!$D$9:$D$10001,0)),0)</f>
        <v>0</v>
      </c>
      <c r="BT53" s="297">
        <f>IFERROR(INDEX(业绩录入!BR$9:BR$10001,MATCH($B53,业绩录入!$D$9:$D$10001,0)),0)</f>
        <v>0</v>
      </c>
      <c r="BU53" s="297">
        <f>IFERROR(INDEX(业绩录入!BS$9:BS$10001,MATCH($B53,业绩录入!$D$9:$D$10001,0)),0)</f>
        <v>0</v>
      </c>
      <c r="BV53" s="297">
        <f>IFERROR(INDEX(业绩录入!BT$9:BT$10001,MATCH($B53,业绩录入!$D$9:$D$10001,0)),0)</f>
        <v>0</v>
      </c>
      <c r="BW53" s="297">
        <f>IFERROR(INDEX(业绩录入!BU$9:BU$10001,MATCH($B53,业绩录入!$D$9:$D$10001,0)),0)</f>
        <v>0</v>
      </c>
      <c r="BX53" s="297">
        <f>IFERROR(INDEX(业绩录入!BV$9:BV$10001,MATCH($B53,业绩录入!$D$9:$D$10001,0)),0)</f>
        <v>0</v>
      </c>
      <c r="BY53" s="297">
        <f>IFERROR(INDEX(业绩录入!BW$9:BW$10001,MATCH($B53,业绩录入!$D$9:$D$10001,0)),0)</f>
        <v>0</v>
      </c>
      <c r="BZ53" s="297">
        <f>IFERROR(INDEX(业绩录入!BX$9:BX$10001,MATCH($B53,业绩录入!$D$9:$D$10001,0)),0)</f>
        <v>0</v>
      </c>
      <c r="CA53" s="297">
        <f>IFERROR(INDEX(业绩录入!BY$9:BY$10001,MATCH($B53,业绩录入!$D$9:$D$10001,0)),0)</f>
        <v>0</v>
      </c>
      <c r="CB53" s="297">
        <f>IFERROR(INDEX(业绩录入!BZ$9:BZ$10001,MATCH($B53,业绩录入!$D$9:$D$10001,0)),0)</f>
        <v>0</v>
      </c>
      <c r="CC53" s="297">
        <f>IFERROR(INDEX(业绩录入!CA$9:CA$10001,MATCH($B53,业绩录入!$D$9:$D$10001,0)),0)</f>
        <v>0</v>
      </c>
      <c r="CD53" s="297">
        <f>IFERROR(INDEX(业绩录入!CB$9:CB$10001,MATCH($B53,业绩录入!$D$9:$D$10001,0)),0)</f>
        <v>0</v>
      </c>
      <c r="CE53" s="297">
        <f>IFERROR(INDEX(业绩录入!CC$9:CC$10001,MATCH($B53,业绩录入!$D$9:$D$10001,0)),0)</f>
        <v>0</v>
      </c>
      <c r="CF53" s="297">
        <f>IFERROR(INDEX(业绩录入!CD$9:CD$10001,MATCH($B53,业绩录入!$D$9:$D$10001,0)),0)</f>
        <v>0</v>
      </c>
      <c r="CG53" s="297">
        <f>IFERROR(INDEX(业绩录入!CE$9:CE$10001,MATCH($B53,业绩录入!$D$9:$D$10001,0)),0)</f>
        <v>0</v>
      </c>
      <c r="CH53" s="297">
        <f>IFERROR(INDEX(业绩录入!CF$9:CF$10001,MATCH($B53,业绩录入!$D$9:$D$10001,0)),0)</f>
        <v>0</v>
      </c>
      <c r="CI53" s="297">
        <f>IFERROR(INDEX(业绩录入!CG$9:CG$10001,MATCH($B53,业绩录入!$D$9:$D$10001,0)),0)</f>
        <v>0</v>
      </c>
      <c r="CJ53" s="297">
        <f>IFERROR(INDEX(业绩录入!CH$9:CH$10001,MATCH($B53,业绩录入!$D$9:$D$10001,0)),0)</f>
        <v>3</v>
      </c>
    </row>
    <row r="54" spans="1:88" s="319" customFormat="1">
      <c r="A54" s="638">
        <f t="shared" si="3"/>
        <v>0</v>
      </c>
      <c r="B54" s="297">
        <f>IFERROR(INDEX(业绩录入!$D$9:$D$44,MATCH(SMALL(业绩录入!$A$9:$A$44,ROW(A8)),业绩录入!$A$9:$A$44,0)),"")</f>
        <v>1908240008</v>
      </c>
      <c r="C54" s="297" t="str">
        <f>IFERROR(INDEX(业绩录入!E$9:E$10001,MATCH($B54,业绩录入!$D$9:$D$10001,0)),0)</f>
        <v>贺欢</v>
      </c>
      <c r="D54" s="297" t="str">
        <f>IFERROR(INDEX(业绩录入!F$9:F$10001,MATCH($B54,业绩录入!$D$9:$D$10001,0)),0)</f>
        <v>19/08/31/9</v>
      </c>
      <c r="E54" s="297" t="str">
        <f>IFERROR(INDEX(业绩录入!G$9:G$10001,MATCH($B54,业绩录入!$D$9:$D$10001,0)),0)</f>
        <v>婚纱照</v>
      </c>
      <c r="F54" s="297">
        <f>IFERROR(INDEX(业绩录入!H$9:H$10001,MATCH($B54,业绩录入!$D$9:$D$10001,0)),0)</f>
        <v>5600</v>
      </c>
      <c r="G54" s="297" t="str">
        <f>IFERROR(INDEX(业绩录入!I$9:I$10001,MATCH($B54,业绩录入!$D$9:$D$10001,0)),0)</f>
        <v>公司的风格</v>
      </c>
      <c r="H54" s="297" t="str">
        <f>IFERROR(INDEX(业绩录入!J$9:J$10001,MATCH($B54,业绩录入!$D$9:$D$10001,0)),0)</f>
        <v>自然进店</v>
      </c>
      <c r="I54" s="297">
        <f>IFERROR(INDEX(业绩录入!K$9:K$10001,MATCH($B54,业绩录入!$D$9:$D$10001,0)),0)</f>
        <v>1000</v>
      </c>
      <c r="J54" s="297">
        <f>IFERROR(INDEX(业绩录入!L$9:L$10001,MATCH($B54,业绩录入!$D$9:$D$10001,0)),0)</f>
        <v>0</v>
      </c>
      <c r="K54" s="297">
        <f>IFERROR(INDEX(业绩录入!M$9:M$10001,MATCH($B54,业绩录入!$D$9:$D$10001,0)),0)</f>
        <v>4600</v>
      </c>
      <c r="L54" s="297">
        <f>IFERROR(INDEX(业绩录入!N$9:N$10001,MATCH($B54,业绩录入!$D$9:$D$10001,0)),0)</f>
        <v>0</v>
      </c>
      <c r="M54" s="297">
        <f>IFERROR(INDEX(业绩录入!O$9:O$10001,MATCH($B54,业绩录入!$D$9:$D$10001,0)),0)</f>
        <v>0</v>
      </c>
      <c r="N54" s="297">
        <f>IFERROR(INDEX(业绩录入!P$9:P$10001,MATCH($B54,业绩录入!$D$9:$D$10001,0)),0)</f>
        <v>300</v>
      </c>
      <c r="O54" s="297">
        <f>IFERROR(INDEX(业绩录入!Q$9:Q$10001,MATCH($B54,业绩录入!$D$9:$D$10001,0)),0)</f>
        <v>700</v>
      </c>
      <c r="P54" s="297">
        <f>IFERROR(INDEX(业绩录入!R$9:R$10001,MATCH($B54,业绩录入!$D$9:$D$10001,0)),0)</f>
        <v>850</v>
      </c>
      <c r="Q54" s="297">
        <f>IFERROR(INDEX(业绩录入!S$9:S$10001,MATCH($B54,业绩录入!$D$9:$D$10001,0)),0)</f>
        <v>1071</v>
      </c>
      <c r="R54" s="297">
        <f>IFERROR(INDEX(业绩录入!T$9:T$10001,MATCH($B54,业绩录入!$D$9:$D$10001,0)),0)</f>
        <v>700</v>
      </c>
      <c r="S54" s="297">
        <f>IFERROR(INDEX(业绩录入!U$9:U$10001,MATCH($B54,业绩录入!$D$9:$D$10001,0)),0)</f>
        <v>0</v>
      </c>
      <c r="T54" s="297">
        <f>IFERROR(INDEX(业绩录入!V$9:V$10001,MATCH($B54,业绩录入!$D$9:$D$10001,0)),0)</f>
        <v>0</v>
      </c>
      <c r="U54" s="676"/>
      <c r="V54" s="297"/>
      <c r="W54" s="297"/>
      <c r="X54" s="297"/>
      <c r="Y54" s="297" t="str">
        <f>IFERROR(INDEX(业绩录入!W$9:W$10001,MATCH($B54,业绩录入!$D$9:$D$10001,0)),0)</f>
        <v>西子</v>
      </c>
      <c r="Z54" s="297">
        <f>IFERROR(INDEX(业绩录入!X$9:X$10001,MATCH($B54,业绩录入!$D$9:$D$10001,0)),0)</f>
        <v>0</v>
      </c>
      <c r="AA54" s="297" t="str">
        <f>IFERROR(INDEX(业绩录入!Y$9:Y$10001,MATCH($B54,业绩录入!$D$9:$D$10001,0)),0)</f>
        <v>21332121</v>
      </c>
      <c r="AB54" s="297" t="str">
        <f>IFERROR(INDEX(业绩录入!Z$9:Z$10001,MATCH($B54,业绩录入!$D$9:$D$10001,0)),0)</f>
        <v>2019/08/1</v>
      </c>
      <c r="AC54" s="297">
        <f>IFERROR(INDEX(业绩录入!AA$9:AA$10001,MATCH($B54,业绩录入!$D$9:$D$10001,0)),0)</f>
        <v>0</v>
      </c>
      <c r="AD54" s="297">
        <f>IFERROR(INDEX(业绩录入!AB$9:AB$10001,MATCH($B54,业绩录入!$D$9:$D$10001,0)),0)</f>
        <v>0</v>
      </c>
      <c r="AE54" s="297">
        <f>IFERROR(INDEX(业绩录入!AC$9:AC$10001,MATCH($B54,业绩录入!$D$9:$D$10001,0)),0)</f>
        <v>0</v>
      </c>
      <c r="AF54" s="297">
        <f>IFERROR(INDEX(业绩录入!AD$9:AD$10001,MATCH($B54,业绩录入!$D$9:$D$10001,0)),0)</f>
        <v>0</v>
      </c>
      <c r="AG54" s="297">
        <f>IFERROR(INDEX(业绩录入!AE$9:AE$10001,MATCH($B54,业绩录入!$D$9:$D$10001,0)),0)</f>
        <v>1200</v>
      </c>
      <c r="AH54" s="297">
        <f>IFERROR(INDEX(业绩录入!AF$9:AF$10001,MATCH($B54,业绩录入!$D$9:$D$10001,0)),0)</f>
        <v>360</v>
      </c>
      <c r="AI54" s="297">
        <f>IFERROR(INDEX(业绩录入!AG$9:AG$10001,MATCH($B54,业绩录入!$D$9:$D$10001,0)),0)</f>
        <v>0</v>
      </c>
      <c r="AJ54" s="297">
        <f>IFERROR(INDEX(业绩录入!AH$9:AH$10001,MATCH($B54,业绩录入!$D$9:$D$10001,0)),0)</f>
        <v>933</v>
      </c>
      <c r="AK54" s="297">
        <f>IFERROR(INDEX(业绩录入!AI$9:AI$10001,MATCH($B54,业绩录入!$D$9:$D$10001,0)),0)</f>
        <v>-93</v>
      </c>
      <c r="AL54" s="297">
        <f>IFERROR(INDEX(业绩录入!AJ$9:AJ$10001,MATCH($B54,业绩录入!$D$9:$D$10001,0)),0)</f>
        <v>0.7</v>
      </c>
      <c r="AM54" s="297" t="str">
        <f>IFERROR(INDEX(业绩录入!AK$9:AK$10001,MATCH($B54,业绩录入!$D$9:$D$10001,0)),0)</f>
        <v>艺术照</v>
      </c>
      <c r="AN54" s="297">
        <f>IFERROR(INDEX(业绩录入!AL$9:AL$10001,MATCH($B54,业绩录入!$D$9:$D$10001,0)),0)</f>
        <v>700</v>
      </c>
      <c r="AO54" s="297" t="str">
        <f>IFERROR(INDEX(业绩录入!AM$9:AM$10001,MATCH($B54,业绩录入!$D$9:$D$10001,0)),0)</f>
        <v>艺术照</v>
      </c>
      <c r="AP54" s="297" t="str">
        <f>IFERROR(INDEX(业绩录入!AN$9:AN$10001,MATCH($B54,业绩录入!$D$9:$D$10001,0)),0)</f>
        <v>艺术照</v>
      </c>
      <c r="AQ54" s="297" t="str">
        <f>IFERROR(INDEX(业绩录入!AO$9:AO$10001,MATCH($B54,业绩录入!$D$9:$D$10001,0)),0)</f>
        <v>艺术照</v>
      </c>
      <c r="AR54" s="297">
        <f>IFERROR(INDEX(业绩录入!AP$9:AP$10001,MATCH($B54,业绩录入!$D$9:$D$10001,0)),0)</f>
        <v>240.1</v>
      </c>
      <c r="AS54" s="297">
        <f>IFERROR(INDEX(业绩录入!AQ$9:AQ$10001,MATCH($B54,业绩录入!$D$9:$D$10001,0)),0)</f>
        <v>51.45</v>
      </c>
      <c r="AT54" s="297">
        <f>IFERROR(INDEX(业绩录入!AR$9:AR$10001,MATCH($B54,业绩录入!$D$9:$D$10001,0)),0)</f>
        <v>34</v>
      </c>
      <c r="AU54" s="297">
        <f>IFERROR(INDEX(业绩录入!AS$9:AS$10001,MATCH($B54,业绩录入!$D$9:$D$10001,0)),0)</f>
        <v>17.149999999999999</v>
      </c>
      <c r="AV54" s="297">
        <f>IFERROR(INDEX(业绩录入!AT$9:AT$10001,MATCH($B54,业绩录入!$D$9:$D$10001,0)),0)</f>
        <v>0.3</v>
      </c>
      <c r="AW54" s="297" t="str">
        <f>IFERROR(INDEX(业绩录入!AU$9:AU$10001,MATCH($B54,业绩录入!$D$9:$D$10001,0)),0)</f>
        <v>范勇</v>
      </c>
      <c r="AX54" s="297">
        <f>IFERROR(INDEX(业绩录入!AV$9:AV$10001,MATCH($B54,业绩录入!$D$9:$D$10001,0)),0)</f>
        <v>300</v>
      </c>
      <c r="AY54" s="297" t="str">
        <f>IFERROR(INDEX(业绩录入!AW$9:AW$10001,MATCH($B54,业绩录入!$D$9:$D$10001,0)),0)</f>
        <v>范勇</v>
      </c>
      <c r="AZ54" s="297" t="str">
        <f>IFERROR(INDEX(业绩录入!AX$9:AX$10001,MATCH($B54,业绩录入!$D$9:$D$10001,0)),0)</f>
        <v>范勇</v>
      </c>
      <c r="BA54" s="297" t="str">
        <f>IFERROR(INDEX(业绩录入!AY$9:AY$10001,MATCH($B54,业绩录入!$D$9:$D$10001,0)),0)</f>
        <v>范勇</v>
      </c>
      <c r="BB54" s="297">
        <f>IFERROR(INDEX(业绩录入!AZ$9:AZ$10001,MATCH($B54,业绩录入!$D$9:$D$10001,0)),0)</f>
        <v>44.1</v>
      </c>
      <c r="BC54" s="297">
        <f>IFERROR(INDEX(业绩录入!BA$9:BA$10001,MATCH($B54,业绩录入!$D$9:$D$10001,0)),0)</f>
        <v>9.4499999999999993</v>
      </c>
      <c r="BD54" s="297">
        <f>IFERROR(INDEX(业绩录入!BB$9:BB$10001,MATCH($B54,业绩录入!$D$9:$D$10001,0)),0)</f>
        <v>6</v>
      </c>
      <c r="BE54" s="297">
        <f>IFERROR(INDEX(业绩录入!BC$9:BC$10001,MATCH($B54,业绩录入!$D$9:$D$10001,0)),0)</f>
        <v>3.15</v>
      </c>
      <c r="BF54" s="297">
        <f>IFERROR(INDEX(业绩录入!BD$9:BD$10001,MATCH($B54,业绩录入!$D$9:$D$10001,0)),0)</f>
        <v>0</v>
      </c>
      <c r="BG54" s="297">
        <f>IFERROR(INDEX(业绩录入!BE$9:BE$10001,MATCH($B54,业绩录入!$D$9:$D$10001,0)),0)</f>
        <v>0</v>
      </c>
      <c r="BH54" s="297">
        <f>IFERROR(INDEX(业绩录入!BF$9:BF$10001,MATCH($B54,业绩录入!$D$9:$D$10001,0)),0)</f>
        <v>0</v>
      </c>
      <c r="BI54" s="297">
        <f>IFERROR(INDEX(业绩录入!BG$9:BG$10001,MATCH($B54,业绩录入!$D$9:$D$10001,0)),0)</f>
        <v>0</v>
      </c>
      <c r="BJ54" s="297">
        <f>IFERROR(INDEX(业绩录入!BH$9:BH$10001,MATCH($B54,业绩录入!$D$9:$D$10001,0)),0)</f>
        <v>0</v>
      </c>
      <c r="BK54" s="297">
        <f>IFERROR(INDEX(业绩录入!BI$9:BI$10001,MATCH($B54,业绩录入!$D$9:$D$10001,0)),0)</f>
        <v>0</v>
      </c>
      <c r="BL54" s="297">
        <f>IFERROR(INDEX(业绩录入!BJ$9:BJ$10001,MATCH($B54,业绩录入!$D$9:$D$10001,0)),0)</f>
        <v>0</v>
      </c>
      <c r="BM54" s="297">
        <f>IFERROR(INDEX(业绩录入!BK$9:BK$10001,MATCH($B54,业绩录入!$D$9:$D$10001,0)),0)</f>
        <v>0</v>
      </c>
      <c r="BN54" s="297">
        <f>IFERROR(INDEX(业绩录入!BL$9:BL$10001,MATCH($B54,业绩录入!$D$9:$D$10001,0)),0)</f>
        <v>0</v>
      </c>
      <c r="BO54" s="297">
        <f>IFERROR(INDEX(业绩录入!BM$9:BM$10001,MATCH($B54,业绩录入!$D$9:$D$10001,0)),0)</f>
        <v>0</v>
      </c>
      <c r="BP54" s="297">
        <f>IFERROR(INDEX(业绩录入!BN$9:BN$10001,MATCH($B54,业绩录入!$D$9:$D$10001,0)),0)</f>
        <v>0</v>
      </c>
      <c r="BQ54" s="297">
        <f>IFERROR(INDEX(业绩录入!BO$9:BO$10001,MATCH($B54,业绩录入!$D$9:$D$10001,0)),0)</f>
        <v>0</v>
      </c>
      <c r="BR54" s="297">
        <f>IFERROR(INDEX(业绩录入!BP$9:BP$10001,MATCH($B54,业绩录入!$D$9:$D$10001,0)),0)</f>
        <v>0</v>
      </c>
      <c r="BS54" s="297">
        <f>IFERROR(INDEX(业绩录入!BQ$9:BQ$10001,MATCH($B54,业绩录入!$D$9:$D$10001,0)),0)</f>
        <v>0</v>
      </c>
      <c r="BT54" s="297">
        <f>IFERROR(INDEX(业绩录入!BR$9:BR$10001,MATCH($B54,业绩录入!$D$9:$D$10001,0)),0)</f>
        <v>0</v>
      </c>
      <c r="BU54" s="297">
        <f>IFERROR(INDEX(业绩录入!BS$9:BS$10001,MATCH($B54,业绩录入!$D$9:$D$10001,0)),0)</f>
        <v>0</v>
      </c>
      <c r="BV54" s="297">
        <f>IFERROR(INDEX(业绩录入!BT$9:BT$10001,MATCH($B54,业绩录入!$D$9:$D$10001,0)),0)</f>
        <v>0</v>
      </c>
      <c r="BW54" s="297">
        <f>IFERROR(INDEX(业绩录入!BU$9:BU$10001,MATCH($B54,业绩录入!$D$9:$D$10001,0)),0)</f>
        <v>0</v>
      </c>
      <c r="BX54" s="297">
        <f>IFERROR(INDEX(业绩录入!BV$9:BV$10001,MATCH($B54,业绩录入!$D$9:$D$10001,0)),0)</f>
        <v>0</v>
      </c>
      <c r="BY54" s="297">
        <f>IFERROR(INDEX(业绩录入!BW$9:BW$10001,MATCH($B54,业绩录入!$D$9:$D$10001,0)),0)</f>
        <v>0</v>
      </c>
      <c r="BZ54" s="297">
        <f>IFERROR(INDEX(业绩录入!BX$9:BX$10001,MATCH($B54,业绩录入!$D$9:$D$10001,0)),0)</f>
        <v>0</v>
      </c>
      <c r="CA54" s="297">
        <f>IFERROR(INDEX(业绩录入!BY$9:BY$10001,MATCH($B54,业绩录入!$D$9:$D$10001,0)),0)</f>
        <v>0</v>
      </c>
      <c r="CB54" s="297">
        <f>IFERROR(INDEX(业绩录入!BZ$9:BZ$10001,MATCH($B54,业绩录入!$D$9:$D$10001,0)),0)</f>
        <v>0</v>
      </c>
      <c r="CC54" s="297">
        <f>IFERROR(INDEX(业绩录入!CA$9:CA$10001,MATCH($B54,业绩录入!$D$9:$D$10001,0)),0)</f>
        <v>0</v>
      </c>
      <c r="CD54" s="297">
        <f>IFERROR(INDEX(业绩录入!CB$9:CB$10001,MATCH($B54,业绩录入!$D$9:$D$10001,0)),0)</f>
        <v>0</v>
      </c>
      <c r="CE54" s="297">
        <f>IFERROR(INDEX(业绩录入!CC$9:CC$10001,MATCH($B54,业绩录入!$D$9:$D$10001,0)),0)</f>
        <v>0</v>
      </c>
      <c r="CF54" s="297">
        <f>IFERROR(INDEX(业绩录入!CD$9:CD$10001,MATCH($B54,业绩录入!$D$9:$D$10001,0)),0)</f>
        <v>0</v>
      </c>
      <c r="CG54" s="297">
        <f>IFERROR(INDEX(业绩录入!CE$9:CE$10001,MATCH($B54,业绩录入!$D$9:$D$10001,0)),0)</f>
        <v>0</v>
      </c>
      <c r="CH54" s="297">
        <f>IFERROR(INDEX(业绩录入!CF$9:CF$10001,MATCH($B54,业绩录入!$D$9:$D$10001,0)),0)</f>
        <v>0</v>
      </c>
      <c r="CI54" s="297">
        <f>IFERROR(INDEX(业绩录入!CG$9:CG$10001,MATCH($B54,业绩录入!$D$9:$D$10001,0)),0)</f>
        <v>0</v>
      </c>
      <c r="CJ54" s="297">
        <f>IFERROR(INDEX(业绩录入!CH$9:CH$10001,MATCH($B54,业绩录入!$D$9:$D$10001,0)),0)</f>
        <v>28</v>
      </c>
    </row>
    <row r="55" spans="1:88" s="319" customFormat="1">
      <c r="A55" s="638">
        <f t="shared" si="3"/>
        <v>0</v>
      </c>
      <c r="B55" s="297">
        <f>IFERROR(INDEX(业绩录入!$D$9:$D$44,MATCH(SMALL(业绩录入!$A$9:$A$44,ROW(A9)),业绩录入!$A$9:$A$44,0)),"")</f>
        <v>1908240009</v>
      </c>
      <c r="C55" s="297" t="str">
        <f>IFERROR(INDEX(业绩录入!E$9:E$10001,MATCH($B55,业绩录入!$D$9:$D$10001,0)),0)</f>
        <v>范勇</v>
      </c>
      <c r="D55" s="297" t="str">
        <f>IFERROR(INDEX(业绩录入!F$9:F$10001,MATCH($B55,业绩录入!$D$9:$D$10001,0)),0)</f>
        <v>19/08/24/15</v>
      </c>
      <c r="E55" s="297" t="str">
        <f>IFERROR(INDEX(业绩录入!G$9:G$10001,MATCH($B55,业绩录入!$D$9:$D$10001,0)),0)</f>
        <v>婚纱照</v>
      </c>
      <c r="F55" s="297">
        <f>IFERROR(INDEX(业绩录入!H$9:H$10001,MATCH($B55,业绩录入!$D$9:$D$10001,0)),0)</f>
        <v>5600</v>
      </c>
      <c r="G55" s="297" t="str">
        <f>IFERROR(INDEX(业绩录入!I$9:I$10001,MATCH($B55,业绩录入!$D$9:$D$10001,0)),0)</f>
        <v>公司的风格</v>
      </c>
      <c r="H55" s="297" t="str">
        <f>IFERROR(INDEX(业绩录入!J$9:J$10001,MATCH($B55,业绩录入!$D$9:$D$10001,0)),0)</f>
        <v>自然进店</v>
      </c>
      <c r="I55" s="297">
        <f>IFERROR(INDEX(业绩录入!K$9:K$10001,MATCH($B55,业绩录入!$D$9:$D$10001,0)),0)</f>
        <v>0</v>
      </c>
      <c r="J55" s="297">
        <f>IFERROR(INDEX(业绩录入!L$9:L$10001,MATCH($B55,业绩录入!$D$9:$D$10001,0)),0)</f>
        <v>-2400</v>
      </c>
      <c r="K55" s="297">
        <f>IFERROR(INDEX(业绩录入!M$9:M$10001,MATCH($B55,业绩录入!$D$9:$D$10001,0)),0)</f>
        <v>0</v>
      </c>
      <c r="L55" s="297">
        <f>IFERROR(INDEX(业绩录入!N$9:N$10001,MATCH($B55,业绩录入!$D$9:$D$10001,0)),0)</f>
        <v>0</v>
      </c>
      <c r="M55" s="297">
        <f>IFERROR(INDEX(业绩录入!O$9:O$10001,MATCH($B55,业绩录入!$D$9:$D$10001,0)),0)</f>
        <v>0</v>
      </c>
      <c r="N55" s="297">
        <f>IFERROR(INDEX(业绩录入!P$9:P$10001,MATCH($B55,业绩录入!$D$9:$D$10001,0)),0)</f>
        <v>1680</v>
      </c>
      <c r="O55" s="297">
        <f>IFERROR(INDEX(业绩录入!Q$9:Q$10001,MATCH($B55,业绩录入!$D$9:$D$10001,0)),0)</f>
        <v>3920</v>
      </c>
      <c r="P55" s="297">
        <f>IFERROR(INDEX(业绩录入!R$9:R$10001,MATCH($B55,业绩录入!$D$9:$D$10001,0)),0)</f>
        <v>850</v>
      </c>
      <c r="Q55" s="297">
        <f>IFERROR(INDEX(业绩录入!S$9:S$10001,MATCH($B55,业绩录入!$D$9:$D$10001,0)),0)</f>
        <v>1071</v>
      </c>
      <c r="R55" s="297">
        <f>IFERROR(INDEX(业绩录入!T$9:T$10001,MATCH($B55,业绩录入!$D$9:$D$10001,0)),0)</f>
        <v>1999</v>
      </c>
      <c r="S55" s="297" t="str">
        <f>IFERROR(INDEX(业绩录入!U$9:U$10001,MATCH($B55,业绩录入!$D$9:$D$10001,0)),0)</f>
        <v>贺欢</v>
      </c>
      <c r="T55" s="297" t="str">
        <f>IFERROR(INDEX(业绩录入!V$9:V$10001,MATCH($B55,业绩录入!$D$9:$D$10001,0)),0)</f>
        <v>FGFDGFG</v>
      </c>
      <c r="U55" s="676"/>
      <c r="V55" s="297"/>
      <c r="W55" s="297"/>
      <c r="X55" s="297"/>
      <c r="Y55" s="297">
        <f>IFERROR(INDEX(业绩录入!W$9:W$10001,MATCH($B55,业绩录入!$D$9:$D$10001,0)),0)</f>
        <v>0</v>
      </c>
      <c r="Z55" s="297" t="str">
        <f>IFERROR(INDEX(业绩录入!X$9:X$10001,MATCH($B55,业绩录入!$D$9:$D$10001,0)),0)</f>
        <v>123465563</v>
      </c>
      <c r="AA55" s="297" t="str">
        <f>IFERROR(INDEX(业绩录入!Y$9:Y$10001,MATCH($B55,业绩录入!$D$9:$D$10001,0)),0)</f>
        <v>2019/08/2</v>
      </c>
      <c r="AB55" s="297">
        <f>IFERROR(INDEX(业绩录入!Z$9:Z$10001,MATCH($B55,业绩录入!$D$9:$D$10001,0)),0)</f>
        <v>0</v>
      </c>
      <c r="AC55" s="297">
        <f>IFERROR(INDEX(业绩录入!AA$9:AA$10001,MATCH($B55,业绩录入!$D$9:$D$10001,0)),0)</f>
        <v>0</v>
      </c>
      <c r="AD55" s="297">
        <f>IFERROR(INDEX(业绩录入!AB$9:AB$10001,MATCH($B55,业绩录入!$D$9:$D$10001,0)),0)</f>
        <v>0</v>
      </c>
      <c r="AE55" s="297">
        <f>IFERROR(INDEX(业绩录入!AC$9:AC$10001,MATCH($B55,业绩录入!$D$9:$D$10001,0)),0)</f>
        <v>0</v>
      </c>
      <c r="AF55" s="297">
        <f>IFERROR(INDEX(业绩录入!AD$9:AD$10001,MATCH($B55,业绩录入!$D$9:$D$10001,0)),0)</f>
        <v>0</v>
      </c>
      <c r="AG55" s="297">
        <f>IFERROR(INDEX(业绩录入!AE$9:AE$10001,MATCH($B55,业绩录入!$D$9:$D$10001,0)),0)</f>
        <v>800</v>
      </c>
      <c r="AH55" s="297">
        <f>IFERROR(INDEX(业绩录入!AF$9:AF$10001,MATCH($B55,业绩录入!$D$9:$D$10001,0)),0)</f>
        <v>240</v>
      </c>
      <c r="AI55" s="297">
        <f>IFERROR(INDEX(业绩录入!AG$9:AG$10001,MATCH($B55,业绩录入!$D$9:$D$10001,0)),0)</f>
        <v>0</v>
      </c>
      <c r="AJ55" s="297">
        <f>IFERROR(INDEX(业绩录入!AH$9:AH$10001,MATCH($B55,业绩录入!$D$9:$D$10001,0)),0)</f>
        <v>945</v>
      </c>
      <c r="AK55" s="297">
        <f>IFERROR(INDEX(业绩录入!AI$9:AI$10001,MATCH($B55,业绩录入!$D$9:$D$10001,0)),0)</f>
        <v>-385</v>
      </c>
      <c r="AL55" s="297">
        <f>IFERROR(INDEX(业绩录入!AJ$9:AJ$10001,MATCH($B55,业绩录入!$D$9:$D$10001,0)),0)</f>
        <v>1</v>
      </c>
      <c r="AM55" s="297" t="str">
        <f>IFERROR(INDEX(业绩录入!AK$9:AK$10001,MATCH($B55,业绩录入!$D$9:$D$10001,0)),0)</f>
        <v>艺术照</v>
      </c>
      <c r="AN55" s="297">
        <f>IFERROR(INDEX(业绩录入!AL$9:AL$10001,MATCH($B55,业绩录入!$D$9:$D$10001,0)),0)</f>
        <v>5600</v>
      </c>
      <c r="AO55" s="297" t="str">
        <f>IFERROR(INDEX(业绩录入!AM$9:AM$10001,MATCH($B55,业绩录入!$D$9:$D$10001,0)),0)</f>
        <v>艺术照</v>
      </c>
      <c r="AP55" s="297" t="str">
        <f>IFERROR(INDEX(业绩录入!AN$9:AN$10001,MATCH($B55,业绩录入!$D$9:$D$10001,0)),0)</f>
        <v>艺术照</v>
      </c>
      <c r="AQ55" s="297" t="str">
        <f>IFERROR(INDEX(业绩录入!AO$9:AO$10001,MATCH($B55,业绩录入!$D$9:$D$10001,0)),0)</f>
        <v>艺术照</v>
      </c>
      <c r="AR55" s="297">
        <f>IFERROR(INDEX(业绩录入!AP$9:AP$10001,MATCH($B55,业绩录入!$D$9:$D$10001,0)),0)</f>
        <v>1399.3</v>
      </c>
      <c r="AS55" s="297">
        <f>IFERROR(INDEX(业绩录入!AQ$9:AQ$10001,MATCH($B55,业绩录入!$D$9:$D$10001,0)),0)</f>
        <v>299.85000000000002</v>
      </c>
      <c r="AT55" s="297">
        <f>IFERROR(INDEX(业绩录入!AR$9:AR$10001,MATCH($B55,业绩录入!$D$9:$D$10001,0)),0)</f>
        <v>200</v>
      </c>
      <c r="AU55" s="297">
        <f>IFERROR(INDEX(业绩录入!AS$9:AS$10001,MATCH($B55,业绩录入!$D$9:$D$10001,0)),0)</f>
        <v>99.95</v>
      </c>
      <c r="AV55" s="297">
        <f>IFERROR(INDEX(业绩录入!AT$9:AT$10001,MATCH($B55,业绩录入!$D$9:$D$10001,0)),0)</f>
        <v>0</v>
      </c>
      <c r="AW55" s="297">
        <f>IFERROR(INDEX(业绩录入!AU$9:AU$10001,MATCH($B55,业绩录入!$D$9:$D$10001,0)),0)</f>
        <v>0</v>
      </c>
      <c r="AX55" s="297">
        <f>IFERROR(INDEX(业绩录入!AV$9:AV$10001,MATCH($B55,业绩录入!$D$9:$D$10001,0)),0)</f>
        <v>0</v>
      </c>
      <c r="AY55" s="297">
        <f>IFERROR(INDEX(业绩录入!AW$9:AW$10001,MATCH($B55,业绩录入!$D$9:$D$10001,0)),0)</f>
        <v>0</v>
      </c>
      <c r="AZ55" s="297">
        <f>IFERROR(INDEX(业绩录入!AX$9:AX$10001,MATCH($B55,业绩录入!$D$9:$D$10001,0)),0)</f>
        <v>0</v>
      </c>
      <c r="BA55" s="297">
        <f>IFERROR(INDEX(业绩录入!AY$9:AY$10001,MATCH($B55,业绩录入!$D$9:$D$10001,0)),0)</f>
        <v>0</v>
      </c>
      <c r="BB55" s="297">
        <f>IFERROR(INDEX(业绩录入!AZ$9:AZ$10001,MATCH($B55,业绩录入!$D$9:$D$10001,0)),0)</f>
        <v>0</v>
      </c>
      <c r="BC55" s="297">
        <f>IFERROR(INDEX(业绩录入!BA$9:BA$10001,MATCH($B55,业绩录入!$D$9:$D$10001,0)),0)</f>
        <v>0</v>
      </c>
      <c r="BD55" s="297">
        <f>IFERROR(INDEX(业绩录入!BB$9:BB$10001,MATCH($B55,业绩录入!$D$9:$D$10001,0)),0)</f>
        <v>0</v>
      </c>
      <c r="BE55" s="297">
        <f>IFERROR(INDEX(业绩录入!BC$9:BC$10001,MATCH($B55,业绩录入!$D$9:$D$10001,0)),0)</f>
        <v>0</v>
      </c>
      <c r="BF55" s="297">
        <f>IFERROR(INDEX(业绩录入!BD$9:BD$10001,MATCH($B55,业绩录入!$D$9:$D$10001,0)),0)</f>
        <v>0</v>
      </c>
      <c r="BG55" s="297">
        <f>IFERROR(INDEX(业绩录入!BE$9:BE$10001,MATCH($B55,业绩录入!$D$9:$D$10001,0)),0)</f>
        <v>0</v>
      </c>
      <c r="BH55" s="297">
        <f>IFERROR(INDEX(业绩录入!BF$9:BF$10001,MATCH($B55,业绩录入!$D$9:$D$10001,0)),0)</f>
        <v>0</v>
      </c>
      <c r="BI55" s="297">
        <f>IFERROR(INDEX(业绩录入!BG$9:BG$10001,MATCH($B55,业绩录入!$D$9:$D$10001,0)),0)</f>
        <v>0</v>
      </c>
      <c r="BJ55" s="297">
        <f>IFERROR(INDEX(业绩录入!BH$9:BH$10001,MATCH($B55,业绩录入!$D$9:$D$10001,0)),0)</f>
        <v>0</v>
      </c>
      <c r="BK55" s="297">
        <f>IFERROR(INDEX(业绩录入!BI$9:BI$10001,MATCH($B55,业绩录入!$D$9:$D$10001,0)),0)</f>
        <v>0</v>
      </c>
      <c r="BL55" s="297">
        <f>IFERROR(INDEX(业绩录入!BJ$9:BJ$10001,MATCH($B55,业绩录入!$D$9:$D$10001,0)),0)</f>
        <v>0</v>
      </c>
      <c r="BM55" s="297">
        <f>IFERROR(INDEX(业绩录入!BK$9:BK$10001,MATCH($B55,业绩录入!$D$9:$D$10001,0)),0)</f>
        <v>0</v>
      </c>
      <c r="BN55" s="297">
        <f>IFERROR(INDEX(业绩录入!BL$9:BL$10001,MATCH($B55,业绩录入!$D$9:$D$10001,0)),0)</f>
        <v>0</v>
      </c>
      <c r="BO55" s="297">
        <f>IFERROR(INDEX(业绩录入!BM$9:BM$10001,MATCH($B55,业绩录入!$D$9:$D$10001,0)),0)</f>
        <v>0</v>
      </c>
      <c r="BP55" s="297">
        <f>IFERROR(INDEX(业绩录入!BN$9:BN$10001,MATCH($B55,业绩录入!$D$9:$D$10001,0)),0)</f>
        <v>0</v>
      </c>
      <c r="BQ55" s="297">
        <f>IFERROR(INDEX(业绩录入!BO$9:BO$10001,MATCH($B55,业绩录入!$D$9:$D$10001,0)),0)</f>
        <v>0</v>
      </c>
      <c r="BR55" s="297">
        <f>IFERROR(INDEX(业绩录入!BP$9:BP$10001,MATCH($B55,业绩录入!$D$9:$D$10001,0)),0)</f>
        <v>0</v>
      </c>
      <c r="BS55" s="297">
        <f>IFERROR(INDEX(业绩录入!BQ$9:BQ$10001,MATCH($B55,业绩录入!$D$9:$D$10001,0)),0)</f>
        <v>0</v>
      </c>
      <c r="BT55" s="297">
        <f>IFERROR(INDEX(业绩录入!BR$9:BR$10001,MATCH($B55,业绩录入!$D$9:$D$10001,0)),0)</f>
        <v>0</v>
      </c>
      <c r="BU55" s="297">
        <f>IFERROR(INDEX(业绩录入!BS$9:BS$10001,MATCH($B55,业绩录入!$D$9:$D$10001,0)),0)</f>
        <v>0</v>
      </c>
      <c r="BV55" s="297">
        <f>IFERROR(INDEX(业绩录入!BT$9:BT$10001,MATCH($B55,业绩录入!$D$9:$D$10001,0)),0)</f>
        <v>0</v>
      </c>
      <c r="BW55" s="297">
        <f>IFERROR(INDEX(业绩录入!BU$9:BU$10001,MATCH($B55,业绩录入!$D$9:$D$10001,0)),0)</f>
        <v>0</v>
      </c>
      <c r="BX55" s="297">
        <f>IFERROR(INDEX(业绩录入!BV$9:BV$10001,MATCH($B55,业绩录入!$D$9:$D$10001,0)),0)</f>
        <v>0</v>
      </c>
      <c r="BY55" s="297">
        <f>IFERROR(INDEX(业绩录入!BW$9:BW$10001,MATCH($B55,业绩录入!$D$9:$D$10001,0)),0)</f>
        <v>0</v>
      </c>
      <c r="BZ55" s="297">
        <f>IFERROR(INDEX(业绩录入!BX$9:BX$10001,MATCH($B55,业绩录入!$D$9:$D$10001,0)),0)</f>
        <v>0</v>
      </c>
      <c r="CA55" s="297">
        <f>IFERROR(INDEX(业绩录入!BY$9:BY$10001,MATCH($B55,业绩录入!$D$9:$D$10001,0)),0)</f>
        <v>0</v>
      </c>
      <c r="CB55" s="297">
        <f>IFERROR(INDEX(业绩录入!BZ$9:BZ$10001,MATCH($B55,业绩录入!$D$9:$D$10001,0)),0)</f>
        <v>0</v>
      </c>
      <c r="CC55" s="297">
        <f>IFERROR(INDEX(业绩录入!CA$9:CA$10001,MATCH($B55,业绩录入!$D$9:$D$10001,0)),0)</f>
        <v>0</v>
      </c>
      <c r="CD55" s="297">
        <f>IFERROR(INDEX(业绩录入!CB$9:CB$10001,MATCH($B55,业绩录入!$D$9:$D$10001,0)),0)</f>
        <v>0</v>
      </c>
      <c r="CE55" s="297">
        <f>IFERROR(INDEX(业绩录入!CC$9:CC$10001,MATCH($B55,业绩录入!$D$9:$D$10001,0)),0)</f>
        <v>0</v>
      </c>
      <c r="CF55" s="297">
        <f>IFERROR(INDEX(业绩录入!CD$9:CD$10001,MATCH($B55,业绩录入!$D$9:$D$10001,0)),0)</f>
        <v>0</v>
      </c>
      <c r="CG55" s="297">
        <f>IFERROR(INDEX(业绩录入!CE$9:CE$10001,MATCH($B55,业绩录入!$D$9:$D$10001,0)),0)</f>
        <v>0</v>
      </c>
      <c r="CH55" s="297">
        <f>IFERROR(INDEX(业绩录入!CF$9:CF$10001,MATCH($B55,业绩录入!$D$9:$D$10001,0)),0)</f>
        <v>0</v>
      </c>
      <c r="CI55" s="297">
        <f>IFERROR(INDEX(业绩录入!CG$9:CG$10001,MATCH($B55,业绩录入!$D$9:$D$10001,0)),0)</f>
        <v>0</v>
      </c>
      <c r="CJ55" s="297">
        <f>IFERROR(INDEX(业绩录入!CH$9:CH$10001,MATCH($B55,业绩录入!$D$9:$D$10001,0)),0)</f>
        <v>28</v>
      </c>
    </row>
    <row r="56" spans="1:88" s="319" customFormat="1">
      <c r="A56" s="638">
        <f t="shared" si="3"/>
        <v>0</v>
      </c>
      <c r="B56" s="297">
        <f>IFERROR(INDEX(业绩录入!$D$9:$D$44,MATCH(SMALL(业绩录入!$A$9:$A$44,ROW(A10)),业绩录入!$A$9:$A$44,0)),"")</f>
        <v>1908240010</v>
      </c>
      <c r="C56" s="297" t="str">
        <f>IFERROR(INDEX(业绩录入!E$9:E$10001,MATCH($B56,业绩录入!$D$9:$D$10001,0)),0)</f>
        <v>志强</v>
      </c>
      <c r="D56" s="297" t="str">
        <f>IFERROR(INDEX(业绩录入!F$9:F$10001,MATCH($B56,业绩录入!$D$9:$D$10001,0)),0)</f>
        <v>19/08/24/16</v>
      </c>
      <c r="E56" s="297" t="str">
        <f>IFERROR(INDEX(业绩录入!G$9:G$10001,MATCH($B56,业绩录入!$D$9:$D$10001,0)),0)</f>
        <v>婚纱照</v>
      </c>
      <c r="F56" s="297">
        <f>IFERROR(INDEX(业绩录入!H$9:H$10001,MATCH($B56,业绩录入!$D$9:$D$10001,0)),0)</f>
        <v>5600</v>
      </c>
      <c r="G56" s="297" t="str">
        <f>IFERROR(INDEX(业绩录入!I$9:I$10001,MATCH($B56,业绩录入!$D$9:$D$10001,0)),0)</f>
        <v>是非法的</v>
      </c>
      <c r="H56" s="297" t="str">
        <f>IFERROR(INDEX(业绩录入!J$9:J$10001,MATCH($B56,业绩录入!$D$9:$D$10001,0)),0)</f>
        <v>自然进店</v>
      </c>
      <c r="I56" s="297">
        <f>IFERROR(INDEX(业绩录入!K$9:K$10001,MATCH($B56,业绩录入!$D$9:$D$10001,0)),0)</f>
        <v>1000</v>
      </c>
      <c r="J56" s="297">
        <f>IFERROR(INDEX(业绩录入!L$9:L$10001,MATCH($B56,业绩录入!$D$9:$D$10001,0)),0)</f>
        <v>0</v>
      </c>
      <c r="K56" s="297">
        <f>IFERROR(INDEX(业绩录入!M$9:M$10001,MATCH($B56,业绩录入!$D$9:$D$10001,0)),0)</f>
        <v>4600</v>
      </c>
      <c r="L56" s="297">
        <f>IFERROR(INDEX(业绩录入!N$9:N$10001,MATCH($B56,业绩录入!$D$9:$D$10001,0)),0)</f>
        <v>0</v>
      </c>
      <c r="M56" s="297">
        <f>IFERROR(INDEX(业绩录入!O$9:O$10001,MATCH($B56,业绩录入!$D$9:$D$10001,0)),0)</f>
        <v>0</v>
      </c>
      <c r="N56" s="297">
        <f>IFERROR(INDEX(业绩录入!P$9:P$10001,MATCH($B56,业绩录入!$D$9:$D$10001,0)),0)</f>
        <v>300</v>
      </c>
      <c r="O56" s="297">
        <f>IFERROR(INDEX(业绩录入!Q$9:Q$10001,MATCH($B56,业绩录入!$D$9:$D$10001,0)),0)</f>
        <v>700</v>
      </c>
      <c r="P56" s="297">
        <f>IFERROR(INDEX(业绩录入!R$9:R$10001,MATCH($B56,业绩录入!$D$9:$D$10001,0)),0)</f>
        <v>580</v>
      </c>
      <c r="Q56" s="297">
        <f>IFERROR(INDEX(业绩录入!S$9:S$10001,MATCH($B56,业绩录入!$D$9:$D$10001,0)),0)</f>
        <v>0</v>
      </c>
      <c r="R56" s="297">
        <f>IFERROR(INDEX(业绩录入!T$9:T$10001,MATCH($B56,业绩录入!$D$9:$D$10001,0)),0)</f>
        <v>700</v>
      </c>
      <c r="S56" s="297">
        <f>IFERROR(INDEX(业绩录入!U$9:U$10001,MATCH($B56,业绩录入!$D$9:$D$10001,0)),0)</f>
        <v>0</v>
      </c>
      <c r="T56" s="297" t="str">
        <f>IFERROR(INDEX(业绩录入!V$9:V$10001,MATCH($B56,业绩录入!$D$9:$D$10001,0)),0)</f>
        <v>SDFGDFGSDG</v>
      </c>
      <c r="U56" s="676"/>
      <c r="V56" s="297"/>
      <c r="W56" s="297"/>
      <c r="X56" s="297"/>
      <c r="Y56" s="297">
        <f>IFERROR(INDEX(业绩录入!W$9:W$10001,MATCH($B56,业绩录入!$D$9:$D$10001,0)),0)</f>
        <v>0</v>
      </c>
      <c r="Z56" s="297" t="str">
        <f>IFERROR(INDEX(业绩录入!X$9:X$10001,MATCH($B56,业绩录入!$D$9:$D$10001,0)),0)</f>
        <v>1655656365</v>
      </c>
      <c r="AA56" s="297" t="str">
        <f>IFERROR(INDEX(业绩录入!Y$9:Y$10001,MATCH($B56,业绩录入!$D$9:$D$10001,0)),0)</f>
        <v>2019/08/2</v>
      </c>
      <c r="AB56" s="297">
        <f>IFERROR(INDEX(业绩录入!Z$9:Z$10001,MATCH($B56,业绩录入!$D$9:$D$10001,0)),0)</f>
        <v>0</v>
      </c>
      <c r="AC56" s="297">
        <f>IFERROR(INDEX(业绩录入!AA$9:AA$10001,MATCH($B56,业绩录入!$D$9:$D$10001,0)),0)</f>
        <v>0</v>
      </c>
      <c r="AD56" s="297">
        <f>IFERROR(INDEX(业绩录入!AB$9:AB$10001,MATCH($B56,业绩录入!$D$9:$D$10001,0)),0)</f>
        <v>0</v>
      </c>
      <c r="AE56" s="297">
        <f>IFERROR(INDEX(业绩录入!AC$9:AC$10001,MATCH($B56,业绩录入!$D$9:$D$10001,0)),0)</f>
        <v>0</v>
      </c>
      <c r="AF56" s="297">
        <f>IFERROR(INDEX(业绩录入!AD$9:AD$10001,MATCH($B56,业绩录入!$D$9:$D$10001,0)),0)</f>
        <v>0</v>
      </c>
      <c r="AG56" s="297">
        <f>IFERROR(INDEX(业绩录入!AE$9:AE$10001,MATCH($B56,业绩录入!$D$9:$D$10001,0)),0)</f>
        <v>1600</v>
      </c>
      <c r="AH56" s="297">
        <f>IFERROR(INDEX(业绩录入!AF$9:AF$10001,MATCH($B56,业绩录入!$D$9:$D$10001,0)),0)</f>
        <v>480</v>
      </c>
      <c r="AI56" s="297">
        <f>IFERROR(INDEX(业绩录入!AG$9:AG$10001,MATCH($B56,业绩录入!$D$9:$D$10001,0)),0)</f>
        <v>0</v>
      </c>
      <c r="AJ56" s="297">
        <f>IFERROR(INDEX(业绩录入!AH$9:AH$10001,MATCH($B56,业绩录入!$D$9:$D$10001,0)),0)</f>
        <v>900</v>
      </c>
      <c r="AK56" s="297">
        <f>IFERROR(INDEX(业绩录入!AI$9:AI$10001,MATCH($B56,业绩录入!$D$9:$D$10001,0)),0)</f>
        <v>220</v>
      </c>
      <c r="AL56" s="297">
        <f>IFERROR(INDEX(业绩录入!AJ$9:AJ$10001,MATCH($B56,业绩录入!$D$9:$D$10001,0)),0)</f>
        <v>1</v>
      </c>
      <c r="AM56" s="297" t="str">
        <f>IFERROR(INDEX(业绩录入!AK$9:AK$10001,MATCH($B56,业绩录入!$D$9:$D$10001,0)),0)</f>
        <v>艺术照</v>
      </c>
      <c r="AN56" s="297">
        <f>IFERROR(INDEX(业绩录入!AL$9:AL$10001,MATCH($B56,业绩录入!$D$9:$D$10001,0)),0)</f>
        <v>1000</v>
      </c>
      <c r="AO56" s="297" t="str">
        <f>IFERROR(INDEX(业绩录入!AM$9:AM$10001,MATCH($B56,业绩录入!$D$9:$D$10001,0)),0)</f>
        <v>艺术照</v>
      </c>
      <c r="AP56" s="297" t="str">
        <f>IFERROR(INDEX(业绩录入!AN$9:AN$10001,MATCH($B56,业绩录入!$D$9:$D$10001,0)),0)</f>
        <v>艺术照</v>
      </c>
      <c r="AQ56" s="297" t="str">
        <f>IFERROR(INDEX(业绩录入!AO$9:AO$10001,MATCH($B56,业绩录入!$D$9:$D$10001,0)),0)</f>
        <v>艺术照</v>
      </c>
      <c r="AR56" s="297">
        <f>IFERROR(INDEX(业绩录入!AP$9:AP$10001,MATCH($B56,业绩录入!$D$9:$D$10001,0)),0)</f>
        <v>490</v>
      </c>
      <c r="AS56" s="297">
        <f>IFERROR(INDEX(业绩录入!AQ$9:AQ$10001,MATCH($B56,业绩录入!$D$9:$D$10001,0)),0)</f>
        <v>105</v>
      </c>
      <c r="AT56" s="297">
        <f>IFERROR(INDEX(业绩录入!AR$9:AR$10001,MATCH($B56,业绩录入!$D$9:$D$10001,0)),0)</f>
        <v>70</v>
      </c>
      <c r="AU56" s="297">
        <f>IFERROR(INDEX(业绩录入!AS$9:AS$10001,MATCH($B56,业绩录入!$D$9:$D$10001,0)),0)</f>
        <v>35</v>
      </c>
      <c r="AV56" s="297">
        <f>IFERROR(INDEX(业绩录入!AT$9:AT$10001,MATCH($B56,业绩录入!$D$9:$D$10001,0)),0)</f>
        <v>1</v>
      </c>
      <c r="AW56" s="297" t="str">
        <f>IFERROR(INDEX(业绩录入!AU$9:AU$10001,MATCH($B56,业绩录入!$D$9:$D$10001,0)),0)</f>
        <v>范勇</v>
      </c>
      <c r="AX56" s="297">
        <f>IFERROR(INDEX(业绩录入!AV$9:AV$10001,MATCH($B56,业绩录入!$D$9:$D$10001,0)),0)</f>
        <v>1600</v>
      </c>
      <c r="AY56" s="297" t="str">
        <f>IFERROR(INDEX(业绩录入!AW$9:AW$10001,MATCH($B56,业绩录入!$D$9:$D$10001,0)),0)</f>
        <v>范勇</v>
      </c>
      <c r="AZ56" s="297" t="str">
        <f>IFERROR(INDEX(业绩录入!AX$9:AX$10001,MATCH($B56,业绩录入!$D$9:$D$10001,0)),0)</f>
        <v>范勇</v>
      </c>
      <c r="BA56" s="297" t="str">
        <f>IFERROR(INDEX(业绩录入!AY$9:AY$10001,MATCH($B56,业绩录入!$D$9:$D$10001,0)),0)</f>
        <v>范勇</v>
      </c>
      <c r="BB56" s="297">
        <f>IFERROR(INDEX(业绩录入!AZ$9:AZ$10001,MATCH($B56,业绩录入!$D$9:$D$10001,0)),0)</f>
        <v>154</v>
      </c>
      <c r="BC56" s="297">
        <f>IFERROR(INDEX(业绩录入!BA$9:BA$10001,MATCH($B56,业绩录入!$D$9:$D$10001,0)),0)</f>
        <v>33</v>
      </c>
      <c r="BD56" s="297">
        <f>IFERROR(INDEX(业绩录入!BB$9:BB$10001,MATCH($B56,业绩录入!$D$9:$D$10001,0)),0)</f>
        <v>22</v>
      </c>
      <c r="BE56" s="297">
        <f>IFERROR(INDEX(业绩录入!BC$9:BC$10001,MATCH($B56,业绩录入!$D$9:$D$10001,0)),0)</f>
        <v>11</v>
      </c>
      <c r="BF56" s="297">
        <f>IFERROR(INDEX(业绩录入!BD$9:BD$10001,MATCH($B56,业绩录入!$D$9:$D$10001,0)),0)</f>
        <v>0</v>
      </c>
      <c r="BG56" s="297">
        <f>IFERROR(INDEX(业绩录入!BE$9:BE$10001,MATCH($B56,业绩录入!$D$9:$D$10001,0)),0)</f>
        <v>0</v>
      </c>
      <c r="BH56" s="297">
        <f>IFERROR(INDEX(业绩录入!BF$9:BF$10001,MATCH($B56,业绩录入!$D$9:$D$10001,0)),0)</f>
        <v>0</v>
      </c>
      <c r="BI56" s="297">
        <f>IFERROR(INDEX(业绩录入!BG$9:BG$10001,MATCH($B56,业绩录入!$D$9:$D$10001,0)),0)</f>
        <v>0</v>
      </c>
      <c r="BJ56" s="297">
        <f>IFERROR(INDEX(业绩录入!BH$9:BH$10001,MATCH($B56,业绩录入!$D$9:$D$10001,0)),0)</f>
        <v>0</v>
      </c>
      <c r="BK56" s="297">
        <f>IFERROR(INDEX(业绩录入!BI$9:BI$10001,MATCH($B56,业绩录入!$D$9:$D$10001,0)),0)</f>
        <v>0</v>
      </c>
      <c r="BL56" s="297">
        <f>IFERROR(INDEX(业绩录入!BJ$9:BJ$10001,MATCH($B56,业绩录入!$D$9:$D$10001,0)),0)</f>
        <v>0</v>
      </c>
      <c r="BM56" s="297">
        <f>IFERROR(INDEX(业绩录入!BK$9:BK$10001,MATCH($B56,业绩录入!$D$9:$D$10001,0)),0)</f>
        <v>0</v>
      </c>
      <c r="BN56" s="297">
        <f>IFERROR(INDEX(业绩录入!BL$9:BL$10001,MATCH($B56,业绩录入!$D$9:$D$10001,0)),0)</f>
        <v>0</v>
      </c>
      <c r="BO56" s="297">
        <f>IFERROR(INDEX(业绩录入!BM$9:BM$10001,MATCH($B56,业绩录入!$D$9:$D$10001,0)),0)</f>
        <v>0</v>
      </c>
      <c r="BP56" s="297">
        <f>IFERROR(INDEX(业绩录入!BN$9:BN$10001,MATCH($B56,业绩录入!$D$9:$D$10001,0)),0)</f>
        <v>0</v>
      </c>
      <c r="BQ56" s="297">
        <f>IFERROR(INDEX(业绩录入!BO$9:BO$10001,MATCH($B56,业绩录入!$D$9:$D$10001,0)),0)</f>
        <v>0</v>
      </c>
      <c r="BR56" s="297">
        <f>IFERROR(INDEX(业绩录入!BP$9:BP$10001,MATCH($B56,业绩录入!$D$9:$D$10001,0)),0)</f>
        <v>0</v>
      </c>
      <c r="BS56" s="297">
        <f>IFERROR(INDEX(业绩录入!BQ$9:BQ$10001,MATCH($B56,业绩录入!$D$9:$D$10001,0)),0)</f>
        <v>0</v>
      </c>
      <c r="BT56" s="297">
        <f>IFERROR(INDEX(业绩录入!BR$9:BR$10001,MATCH($B56,业绩录入!$D$9:$D$10001,0)),0)</f>
        <v>0</v>
      </c>
      <c r="BU56" s="297">
        <f>IFERROR(INDEX(业绩录入!BS$9:BS$10001,MATCH($B56,业绩录入!$D$9:$D$10001,0)),0)</f>
        <v>0</v>
      </c>
      <c r="BV56" s="297">
        <f>IFERROR(INDEX(业绩录入!BT$9:BT$10001,MATCH($B56,业绩录入!$D$9:$D$10001,0)),0)</f>
        <v>0</v>
      </c>
      <c r="BW56" s="297">
        <f>IFERROR(INDEX(业绩录入!BU$9:BU$10001,MATCH($B56,业绩录入!$D$9:$D$10001,0)),0)</f>
        <v>0</v>
      </c>
      <c r="BX56" s="297">
        <f>IFERROR(INDEX(业绩录入!BV$9:BV$10001,MATCH($B56,业绩录入!$D$9:$D$10001,0)),0)</f>
        <v>0</v>
      </c>
      <c r="BY56" s="297">
        <f>IFERROR(INDEX(业绩录入!BW$9:BW$10001,MATCH($B56,业绩录入!$D$9:$D$10001,0)),0)</f>
        <v>0</v>
      </c>
      <c r="BZ56" s="297">
        <f>IFERROR(INDEX(业绩录入!BX$9:BX$10001,MATCH($B56,业绩录入!$D$9:$D$10001,0)),0)</f>
        <v>0</v>
      </c>
      <c r="CA56" s="297">
        <f>IFERROR(INDEX(业绩录入!BY$9:BY$10001,MATCH($B56,业绩录入!$D$9:$D$10001,0)),0)</f>
        <v>0</v>
      </c>
      <c r="CB56" s="297">
        <f>IFERROR(INDEX(业绩录入!BZ$9:BZ$10001,MATCH($B56,业绩录入!$D$9:$D$10001,0)),0)</f>
        <v>0</v>
      </c>
      <c r="CC56" s="297">
        <f>IFERROR(INDEX(业绩录入!CA$9:CA$10001,MATCH($B56,业绩录入!$D$9:$D$10001,0)),0)</f>
        <v>0</v>
      </c>
      <c r="CD56" s="297">
        <f>IFERROR(INDEX(业绩录入!CB$9:CB$10001,MATCH($B56,业绩录入!$D$9:$D$10001,0)),0)</f>
        <v>0</v>
      </c>
      <c r="CE56" s="297">
        <f>IFERROR(INDEX(业绩录入!CC$9:CC$10001,MATCH($B56,业绩录入!$D$9:$D$10001,0)),0)</f>
        <v>0</v>
      </c>
      <c r="CF56" s="297">
        <f>IFERROR(INDEX(业绩录入!CD$9:CD$10001,MATCH($B56,业绩录入!$D$9:$D$10001,0)),0)</f>
        <v>0</v>
      </c>
      <c r="CG56" s="297">
        <f>IFERROR(INDEX(业绩录入!CE$9:CE$10001,MATCH($B56,业绩录入!$D$9:$D$10001,0)),0)</f>
        <v>0</v>
      </c>
      <c r="CH56" s="297">
        <f>IFERROR(INDEX(业绩录入!CF$9:CF$10001,MATCH($B56,业绩录入!$D$9:$D$10001,0)),0)</f>
        <v>0</v>
      </c>
      <c r="CI56" s="297">
        <f>IFERROR(INDEX(业绩录入!CG$9:CG$10001,MATCH($B56,业绩录入!$D$9:$D$10001,0)),0)</f>
        <v>0</v>
      </c>
      <c r="CJ56" s="297">
        <f>IFERROR(INDEX(业绩录入!CH$9:CH$10001,MATCH($B56,业绩录入!$D$9:$D$10001,0)),0)</f>
        <v>3</v>
      </c>
    </row>
    <row r="57" spans="1:88" s="319" customFormat="1">
      <c r="A57" s="638">
        <f t="shared" si="3"/>
        <v>0</v>
      </c>
      <c r="B57" s="297">
        <f>IFERROR(INDEX(业绩录入!$D$9:$D$44,MATCH(SMALL(业绩录入!$A$9:$A$44,ROW(A11)),业绩录入!$A$9:$A$44,0)),"")</f>
        <v>1908240011</v>
      </c>
      <c r="C57" s="297" t="str">
        <f>IFERROR(INDEX(业绩录入!E$9:E$10001,MATCH($B57,业绩录入!$D$9:$D$10001,0)),0)</f>
        <v>范勇</v>
      </c>
      <c r="D57" s="297" t="str">
        <f>IFERROR(INDEX(业绩录入!F$9:F$10001,MATCH($B57,业绩录入!$D$9:$D$10001,0)),0)</f>
        <v>19/08/24/17</v>
      </c>
      <c r="E57" s="297" t="str">
        <f>IFERROR(INDEX(业绩录入!G$9:G$10001,MATCH($B57,业绩录入!$D$9:$D$10001,0)),0)</f>
        <v>婚纱照</v>
      </c>
      <c r="F57" s="297">
        <f>IFERROR(INDEX(业绩录入!H$9:H$10001,MATCH($B57,业绩录入!$D$9:$D$10001,0)),0)</f>
        <v>5600</v>
      </c>
      <c r="G57" s="297" t="str">
        <f>IFERROR(INDEX(业绩录入!I$9:I$10001,MATCH($B57,业绩录入!$D$9:$D$10001,0)),0)</f>
        <v>是非法的</v>
      </c>
      <c r="H57" s="297" t="str">
        <f>IFERROR(INDEX(业绩录入!J$9:J$10001,MATCH($B57,业绩录入!$D$9:$D$10001,0)),0)</f>
        <v>自然进店</v>
      </c>
      <c r="I57" s="297">
        <f>IFERROR(INDEX(业绩录入!K$9:K$10001,MATCH($B57,业绩录入!$D$9:$D$10001,0)),0)</f>
        <v>1000</v>
      </c>
      <c r="J57" s="297">
        <f>IFERROR(INDEX(业绩录入!L$9:L$10001,MATCH($B57,业绩录入!$D$9:$D$10001,0)),0)</f>
        <v>0</v>
      </c>
      <c r="K57" s="297">
        <f>IFERROR(INDEX(业绩录入!M$9:M$10001,MATCH($B57,业绩录入!$D$9:$D$10001,0)),0)</f>
        <v>4600</v>
      </c>
      <c r="L57" s="297">
        <f>IFERROR(INDEX(业绩录入!N$9:N$10001,MATCH($B57,业绩录入!$D$9:$D$10001,0)),0)</f>
        <v>0</v>
      </c>
      <c r="M57" s="297">
        <f>IFERROR(INDEX(业绩录入!O$9:O$10001,MATCH($B57,业绩录入!$D$9:$D$10001,0)),0)</f>
        <v>0</v>
      </c>
      <c r="N57" s="297">
        <f>IFERROR(INDEX(业绩录入!P$9:P$10001,MATCH($B57,业绩录入!$D$9:$D$10001,0)),0)</f>
        <v>300</v>
      </c>
      <c r="O57" s="297">
        <f>IFERROR(INDEX(业绩录入!Q$9:Q$10001,MATCH($B57,业绩录入!$D$9:$D$10001,0)),0)</f>
        <v>700</v>
      </c>
      <c r="P57" s="297">
        <f>IFERROR(INDEX(业绩录入!R$9:R$10001,MATCH($B57,业绩录入!$D$9:$D$10001,0)),0)</f>
        <v>580</v>
      </c>
      <c r="Q57" s="297">
        <f>IFERROR(INDEX(业绩录入!S$9:S$10001,MATCH($B57,业绩录入!$D$9:$D$10001,0)),0)</f>
        <v>0</v>
      </c>
      <c r="R57" s="297">
        <f>IFERROR(INDEX(业绩录入!T$9:T$10001,MATCH($B57,业绩录入!$D$9:$D$10001,0)),0)</f>
        <v>700</v>
      </c>
      <c r="S57" s="297" t="str">
        <f>IFERROR(INDEX(业绩录入!U$9:U$10001,MATCH($B57,业绩录入!$D$9:$D$10001,0)),0)</f>
        <v>贺欢</v>
      </c>
      <c r="T57" s="297">
        <f>IFERROR(INDEX(业绩录入!V$9:V$10001,MATCH($B57,业绩录入!$D$9:$D$10001,0)),0)</f>
        <v>0</v>
      </c>
      <c r="U57" s="676"/>
      <c r="V57" s="297"/>
      <c r="W57" s="297"/>
      <c r="X57" s="297"/>
      <c r="Y57" s="297" t="str">
        <f>IFERROR(INDEX(业绩录入!W$9:W$10001,MATCH($B57,业绩录入!$D$9:$D$10001,0)),0)</f>
        <v>DSFGDFGVXC</v>
      </c>
      <c r="Z57" s="297" t="str">
        <f>IFERROR(INDEX(业绩录入!X$9:X$10001,MATCH($B57,业绩录入!$D$9:$D$10001,0)),0)</f>
        <v>SDFGSDFGDF</v>
      </c>
      <c r="AA57" s="297" t="str">
        <f>IFERROR(INDEX(业绩录入!Y$9:Y$10001,MATCH($B57,业绩录入!$D$9:$D$10001,0)),0)</f>
        <v>1245454545441</v>
      </c>
      <c r="AB57" s="297" t="str">
        <f>IFERROR(INDEX(业绩录入!Z$9:Z$10001,MATCH($B57,业绩录入!$D$9:$D$10001,0)),0)</f>
        <v>2019/08/2</v>
      </c>
      <c r="AC57" s="297" t="str">
        <f>IFERROR(INDEX(业绩录入!AA$9:AA$10001,MATCH($B57,业绩录入!$D$9:$D$10001,0)),0)</f>
        <v>1546543</v>
      </c>
      <c r="AD57" s="297" t="str">
        <f>IFERROR(INDEX(业绩录入!AB$9:AB$10001,MATCH($B57,业绩录入!$D$9:$D$10001,0)),0)</f>
        <v>2019/08/14</v>
      </c>
      <c r="AE57" s="297" t="str">
        <f>IFERROR(INDEX(业绩录入!AC$9:AC$10001,MATCH($B57,业绩录入!$D$9:$D$10001,0)),0)</f>
        <v>2019/08/5</v>
      </c>
      <c r="AF57" s="297">
        <f>IFERROR(INDEX(业绩录入!AD$9:AD$10001,MATCH($B57,业绩录入!$D$9:$D$10001,0)),0)</f>
        <v>0</v>
      </c>
      <c r="AG57" s="297">
        <f>IFERROR(INDEX(业绩录入!AE$9:AE$10001,MATCH($B57,业绩录入!$D$9:$D$10001,0)),0)</f>
        <v>0</v>
      </c>
      <c r="AH57" s="297">
        <f>IFERROR(INDEX(业绩录入!AF$9:AF$10001,MATCH($B57,业绩录入!$D$9:$D$10001,0)),0)</f>
        <v>0</v>
      </c>
      <c r="AI57" s="297">
        <f>IFERROR(INDEX(业绩录入!AG$9:AG$10001,MATCH($B57,业绩录入!$D$9:$D$10001,0)),0)</f>
        <v>0</v>
      </c>
      <c r="AJ57" s="297">
        <f>IFERROR(INDEX(业绩录入!AH$9:AH$10001,MATCH($B57,业绩录入!$D$9:$D$10001,0)),0)</f>
        <v>0</v>
      </c>
      <c r="AK57" s="297">
        <f>IFERROR(INDEX(业绩录入!AI$9:AI$10001,MATCH($B57,业绩录入!$D$9:$D$10001,0)),0)</f>
        <v>0</v>
      </c>
      <c r="AL57" s="297">
        <f>IFERROR(INDEX(业绩录入!AJ$9:AJ$10001,MATCH($B57,业绩录入!$D$9:$D$10001,0)),0)</f>
        <v>1</v>
      </c>
      <c r="AM57" s="297" t="str">
        <f>IFERROR(INDEX(业绩录入!AK$9:AK$10001,MATCH($B57,业绩录入!$D$9:$D$10001,0)),0)</f>
        <v>艺术照</v>
      </c>
      <c r="AN57" s="297">
        <f>IFERROR(INDEX(业绩录入!AL$9:AL$10001,MATCH($B57,业绩录入!$D$9:$D$10001,0)),0)</f>
        <v>1000</v>
      </c>
      <c r="AO57" s="297" t="str">
        <f>IFERROR(INDEX(业绩录入!AM$9:AM$10001,MATCH($B57,业绩录入!$D$9:$D$10001,0)),0)</f>
        <v>艺术照</v>
      </c>
      <c r="AP57" s="297" t="str">
        <f>IFERROR(INDEX(业绩录入!AN$9:AN$10001,MATCH($B57,业绩录入!$D$9:$D$10001,0)),0)</f>
        <v>艺术照</v>
      </c>
      <c r="AQ57" s="297" t="str">
        <f>IFERROR(INDEX(业绩录入!AO$9:AO$10001,MATCH($B57,业绩录入!$D$9:$D$10001,0)),0)</f>
        <v>艺术照</v>
      </c>
      <c r="AR57" s="297">
        <f>IFERROR(INDEX(业绩录入!AP$9:AP$10001,MATCH($B57,业绩录入!$D$9:$D$10001,0)),0)</f>
        <v>490</v>
      </c>
      <c r="AS57" s="297">
        <f>IFERROR(INDEX(业绩录入!AQ$9:AQ$10001,MATCH($B57,业绩录入!$D$9:$D$10001,0)),0)</f>
        <v>105</v>
      </c>
      <c r="AT57" s="297">
        <f>IFERROR(INDEX(业绩录入!AR$9:AR$10001,MATCH($B57,业绩录入!$D$9:$D$10001,0)),0)</f>
        <v>70</v>
      </c>
      <c r="AU57" s="297">
        <f>IFERROR(INDEX(业绩录入!AS$9:AS$10001,MATCH($B57,业绩录入!$D$9:$D$10001,0)),0)</f>
        <v>35</v>
      </c>
      <c r="AV57" s="297">
        <f>IFERROR(INDEX(业绩录入!AT$9:AT$10001,MATCH($B57,业绩录入!$D$9:$D$10001,0)),0)</f>
        <v>0</v>
      </c>
      <c r="AW57" s="297">
        <f>IFERROR(INDEX(业绩录入!AU$9:AU$10001,MATCH($B57,业绩录入!$D$9:$D$10001,0)),0)</f>
        <v>0</v>
      </c>
      <c r="AX57" s="297">
        <f>IFERROR(INDEX(业绩录入!AV$9:AV$10001,MATCH($B57,业绩录入!$D$9:$D$10001,0)),0)</f>
        <v>0</v>
      </c>
      <c r="AY57" s="297">
        <f>IFERROR(INDEX(业绩录入!AW$9:AW$10001,MATCH($B57,业绩录入!$D$9:$D$10001,0)),0)</f>
        <v>0</v>
      </c>
      <c r="AZ57" s="297">
        <f>IFERROR(INDEX(业绩录入!AX$9:AX$10001,MATCH($B57,业绩录入!$D$9:$D$10001,0)),0)</f>
        <v>0</v>
      </c>
      <c r="BA57" s="297">
        <f>IFERROR(INDEX(业绩录入!AY$9:AY$10001,MATCH($B57,业绩录入!$D$9:$D$10001,0)),0)</f>
        <v>0</v>
      </c>
      <c r="BB57" s="297">
        <f>IFERROR(INDEX(业绩录入!AZ$9:AZ$10001,MATCH($B57,业绩录入!$D$9:$D$10001,0)),0)</f>
        <v>0</v>
      </c>
      <c r="BC57" s="297">
        <f>IFERROR(INDEX(业绩录入!BA$9:BA$10001,MATCH($B57,业绩录入!$D$9:$D$10001,0)),0)</f>
        <v>0</v>
      </c>
      <c r="BD57" s="297">
        <f>IFERROR(INDEX(业绩录入!BB$9:BB$10001,MATCH($B57,业绩录入!$D$9:$D$10001,0)),0)</f>
        <v>0</v>
      </c>
      <c r="BE57" s="297">
        <f>IFERROR(INDEX(业绩录入!BC$9:BC$10001,MATCH($B57,业绩录入!$D$9:$D$10001,0)),0)</f>
        <v>0</v>
      </c>
      <c r="BF57" s="297">
        <f>IFERROR(INDEX(业绩录入!BD$9:BD$10001,MATCH($B57,业绩录入!$D$9:$D$10001,0)),0)</f>
        <v>0</v>
      </c>
      <c r="BG57" s="297">
        <f>IFERROR(INDEX(业绩录入!BE$9:BE$10001,MATCH($B57,业绩录入!$D$9:$D$10001,0)),0)</f>
        <v>0</v>
      </c>
      <c r="BH57" s="297">
        <f>IFERROR(INDEX(业绩录入!BF$9:BF$10001,MATCH($B57,业绩录入!$D$9:$D$10001,0)),0)</f>
        <v>0</v>
      </c>
      <c r="BI57" s="297">
        <f>IFERROR(INDEX(业绩录入!BG$9:BG$10001,MATCH($B57,业绩录入!$D$9:$D$10001,0)),0)</f>
        <v>0</v>
      </c>
      <c r="BJ57" s="297">
        <f>IFERROR(INDEX(业绩录入!BH$9:BH$10001,MATCH($B57,业绩录入!$D$9:$D$10001,0)),0)</f>
        <v>0</v>
      </c>
      <c r="BK57" s="297">
        <f>IFERROR(INDEX(业绩录入!BI$9:BI$10001,MATCH($B57,业绩录入!$D$9:$D$10001,0)),0)</f>
        <v>0</v>
      </c>
      <c r="BL57" s="297">
        <f>IFERROR(INDEX(业绩录入!BJ$9:BJ$10001,MATCH($B57,业绩录入!$D$9:$D$10001,0)),0)</f>
        <v>0</v>
      </c>
      <c r="BM57" s="297">
        <f>IFERROR(INDEX(业绩录入!BK$9:BK$10001,MATCH($B57,业绩录入!$D$9:$D$10001,0)),0)</f>
        <v>0</v>
      </c>
      <c r="BN57" s="297">
        <f>IFERROR(INDEX(业绩录入!BL$9:BL$10001,MATCH($B57,业绩录入!$D$9:$D$10001,0)),0)</f>
        <v>0</v>
      </c>
      <c r="BO57" s="297">
        <f>IFERROR(INDEX(业绩录入!BM$9:BM$10001,MATCH($B57,业绩录入!$D$9:$D$10001,0)),0)</f>
        <v>0</v>
      </c>
      <c r="BP57" s="297">
        <f>IFERROR(INDEX(业绩录入!BN$9:BN$10001,MATCH($B57,业绩录入!$D$9:$D$10001,0)),0)</f>
        <v>0</v>
      </c>
      <c r="BQ57" s="297">
        <f>IFERROR(INDEX(业绩录入!BO$9:BO$10001,MATCH($B57,业绩录入!$D$9:$D$10001,0)),0)</f>
        <v>0</v>
      </c>
      <c r="BR57" s="297">
        <f>IFERROR(INDEX(业绩录入!BP$9:BP$10001,MATCH($B57,业绩录入!$D$9:$D$10001,0)),0)</f>
        <v>0</v>
      </c>
      <c r="BS57" s="297">
        <f>IFERROR(INDEX(业绩录入!BQ$9:BQ$10001,MATCH($B57,业绩录入!$D$9:$D$10001,0)),0)</f>
        <v>0</v>
      </c>
      <c r="BT57" s="297">
        <f>IFERROR(INDEX(业绩录入!BR$9:BR$10001,MATCH($B57,业绩录入!$D$9:$D$10001,0)),0)</f>
        <v>0</v>
      </c>
      <c r="BU57" s="297">
        <f>IFERROR(INDEX(业绩录入!BS$9:BS$10001,MATCH($B57,业绩录入!$D$9:$D$10001,0)),0)</f>
        <v>0</v>
      </c>
      <c r="BV57" s="297">
        <f>IFERROR(INDEX(业绩录入!BT$9:BT$10001,MATCH($B57,业绩录入!$D$9:$D$10001,0)),0)</f>
        <v>0</v>
      </c>
      <c r="BW57" s="297">
        <f>IFERROR(INDEX(业绩录入!BU$9:BU$10001,MATCH($B57,业绩录入!$D$9:$D$10001,0)),0)</f>
        <v>0</v>
      </c>
      <c r="BX57" s="297">
        <f>IFERROR(INDEX(业绩录入!BV$9:BV$10001,MATCH($B57,业绩录入!$D$9:$D$10001,0)),0)</f>
        <v>0</v>
      </c>
      <c r="BY57" s="297">
        <f>IFERROR(INDEX(业绩录入!BW$9:BW$10001,MATCH($B57,业绩录入!$D$9:$D$10001,0)),0)</f>
        <v>0</v>
      </c>
      <c r="BZ57" s="297">
        <f>IFERROR(INDEX(业绩录入!BX$9:BX$10001,MATCH($B57,业绩录入!$D$9:$D$10001,0)),0)</f>
        <v>0</v>
      </c>
      <c r="CA57" s="297">
        <f>IFERROR(INDEX(业绩录入!BY$9:BY$10001,MATCH($B57,业绩录入!$D$9:$D$10001,0)),0)</f>
        <v>0</v>
      </c>
      <c r="CB57" s="297">
        <f>IFERROR(INDEX(业绩录入!BZ$9:BZ$10001,MATCH($B57,业绩录入!$D$9:$D$10001,0)),0)</f>
        <v>0</v>
      </c>
      <c r="CC57" s="297">
        <f>IFERROR(INDEX(业绩录入!CA$9:CA$10001,MATCH($B57,业绩录入!$D$9:$D$10001,0)),0)</f>
        <v>0</v>
      </c>
      <c r="CD57" s="297">
        <f>IFERROR(INDEX(业绩录入!CB$9:CB$10001,MATCH($B57,业绩录入!$D$9:$D$10001,0)),0)</f>
        <v>0</v>
      </c>
      <c r="CE57" s="297">
        <f>IFERROR(INDEX(业绩录入!CC$9:CC$10001,MATCH($B57,业绩录入!$D$9:$D$10001,0)),0)</f>
        <v>0</v>
      </c>
      <c r="CF57" s="297">
        <f>IFERROR(INDEX(业绩录入!CD$9:CD$10001,MATCH($B57,业绩录入!$D$9:$D$10001,0)),0)</f>
        <v>0</v>
      </c>
      <c r="CG57" s="297">
        <f>IFERROR(INDEX(业绩录入!CE$9:CE$10001,MATCH($B57,业绩录入!$D$9:$D$10001,0)),0)</f>
        <v>0</v>
      </c>
      <c r="CH57" s="297">
        <f>IFERROR(INDEX(业绩录入!CF$9:CF$10001,MATCH($B57,业绩录入!$D$9:$D$10001,0)),0)</f>
        <v>0</v>
      </c>
      <c r="CI57" s="297">
        <f>IFERROR(INDEX(业绩录入!CG$9:CG$10001,MATCH($B57,业绩录入!$D$9:$D$10001,0)),0)</f>
        <v>0</v>
      </c>
      <c r="CJ57" s="297">
        <f>IFERROR(INDEX(业绩录入!CH$9:CH$10001,MATCH($B57,业绩录入!$D$9:$D$10001,0)),0)</f>
        <v>3</v>
      </c>
    </row>
    <row r="58" spans="1:88" s="319" customFormat="1">
      <c r="A58" s="638">
        <f t="shared" si="3"/>
        <v>0</v>
      </c>
      <c r="B58" s="297">
        <f>IFERROR(INDEX(业绩录入!$D$9:$D$44,MATCH(SMALL(业绩录入!$A$9:$A$44,ROW(A12)),业绩录入!$A$9:$A$44,0)),"")</f>
        <v>1908310012</v>
      </c>
      <c r="C58" s="297" t="str">
        <f>IFERROR(INDEX(业绩录入!E$9:E$10001,MATCH($B58,业绩录入!$D$9:$D$10001,0)),0)</f>
        <v>贺欢</v>
      </c>
      <c r="D58" s="297" t="str">
        <f>IFERROR(INDEX(业绩录入!F$9:F$10001,MATCH($B58,业绩录入!$D$9:$D$10001,0)),0)</f>
        <v>19/08/31/9</v>
      </c>
      <c r="E58" s="297" t="str">
        <f>IFERROR(INDEX(业绩录入!G$9:G$10001,MATCH($B58,业绩录入!$D$9:$D$10001,0)),0)</f>
        <v>婚纱照</v>
      </c>
      <c r="F58" s="297">
        <f>IFERROR(INDEX(业绩录入!H$9:H$10001,MATCH($B58,业绩录入!$D$9:$D$10001,0)),0)</f>
        <v>5600</v>
      </c>
      <c r="G58" s="297" t="str">
        <f>IFERROR(INDEX(业绩录入!I$9:I$10001,MATCH($B58,业绩录入!$D$9:$D$10001,0)),0)</f>
        <v>公司的风格</v>
      </c>
      <c r="H58" s="297" t="str">
        <f>IFERROR(INDEX(业绩录入!J$9:J$10001,MATCH($B58,业绩录入!$D$9:$D$10001,0)),0)</f>
        <v>自然进店</v>
      </c>
      <c r="I58" s="297">
        <f>IFERROR(INDEX(业绩录入!K$9:K$10001,MATCH($B58,业绩录入!$D$9:$D$10001,0)),0)</f>
        <v>1000</v>
      </c>
      <c r="J58" s="297">
        <f>IFERROR(INDEX(业绩录入!L$9:L$10001,MATCH($B58,业绩录入!$D$9:$D$10001,0)),0)</f>
        <v>-800</v>
      </c>
      <c r="K58" s="297">
        <f>IFERROR(INDEX(业绩录入!M$9:M$10001,MATCH($B58,业绩录入!$D$9:$D$10001,0)),0)</f>
        <v>4600</v>
      </c>
      <c r="L58" s="297">
        <f>IFERROR(INDEX(业绩录入!N$9:N$10001,MATCH($B58,业绩录入!$D$9:$D$10001,0)),0)</f>
        <v>0</v>
      </c>
      <c r="M58" s="297">
        <f>IFERROR(INDEX(业绩录入!O$9:O$10001,MATCH($B58,业绩录入!$D$9:$D$10001,0)),0)</f>
        <v>0</v>
      </c>
      <c r="N58" s="297">
        <f>IFERROR(INDEX(业绩录入!P$9:P$10001,MATCH($B58,业绩录入!$D$9:$D$10001,0)),0)</f>
        <v>300</v>
      </c>
      <c r="O58" s="297">
        <f>IFERROR(INDEX(业绩录入!Q$9:Q$10001,MATCH($B58,业绩录入!$D$9:$D$10001,0)),0)</f>
        <v>700</v>
      </c>
      <c r="P58" s="297">
        <f>IFERROR(INDEX(业绩录入!R$9:R$10001,MATCH($B58,业绩录入!$D$9:$D$10001,0)),0)</f>
        <v>850</v>
      </c>
      <c r="Q58" s="297">
        <f>IFERROR(INDEX(业绩录入!S$9:S$10001,MATCH($B58,业绩录入!$D$9:$D$10001,0)),0)</f>
        <v>1071</v>
      </c>
      <c r="R58" s="297">
        <f>IFERROR(INDEX(业绩录入!T$9:T$10001,MATCH($B58,业绩录入!$D$9:$D$10001,0)),0)</f>
        <v>700</v>
      </c>
      <c r="S58" s="297" t="str">
        <f>IFERROR(INDEX(业绩录入!U$9:U$10001,MATCH($B58,业绩录入!$D$9:$D$10001,0)),0)</f>
        <v>贺欢</v>
      </c>
      <c r="T58" s="297">
        <f>IFERROR(INDEX(业绩录入!V$9:V$10001,MATCH($B58,业绩录入!$D$9:$D$10001,0)),0)</f>
        <v>0</v>
      </c>
      <c r="U58" s="676"/>
      <c r="V58" s="297"/>
      <c r="W58" s="297"/>
      <c r="X58" s="297"/>
      <c r="Y58" s="297" t="str">
        <f>IFERROR(INDEX(业绩录入!W$9:W$10001,MATCH($B58,业绩录入!$D$9:$D$10001,0)),0)</f>
        <v>西子</v>
      </c>
      <c r="Z58" s="297">
        <f>IFERROR(INDEX(业绩录入!X$9:X$10001,MATCH($B58,业绩录入!$D$9:$D$10001,0)),0)</f>
        <v>0</v>
      </c>
      <c r="AA58" s="297" t="str">
        <f>IFERROR(INDEX(业绩录入!Y$9:Y$10001,MATCH($B58,业绩录入!$D$9:$D$10001,0)),0)</f>
        <v>21332121</v>
      </c>
      <c r="AB58" s="297" t="str">
        <f>IFERROR(INDEX(业绩录入!Z$9:Z$10001,MATCH($B58,业绩录入!$D$9:$D$10001,0)),0)</f>
        <v>2019/08/1</v>
      </c>
      <c r="AC58" s="297">
        <f>IFERROR(INDEX(业绩录入!AA$9:AA$10001,MATCH($B58,业绩录入!$D$9:$D$10001,0)),0)</f>
        <v>0</v>
      </c>
      <c r="AD58" s="297">
        <f>IFERROR(INDEX(业绩录入!AB$9:AB$10001,MATCH($B58,业绩录入!$D$9:$D$10001,0)),0)</f>
        <v>0</v>
      </c>
      <c r="AE58" s="297">
        <f>IFERROR(INDEX(业绩录入!AC$9:AC$10001,MATCH($B58,业绩录入!$D$9:$D$10001,0)),0)</f>
        <v>0</v>
      </c>
      <c r="AF58" s="297">
        <f>IFERROR(INDEX(业绩录入!AD$9:AD$10001,MATCH($B58,业绩录入!$D$9:$D$10001,0)),0)</f>
        <v>0</v>
      </c>
      <c r="AG58" s="297">
        <f>IFERROR(INDEX(业绩录入!AE$9:AE$10001,MATCH($B58,业绩录入!$D$9:$D$10001,0)),0)</f>
        <v>2500</v>
      </c>
      <c r="AH58" s="297">
        <f>IFERROR(INDEX(业绩录入!AF$9:AF$10001,MATCH($B58,业绩录入!$D$9:$D$10001,0)),0)</f>
        <v>750</v>
      </c>
      <c r="AI58" s="297">
        <f>IFERROR(INDEX(业绩录入!AG$9:AG$10001,MATCH($B58,业绩录入!$D$9:$D$10001,0)),0)</f>
        <v>155</v>
      </c>
      <c r="AJ58" s="297">
        <f>IFERROR(INDEX(业绩录入!AH$9:AH$10001,MATCH($B58,业绩录入!$D$9:$D$10001,0)),0)</f>
        <v>160</v>
      </c>
      <c r="AK58" s="297">
        <f>IFERROR(INDEX(业绩录入!AI$9:AI$10001,MATCH($B58,业绩录入!$D$9:$D$10001,0)),0)</f>
        <v>1435</v>
      </c>
      <c r="AL58" s="297">
        <f>IFERROR(INDEX(业绩录入!AJ$9:AJ$10001,MATCH($B58,业绩录入!$D$9:$D$10001,0)),0)</f>
        <v>0.7</v>
      </c>
      <c r="AM58" s="297" t="str">
        <f>IFERROR(INDEX(业绩录入!AK$9:AK$10001,MATCH($B58,业绩录入!$D$9:$D$10001,0)),0)</f>
        <v>艺术照</v>
      </c>
      <c r="AN58" s="297">
        <f>IFERROR(INDEX(业绩录入!AL$9:AL$10001,MATCH($B58,业绩录入!$D$9:$D$10001,0)),0)</f>
        <v>700</v>
      </c>
      <c r="AO58" s="297" t="str">
        <f>IFERROR(INDEX(业绩录入!AM$9:AM$10001,MATCH($B58,业绩录入!$D$9:$D$10001,0)),0)</f>
        <v>艺术照</v>
      </c>
      <c r="AP58" s="297" t="str">
        <f>IFERROR(INDEX(业绩录入!AN$9:AN$10001,MATCH($B58,业绩录入!$D$9:$D$10001,0)),0)</f>
        <v>艺术照</v>
      </c>
      <c r="AQ58" s="297" t="str">
        <f>IFERROR(INDEX(业绩录入!AO$9:AO$10001,MATCH($B58,业绩录入!$D$9:$D$10001,0)),0)</f>
        <v>艺术照</v>
      </c>
      <c r="AR58" s="297">
        <f>IFERROR(INDEX(业绩录入!AP$9:AP$10001,MATCH($B58,业绩录入!$D$9:$D$10001,0)),0)</f>
        <v>240.1</v>
      </c>
      <c r="AS58" s="297">
        <f>IFERROR(INDEX(业绩录入!AQ$9:AQ$10001,MATCH($B58,业绩录入!$D$9:$D$10001,0)),0)</f>
        <v>51.45</v>
      </c>
      <c r="AT58" s="297">
        <f>IFERROR(INDEX(业绩录入!AR$9:AR$10001,MATCH($B58,业绩录入!$D$9:$D$10001,0)),0)</f>
        <v>34</v>
      </c>
      <c r="AU58" s="297">
        <f>IFERROR(INDEX(业绩录入!AS$9:AS$10001,MATCH($B58,业绩录入!$D$9:$D$10001,0)),0)</f>
        <v>17.149999999999999</v>
      </c>
      <c r="AV58" s="297">
        <f>IFERROR(INDEX(业绩录入!AT$9:AT$10001,MATCH($B58,业绩录入!$D$9:$D$10001,0)),0)</f>
        <v>0.5</v>
      </c>
      <c r="AW58" s="297" t="str">
        <f>IFERROR(INDEX(业绩录入!AU$9:AU$10001,MATCH($B58,业绩录入!$D$9:$D$10001,0)),0)</f>
        <v>范勇</v>
      </c>
      <c r="AX58" s="297">
        <f>IFERROR(INDEX(业绩录入!AV$9:AV$10001,MATCH($B58,业绩录入!$D$9:$D$10001,0)),0)</f>
        <v>1250</v>
      </c>
      <c r="AY58" s="297" t="str">
        <f>IFERROR(INDEX(业绩录入!AW$9:AW$10001,MATCH($B58,业绩录入!$D$9:$D$10001,0)),0)</f>
        <v>范勇</v>
      </c>
      <c r="AZ58" s="297" t="str">
        <f>IFERROR(INDEX(业绩录入!AX$9:AX$10001,MATCH($B58,业绩录入!$D$9:$D$10001,0)),0)</f>
        <v>范勇</v>
      </c>
      <c r="BA58" s="297" t="str">
        <f>IFERROR(INDEX(业绩录入!AY$9:AY$10001,MATCH($B58,业绩录入!$D$9:$D$10001,0)),0)</f>
        <v>范勇</v>
      </c>
      <c r="BB58" s="297">
        <f>IFERROR(INDEX(业绩录入!AZ$9:AZ$10001,MATCH($B58,业绩录入!$D$9:$D$10001,0)),0)</f>
        <v>502.25</v>
      </c>
      <c r="BC58" s="297">
        <f>IFERROR(INDEX(业绩录入!BA$9:BA$10001,MATCH($B58,业绩录入!$D$9:$D$10001,0)),0)</f>
        <v>107.62</v>
      </c>
      <c r="BD58" s="297">
        <f>IFERROR(INDEX(业绩录入!BB$9:BB$10001,MATCH($B58,业绩录入!$D$9:$D$10001,0)),0)</f>
        <v>71.75</v>
      </c>
      <c r="BE58" s="297">
        <f>IFERROR(INDEX(业绩录入!BC$9:BC$10001,MATCH($B58,业绩录入!$D$9:$D$10001,0)),0)</f>
        <v>35.869999999999997</v>
      </c>
      <c r="BF58" s="297">
        <f>IFERROR(INDEX(业绩录入!BD$9:BD$10001,MATCH($B58,业绩录入!$D$9:$D$10001,0)),0)</f>
        <v>0.5</v>
      </c>
      <c r="BG58" s="297" t="str">
        <f>IFERROR(INDEX(业绩录入!BE$9:BE$10001,MATCH($B58,业绩录入!$D$9:$D$10001,0)),0)</f>
        <v>范勇</v>
      </c>
      <c r="BH58" s="297">
        <f>IFERROR(INDEX(业绩录入!BF$9:BF$10001,MATCH($B58,业绩录入!$D$9:$D$10001,0)),0)</f>
        <v>1250</v>
      </c>
      <c r="BI58" s="297" t="str">
        <f>IFERROR(INDEX(业绩录入!BG$9:BG$10001,MATCH($B58,业绩录入!$D$9:$D$10001,0)),0)</f>
        <v>范勇</v>
      </c>
      <c r="BJ58" s="297" t="str">
        <f>IFERROR(INDEX(业绩录入!BH$9:BH$10001,MATCH($B58,业绩录入!$D$9:$D$10001,0)),0)</f>
        <v>范勇</v>
      </c>
      <c r="BK58" s="297" t="str">
        <f>IFERROR(INDEX(业绩录入!BI$9:BI$10001,MATCH($B58,业绩录入!$D$9:$D$10001,0)),0)</f>
        <v>范勇</v>
      </c>
      <c r="BL58" s="297">
        <f>IFERROR(INDEX(业绩录入!BJ$9:BJ$10001,MATCH($B58,业绩录入!$D$9:$D$10001,0)),0)</f>
        <v>502.25</v>
      </c>
      <c r="BM58" s="297">
        <f>IFERROR(INDEX(业绩录入!BK$9:BK$10001,MATCH($B58,业绩录入!$D$9:$D$10001,0)),0)</f>
        <v>107.62</v>
      </c>
      <c r="BN58" s="297">
        <f>IFERROR(INDEX(业绩录入!BL$9:BL$10001,MATCH($B58,业绩录入!$D$9:$D$10001,0)),0)</f>
        <v>71.75</v>
      </c>
      <c r="BO58" s="297">
        <f>IFERROR(INDEX(业绩录入!BM$9:BM$10001,MATCH($B58,业绩录入!$D$9:$D$10001,0)),0)</f>
        <v>35.869999999999997</v>
      </c>
      <c r="BP58" s="297">
        <f>IFERROR(INDEX(业绩录入!BN$9:BN$10001,MATCH($B58,业绩录入!$D$9:$D$10001,0)),0)</f>
        <v>0</v>
      </c>
      <c r="BQ58" s="297">
        <f>IFERROR(INDEX(业绩录入!BO$9:BO$10001,MATCH($B58,业绩录入!$D$9:$D$10001,0)),0)</f>
        <v>0</v>
      </c>
      <c r="BR58" s="297">
        <f>IFERROR(INDEX(业绩录入!BP$9:BP$10001,MATCH($B58,业绩录入!$D$9:$D$10001,0)),0)</f>
        <v>0</v>
      </c>
      <c r="BS58" s="297">
        <f>IFERROR(INDEX(业绩录入!BQ$9:BQ$10001,MATCH($B58,业绩录入!$D$9:$D$10001,0)),0)</f>
        <v>0</v>
      </c>
      <c r="BT58" s="297">
        <f>IFERROR(INDEX(业绩录入!BR$9:BR$10001,MATCH($B58,业绩录入!$D$9:$D$10001,0)),0)</f>
        <v>0</v>
      </c>
      <c r="BU58" s="297">
        <f>IFERROR(INDEX(业绩录入!BS$9:BS$10001,MATCH($B58,业绩录入!$D$9:$D$10001,0)),0)</f>
        <v>0</v>
      </c>
      <c r="BV58" s="297">
        <f>IFERROR(INDEX(业绩录入!BT$9:BT$10001,MATCH($B58,业绩录入!$D$9:$D$10001,0)),0)</f>
        <v>0</v>
      </c>
      <c r="BW58" s="297">
        <f>IFERROR(INDEX(业绩录入!BU$9:BU$10001,MATCH($B58,业绩录入!$D$9:$D$10001,0)),0)</f>
        <v>0</v>
      </c>
      <c r="BX58" s="297">
        <f>IFERROR(INDEX(业绩录入!BV$9:BV$10001,MATCH($B58,业绩录入!$D$9:$D$10001,0)),0)</f>
        <v>0</v>
      </c>
      <c r="BY58" s="297">
        <f>IFERROR(INDEX(业绩录入!BW$9:BW$10001,MATCH($B58,业绩录入!$D$9:$D$10001,0)),0)</f>
        <v>0</v>
      </c>
      <c r="BZ58" s="297">
        <f>IFERROR(INDEX(业绩录入!BX$9:BX$10001,MATCH($B58,业绩录入!$D$9:$D$10001,0)),0)</f>
        <v>0</v>
      </c>
      <c r="CA58" s="297">
        <f>IFERROR(INDEX(业绩录入!BY$9:BY$10001,MATCH($B58,业绩录入!$D$9:$D$10001,0)),0)</f>
        <v>0</v>
      </c>
      <c r="CB58" s="297">
        <f>IFERROR(INDEX(业绩录入!BZ$9:BZ$10001,MATCH($B58,业绩录入!$D$9:$D$10001,0)),0)</f>
        <v>0</v>
      </c>
      <c r="CC58" s="297">
        <f>IFERROR(INDEX(业绩录入!CA$9:CA$10001,MATCH($B58,业绩录入!$D$9:$D$10001,0)),0)</f>
        <v>0</v>
      </c>
      <c r="CD58" s="297">
        <f>IFERROR(INDEX(业绩录入!CB$9:CB$10001,MATCH($B58,业绩录入!$D$9:$D$10001,0)),0)</f>
        <v>0</v>
      </c>
      <c r="CE58" s="297">
        <f>IFERROR(INDEX(业绩录入!CC$9:CC$10001,MATCH($B58,业绩录入!$D$9:$D$10001,0)),0)</f>
        <v>0</v>
      </c>
      <c r="CF58" s="297">
        <f>IFERROR(INDEX(业绩录入!CD$9:CD$10001,MATCH($B58,业绩录入!$D$9:$D$10001,0)),0)</f>
        <v>0</v>
      </c>
      <c r="CG58" s="297">
        <f>IFERROR(INDEX(业绩录入!CE$9:CE$10001,MATCH($B58,业绩录入!$D$9:$D$10001,0)),0)</f>
        <v>0</v>
      </c>
      <c r="CH58" s="297">
        <f>IFERROR(INDEX(业绩录入!CF$9:CF$10001,MATCH($B58,业绩录入!$D$9:$D$10001,0)),0)</f>
        <v>0</v>
      </c>
      <c r="CI58" s="297">
        <f>IFERROR(INDEX(业绩录入!CG$9:CG$10001,MATCH($B58,业绩录入!$D$9:$D$10001,0)),0)</f>
        <v>0</v>
      </c>
      <c r="CJ58" s="297">
        <f>IFERROR(INDEX(业绩录入!CH$9:CH$10001,MATCH($B58,业绩录入!$D$9:$D$10001,0)),0)</f>
        <v>28</v>
      </c>
    </row>
    <row r="59" spans="1:88" s="319" customFormat="1">
      <c r="A59" s="638">
        <f t="shared" si="3"/>
        <v>0</v>
      </c>
      <c r="B59" s="297">
        <f>IFERROR(INDEX(业绩录入!$D$9:$D$44,MATCH(SMALL(业绩录入!$A$9:$A$44,ROW(A13)),业绩录入!$A$9:$A$44,0)),"")</f>
        <v>1908310013</v>
      </c>
      <c r="C59" s="297" t="str">
        <f>IFERROR(INDEX(业绩录入!E$9:E$10001,MATCH($B59,业绩录入!$D$9:$D$10001,0)),0)</f>
        <v>范勇</v>
      </c>
      <c r="D59" s="297" t="str">
        <f>IFERROR(INDEX(业绩录入!F$9:F$10001,MATCH($B59,业绩录入!$D$9:$D$10001,0)),0)</f>
        <v>19/09/05/12</v>
      </c>
      <c r="E59" s="297" t="str">
        <f>IFERROR(INDEX(业绩录入!G$9:G$10001,MATCH($B59,业绩录入!$D$9:$D$10001,0)),0)</f>
        <v>婚纱照</v>
      </c>
      <c r="F59" s="297">
        <f>IFERROR(INDEX(业绩录入!H$9:H$10001,MATCH($B59,业绩录入!$D$9:$D$10001,0)),0)</f>
        <v>5600</v>
      </c>
      <c r="G59" s="297" t="str">
        <f>IFERROR(INDEX(业绩录入!I$9:I$10001,MATCH($B59,业绩录入!$D$9:$D$10001,0)),0)</f>
        <v>是非法的</v>
      </c>
      <c r="H59" s="297" t="str">
        <f>IFERROR(INDEX(业绩录入!J$9:J$10001,MATCH($B59,业绩录入!$D$9:$D$10001,0)),0)</f>
        <v>网络订单</v>
      </c>
      <c r="I59" s="297">
        <f>IFERROR(INDEX(业绩录入!K$9:K$10001,MATCH($B59,业绩录入!$D$9:$D$10001,0)),0)</f>
        <v>5600</v>
      </c>
      <c r="J59" s="297">
        <f>IFERROR(INDEX(业绩录入!L$9:L$10001,MATCH($B59,业绩录入!$D$9:$D$10001,0)),0)</f>
        <v>5600</v>
      </c>
      <c r="K59" s="297">
        <f>IFERROR(INDEX(业绩录入!M$9:M$10001,MATCH($B59,业绩录入!$D$9:$D$10001,0)),0)</f>
        <v>0</v>
      </c>
      <c r="L59" s="297">
        <f>IFERROR(INDEX(业绩录入!N$9:N$10001,MATCH($B59,业绩录入!$D$9:$D$10001,0)),0)</f>
        <v>0</v>
      </c>
      <c r="M59" s="297">
        <f>IFERROR(INDEX(业绩录入!O$9:O$10001,MATCH($B59,业绩录入!$D$9:$D$10001,0)),0)</f>
        <v>0</v>
      </c>
      <c r="N59" s="297">
        <f>IFERROR(INDEX(业绩录入!P$9:P$10001,MATCH($B59,业绩录入!$D$9:$D$10001,0)),0)</f>
        <v>1680</v>
      </c>
      <c r="O59" s="297">
        <f>IFERROR(INDEX(业绩录入!Q$9:Q$10001,MATCH($B59,业绩录入!$D$9:$D$10001,0)),0)</f>
        <v>3920</v>
      </c>
      <c r="P59" s="297">
        <f>IFERROR(INDEX(业绩录入!R$9:R$10001,MATCH($B59,业绩录入!$D$9:$D$10001,0)),0)</f>
        <v>580</v>
      </c>
      <c r="Q59" s="297">
        <f>IFERROR(INDEX(业绩录入!S$9:S$10001,MATCH($B59,业绩录入!$D$9:$D$10001,0)),0)</f>
        <v>0</v>
      </c>
      <c r="R59" s="297">
        <f>IFERROR(INDEX(业绩录入!T$9:T$10001,MATCH($B59,业绩录入!$D$9:$D$10001,0)),0)</f>
        <v>3340</v>
      </c>
      <c r="S59" s="297">
        <f>IFERROR(INDEX(业绩录入!U$9:U$10001,MATCH($B59,业绩录入!$D$9:$D$10001,0)),0)</f>
        <v>0</v>
      </c>
      <c r="T59" s="297">
        <f>IFERROR(INDEX(业绩录入!V$9:V$10001,MATCH($B59,业绩录入!$D$9:$D$10001,0)),0)</f>
        <v>0</v>
      </c>
      <c r="U59" s="676"/>
      <c r="V59" s="297"/>
      <c r="W59" s="297"/>
      <c r="X59" s="297"/>
      <c r="Y59" s="297" t="str">
        <f>IFERROR(INDEX(业绩录入!W$9:W$10001,MATCH($B59,业绩录入!$D$9:$D$10001,0)),0)</f>
        <v>大师傅</v>
      </c>
      <c r="Z59" s="297">
        <f>IFERROR(INDEX(业绩录入!X$9:X$10001,MATCH($B59,业绩录入!$D$9:$D$10001,0)),0)</f>
        <v>0</v>
      </c>
      <c r="AA59" s="297" t="str">
        <f>IFERROR(INDEX(业绩录入!Y$9:Y$10001,MATCH($B59,业绩录入!$D$9:$D$10001,0)),0)</f>
        <v>1535632455</v>
      </c>
      <c r="AB59" s="297" t="str">
        <f>IFERROR(INDEX(业绩录入!Z$9:Z$10001,MATCH($B59,业绩录入!$D$9:$D$10001,0)),0)</f>
        <v>2019/09/19</v>
      </c>
      <c r="AC59" s="297">
        <f>IFERROR(INDEX(业绩录入!AA$9:AA$10001,MATCH($B59,业绩录入!$D$9:$D$10001,0)),0)</f>
        <v>0</v>
      </c>
      <c r="AD59" s="297">
        <f>IFERROR(INDEX(业绩录入!AB$9:AB$10001,MATCH($B59,业绩录入!$D$9:$D$10001,0)),0)</f>
        <v>0</v>
      </c>
      <c r="AE59" s="297">
        <f>IFERROR(INDEX(业绩录入!AC$9:AC$10001,MATCH($B59,业绩录入!$D$9:$D$10001,0)),0)</f>
        <v>0</v>
      </c>
      <c r="AF59" s="297">
        <f>IFERROR(INDEX(业绩录入!AD$9:AD$10001,MATCH($B59,业绩录入!$D$9:$D$10001,0)),0)</f>
        <v>0</v>
      </c>
      <c r="AG59" s="297">
        <f>IFERROR(INDEX(业绩录入!AE$9:AE$10001,MATCH($B59,业绩录入!$D$9:$D$10001,0)),0)</f>
        <v>8000</v>
      </c>
      <c r="AH59" s="297">
        <f>IFERROR(INDEX(业绩录入!AF$9:AF$10001,MATCH($B59,业绩录入!$D$9:$D$10001,0)),0)</f>
        <v>2400</v>
      </c>
      <c r="AI59" s="297">
        <f>IFERROR(INDEX(业绩录入!AG$9:AG$10001,MATCH($B59,业绩录入!$D$9:$D$10001,0)),0)</f>
        <v>5</v>
      </c>
      <c r="AJ59" s="297">
        <f>IFERROR(INDEX(业绩录入!AH$9:AH$10001,MATCH($B59,业绩录入!$D$9:$D$10001,0)),0)</f>
        <v>561</v>
      </c>
      <c r="AK59" s="297">
        <f>IFERROR(INDEX(业绩录入!AI$9:AI$10001,MATCH($B59,业绩录入!$D$9:$D$10001,0)),0)</f>
        <v>5034</v>
      </c>
      <c r="AL59" s="297" t="str">
        <f>IFERROR(INDEX(业绩录入!AJ$9:AJ$10001,MATCH($B59,业绩录入!$D$9:$D$10001,0)),0)</f>
        <v>0.5</v>
      </c>
      <c r="AM59" s="297" t="str">
        <f>IFERROR(INDEX(业绩录入!AK$9:AK$10001,MATCH($B59,业绩录入!$D$9:$D$10001,0)),0)</f>
        <v>5600</v>
      </c>
      <c r="AN59" s="297" t="str">
        <f>IFERROR(INDEX(业绩录入!AL$9:AL$10001,MATCH($B59,业绩录入!$D$9:$D$10001,0)),0)</f>
        <v>艺术照</v>
      </c>
      <c r="AO59" s="297" t="str">
        <f>IFERROR(INDEX(业绩录入!AM$9:AM$10001,MATCH($B59,业绩录入!$D$9:$D$10001,0)),0)</f>
        <v>艺术照</v>
      </c>
      <c r="AP59" s="297" t="str">
        <f>IFERROR(INDEX(业绩录入!AN$9:AN$10001,MATCH($B59,业绩录入!$D$9:$D$10001,0)),0)</f>
        <v>艺术照</v>
      </c>
      <c r="AQ59" s="297" t="str">
        <f>IFERROR(INDEX(业绩录入!AO$9:AO$10001,MATCH($B59,业绩录入!$D$9:$D$10001,0)),0)</f>
        <v>艺术照</v>
      </c>
      <c r="AR59" s="297" t="str">
        <f>IFERROR(INDEX(业绩录入!AP$9:AP$10001,MATCH($B59,业绩录入!$D$9:$D$10001,0)),0)</f>
        <v>2338</v>
      </c>
      <c r="AS59" s="297" t="str">
        <f>IFERROR(INDEX(业绩录入!AQ$9:AQ$10001,MATCH($B59,业绩录入!$D$9:$D$10001,0)),0)</f>
        <v>501</v>
      </c>
      <c r="AT59" s="297" t="str">
        <f>IFERROR(INDEX(业绩录入!AR$9:AR$10001,MATCH($B59,业绩录入!$D$9:$D$10001,0)),0)</f>
        <v>334</v>
      </c>
      <c r="AU59" s="297" t="str">
        <f>IFERROR(INDEX(业绩录入!AS$9:AS$10001,MATCH($B59,业绩录入!$D$9:$D$10001,0)),0)</f>
        <v>167</v>
      </c>
      <c r="AV59" s="297" t="str">
        <f>IFERROR(INDEX(业绩录入!AT$9:AT$10001,MATCH($B59,业绩录入!$D$9:$D$10001,0)),0)</f>
        <v>0.3</v>
      </c>
      <c r="AW59" s="297" t="str">
        <f>IFERROR(INDEX(业绩录入!AU$9:AU$10001,MATCH($B59,业绩录入!$D$9:$D$10001,0)),0)</f>
        <v>1800</v>
      </c>
      <c r="AX59" s="297" t="str">
        <f>IFERROR(INDEX(业绩录入!AV$9:AV$10001,MATCH($B59,业绩录入!$D$9:$D$10001,0)),0)</f>
        <v>华华</v>
      </c>
      <c r="AY59" s="297" t="str">
        <f>IFERROR(INDEX(业绩录入!AW$9:AW$10001,MATCH($B59,业绩录入!$D$9:$D$10001,0)),0)</f>
        <v>华华</v>
      </c>
      <c r="AZ59" s="297" t="str">
        <f>IFERROR(INDEX(业绩录入!AX$9:AX$10001,MATCH($B59,业绩录入!$D$9:$D$10001,0)),0)</f>
        <v>志强</v>
      </c>
      <c r="BA59" s="297" t="str">
        <f>IFERROR(INDEX(业绩录入!AY$9:AY$10001,MATCH($B59,业绩录入!$D$9:$D$10001,0)),0)</f>
        <v>范勇</v>
      </c>
      <c r="BB59" s="297" t="str">
        <f>IFERROR(INDEX(业绩录入!AZ$9:AZ$10001,MATCH($B59,业绩录入!$D$9:$D$10001,0)),0)</f>
        <v>373.8</v>
      </c>
      <c r="BC59" s="297" t="str">
        <f>IFERROR(INDEX(业绩录入!BA$9:BA$10001,MATCH($B59,业绩录入!$D$9:$D$10001,0)),0)</f>
        <v>80.1</v>
      </c>
      <c r="BD59" s="297" t="str">
        <f>IFERROR(INDEX(业绩录入!BB$9:BB$10001,MATCH($B59,业绩录入!$D$9:$D$10001,0)),0)</f>
        <v>53.4</v>
      </c>
      <c r="BE59" s="297" t="str">
        <f>IFERROR(INDEX(业绩录入!BC$9:BC$10001,MATCH($B59,业绩录入!$D$9:$D$10001,0)),0)</f>
        <v>26.7</v>
      </c>
      <c r="BF59" s="297">
        <f>IFERROR(INDEX(业绩录入!BD$9:BD$10001,MATCH($B59,业绩录入!$D$9:$D$10001,0)),0)</f>
        <v>0</v>
      </c>
      <c r="BG59" s="297">
        <f>IFERROR(INDEX(业绩录入!BE$9:BE$10001,MATCH($B59,业绩录入!$D$9:$D$10001,0)),0)</f>
        <v>0</v>
      </c>
      <c r="BH59" s="297">
        <f>IFERROR(INDEX(业绩录入!BF$9:BF$10001,MATCH($B59,业绩录入!$D$9:$D$10001,0)),0)</f>
        <v>0</v>
      </c>
      <c r="BI59" s="297">
        <f>IFERROR(INDEX(业绩录入!BG$9:BG$10001,MATCH($B59,业绩录入!$D$9:$D$10001,0)),0)</f>
        <v>0</v>
      </c>
      <c r="BJ59" s="297">
        <f>IFERROR(INDEX(业绩录入!BH$9:BH$10001,MATCH($B59,业绩录入!$D$9:$D$10001,0)),0)</f>
        <v>0</v>
      </c>
      <c r="BK59" s="297">
        <f>IFERROR(INDEX(业绩录入!BI$9:BI$10001,MATCH($B59,业绩录入!$D$9:$D$10001,0)),0)</f>
        <v>0</v>
      </c>
      <c r="BL59" s="297">
        <f>IFERROR(INDEX(业绩录入!BJ$9:BJ$10001,MATCH($B59,业绩录入!$D$9:$D$10001,0)),0)</f>
        <v>0</v>
      </c>
      <c r="BM59" s="297">
        <f>IFERROR(INDEX(业绩录入!BK$9:BK$10001,MATCH($B59,业绩录入!$D$9:$D$10001,0)),0)</f>
        <v>0</v>
      </c>
      <c r="BN59" s="297">
        <f>IFERROR(INDEX(业绩录入!BL$9:BL$10001,MATCH($B59,业绩录入!$D$9:$D$10001,0)),0)</f>
        <v>0</v>
      </c>
      <c r="BO59" s="297">
        <f>IFERROR(INDEX(业绩录入!BM$9:BM$10001,MATCH($B59,业绩录入!$D$9:$D$10001,0)),0)</f>
        <v>0</v>
      </c>
      <c r="BP59" s="297">
        <f>IFERROR(INDEX(业绩录入!BN$9:BN$10001,MATCH($B59,业绩录入!$D$9:$D$10001,0)),0)</f>
        <v>0</v>
      </c>
      <c r="BQ59" s="297">
        <f>IFERROR(INDEX(业绩录入!BO$9:BO$10001,MATCH($B59,业绩录入!$D$9:$D$10001,0)),0)</f>
        <v>0</v>
      </c>
      <c r="BR59" s="297">
        <f>IFERROR(INDEX(业绩录入!BP$9:BP$10001,MATCH($B59,业绩录入!$D$9:$D$10001,0)),0)</f>
        <v>0</v>
      </c>
      <c r="BS59" s="297">
        <f>IFERROR(INDEX(业绩录入!BQ$9:BQ$10001,MATCH($B59,业绩录入!$D$9:$D$10001,0)),0)</f>
        <v>0</v>
      </c>
      <c r="BT59" s="297">
        <f>IFERROR(INDEX(业绩录入!BR$9:BR$10001,MATCH($B59,业绩录入!$D$9:$D$10001,0)),0)</f>
        <v>0</v>
      </c>
      <c r="BU59" s="297">
        <f>IFERROR(INDEX(业绩录入!BS$9:BS$10001,MATCH($B59,业绩录入!$D$9:$D$10001,0)),0)</f>
        <v>0</v>
      </c>
      <c r="BV59" s="297">
        <f>IFERROR(INDEX(业绩录入!BT$9:BT$10001,MATCH($B59,业绩录入!$D$9:$D$10001,0)),0)</f>
        <v>0</v>
      </c>
      <c r="BW59" s="297">
        <f>IFERROR(INDEX(业绩录入!BU$9:BU$10001,MATCH($B59,业绩录入!$D$9:$D$10001,0)),0)</f>
        <v>0</v>
      </c>
      <c r="BX59" s="297">
        <f>IFERROR(INDEX(业绩录入!BV$9:BV$10001,MATCH($B59,业绩录入!$D$9:$D$10001,0)),0)</f>
        <v>0</v>
      </c>
      <c r="BY59" s="297">
        <f>IFERROR(INDEX(业绩录入!BW$9:BW$10001,MATCH($B59,业绩录入!$D$9:$D$10001,0)),0)</f>
        <v>0</v>
      </c>
      <c r="BZ59" s="297">
        <f>IFERROR(INDEX(业绩录入!BX$9:BX$10001,MATCH($B59,业绩录入!$D$9:$D$10001,0)),0)</f>
        <v>0</v>
      </c>
      <c r="CA59" s="297">
        <f>IFERROR(INDEX(业绩录入!BY$9:BY$10001,MATCH($B59,业绩录入!$D$9:$D$10001,0)),0)</f>
        <v>0</v>
      </c>
      <c r="CB59" s="297">
        <f>IFERROR(INDEX(业绩录入!BZ$9:BZ$10001,MATCH($B59,业绩录入!$D$9:$D$10001,0)),0)</f>
        <v>0</v>
      </c>
      <c r="CC59" s="297">
        <f>IFERROR(INDEX(业绩录入!CA$9:CA$10001,MATCH($B59,业绩录入!$D$9:$D$10001,0)),0)</f>
        <v>0</v>
      </c>
      <c r="CD59" s="297">
        <f>IFERROR(INDEX(业绩录入!CB$9:CB$10001,MATCH($B59,业绩录入!$D$9:$D$10001,0)),0)</f>
        <v>0</v>
      </c>
      <c r="CE59" s="297">
        <f>IFERROR(INDEX(业绩录入!CC$9:CC$10001,MATCH($B59,业绩录入!$D$9:$D$10001,0)),0)</f>
        <v>0</v>
      </c>
      <c r="CF59" s="297">
        <f>IFERROR(INDEX(业绩录入!CD$9:CD$10001,MATCH($B59,业绩录入!$D$9:$D$10001,0)),0)</f>
        <v>0</v>
      </c>
      <c r="CG59" s="297">
        <f>IFERROR(INDEX(业绩录入!CE$9:CE$10001,MATCH($B59,业绩录入!$D$9:$D$10001,0)),0)</f>
        <v>0</v>
      </c>
      <c r="CH59" s="297">
        <f>IFERROR(INDEX(业绩录入!CF$9:CF$10001,MATCH($B59,业绩录入!$D$9:$D$10001,0)),0)</f>
        <v>0</v>
      </c>
      <c r="CI59" s="297">
        <f>IFERROR(INDEX(业绩录入!CG$9:CG$10001,MATCH($B59,业绩录入!$D$9:$D$10001,0)),0)</f>
        <v>0</v>
      </c>
      <c r="CJ59" s="297">
        <f>IFERROR(INDEX(业绩录入!CH$9:CH$10001,MATCH($B59,业绩录入!$D$9:$D$10001,0)),0)</f>
        <v>3</v>
      </c>
    </row>
    <row r="60" spans="1:88" s="319" customFormat="1">
      <c r="A60" s="638">
        <f t="shared" si="3"/>
        <v>0</v>
      </c>
      <c r="B60" s="297">
        <f>IFERROR(INDEX(业绩录入!$D$9:$D$44,MATCH(SMALL(业绩录入!$A$9:$A$44,ROW(A14)),业绩录入!$A$9:$A$44,0)),"")</f>
        <v>1908310014</v>
      </c>
      <c r="C60" s="297" t="str">
        <f>IFERROR(INDEX(业绩录入!E$9:E$10001,MATCH($B60,业绩录入!$D$9:$D$10001,0)),0)</f>
        <v>范勇</v>
      </c>
      <c r="D60" s="297" t="str">
        <f>IFERROR(INDEX(业绩录入!F$9:F$10001,MATCH($B60,业绩录入!$D$9:$D$10001,0)),0)</f>
        <v>19/09/05/12</v>
      </c>
      <c r="E60" s="297" t="str">
        <f>IFERROR(INDEX(业绩录入!G$9:G$10001,MATCH($B60,业绩录入!$D$9:$D$10001,0)),0)</f>
        <v>婚纱照</v>
      </c>
      <c r="F60" s="297">
        <f>IFERROR(INDEX(业绩录入!H$9:H$10001,MATCH($B60,业绩录入!$D$9:$D$10001,0)),0)</f>
        <v>5600</v>
      </c>
      <c r="G60" s="297" t="str">
        <f>IFERROR(INDEX(业绩录入!I$9:I$10001,MATCH($B60,业绩录入!$D$9:$D$10001,0)),0)</f>
        <v>是非法的</v>
      </c>
      <c r="H60" s="297" t="str">
        <f>IFERROR(INDEX(业绩录入!J$9:J$10001,MATCH($B60,业绩录入!$D$9:$D$10001,0)),0)</f>
        <v>微信订单</v>
      </c>
      <c r="I60" s="297">
        <f>IFERROR(INDEX(业绩录入!K$9:K$10001,MATCH($B60,业绩录入!$D$9:$D$10001,0)),0)</f>
        <v>0</v>
      </c>
      <c r="J60" s="297">
        <f>IFERROR(INDEX(业绩录入!L$9:L$10001,MATCH($B60,业绩录入!$D$9:$D$10001,0)),0)</f>
        <v>-600</v>
      </c>
      <c r="K60" s="297">
        <f>IFERROR(INDEX(业绩录入!M$9:M$10001,MATCH($B60,业绩录入!$D$9:$D$10001,0)),0)</f>
        <v>0</v>
      </c>
      <c r="L60" s="297">
        <f>IFERROR(INDEX(业绩录入!N$9:N$10001,MATCH($B60,业绩录入!$D$9:$D$10001,0)),0)</f>
        <v>0</v>
      </c>
      <c r="M60" s="297">
        <f>IFERROR(INDEX(业绩录入!O$9:O$10001,MATCH($B60,业绩录入!$D$9:$D$10001,0)),0)</f>
        <v>0</v>
      </c>
      <c r="N60" s="297">
        <f>IFERROR(INDEX(业绩录入!P$9:P$10001,MATCH($B60,业绩录入!$D$9:$D$10001,0)),0)</f>
        <v>1680</v>
      </c>
      <c r="O60" s="297">
        <f>IFERROR(INDEX(业绩录入!Q$9:Q$10001,MATCH($B60,业绩录入!$D$9:$D$10001,0)),0)</f>
        <v>3920</v>
      </c>
      <c r="P60" s="297">
        <f>IFERROR(INDEX(业绩录入!R$9:R$10001,MATCH($B60,业绩录入!$D$9:$D$10001,0)),0)</f>
        <v>580</v>
      </c>
      <c r="Q60" s="297">
        <f>IFERROR(INDEX(业绩录入!S$9:S$10001,MATCH($B60,业绩录入!$D$9:$D$10001,0)),0)</f>
        <v>0</v>
      </c>
      <c r="R60" s="297">
        <f>IFERROR(INDEX(业绩录入!T$9:T$10001,MATCH($B60,业绩录入!$D$9:$D$10001,0)),0)</f>
        <v>3340</v>
      </c>
      <c r="S60" s="297">
        <f>IFERROR(INDEX(业绩录入!U$9:U$10001,MATCH($B60,业绩录入!$D$9:$D$10001,0)),0)</f>
        <v>0</v>
      </c>
      <c r="T60" s="297">
        <f>IFERROR(INDEX(业绩录入!V$9:V$10001,MATCH($B60,业绩录入!$D$9:$D$10001,0)),0)</f>
        <v>0</v>
      </c>
      <c r="U60" s="676"/>
      <c r="V60" s="297"/>
      <c r="W60" s="297"/>
      <c r="X60" s="297"/>
      <c r="Y60" s="297" t="str">
        <f>IFERROR(INDEX(业绩录入!W$9:W$10001,MATCH($B60,业绩录入!$D$9:$D$10001,0)),0)</f>
        <v>阿斯蒂芬</v>
      </c>
      <c r="Z60" s="297">
        <f>IFERROR(INDEX(业绩录入!X$9:X$10001,MATCH($B60,业绩录入!$D$9:$D$10001,0)),0)</f>
        <v>0</v>
      </c>
      <c r="AA60" s="297" t="str">
        <f>IFERROR(INDEX(业绩录入!Y$9:Y$10001,MATCH($B60,业绩录入!$D$9:$D$10001,0)),0)</f>
        <v>123454366</v>
      </c>
      <c r="AB60" s="297" t="str">
        <f>IFERROR(INDEX(业绩录入!Z$9:Z$10001,MATCH($B60,业绩录入!$D$9:$D$10001,0)),0)</f>
        <v>2019/09/1</v>
      </c>
      <c r="AC60" s="297">
        <f>IFERROR(INDEX(业绩录入!AA$9:AA$10001,MATCH($B60,业绩录入!$D$9:$D$10001,0)),0)</f>
        <v>0</v>
      </c>
      <c r="AD60" s="297">
        <f>IFERROR(INDEX(业绩录入!AB$9:AB$10001,MATCH($B60,业绩录入!$D$9:$D$10001,0)),0)</f>
        <v>0</v>
      </c>
      <c r="AE60" s="297">
        <f>IFERROR(INDEX(业绩录入!AC$9:AC$10001,MATCH($B60,业绩录入!$D$9:$D$10001,0)),0)</f>
        <v>0</v>
      </c>
      <c r="AF60" s="297">
        <f>IFERROR(INDEX(业绩录入!AD$9:AD$10001,MATCH($B60,业绩录入!$D$9:$D$10001,0)),0)</f>
        <v>0</v>
      </c>
      <c r="AG60" s="297">
        <f>IFERROR(INDEX(业绩录入!AE$9:AE$10001,MATCH($B60,业绩录入!$D$9:$D$10001,0)),0)</f>
        <v>0</v>
      </c>
      <c r="AH60" s="297">
        <f>IFERROR(INDEX(业绩录入!AF$9:AF$10001,MATCH($B60,业绩录入!$D$9:$D$10001,0)),0)</f>
        <v>0</v>
      </c>
      <c r="AI60" s="297">
        <f>IFERROR(INDEX(业绩录入!AG$9:AG$10001,MATCH($B60,业绩录入!$D$9:$D$10001,0)),0)</f>
        <v>0</v>
      </c>
      <c r="AJ60" s="297">
        <f>IFERROR(INDEX(业绩录入!AH$9:AH$10001,MATCH($B60,业绩录入!$D$9:$D$10001,0)),0)</f>
        <v>0</v>
      </c>
      <c r="AK60" s="297">
        <f>IFERROR(INDEX(业绩录入!AI$9:AI$10001,MATCH($B60,业绩录入!$D$9:$D$10001,0)),0)</f>
        <v>0</v>
      </c>
      <c r="AL60" s="297">
        <f>IFERROR(INDEX(业绩录入!AJ$9:AJ$10001,MATCH($B60,业绩录入!$D$9:$D$10001,0)),0)</f>
        <v>1</v>
      </c>
      <c r="AM60" s="297">
        <f>IFERROR(INDEX(业绩录入!AK$9:AK$10001,MATCH($B60,业绩录入!$D$9:$D$10001,0)),0)</f>
        <v>5600</v>
      </c>
      <c r="AN60" s="297" t="str">
        <f>IFERROR(INDEX(业绩录入!AL$9:AL$10001,MATCH($B60,业绩录入!$D$9:$D$10001,0)),0)</f>
        <v>艺术照</v>
      </c>
      <c r="AO60" s="297" t="str">
        <f>IFERROR(INDEX(业绩录入!AM$9:AM$10001,MATCH($B60,业绩录入!$D$9:$D$10001,0)),0)</f>
        <v>艺术照</v>
      </c>
      <c r="AP60" s="297" t="str">
        <f>IFERROR(INDEX(业绩录入!AN$9:AN$10001,MATCH($B60,业绩录入!$D$9:$D$10001,0)),0)</f>
        <v>艺术照</v>
      </c>
      <c r="AQ60" s="297" t="str">
        <f>IFERROR(INDEX(业绩录入!AO$9:AO$10001,MATCH($B60,业绩录入!$D$9:$D$10001,0)),0)</f>
        <v>艺术照</v>
      </c>
      <c r="AR60" s="297">
        <f>IFERROR(INDEX(业绩录入!AP$9:AP$10001,MATCH($B60,业绩录入!$D$9:$D$10001,0)),0)</f>
        <v>2338</v>
      </c>
      <c r="AS60" s="297">
        <f>IFERROR(INDEX(业绩录入!AQ$9:AQ$10001,MATCH($B60,业绩录入!$D$9:$D$10001,0)),0)</f>
        <v>501</v>
      </c>
      <c r="AT60" s="297">
        <f>IFERROR(INDEX(业绩录入!AR$9:AR$10001,MATCH($B60,业绩录入!$D$9:$D$10001,0)),0)</f>
        <v>334</v>
      </c>
      <c r="AU60" s="297">
        <f>IFERROR(INDEX(业绩录入!AS$9:AS$10001,MATCH($B60,业绩录入!$D$9:$D$10001,0)),0)</f>
        <v>167</v>
      </c>
      <c r="AV60" s="297">
        <f>IFERROR(INDEX(业绩录入!AT$9:AT$10001,MATCH($B60,业绩录入!$D$9:$D$10001,0)),0)</f>
        <v>0</v>
      </c>
      <c r="AW60" s="297">
        <f>IFERROR(INDEX(业绩录入!AU$9:AU$10001,MATCH($B60,业绩录入!$D$9:$D$10001,0)),0)</f>
        <v>0</v>
      </c>
      <c r="AX60" s="297">
        <f>IFERROR(INDEX(业绩录入!AV$9:AV$10001,MATCH($B60,业绩录入!$D$9:$D$10001,0)),0)</f>
        <v>0</v>
      </c>
      <c r="AY60" s="297">
        <f>IFERROR(INDEX(业绩录入!AW$9:AW$10001,MATCH($B60,业绩录入!$D$9:$D$10001,0)),0)</f>
        <v>0</v>
      </c>
      <c r="AZ60" s="297">
        <f>IFERROR(INDEX(业绩录入!AX$9:AX$10001,MATCH($B60,业绩录入!$D$9:$D$10001,0)),0)</f>
        <v>0</v>
      </c>
      <c r="BA60" s="297">
        <f>IFERROR(INDEX(业绩录入!AY$9:AY$10001,MATCH($B60,业绩录入!$D$9:$D$10001,0)),0)</f>
        <v>0</v>
      </c>
      <c r="BB60" s="297">
        <f>IFERROR(INDEX(业绩录入!AZ$9:AZ$10001,MATCH($B60,业绩录入!$D$9:$D$10001,0)),0)</f>
        <v>0</v>
      </c>
      <c r="BC60" s="297">
        <f>IFERROR(INDEX(业绩录入!BA$9:BA$10001,MATCH($B60,业绩录入!$D$9:$D$10001,0)),0)</f>
        <v>0</v>
      </c>
      <c r="BD60" s="297">
        <f>IFERROR(INDEX(业绩录入!BB$9:BB$10001,MATCH($B60,业绩录入!$D$9:$D$10001,0)),0)</f>
        <v>0</v>
      </c>
      <c r="BE60" s="297">
        <f>IFERROR(INDEX(业绩录入!BC$9:BC$10001,MATCH($B60,业绩录入!$D$9:$D$10001,0)),0)</f>
        <v>0</v>
      </c>
      <c r="BF60" s="297">
        <f>IFERROR(INDEX(业绩录入!BD$9:BD$10001,MATCH($B60,业绩录入!$D$9:$D$10001,0)),0)</f>
        <v>0</v>
      </c>
      <c r="BG60" s="297">
        <f>IFERROR(INDEX(业绩录入!BE$9:BE$10001,MATCH($B60,业绩录入!$D$9:$D$10001,0)),0)</f>
        <v>0</v>
      </c>
      <c r="BH60" s="297">
        <f>IFERROR(INDEX(业绩录入!BF$9:BF$10001,MATCH($B60,业绩录入!$D$9:$D$10001,0)),0)</f>
        <v>0</v>
      </c>
      <c r="BI60" s="297">
        <f>IFERROR(INDEX(业绩录入!BG$9:BG$10001,MATCH($B60,业绩录入!$D$9:$D$10001,0)),0)</f>
        <v>0</v>
      </c>
      <c r="BJ60" s="297">
        <f>IFERROR(INDEX(业绩录入!BH$9:BH$10001,MATCH($B60,业绩录入!$D$9:$D$10001,0)),0)</f>
        <v>0</v>
      </c>
      <c r="BK60" s="297">
        <f>IFERROR(INDEX(业绩录入!BI$9:BI$10001,MATCH($B60,业绩录入!$D$9:$D$10001,0)),0)</f>
        <v>0</v>
      </c>
      <c r="BL60" s="297">
        <f>IFERROR(INDEX(业绩录入!BJ$9:BJ$10001,MATCH($B60,业绩录入!$D$9:$D$10001,0)),0)</f>
        <v>0</v>
      </c>
      <c r="BM60" s="297">
        <f>IFERROR(INDEX(业绩录入!BK$9:BK$10001,MATCH($B60,业绩录入!$D$9:$D$10001,0)),0)</f>
        <v>0</v>
      </c>
      <c r="BN60" s="297">
        <f>IFERROR(INDEX(业绩录入!BL$9:BL$10001,MATCH($B60,业绩录入!$D$9:$D$10001,0)),0)</f>
        <v>0</v>
      </c>
      <c r="BO60" s="297">
        <f>IFERROR(INDEX(业绩录入!BM$9:BM$10001,MATCH($B60,业绩录入!$D$9:$D$10001,0)),0)</f>
        <v>0</v>
      </c>
      <c r="BP60" s="297">
        <f>IFERROR(INDEX(业绩录入!BN$9:BN$10001,MATCH($B60,业绩录入!$D$9:$D$10001,0)),0)</f>
        <v>0</v>
      </c>
      <c r="BQ60" s="297">
        <f>IFERROR(INDEX(业绩录入!BO$9:BO$10001,MATCH($B60,业绩录入!$D$9:$D$10001,0)),0)</f>
        <v>0</v>
      </c>
      <c r="BR60" s="297">
        <f>IFERROR(INDEX(业绩录入!BP$9:BP$10001,MATCH($B60,业绩录入!$D$9:$D$10001,0)),0)</f>
        <v>0</v>
      </c>
      <c r="BS60" s="297">
        <f>IFERROR(INDEX(业绩录入!BQ$9:BQ$10001,MATCH($B60,业绩录入!$D$9:$D$10001,0)),0)</f>
        <v>0</v>
      </c>
      <c r="BT60" s="297">
        <f>IFERROR(INDEX(业绩录入!BR$9:BR$10001,MATCH($B60,业绩录入!$D$9:$D$10001,0)),0)</f>
        <v>0</v>
      </c>
      <c r="BU60" s="297">
        <f>IFERROR(INDEX(业绩录入!BS$9:BS$10001,MATCH($B60,业绩录入!$D$9:$D$10001,0)),0)</f>
        <v>0</v>
      </c>
      <c r="BV60" s="297">
        <f>IFERROR(INDEX(业绩录入!BT$9:BT$10001,MATCH($B60,业绩录入!$D$9:$D$10001,0)),0)</f>
        <v>0</v>
      </c>
      <c r="BW60" s="297">
        <f>IFERROR(INDEX(业绩录入!BU$9:BU$10001,MATCH($B60,业绩录入!$D$9:$D$10001,0)),0)</f>
        <v>0</v>
      </c>
      <c r="BX60" s="297">
        <f>IFERROR(INDEX(业绩录入!BV$9:BV$10001,MATCH($B60,业绩录入!$D$9:$D$10001,0)),0)</f>
        <v>0</v>
      </c>
      <c r="BY60" s="297">
        <f>IFERROR(INDEX(业绩录入!BW$9:BW$10001,MATCH($B60,业绩录入!$D$9:$D$10001,0)),0)</f>
        <v>0</v>
      </c>
      <c r="BZ60" s="297">
        <f>IFERROR(INDEX(业绩录入!BX$9:BX$10001,MATCH($B60,业绩录入!$D$9:$D$10001,0)),0)</f>
        <v>0</v>
      </c>
      <c r="CA60" s="297">
        <f>IFERROR(INDEX(业绩录入!BY$9:BY$10001,MATCH($B60,业绩录入!$D$9:$D$10001,0)),0)</f>
        <v>0</v>
      </c>
      <c r="CB60" s="297">
        <f>IFERROR(INDEX(业绩录入!BZ$9:BZ$10001,MATCH($B60,业绩录入!$D$9:$D$10001,0)),0)</f>
        <v>0</v>
      </c>
      <c r="CC60" s="297">
        <f>IFERROR(INDEX(业绩录入!CA$9:CA$10001,MATCH($B60,业绩录入!$D$9:$D$10001,0)),0)</f>
        <v>0</v>
      </c>
      <c r="CD60" s="297">
        <f>IFERROR(INDEX(业绩录入!CB$9:CB$10001,MATCH($B60,业绩录入!$D$9:$D$10001,0)),0)</f>
        <v>0</v>
      </c>
      <c r="CE60" s="297">
        <f>IFERROR(INDEX(业绩录入!CC$9:CC$10001,MATCH($B60,业绩录入!$D$9:$D$10001,0)),0)</f>
        <v>0</v>
      </c>
      <c r="CF60" s="297">
        <f>IFERROR(INDEX(业绩录入!CD$9:CD$10001,MATCH($B60,业绩录入!$D$9:$D$10001,0)),0)</f>
        <v>0</v>
      </c>
      <c r="CG60" s="297">
        <f>IFERROR(INDEX(业绩录入!CE$9:CE$10001,MATCH($B60,业绩录入!$D$9:$D$10001,0)),0)</f>
        <v>0</v>
      </c>
      <c r="CH60" s="297">
        <f>IFERROR(INDEX(业绩录入!CF$9:CF$10001,MATCH($B60,业绩录入!$D$9:$D$10001,0)),0)</f>
        <v>0</v>
      </c>
      <c r="CI60" s="297">
        <f>IFERROR(INDEX(业绩录入!CG$9:CG$10001,MATCH($B60,业绩录入!$D$9:$D$10001,0)),0)</f>
        <v>0</v>
      </c>
      <c r="CJ60" s="297">
        <f>IFERROR(INDEX(业绩录入!CH$9:CH$10001,MATCH($B60,业绩录入!$D$9:$D$10001,0)),0)</f>
        <v>3</v>
      </c>
    </row>
    <row r="61" spans="1:88" s="319" customFormat="1">
      <c r="A61" s="638">
        <f t="shared" si="3"/>
        <v>0</v>
      </c>
      <c r="B61" s="297">
        <f>IFERROR(INDEX(业绩录入!$D$9:$D$44,MATCH(SMALL(业绩录入!$A$9:$A$44,ROW(A15)),业绩录入!$A$9:$A$44,0)),"")</f>
        <v>1908310015</v>
      </c>
      <c r="C61" s="297" t="str">
        <f>IFERROR(INDEX(业绩录入!E$9:E$10001,MATCH($B61,业绩录入!$D$9:$D$10001,0)),0)</f>
        <v>范勇</v>
      </c>
      <c r="D61" s="297" t="str">
        <f>IFERROR(INDEX(业绩录入!F$9:F$10001,MATCH($B61,业绩录入!$D$9:$D$10001,0)),0)</f>
        <v>19/09/05/13</v>
      </c>
      <c r="E61" s="297" t="str">
        <f>IFERROR(INDEX(业绩录入!G$9:G$10001,MATCH($B61,业绩录入!$D$9:$D$10001,0)),0)</f>
        <v>婚纱照</v>
      </c>
      <c r="F61" s="297">
        <f>IFERROR(INDEX(业绩录入!H$9:H$10001,MATCH($B61,业绩录入!$D$9:$D$10001,0)),0)</f>
        <v>5600</v>
      </c>
      <c r="G61" s="297" t="str">
        <f>IFERROR(INDEX(业绩录入!I$9:I$10001,MATCH($B61,业绩录入!$D$9:$D$10001,0)),0)</f>
        <v>是非法的</v>
      </c>
      <c r="H61" s="297" t="str">
        <f>IFERROR(INDEX(业绩录入!J$9:J$10001,MATCH($B61,业绩录入!$D$9:$D$10001,0)),0)</f>
        <v>老客转介</v>
      </c>
      <c r="I61" s="297">
        <f>IFERROR(INDEX(业绩录入!K$9:K$10001,MATCH($B61,业绩录入!$D$9:$D$10001,0)),0)</f>
        <v>5600</v>
      </c>
      <c r="J61" s="297">
        <f>IFERROR(INDEX(业绩录入!L$9:L$10001,MATCH($B61,业绩录入!$D$9:$D$10001,0)),0)</f>
        <v>5600</v>
      </c>
      <c r="K61" s="297">
        <f>IFERROR(INDEX(业绩录入!M$9:M$10001,MATCH($B61,业绩录入!$D$9:$D$10001,0)),0)</f>
        <v>0</v>
      </c>
      <c r="L61" s="297">
        <f>IFERROR(INDEX(业绩录入!N$9:N$10001,MATCH($B61,业绩录入!$D$9:$D$10001,0)),0)</f>
        <v>0</v>
      </c>
      <c r="M61" s="297">
        <f>IFERROR(INDEX(业绩录入!O$9:O$10001,MATCH($B61,业绩录入!$D$9:$D$10001,0)),0)</f>
        <v>0</v>
      </c>
      <c r="N61" s="297">
        <f>IFERROR(INDEX(业绩录入!P$9:P$10001,MATCH($B61,业绩录入!$D$9:$D$10001,0)),0)</f>
        <v>1680</v>
      </c>
      <c r="O61" s="297">
        <f>IFERROR(INDEX(业绩录入!Q$9:Q$10001,MATCH($B61,业绩录入!$D$9:$D$10001,0)),0)</f>
        <v>3920</v>
      </c>
      <c r="P61" s="297">
        <f>IFERROR(INDEX(业绩录入!R$9:R$10001,MATCH($B61,业绩录入!$D$9:$D$10001,0)),0)</f>
        <v>580</v>
      </c>
      <c r="Q61" s="297">
        <f>IFERROR(INDEX(业绩录入!S$9:S$10001,MATCH($B61,业绩录入!$D$9:$D$10001,0)),0)</f>
        <v>0</v>
      </c>
      <c r="R61" s="297">
        <f>IFERROR(INDEX(业绩录入!T$9:T$10001,MATCH($B61,业绩录入!$D$9:$D$10001,0)),0)</f>
        <v>3340</v>
      </c>
      <c r="S61" s="297">
        <f>IFERROR(INDEX(业绩录入!U$9:U$10001,MATCH($B61,业绩录入!$D$9:$D$10001,0)),0)</f>
        <v>0</v>
      </c>
      <c r="T61" s="297">
        <f>IFERROR(INDEX(业绩录入!V$9:V$10001,MATCH($B61,业绩录入!$D$9:$D$10001,0)),0)</f>
        <v>0</v>
      </c>
      <c r="U61" s="676"/>
      <c r="V61" s="297"/>
      <c r="W61" s="297"/>
      <c r="X61" s="297"/>
      <c r="Y61" s="297" t="str">
        <f>IFERROR(INDEX(业绩录入!W$9:W$10001,MATCH($B61,业绩录入!$D$9:$D$10001,0)),0)</f>
        <v>大幅度</v>
      </c>
      <c r="Z61" s="297">
        <f>IFERROR(INDEX(业绩录入!X$9:X$10001,MATCH($B61,业绩录入!$D$9:$D$10001,0)),0)</f>
        <v>0</v>
      </c>
      <c r="AA61" s="297" t="str">
        <f>IFERROR(INDEX(业绩录入!Y$9:Y$10001,MATCH($B61,业绩录入!$D$9:$D$10001,0)),0)</f>
        <v>1354564587</v>
      </c>
      <c r="AB61" s="297" t="str">
        <f>IFERROR(INDEX(业绩录入!Z$9:Z$10001,MATCH($B61,业绩录入!$D$9:$D$10001,0)),0)</f>
        <v>2019/09/1</v>
      </c>
      <c r="AC61" s="297">
        <f>IFERROR(INDEX(业绩录入!AA$9:AA$10001,MATCH($B61,业绩录入!$D$9:$D$10001,0)),0)</f>
        <v>0</v>
      </c>
      <c r="AD61" s="297">
        <f>IFERROR(INDEX(业绩录入!AB$9:AB$10001,MATCH($B61,业绩录入!$D$9:$D$10001,0)),0)</f>
        <v>0</v>
      </c>
      <c r="AE61" s="297">
        <f>IFERROR(INDEX(业绩录入!AC$9:AC$10001,MATCH($B61,业绩录入!$D$9:$D$10001,0)),0)</f>
        <v>0</v>
      </c>
      <c r="AF61" s="297">
        <f>IFERROR(INDEX(业绩录入!AD$9:AD$10001,MATCH($B61,业绩录入!$D$9:$D$10001,0)),0)</f>
        <v>0</v>
      </c>
      <c r="AG61" s="297">
        <f>IFERROR(INDEX(业绩录入!AE$9:AE$10001,MATCH($B61,业绩录入!$D$9:$D$10001,0)),0)</f>
        <v>0</v>
      </c>
      <c r="AH61" s="297">
        <f>IFERROR(INDEX(业绩录入!AF$9:AF$10001,MATCH($B61,业绩录入!$D$9:$D$10001,0)),0)</f>
        <v>0</v>
      </c>
      <c r="AI61" s="297">
        <f>IFERROR(INDEX(业绩录入!AG$9:AG$10001,MATCH($B61,业绩录入!$D$9:$D$10001,0)),0)</f>
        <v>0</v>
      </c>
      <c r="AJ61" s="297">
        <f>IFERROR(INDEX(业绩录入!AH$9:AH$10001,MATCH($B61,业绩录入!$D$9:$D$10001,0)),0)</f>
        <v>0</v>
      </c>
      <c r="AK61" s="297">
        <f>IFERROR(INDEX(业绩录入!AI$9:AI$10001,MATCH($B61,业绩录入!$D$9:$D$10001,0)),0)</f>
        <v>0</v>
      </c>
      <c r="AL61" s="297">
        <f>IFERROR(INDEX(业绩录入!AJ$9:AJ$10001,MATCH($B61,业绩录入!$D$9:$D$10001,0)),0)</f>
        <v>1</v>
      </c>
      <c r="AM61" s="297" t="str">
        <f>IFERROR(INDEX(业绩录入!AK$9:AK$10001,MATCH($B61,业绩录入!$D$9:$D$10001,0)),0)</f>
        <v>艺术照</v>
      </c>
      <c r="AN61" s="297">
        <f>IFERROR(INDEX(业绩录入!AL$9:AL$10001,MATCH($B61,业绩录入!$D$9:$D$10001,0)),0)</f>
        <v>5600</v>
      </c>
      <c r="AO61" s="297" t="str">
        <f>IFERROR(INDEX(业绩录入!AM$9:AM$10001,MATCH($B61,业绩录入!$D$9:$D$10001,0)),0)</f>
        <v>艺术照</v>
      </c>
      <c r="AP61" s="297" t="str">
        <f>IFERROR(INDEX(业绩录入!AN$9:AN$10001,MATCH($B61,业绩录入!$D$9:$D$10001,0)),0)</f>
        <v>艺术照</v>
      </c>
      <c r="AQ61" s="297" t="str">
        <f>IFERROR(INDEX(业绩录入!AO$9:AO$10001,MATCH($B61,业绩录入!$D$9:$D$10001,0)),0)</f>
        <v>艺术照</v>
      </c>
      <c r="AR61" s="297">
        <f>IFERROR(INDEX(业绩录入!AP$9:AP$10001,MATCH($B61,业绩录入!$D$9:$D$10001,0)),0)</f>
        <v>2338</v>
      </c>
      <c r="AS61" s="297">
        <f>IFERROR(INDEX(业绩录入!AQ$9:AQ$10001,MATCH($B61,业绩录入!$D$9:$D$10001,0)),0)</f>
        <v>501</v>
      </c>
      <c r="AT61" s="297">
        <f>IFERROR(INDEX(业绩录入!AR$9:AR$10001,MATCH($B61,业绩录入!$D$9:$D$10001,0)),0)</f>
        <v>334</v>
      </c>
      <c r="AU61" s="297">
        <f>IFERROR(INDEX(业绩录入!AS$9:AS$10001,MATCH($B61,业绩录入!$D$9:$D$10001,0)),0)</f>
        <v>167</v>
      </c>
      <c r="AV61" s="297">
        <f>IFERROR(INDEX(业绩录入!AT$9:AT$10001,MATCH($B61,业绩录入!$D$9:$D$10001,0)),0)</f>
        <v>0</v>
      </c>
      <c r="AW61" s="297">
        <f>IFERROR(INDEX(业绩录入!AU$9:AU$10001,MATCH($B61,业绩录入!$D$9:$D$10001,0)),0)</f>
        <v>0</v>
      </c>
      <c r="AX61" s="297">
        <f>IFERROR(INDEX(业绩录入!AV$9:AV$10001,MATCH($B61,业绩录入!$D$9:$D$10001,0)),0)</f>
        <v>0</v>
      </c>
      <c r="AY61" s="297">
        <f>IFERROR(INDEX(业绩录入!AW$9:AW$10001,MATCH($B61,业绩录入!$D$9:$D$10001,0)),0)</f>
        <v>0</v>
      </c>
      <c r="AZ61" s="297">
        <f>IFERROR(INDEX(业绩录入!AX$9:AX$10001,MATCH($B61,业绩录入!$D$9:$D$10001,0)),0)</f>
        <v>0</v>
      </c>
      <c r="BA61" s="297">
        <f>IFERROR(INDEX(业绩录入!AY$9:AY$10001,MATCH($B61,业绩录入!$D$9:$D$10001,0)),0)</f>
        <v>0</v>
      </c>
      <c r="BB61" s="297">
        <f>IFERROR(INDEX(业绩录入!AZ$9:AZ$10001,MATCH($B61,业绩录入!$D$9:$D$10001,0)),0)</f>
        <v>0</v>
      </c>
      <c r="BC61" s="297">
        <f>IFERROR(INDEX(业绩录入!BA$9:BA$10001,MATCH($B61,业绩录入!$D$9:$D$10001,0)),0)</f>
        <v>0</v>
      </c>
      <c r="BD61" s="297">
        <f>IFERROR(INDEX(业绩录入!BB$9:BB$10001,MATCH($B61,业绩录入!$D$9:$D$10001,0)),0)</f>
        <v>0</v>
      </c>
      <c r="BE61" s="297">
        <f>IFERROR(INDEX(业绩录入!BC$9:BC$10001,MATCH($B61,业绩录入!$D$9:$D$10001,0)),0)</f>
        <v>0</v>
      </c>
      <c r="BF61" s="297">
        <f>IFERROR(INDEX(业绩录入!BD$9:BD$10001,MATCH($B61,业绩录入!$D$9:$D$10001,0)),0)</f>
        <v>0</v>
      </c>
      <c r="BG61" s="297">
        <f>IFERROR(INDEX(业绩录入!BE$9:BE$10001,MATCH($B61,业绩录入!$D$9:$D$10001,0)),0)</f>
        <v>0</v>
      </c>
      <c r="BH61" s="297">
        <f>IFERROR(INDEX(业绩录入!BF$9:BF$10001,MATCH($B61,业绩录入!$D$9:$D$10001,0)),0)</f>
        <v>0</v>
      </c>
      <c r="BI61" s="297">
        <f>IFERROR(INDEX(业绩录入!BG$9:BG$10001,MATCH($B61,业绩录入!$D$9:$D$10001,0)),0)</f>
        <v>0</v>
      </c>
      <c r="BJ61" s="297">
        <f>IFERROR(INDEX(业绩录入!BH$9:BH$10001,MATCH($B61,业绩录入!$D$9:$D$10001,0)),0)</f>
        <v>0</v>
      </c>
      <c r="BK61" s="297">
        <f>IFERROR(INDEX(业绩录入!BI$9:BI$10001,MATCH($B61,业绩录入!$D$9:$D$10001,0)),0)</f>
        <v>0</v>
      </c>
      <c r="BL61" s="297">
        <f>IFERROR(INDEX(业绩录入!BJ$9:BJ$10001,MATCH($B61,业绩录入!$D$9:$D$10001,0)),0)</f>
        <v>0</v>
      </c>
      <c r="BM61" s="297">
        <f>IFERROR(INDEX(业绩录入!BK$9:BK$10001,MATCH($B61,业绩录入!$D$9:$D$10001,0)),0)</f>
        <v>0</v>
      </c>
      <c r="BN61" s="297">
        <f>IFERROR(INDEX(业绩录入!BL$9:BL$10001,MATCH($B61,业绩录入!$D$9:$D$10001,0)),0)</f>
        <v>0</v>
      </c>
      <c r="BO61" s="297">
        <f>IFERROR(INDEX(业绩录入!BM$9:BM$10001,MATCH($B61,业绩录入!$D$9:$D$10001,0)),0)</f>
        <v>0</v>
      </c>
      <c r="BP61" s="297">
        <f>IFERROR(INDEX(业绩录入!BN$9:BN$10001,MATCH($B61,业绩录入!$D$9:$D$10001,0)),0)</f>
        <v>0</v>
      </c>
      <c r="BQ61" s="297">
        <f>IFERROR(INDEX(业绩录入!BO$9:BO$10001,MATCH($B61,业绩录入!$D$9:$D$10001,0)),0)</f>
        <v>0</v>
      </c>
      <c r="BR61" s="297">
        <f>IFERROR(INDEX(业绩录入!BP$9:BP$10001,MATCH($B61,业绩录入!$D$9:$D$10001,0)),0)</f>
        <v>0</v>
      </c>
      <c r="BS61" s="297">
        <f>IFERROR(INDEX(业绩录入!BQ$9:BQ$10001,MATCH($B61,业绩录入!$D$9:$D$10001,0)),0)</f>
        <v>0</v>
      </c>
      <c r="BT61" s="297">
        <f>IFERROR(INDEX(业绩录入!BR$9:BR$10001,MATCH($B61,业绩录入!$D$9:$D$10001,0)),0)</f>
        <v>0</v>
      </c>
      <c r="BU61" s="297">
        <f>IFERROR(INDEX(业绩录入!BS$9:BS$10001,MATCH($B61,业绩录入!$D$9:$D$10001,0)),0)</f>
        <v>0</v>
      </c>
      <c r="BV61" s="297">
        <f>IFERROR(INDEX(业绩录入!BT$9:BT$10001,MATCH($B61,业绩录入!$D$9:$D$10001,0)),0)</f>
        <v>0</v>
      </c>
      <c r="BW61" s="297">
        <f>IFERROR(INDEX(业绩录入!BU$9:BU$10001,MATCH($B61,业绩录入!$D$9:$D$10001,0)),0)</f>
        <v>0</v>
      </c>
      <c r="BX61" s="297">
        <f>IFERROR(INDEX(业绩录入!BV$9:BV$10001,MATCH($B61,业绩录入!$D$9:$D$10001,0)),0)</f>
        <v>0</v>
      </c>
      <c r="BY61" s="297">
        <f>IFERROR(INDEX(业绩录入!BW$9:BW$10001,MATCH($B61,业绩录入!$D$9:$D$10001,0)),0)</f>
        <v>0</v>
      </c>
      <c r="BZ61" s="297">
        <f>IFERROR(INDEX(业绩录入!BX$9:BX$10001,MATCH($B61,业绩录入!$D$9:$D$10001,0)),0)</f>
        <v>0</v>
      </c>
      <c r="CA61" s="297">
        <f>IFERROR(INDEX(业绩录入!BY$9:BY$10001,MATCH($B61,业绩录入!$D$9:$D$10001,0)),0)</f>
        <v>0</v>
      </c>
      <c r="CB61" s="297">
        <f>IFERROR(INDEX(业绩录入!BZ$9:BZ$10001,MATCH($B61,业绩录入!$D$9:$D$10001,0)),0)</f>
        <v>0</v>
      </c>
      <c r="CC61" s="297">
        <f>IFERROR(INDEX(业绩录入!CA$9:CA$10001,MATCH($B61,业绩录入!$D$9:$D$10001,0)),0)</f>
        <v>0</v>
      </c>
      <c r="CD61" s="297">
        <f>IFERROR(INDEX(业绩录入!CB$9:CB$10001,MATCH($B61,业绩录入!$D$9:$D$10001,0)),0)</f>
        <v>0</v>
      </c>
      <c r="CE61" s="297">
        <f>IFERROR(INDEX(业绩录入!CC$9:CC$10001,MATCH($B61,业绩录入!$D$9:$D$10001,0)),0)</f>
        <v>0</v>
      </c>
      <c r="CF61" s="297">
        <f>IFERROR(INDEX(业绩录入!CD$9:CD$10001,MATCH($B61,业绩录入!$D$9:$D$10001,0)),0)</f>
        <v>0</v>
      </c>
      <c r="CG61" s="297">
        <f>IFERROR(INDEX(业绩录入!CE$9:CE$10001,MATCH($B61,业绩录入!$D$9:$D$10001,0)),0)</f>
        <v>0</v>
      </c>
      <c r="CH61" s="297">
        <f>IFERROR(INDEX(业绩录入!CF$9:CF$10001,MATCH($B61,业绩录入!$D$9:$D$10001,0)),0)</f>
        <v>0</v>
      </c>
      <c r="CI61" s="297">
        <f>IFERROR(INDEX(业绩录入!CG$9:CG$10001,MATCH($B61,业绩录入!$D$9:$D$10001,0)),0)</f>
        <v>0</v>
      </c>
      <c r="CJ61" s="297">
        <f>IFERROR(INDEX(业绩录入!CH$9:CH$10001,MATCH($B61,业绩录入!$D$9:$D$10001,0)),0)</f>
        <v>3</v>
      </c>
    </row>
    <row r="62" spans="1:88" s="319" customFormat="1">
      <c r="A62" s="638">
        <f t="shared" si="3"/>
        <v>0</v>
      </c>
      <c r="B62" s="297">
        <f>IFERROR(INDEX(业绩录入!$D$9:$D$44,MATCH(SMALL(业绩录入!$A$9:$A$44,ROW(A16)),业绩录入!$A$9:$A$44,0)),"")</f>
        <v>1908310016</v>
      </c>
      <c r="C62" s="297" t="str">
        <f>IFERROR(INDEX(业绩录入!E$9:E$10001,MATCH($B62,业绩录入!$D$9:$D$10001,0)),0)</f>
        <v>范勇</v>
      </c>
      <c r="D62" s="297" t="str">
        <f>IFERROR(INDEX(业绩录入!F$9:F$10001,MATCH($B62,业绩录入!$D$9:$D$10001,0)),0)</f>
        <v>19/09/18/12</v>
      </c>
      <c r="E62" s="297" t="str">
        <f>IFERROR(INDEX(业绩录入!G$9:G$10001,MATCH($B62,业绩录入!$D$9:$D$10001,0)),0)</f>
        <v>婚纱照</v>
      </c>
      <c r="F62" s="297">
        <f>IFERROR(INDEX(业绩录入!H$9:H$10001,MATCH($B62,业绩录入!$D$9:$D$10001,0)),0)</f>
        <v>8800</v>
      </c>
      <c r="G62" s="297" t="str">
        <f>IFERROR(INDEX(业绩录入!I$9:I$10001,MATCH($B62,业绩录入!$D$9:$D$10001,0)),0)</f>
        <v>自创单</v>
      </c>
      <c r="H62" s="297" t="str">
        <f>IFERROR(INDEX(业绩录入!J$9:J$10001,MATCH($B62,业绩录入!$D$9:$D$10001,0)),0)</f>
        <v>网络订单</v>
      </c>
      <c r="I62" s="297">
        <f>IFERROR(INDEX(业绩录入!K$9:K$10001,MATCH($B62,业绩录入!$D$9:$D$10001,0)),0)</f>
        <v>8800</v>
      </c>
      <c r="J62" s="297">
        <f>IFERROR(INDEX(业绩录入!L$9:L$10001,MATCH($B62,业绩录入!$D$9:$D$10001,0)),0)</f>
        <v>8800</v>
      </c>
      <c r="K62" s="297">
        <f>IFERROR(INDEX(业绩录入!M$9:M$10001,MATCH($B62,业绩录入!$D$9:$D$10001,0)),0)</f>
        <v>0</v>
      </c>
      <c r="L62" s="297">
        <f>IFERROR(INDEX(业绩录入!N$9:N$10001,MATCH($B62,业绩录入!$D$9:$D$10001,0)),0)</f>
        <v>0</v>
      </c>
      <c r="M62" s="297">
        <f>IFERROR(INDEX(业绩录入!O$9:O$10001,MATCH($B62,业绩录入!$D$9:$D$10001,0)),0)</f>
        <v>0</v>
      </c>
      <c r="N62" s="297">
        <f>IFERROR(INDEX(业绩录入!P$9:P$10001,MATCH($B62,业绩录入!$D$9:$D$10001,0)),0)</f>
        <v>2640</v>
      </c>
      <c r="O62" s="297">
        <f>IFERROR(INDEX(业绩录入!Q$9:Q$10001,MATCH($B62,业绩录入!$D$9:$D$10001,0)),0)</f>
        <v>6160</v>
      </c>
      <c r="P62" s="297">
        <f>IFERROR(INDEX(业绩录入!R$9:R$10001,MATCH($B62,业绩录入!$D$9:$D$10001,0)),0)</f>
        <v>700</v>
      </c>
      <c r="Q62" s="297">
        <f>IFERROR(INDEX(业绩录入!S$9:S$10001,MATCH($B62,业绩录入!$D$9:$D$10001,0)),0)</f>
        <v>895</v>
      </c>
      <c r="R62" s="297">
        <f>IFERROR(INDEX(业绩录入!T$9:T$10001,MATCH($B62,业绩录入!$D$9:$D$10001,0)),0)</f>
        <v>4565</v>
      </c>
      <c r="S62" s="297">
        <f>IFERROR(INDEX(业绩录入!U$9:U$10001,MATCH($B62,业绩录入!$D$9:$D$10001,0)),0)</f>
        <v>0</v>
      </c>
      <c r="T62" s="297">
        <f>IFERROR(INDEX(业绩录入!V$9:V$10001,MATCH($B62,业绩录入!$D$9:$D$10001,0)),0)</f>
        <v>0</v>
      </c>
      <c r="U62" s="676"/>
      <c r="V62" s="297"/>
      <c r="W62" s="297"/>
      <c r="X62" s="297"/>
      <c r="Y62" s="297" t="str">
        <f>IFERROR(INDEX(业绩录入!W$9:W$10001,MATCH($B62,业绩录入!$D$9:$D$10001,0)),0)</f>
        <v>西子</v>
      </c>
      <c r="Z62" s="297">
        <f>IFERROR(INDEX(业绩录入!X$9:X$10001,MATCH($B62,业绩录入!$D$9:$D$10001,0)),0)</f>
        <v>0</v>
      </c>
      <c r="AA62" s="297" t="str">
        <f>IFERROR(INDEX(业绩录入!Y$9:Y$10001,MATCH($B62,业绩录入!$D$9:$D$10001,0)),0)</f>
        <v>13245453</v>
      </c>
      <c r="AB62" s="297" t="str">
        <f>IFERROR(INDEX(业绩录入!Z$9:Z$10001,MATCH($B62,业绩录入!$D$9:$D$10001,0)),0)</f>
        <v>2019/09/1</v>
      </c>
      <c r="AC62" s="297">
        <f>IFERROR(INDEX(业绩录入!AA$9:AA$10001,MATCH($B62,业绩录入!$D$9:$D$10001,0)),0)</f>
        <v>0</v>
      </c>
      <c r="AD62" s="297">
        <f>IFERROR(INDEX(业绩录入!AB$9:AB$10001,MATCH($B62,业绩录入!$D$9:$D$10001,0)),0)</f>
        <v>0</v>
      </c>
      <c r="AE62" s="297">
        <f>IFERROR(INDEX(业绩录入!AC$9:AC$10001,MATCH($B62,业绩录入!$D$9:$D$10001,0)),0)</f>
        <v>0</v>
      </c>
      <c r="AF62" s="297">
        <f>IFERROR(INDEX(业绩录入!AD$9:AD$10001,MATCH($B62,业绩录入!$D$9:$D$10001,0)),0)</f>
        <v>0</v>
      </c>
      <c r="AG62" s="297">
        <f>IFERROR(INDEX(业绩录入!AE$9:AE$10001,MATCH($B62,业绩录入!$D$9:$D$10001,0)),0)</f>
        <v>0</v>
      </c>
      <c r="AH62" s="297">
        <f>IFERROR(INDEX(业绩录入!AF$9:AF$10001,MATCH($B62,业绩录入!$D$9:$D$10001,0)),0)</f>
        <v>0</v>
      </c>
      <c r="AI62" s="297">
        <f>IFERROR(INDEX(业绩录入!AG$9:AG$10001,MATCH($B62,业绩录入!$D$9:$D$10001,0)),0)</f>
        <v>0</v>
      </c>
      <c r="AJ62" s="297">
        <f>IFERROR(INDEX(业绩录入!AH$9:AH$10001,MATCH($B62,业绩录入!$D$9:$D$10001,0)),0)</f>
        <v>0</v>
      </c>
      <c r="AK62" s="297">
        <f>IFERROR(INDEX(业绩录入!AI$9:AI$10001,MATCH($B62,业绩录入!$D$9:$D$10001,0)),0)</f>
        <v>0</v>
      </c>
      <c r="AL62" s="297">
        <f>IFERROR(INDEX(业绩录入!AJ$9:AJ$10001,MATCH($B62,业绩录入!$D$9:$D$10001,0)),0)</f>
        <v>1</v>
      </c>
      <c r="AM62" s="297">
        <f>IFERROR(INDEX(业绩录入!AK$9:AK$10001,MATCH($B62,业绩录入!$D$9:$D$10001,0)),0)</f>
        <v>8800</v>
      </c>
      <c r="AN62" s="297" t="str">
        <f>IFERROR(INDEX(业绩录入!AL$9:AL$10001,MATCH($B62,业绩录入!$D$9:$D$10001,0)),0)</f>
        <v>范勇</v>
      </c>
      <c r="AO62" s="297" t="str">
        <f>IFERROR(INDEX(业绩录入!AM$9:AM$10001,MATCH($B62,业绩录入!$D$9:$D$10001,0)),0)</f>
        <v>范勇</v>
      </c>
      <c r="AP62" s="297" t="str">
        <f>IFERROR(INDEX(业绩录入!AN$9:AN$10001,MATCH($B62,业绩录入!$D$9:$D$10001,0)),0)</f>
        <v>范勇</v>
      </c>
      <c r="AQ62" s="297" t="str">
        <f>IFERROR(INDEX(业绩录入!AO$9:AO$10001,MATCH($B62,业绩录入!$D$9:$D$10001,0)),0)</f>
        <v>范勇</v>
      </c>
      <c r="AR62" s="297">
        <f>IFERROR(INDEX(业绩录入!AP$9:AP$10001,MATCH($B62,业绩录入!$D$9:$D$10001,0)),0)</f>
        <v>3195.5</v>
      </c>
      <c r="AS62" s="297">
        <f>IFERROR(INDEX(业绩录入!AQ$9:AQ$10001,MATCH($B62,业绩录入!$D$9:$D$10001,0)),0)</f>
        <v>684.75</v>
      </c>
      <c r="AT62" s="297">
        <f>IFERROR(INDEX(业绩录入!AR$9:AR$10001,MATCH($B62,业绩录入!$D$9:$D$10001,0)),0)</f>
        <v>457</v>
      </c>
      <c r="AU62" s="297">
        <f>IFERROR(INDEX(业绩录入!AS$9:AS$10001,MATCH($B62,业绩录入!$D$9:$D$10001,0)),0)</f>
        <v>228.25</v>
      </c>
      <c r="AV62" s="297">
        <f>IFERROR(INDEX(业绩录入!AT$9:AT$10001,MATCH($B62,业绩录入!$D$9:$D$10001,0)),0)</f>
        <v>0.3</v>
      </c>
      <c r="AW62" s="297">
        <f>IFERROR(INDEX(业绩录入!AU$9:AU$10001,MATCH($B62,业绩录入!$D$9:$D$10001,0)),0)</f>
        <v>900</v>
      </c>
      <c r="AX62" s="297" t="str">
        <f>IFERROR(INDEX(业绩录入!AV$9:AV$10001,MATCH($B62,业绩录入!$D$9:$D$10001,0)),0)</f>
        <v>华华</v>
      </c>
      <c r="AY62" s="297" t="str">
        <f>IFERROR(INDEX(业绩录入!AW$9:AW$10001,MATCH($B62,业绩录入!$D$9:$D$10001,0)),0)</f>
        <v>华华</v>
      </c>
      <c r="AZ62" s="297" t="str">
        <f>IFERROR(INDEX(业绩录入!AX$9:AX$10001,MATCH($B62,业绩录入!$D$9:$D$10001,0)),0)</f>
        <v>志强</v>
      </c>
      <c r="BA62" s="297" t="str">
        <f>IFERROR(INDEX(业绩录入!AY$9:AY$10001,MATCH($B62,业绩录入!$D$9:$D$10001,0)),0)</f>
        <v>范勇</v>
      </c>
      <c r="BB62" s="297">
        <f>IFERROR(INDEX(业绩录入!AZ$9:AZ$10001,MATCH($B62,业绩录入!$D$9:$D$10001,0)),0)</f>
        <v>373.8</v>
      </c>
      <c r="BC62" s="297">
        <f>IFERROR(INDEX(业绩录入!BA$9:BA$10001,MATCH($B62,业绩录入!$D$9:$D$10001,0)),0)</f>
        <v>80.099999999999994</v>
      </c>
      <c r="BD62" s="297">
        <f>IFERROR(INDEX(业绩录入!BB$9:BB$10001,MATCH($B62,业绩录入!$D$9:$D$10001,0)),0)</f>
        <v>53.4</v>
      </c>
      <c r="BE62" s="297">
        <f>IFERROR(INDEX(业绩录入!BC$9:BC$10001,MATCH($B62,业绩录入!$D$9:$D$10001,0)),0)</f>
        <v>26.7</v>
      </c>
      <c r="BF62" s="297">
        <f>IFERROR(INDEX(业绩录入!BD$9:BD$10001,MATCH($B62,业绩录入!$D$9:$D$10001,0)),0)</f>
        <v>0.4</v>
      </c>
      <c r="BG62" s="297">
        <f>IFERROR(INDEX(业绩录入!BE$9:BE$10001,MATCH($B62,业绩录入!$D$9:$D$10001,0)),0)</f>
        <v>1200</v>
      </c>
      <c r="BH62" s="297" t="str">
        <f>IFERROR(INDEX(业绩录入!BF$9:BF$10001,MATCH($B62,业绩录入!$D$9:$D$10001,0)),0)</f>
        <v>阿郎</v>
      </c>
      <c r="BI62" s="297" t="str">
        <f>IFERROR(INDEX(业绩录入!BG$9:BG$10001,MATCH($B62,业绩录入!$D$9:$D$10001,0)),0)</f>
        <v>阿郎</v>
      </c>
      <c r="BJ62" s="297" t="str">
        <f>IFERROR(INDEX(业绩录入!BH$9:BH$10001,MATCH($B62,业绩录入!$D$9:$D$10001,0)),0)</f>
        <v>志强</v>
      </c>
      <c r="BK62" s="297" t="str">
        <f>IFERROR(INDEX(业绩录入!BI$9:BI$10001,MATCH($B62,业绩录入!$D$9:$D$10001,0)),0)</f>
        <v>范勇</v>
      </c>
      <c r="BL62" s="297">
        <f>IFERROR(INDEX(业绩录入!BJ$9:BJ$10001,MATCH($B62,业绩录入!$D$9:$D$10001,0)),0)</f>
        <v>498.4</v>
      </c>
      <c r="BM62" s="297">
        <f>IFERROR(INDEX(业绩录入!BK$9:BK$10001,MATCH($B62,业绩录入!$D$9:$D$10001,0)),0)</f>
        <v>106.8</v>
      </c>
      <c r="BN62" s="297">
        <f>IFERROR(INDEX(业绩录入!BL$9:BL$10001,MATCH($B62,业绩录入!$D$9:$D$10001,0)),0)</f>
        <v>71.2</v>
      </c>
      <c r="BO62" s="297">
        <f>IFERROR(INDEX(业绩录入!BM$9:BM$10001,MATCH($B62,业绩录入!$D$9:$D$10001,0)),0)</f>
        <v>35.6</v>
      </c>
      <c r="BP62" s="297">
        <f>IFERROR(INDEX(业绩录入!BN$9:BN$10001,MATCH($B62,业绩录入!$D$9:$D$10001,0)),0)</f>
        <v>0.3</v>
      </c>
      <c r="BQ62" s="297">
        <f>IFERROR(INDEX(业绩录入!BO$9:BO$10001,MATCH($B62,业绩录入!$D$9:$D$10001,0)),0)</f>
        <v>900</v>
      </c>
      <c r="BR62" s="297" t="str">
        <f>IFERROR(INDEX(业绩录入!BP$9:BP$10001,MATCH($B62,业绩录入!$D$9:$D$10001,0)),0)</f>
        <v>蓝颜</v>
      </c>
      <c r="BS62" s="297" t="str">
        <f>IFERROR(INDEX(业绩录入!BQ$9:BQ$10001,MATCH($B62,业绩录入!$D$9:$D$10001,0)),0)</f>
        <v>范勇</v>
      </c>
      <c r="BT62" s="297" t="str">
        <f>IFERROR(INDEX(业绩录入!BR$9:BR$10001,MATCH($B62,业绩录入!$D$9:$D$10001,0)),0)</f>
        <v>范勇</v>
      </c>
      <c r="BU62" s="297" t="str">
        <f>IFERROR(INDEX(业绩录入!BS$9:BS$10001,MATCH($B62,业绩录入!$D$9:$D$10001,0)),0)</f>
        <v>范勇</v>
      </c>
      <c r="BV62" s="297">
        <f>IFERROR(INDEX(业绩录入!BT$9:BT$10001,MATCH($B62,业绩录入!$D$9:$D$10001,0)),0)</f>
        <v>373.8</v>
      </c>
      <c r="BW62" s="297">
        <f>IFERROR(INDEX(业绩录入!BU$9:BU$10001,MATCH($B62,业绩录入!$D$9:$D$10001,0)),0)</f>
        <v>80.099999999999994</v>
      </c>
      <c r="BX62" s="297">
        <f>IFERROR(INDEX(业绩录入!BV$9:BV$10001,MATCH($B62,业绩录入!$D$9:$D$10001,0)),0)</f>
        <v>53.4</v>
      </c>
      <c r="BY62" s="297">
        <f>IFERROR(INDEX(业绩录入!BW$9:BW$10001,MATCH($B62,业绩录入!$D$9:$D$10001,0)),0)</f>
        <v>26.7</v>
      </c>
      <c r="BZ62" s="297">
        <f>IFERROR(INDEX(业绩录入!BX$9:BX$10001,MATCH($B62,业绩录入!$D$9:$D$10001,0)),0)</f>
        <v>0.3</v>
      </c>
      <c r="CA62" s="297">
        <f>IFERROR(INDEX(业绩录入!BY$9:BY$10001,MATCH($B62,业绩录入!$D$9:$D$10001,0)),0)</f>
        <v>900</v>
      </c>
      <c r="CB62" s="297" t="str">
        <f>IFERROR(INDEX(业绩录入!BZ$9:BZ$10001,MATCH($B62,业绩录入!$D$9:$D$10001,0)),0)</f>
        <v>华华</v>
      </c>
      <c r="CC62" s="297" t="str">
        <f>IFERROR(INDEX(业绩录入!CA$9:CA$10001,MATCH($B62,业绩录入!$D$9:$D$10001,0)),0)</f>
        <v>华华</v>
      </c>
      <c r="CD62" s="297" t="str">
        <f>IFERROR(INDEX(业绩录入!CB$9:CB$10001,MATCH($B62,业绩录入!$D$9:$D$10001,0)),0)</f>
        <v>志强</v>
      </c>
      <c r="CE62" s="297" t="str">
        <f>IFERROR(INDEX(业绩录入!CC$9:CC$10001,MATCH($B62,业绩录入!$D$9:$D$10001,0)),0)</f>
        <v>范勇</v>
      </c>
      <c r="CF62" s="297">
        <f>IFERROR(INDEX(业绩录入!CD$9:CD$10001,MATCH($B62,业绩录入!$D$9:$D$10001,0)),0)</f>
        <v>373.8</v>
      </c>
      <c r="CG62" s="297">
        <f>IFERROR(INDEX(业绩录入!CE$9:CE$10001,MATCH($B62,业绩录入!$D$9:$D$10001,0)),0)</f>
        <v>80.099999999999994</v>
      </c>
      <c r="CH62" s="297">
        <f>IFERROR(INDEX(业绩录入!CF$9:CF$10001,MATCH($B62,业绩录入!$D$9:$D$10001,0)),0)</f>
        <v>53.4</v>
      </c>
      <c r="CI62" s="297">
        <f>IFERROR(INDEX(业绩录入!CG$9:CG$10001,MATCH($B62,业绩录入!$D$9:$D$10001,0)),0)</f>
        <v>26.7</v>
      </c>
      <c r="CJ62" s="297">
        <f>IFERROR(INDEX(业绩录入!CH$9:CH$10001,MATCH($B62,业绩录入!$D$9:$D$10001,0)),0)</f>
        <v>1</v>
      </c>
    </row>
    <row r="63" spans="1:88" s="319" customFormat="1">
      <c r="A63" s="638">
        <f t="shared" si="3"/>
        <v>0</v>
      </c>
      <c r="B63" s="297">
        <f>IFERROR(INDEX(业绩录入!$D$9:$D$44,MATCH(SMALL(业绩录入!$A$9:$A$44,ROW(A17)),业绩录入!$A$9:$A$44,0)),"")</f>
        <v>1908310017</v>
      </c>
      <c r="C63" s="297" t="str">
        <f>IFERROR(INDEX(业绩录入!E$9:E$10001,MATCH($B63,业绩录入!$D$9:$D$10001,0)),0)</f>
        <v>华华</v>
      </c>
      <c r="D63" s="297" t="str">
        <f>IFERROR(INDEX(业绩录入!F$9:F$10001,MATCH($B63,业绩录入!$D$9:$D$10001,0)),0)</f>
        <v>19/09/18/12</v>
      </c>
      <c r="E63" s="297" t="str">
        <f>IFERROR(INDEX(业绩录入!G$9:G$10001,MATCH($B63,业绩录入!$D$9:$D$10001,0)),0)</f>
        <v>婚纱照</v>
      </c>
      <c r="F63" s="297">
        <f>IFERROR(INDEX(业绩录入!H$9:H$10001,MATCH($B63,业绩录入!$D$9:$D$10001,0)),0)</f>
        <v>4900</v>
      </c>
      <c r="G63" s="297" t="str">
        <f>IFERROR(INDEX(业绩录入!I$9:I$10001,MATCH($B63,业绩录入!$D$9:$D$10001,0)),0)</f>
        <v>爱妻1号</v>
      </c>
      <c r="H63" s="297" t="str">
        <f>IFERROR(INDEX(业绩录入!J$9:J$10001,MATCH($B63,业绩录入!$D$9:$D$10001,0)),0)</f>
        <v>网络订单</v>
      </c>
      <c r="I63" s="297">
        <f>IFERROR(INDEX(业绩录入!K$9:K$10001,MATCH($B63,业绩录入!$D$9:$D$10001,0)),0)</f>
        <v>0</v>
      </c>
      <c r="J63" s="297">
        <f>IFERROR(INDEX(业绩录入!L$9:L$10001,MATCH($B63,业绩录入!$D$9:$D$10001,0)),0)</f>
        <v>-1280</v>
      </c>
      <c r="K63" s="297">
        <f>IFERROR(INDEX(业绩录入!M$9:M$10001,MATCH($B63,业绩录入!$D$9:$D$10001,0)),0)</f>
        <v>0</v>
      </c>
      <c r="L63" s="297">
        <f>IFERROR(INDEX(业绩录入!N$9:N$10001,MATCH($B63,业绩录入!$D$9:$D$10001,0)),0)</f>
        <v>0</v>
      </c>
      <c r="M63" s="297">
        <f>IFERROR(INDEX(业绩录入!O$9:O$10001,MATCH($B63,业绩录入!$D$9:$D$10001,0)),0)</f>
        <v>0</v>
      </c>
      <c r="N63" s="297">
        <f>IFERROR(INDEX(业绩录入!P$9:P$10001,MATCH($B63,业绩录入!$D$9:$D$10001,0)),0)</f>
        <v>1470</v>
      </c>
      <c r="O63" s="297">
        <f>IFERROR(INDEX(业绩录入!Q$9:Q$10001,MATCH($B63,业绩录入!$D$9:$D$10001,0)),0)</f>
        <v>3430</v>
      </c>
      <c r="P63" s="297">
        <f>IFERROR(INDEX(业绩录入!R$9:R$10001,MATCH($B63,业绩录入!$D$9:$D$10001,0)),0)</f>
        <v>700</v>
      </c>
      <c r="Q63" s="297">
        <f>IFERROR(INDEX(业绩录入!S$9:S$10001,MATCH($B63,业绩录入!$D$9:$D$10001,0)),0)</f>
        <v>895</v>
      </c>
      <c r="R63" s="297">
        <f>IFERROR(INDEX(业绩录入!T$9:T$10001,MATCH($B63,业绩录入!$D$9:$D$10001,0)),0)</f>
        <v>1835</v>
      </c>
      <c r="S63" s="297">
        <f>IFERROR(INDEX(业绩录入!U$9:U$10001,MATCH($B63,业绩录入!$D$9:$D$10001,0)),0)</f>
        <v>0</v>
      </c>
      <c r="T63" s="297">
        <f>IFERROR(INDEX(业绩录入!V$9:V$10001,MATCH($B63,业绩录入!$D$9:$D$10001,0)),0)</f>
        <v>0</v>
      </c>
      <c r="U63" s="676"/>
      <c r="V63" s="297"/>
      <c r="W63" s="297"/>
      <c r="X63" s="297"/>
      <c r="Y63" s="297" t="str">
        <f>IFERROR(INDEX(业绩录入!W$9:W$10001,MATCH($B63,业绩录入!$D$9:$D$10001,0)),0)</f>
        <v>范勇</v>
      </c>
      <c r="Z63" s="297">
        <f>IFERROR(INDEX(业绩录入!X$9:X$10001,MATCH($B63,业绩录入!$D$9:$D$10001,0)),0)</f>
        <v>0</v>
      </c>
      <c r="AA63" s="297" t="str">
        <f>IFERROR(INDEX(业绩录入!Y$9:Y$10001,MATCH($B63,业绩录入!$D$9:$D$10001,0)),0)</f>
        <v>15983059878</v>
      </c>
      <c r="AB63" s="297" t="str">
        <f>IFERROR(INDEX(业绩录入!Z$9:Z$10001,MATCH($B63,业绩录入!$D$9:$D$10001,0)),0)</f>
        <v>2012/09/10</v>
      </c>
      <c r="AC63" s="297">
        <f>IFERROR(INDEX(业绩录入!AA$9:AA$10001,MATCH($B63,业绩录入!$D$9:$D$10001,0)),0)</f>
        <v>0</v>
      </c>
      <c r="AD63" s="297">
        <f>IFERROR(INDEX(业绩录入!AB$9:AB$10001,MATCH($B63,业绩录入!$D$9:$D$10001,0)),0)</f>
        <v>0</v>
      </c>
      <c r="AE63" s="297">
        <f>IFERROR(INDEX(业绩录入!AC$9:AC$10001,MATCH($B63,业绩录入!$D$9:$D$10001,0)),0)</f>
        <v>0</v>
      </c>
      <c r="AF63" s="297">
        <f>IFERROR(INDEX(业绩录入!AD$9:AD$10001,MATCH($B63,业绩录入!$D$9:$D$10001,0)),0)</f>
        <v>0</v>
      </c>
      <c r="AG63" s="297">
        <f>IFERROR(INDEX(业绩录入!AE$9:AE$10001,MATCH($B63,业绩录入!$D$9:$D$10001,0)),0)</f>
        <v>0</v>
      </c>
      <c r="AH63" s="297">
        <f>IFERROR(INDEX(业绩录入!AF$9:AF$10001,MATCH($B63,业绩录入!$D$9:$D$10001,0)),0)</f>
        <v>0</v>
      </c>
      <c r="AI63" s="297">
        <f>IFERROR(INDEX(业绩录入!AG$9:AG$10001,MATCH($B63,业绩录入!$D$9:$D$10001,0)),0)</f>
        <v>160</v>
      </c>
      <c r="AJ63" s="297">
        <f>IFERROR(INDEX(业绩录入!AH$9:AH$10001,MATCH($B63,业绩录入!$D$9:$D$10001,0)),0)</f>
        <v>160</v>
      </c>
      <c r="AK63" s="297">
        <f>IFERROR(INDEX(业绩录入!AI$9:AI$10001,MATCH($B63,业绩录入!$D$9:$D$10001,0)),0)</f>
        <v>-320</v>
      </c>
      <c r="AL63" s="297">
        <f>IFERROR(INDEX(业绩录入!AJ$9:AJ$10001,MATCH($B63,业绩录入!$D$9:$D$10001,0)),0)</f>
        <v>1</v>
      </c>
      <c r="AM63" s="297" t="str">
        <f>IFERROR(INDEX(业绩录入!AK$9:AK$10001,MATCH($B63,业绩录入!$D$9:$D$10001,0)),0)</f>
        <v>华华</v>
      </c>
      <c r="AN63" s="297">
        <f>IFERROR(INDEX(业绩录入!AL$9:AL$10001,MATCH($B63,业绩录入!$D$9:$D$10001,0)),0)</f>
        <v>4900</v>
      </c>
      <c r="AO63" s="297" t="str">
        <f>IFERROR(INDEX(业绩录入!AM$9:AM$10001,MATCH($B63,业绩录入!$D$9:$D$10001,0)),0)</f>
        <v>华华</v>
      </c>
      <c r="AP63" s="297" t="str">
        <f>IFERROR(INDEX(业绩录入!AN$9:AN$10001,MATCH($B63,业绩录入!$D$9:$D$10001,0)),0)</f>
        <v>志强</v>
      </c>
      <c r="AQ63" s="297" t="str">
        <f>IFERROR(INDEX(业绩录入!AO$9:AO$10001,MATCH($B63,业绩录入!$D$9:$D$10001,0)),0)</f>
        <v>范勇</v>
      </c>
      <c r="AR63" s="297">
        <f>IFERROR(INDEX(业绩录入!AP$9:AP$10001,MATCH($B63,业绩录入!$D$9:$D$10001,0)),0)</f>
        <v>1284.5</v>
      </c>
      <c r="AS63" s="297">
        <f>IFERROR(INDEX(业绩录入!AQ$9:AQ$10001,MATCH($B63,业绩录入!$D$9:$D$10001,0)),0)</f>
        <v>275.25</v>
      </c>
      <c r="AT63" s="297">
        <f>IFERROR(INDEX(业绩录入!AR$9:AR$10001,MATCH($B63,业绩录入!$D$9:$D$10001,0)),0)</f>
        <v>184</v>
      </c>
      <c r="AU63" s="297">
        <f>IFERROR(INDEX(业绩录入!AS$9:AS$10001,MATCH($B63,业绩录入!$D$9:$D$10001,0)),0)</f>
        <v>91.75</v>
      </c>
      <c r="AV63" s="297">
        <f>IFERROR(INDEX(业绩录入!AT$9:AT$10001,MATCH($B63,业绩录入!$D$9:$D$10001,0)),0)</f>
        <v>0.3</v>
      </c>
      <c r="AW63" s="297" t="str">
        <f>IFERROR(INDEX(业绩录入!AU$9:AU$10001,MATCH($B63,业绩录入!$D$9:$D$10001,0)),0)</f>
        <v>华华</v>
      </c>
      <c r="AX63" s="297">
        <f>IFERROR(INDEX(业绩录入!AV$9:AV$10001,MATCH($B63,业绩录入!$D$9:$D$10001,0)),0)</f>
        <v>900</v>
      </c>
      <c r="AY63" s="297" t="str">
        <f>IFERROR(INDEX(业绩录入!AW$9:AW$10001,MATCH($B63,业绩录入!$D$9:$D$10001,0)),0)</f>
        <v>华华</v>
      </c>
      <c r="AZ63" s="297" t="str">
        <f>IFERROR(INDEX(业绩录入!AX$9:AX$10001,MATCH($B63,业绩录入!$D$9:$D$10001,0)),0)</f>
        <v>志强</v>
      </c>
      <c r="BA63" s="297" t="str">
        <f>IFERROR(INDEX(业绩录入!AY$9:AY$10001,MATCH($B63,业绩录入!$D$9:$D$10001,0)),0)</f>
        <v>范勇</v>
      </c>
      <c r="BB63" s="297">
        <f>IFERROR(INDEX(业绩录入!AZ$9:AZ$10001,MATCH($B63,业绩录入!$D$9:$D$10001,0)),0)</f>
        <v>373.8</v>
      </c>
      <c r="BC63" s="297">
        <f>IFERROR(INDEX(业绩录入!BA$9:BA$10001,MATCH($B63,业绩录入!$D$9:$D$10001,0)),0)</f>
        <v>80.099999999999994</v>
      </c>
      <c r="BD63" s="297">
        <f>IFERROR(INDEX(业绩录入!BB$9:BB$10001,MATCH($B63,业绩录入!$D$9:$D$10001,0)),0)</f>
        <v>53.4</v>
      </c>
      <c r="BE63" s="297">
        <f>IFERROR(INDEX(业绩录入!BC$9:BC$10001,MATCH($B63,业绩录入!$D$9:$D$10001,0)),0)</f>
        <v>26.7</v>
      </c>
      <c r="BF63" s="297">
        <f>IFERROR(INDEX(业绩录入!BD$9:BD$10001,MATCH($B63,业绩录入!$D$9:$D$10001,0)),0)</f>
        <v>0.4</v>
      </c>
      <c r="BG63" s="297" t="str">
        <f>IFERROR(INDEX(业绩录入!BE$9:BE$10001,MATCH($B63,业绩录入!$D$9:$D$10001,0)),0)</f>
        <v>阿郎</v>
      </c>
      <c r="BH63" s="297">
        <f>IFERROR(INDEX(业绩录入!BF$9:BF$10001,MATCH($B63,业绩录入!$D$9:$D$10001,0)),0)</f>
        <v>1200</v>
      </c>
      <c r="BI63" s="297" t="str">
        <f>IFERROR(INDEX(业绩录入!BG$9:BG$10001,MATCH($B63,业绩录入!$D$9:$D$10001,0)),0)</f>
        <v>阿郎</v>
      </c>
      <c r="BJ63" s="297" t="str">
        <f>IFERROR(INDEX(业绩录入!BH$9:BH$10001,MATCH($B63,业绩录入!$D$9:$D$10001,0)),0)</f>
        <v>志强</v>
      </c>
      <c r="BK63" s="297" t="str">
        <f>IFERROR(INDEX(业绩录入!BI$9:BI$10001,MATCH($B63,业绩录入!$D$9:$D$10001,0)),0)</f>
        <v>范勇</v>
      </c>
      <c r="BL63" s="297">
        <f>IFERROR(INDEX(业绩录入!BJ$9:BJ$10001,MATCH($B63,业绩录入!$D$9:$D$10001,0)),0)</f>
        <v>498.4</v>
      </c>
      <c r="BM63" s="297">
        <f>IFERROR(INDEX(业绩录入!BK$9:BK$10001,MATCH($B63,业绩录入!$D$9:$D$10001,0)),0)</f>
        <v>106.8</v>
      </c>
      <c r="BN63" s="297">
        <f>IFERROR(INDEX(业绩录入!BL$9:BL$10001,MATCH($B63,业绩录入!$D$9:$D$10001,0)),0)</f>
        <v>71.2</v>
      </c>
      <c r="BO63" s="297">
        <f>IFERROR(INDEX(业绩录入!BM$9:BM$10001,MATCH($B63,业绩录入!$D$9:$D$10001,0)),0)</f>
        <v>35.6</v>
      </c>
      <c r="BP63" s="297">
        <f>IFERROR(INDEX(业绩录入!BN$9:BN$10001,MATCH($B63,业绩录入!$D$9:$D$10001,0)),0)</f>
        <v>0</v>
      </c>
      <c r="BQ63" s="297">
        <f>IFERROR(INDEX(业绩录入!BO$9:BO$10001,MATCH($B63,业绩录入!$D$9:$D$10001,0)),0)</f>
        <v>0</v>
      </c>
      <c r="BR63" s="297">
        <f>IFERROR(INDEX(业绩录入!BP$9:BP$10001,MATCH($B63,业绩录入!$D$9:$D$10001,0)),0)</f>
        <v>0</v>
      </c>
      <c r="BS63" s="297">
        <f>IFERROR(INDEX(业绩录入!BQ$9:BQ$10001,MATCH($B63,业绩录入!$D$9:$D$10001,0)),0)</f>
        <v>0</v>
      </c>
      <c r="BT63" s="297">
        <f>IFERROR(INDEX(业绩录入!BR$9:BR$10001,MATCH($B63,业绩录入!$D$9:$D$10001,0)),0)</f>
        <v>0</v>
      </c>
      <c r="BU63" s="297">
        <f>IFERROR(INDEX(业绩录入!BS$9:BS$10001,MATCH($B63,业绩录入!$D$9:$D$10001,0)),0)</f>
        <v>0</v>
      </c>
      <c r="BV63" s="297">
        <f>IFERROR(INDEX(业绩录入!BT$9:BT$10001,MATCH($B63,业绩录入!$D$9:$D$10001,0)),0)</f>
        <v>0</v>
      </c>
      <c r="BW63" s="297">
        <f>IFERROR(INDEX(业绩录入!BU$9:BU$10001,MATCH($B63,业绩录入!$D$9:$D$10001,0)),0)</f>
        <v>0</v>
      </c>
      <c r="BX63" s="297">
        <f>IFERROR(INDEX(业绩录入!BV$9:BV$10001,MATCH($B63,业绩录入!$D$9:$D$10001,0)),0)</f>
        <v>0</v>
      </c>
      <c r="BY63" s="297">
        <f>IFERROR(INDEX(业绩录入!BW$9:BW$10001,MATCH($B63,业绩录入!$D$9:$D$10001,0)),0)</f>
        <v>0</v>
      </c>
      <c r="BZ63" s="297">
        <f>IFERROR(INDEX(业绩录入!BX$9:BX$10001,MATCH($B63,业绩录入!$D$9:$D$10001,0)),0)</f>
        <v>0.3</v>
      </c>
      <c r="CA63" s="297" t="str">
        <f>IFERROR(INDEX(业绩录入!BY$9:BY$10001,MATCH($B63,业绩录入!$D$9:$D$10001,0)),0)</f>
        <v>华华</v>
      </c>
      <c r="CB63" s="297">
        <f>IFERROR(INDEX(业绩录入!BZ$9:BZ$10001,MATCH($B63,业绩录入!$D$9:$D$10001,0)),0)</f>
        <v>900</v>
      </c>
      <c r="CC63" s="297" t="str">
        <f>IFERROR(INDEX(业绩录入!CA$9:CA$10001,MATCH($B63,业绩录入!$D$9:$D$10001,0)),0)</f>
        <v>华华</v>
      </c>
      <c r="CD63" s="297" t="str">
        <f>IFERROR(INDEX(业绩录入!CB$9:CB$10001,MATCH($B63,业绩录入!$D$9:$D$10001,0)),0)</f>
        <v>志强</v>
      </c>
      <c r="CE63" s="297" t="str">
        <f>IFERROR(INDEX(业绩录入!CC$9:CC$10001,MATCH($B63,业绩录入!$D$9:$D$10001,0)),0)</f>
        <v>范勇</v>
      </c>
      <c r="CF63" s="297">
        <f>IFERROR(INDEX(业绩录入!CD$9:CD$10001,MATCH($B63,业绩录入!$D$9:$D$10001,0)),0)</f>
        <v>373.8</v>
      </c>
      <c r="CG63" s="297">
        <f>IFERROR(INDEX(业绩录入!CE$9:CE$10001,MATCH($B63,业绩录入!$D$9:$D$10001,0)),0)</f>
        <v>80.099999999999994</v>
      </c>
      <c r="CH63" s="297">
        <f>IFERROR(INDEX(业绩录入!CF$9:CF$10001,MATCH($B63,业绩录入!$D$9:$D$10001,0)),0)</f>
        <v>53.4</v>
      </c>
      <c r="CI63" s="297">
        <f>IFERROR(INDEX(业绩录入!CG$9:CG$10001,MATCH($B63,业绩录入!$D$9:$D$10001,0)),0)</f>
        <v>26.7</v>
      </c>
      <c r="CJ63" s="297">
        <f>IFERROR(INDEX(业绩录入!CH$9:CH$10001,MATCH($B63,业绩录入!$D$9:$D$10001,0)),0)</f>
        <v>1</v>
      </c>
    </row>
    <row r="64" spans="1:88" s="319" customFormat="1">
      <c r="A64" s="638">
        <f t="shared" si="3"/>
        <v>0</v>
      </c>
      <c r="B64" s="297">
        <f>IFERROR(INDEX(业绩录入!$D$9:$D$44,MATCH(SMALL(业绩录入!$A$9:$A$44,ROW(A18)),业绩录入!$A$9:$A$44,0)),"")</f>
        <v>1909220019</v>
      </c>
      <c r="C64" s="297" t="str">
        <f>IFERROR(INDEX(业绩录入!E$9:E$10001,MATCH($B64,业绩录入!$D$9:$D$10001,0)),0)</f>
        <v>范勇</v>
      </c>
      <c r="D64" s="297" t="str">
        <f>IFERROR(INDEX(业绩录入!F$9:F$10001,MATCH($B64,业绩录入!$D$9:$D$10001,0)),0)</f>
        <v>2019/09/22</v>
      </c>
      <c r="E64" s="297" t="str">
        <f>IFERROR(INDEX(业绩录入!G$9:G$10001,MATCH($B64,业绩录入!$D$9:$D$10001,0)),0)</f>
        <v>婚纱照</v>
      </c>
      <c r="F64" s="297" t="str">
        <f>IFERROR(INDEX(业绩录入!H$9:H$10001,MATCH($B64,业绩录入!$D$9:$D$10001,0)),0)</f>
        <v>5600</v>
      </c>
      <c r="G64" s="297" t="str">
        <f>IFERROR(INDEX(业绩录入!I$9:I$10001,MATCH($B64,业绩录入!$D$9:$D$10001,0)),0)</f>
        <v>公司的风格</v>
      </c>
      <c r="H64" s="297">
        <f>IFERROR(INDEX(业绩录入!J$9:J$10001,MATCH($B64,业绩录入!$D$9:$D$10001,0)),0)</f>
        <v>0</v>
      </c>
      <c r="I64" s="297">
        <f>IFERROR(INDEX(业绩录入!K$9:K$10001,MATCH($B64,业绩录入!$D$9:$D$10001,0)),0)</f>
        <v>0</v>
      </c>
      <c r="J64" s="297">
        <f>IFERROR(INDEX(业绩录入!L$9:L$10001,MATCH($B64,业绩录入!$D$9:$D$10001,0)),0)</f>
        <v>0</v>
      </c>
      <c r="K64" s="297">
        <f>IFERROR(INDEX(业绩录入!M$9:M$10001,MATCH($B64,业绩录入!$D$9:$D$10001,0)),0)</f>
        <v>5600</v>
      </c>
      <c r="L64" s="297">
        <f>IFERROR(INDEX(业绩录入!N$9:N$10001,MATCH($B64,业绩录入!$D$9:$D$10001,0)),0)</f>
        <v>0</v>
      </c>
      <c r="M64" s="297">
        <f>IFERROR(INDEX(业绩录入!O$9:O$10001,MATCH($B64,业绩录入!$D$9:$D$10001,0)),0)</f>
        <v>0</v>
      </c>
      <c r="N64" s="297">
        <f>IFERROR(INDEX(业绩录入!P$9:P$10001,MATCH($B64,业绩录入!$D$9:$D$10001,0)),0)</f>
        <v>0</v>
      </c>
      <c r="O64" s="297">
        <f>IFERROR(INDEX(业绩录入!Q$9:Q$10001,MATCH($B64,业绩录入!$D$9:$D$10001,0)),0)</f>
        <v>0</v>
      </c>
      <c r="P64" s="297">
        <f>IFERROR(INDEX(业绩录入!R$9:R$10001,MATCH($B64,业绩录入!$D$9:$D$10001,0)),0)</f>
        <v>970</v>
      </c>
      <c r="Q64" s="297">
        <f>IFERROR(INDEX(业绩录入!S$9:S$10001,MATCH($B64,业绩录入!$D$9:$D$10001,0)),0)</f>
        <v>368</v>
      </c>
      <c r="R64" s="297">
        <f>IFERROR(INDEX(业绩录入!T$9:T$10001,MATCH($B64,业绩录入!$D$9:$D$10001,0)),0)</f>
        <v>-1338</v>
      </c>
      <c r="S64" s="297">
        <f>IFERROR(INDEX(业绩录入!U$9:U$10001,MATCH($B64,业绩录入!$D$9:$D$10001,0)),0)</f>
        <v>0</v>
      </c>
      <c r="T64" s="297">
        <f>IFERROR(INDEX(业绩录入!V$9:V$10001,MATCH($B64,业绩录入!$D$9:$D$10001,0)),0)</f>
        <v>0</v>
      </c>
      <c r="U64" s="676"/>
      <c r="V64" s="297"/>
      <c r="W64" s="297"/>
      <c r="X64" s="297"/>
      <c r="Y64" s="297" t="str">
        <f>IFERROR(INDEX(业绩录入!W$9:W$10001,MATCH($B64,业绩录入!$D$9:$D$10001,0)),0)</f>
        <v>张帮得上</v>
      </c>
      <c r="Z64" s="297">
        <f>IFERROR(INDEX(业绩录入!X$9:X$10001,MATCH($B64,业绩录入!$D$9:$D$10001,0)),0)</f>
        <v>0</v>
      </c>
      <c r="AA64" s="297" t="str">
        <f>IFERROR(INDEX(业绩录入!Y$9:Y$10001,MATCH($B64,业绩录入!$D$9:$D$10001,0)),0)</f>
        <v>23442123214</v>
      </c>
      <c r="AB64" s="297">
        <f>IFERROR(INDEX(业绩录入!Z$9:Z$10001,MATCH($B64,业绩录入!$D$9:$D$10001,0)),0)</f>
        <v>0</v>
      </c>
      <c r="AC64" s="297">
        <f>IFERROR(INDEX(业绩录入!AA$9:AA$10001,MATCH($B64,业绩录入!$D$9:$D$10001,0)),0)</f>
        <v>0</v>
      </c>
      <c r="AD64" s="297">
        <f>IFERROR(INDEX(业绩录入!AB$9:AB$10001,MATCH($B64,业绩录入!$D$9:$D$10001,0)),0)</f>
        <v>0</v>
      </c>
      <c r="AE64" s="297">
        <f>IFERROR(INDEX(业绩录入!AC$9:AC$10001,MATCH($B64,业绩录入!$D$9:$D$10001,0)),0)</f>
        <v>0</v>
      </c>
      <c r="AF64" s="297">
        <f>IFERROR(INDEX(业绩录入!AD$9:AD$10001,MATCH($B64,业绩录入!$D$9:$D$10001,0)),0)</f>
        <v>0</v>
      </c>
      <c r="AG64" s="297">
        <f>IFERROR(INDEX(业绩录入!AE$9:AE$10001,MATCH($B64,业绩录入!$D$9:$D$10001,0)),0)</f>
        <v>0</v>
      </c>
      <c r="AH64" s="297">
        <f>IFERROR(INDEX(业绩录入!AF$9:AF$10001,MATCH($B64,业绩录入!$D$9:$D$10001,0)),0)</f>
        <v>0</v>
      </c>
      <c r="AI64" s="297">
        <f>IFERROR(INDEX(业绩录入!AG$9:AG$10001,MATCH($B64,业绩录入!$D$9:$D$10001,0)),0)</f>
        <v>0</v>
      </c>
      <c r="AJ64" s="297">
        <f>IFERROR(INDEX(业绩录入!AH$9:AH$10001,MATCH($B64,业绩录入!$D$9:$D$10001,0)),0)</f>
        <v>0</v>
      </c>
      <c r="AK64" s="297">
        <f>IFERROR(INDEX(业绩录入!AI$9:AI$10001,MATCH($B64,业绩录入!$D$9:$D$10001,0)),0)</f>
        <v>0</v>
      </c>
      <c r="AL64" s="297">
        <f>IFERROR(INDEX(业绩录入!AJ$9:AJ$10001,MATCH($B64,业绩录入!$D$9:$D$10001,0)),0)</f>
        <v>0.15</v>
      </c>
      <c r="AM64" s="297" t="str">
        <f>IFERROR(INDEX(业绩录入!AK$9:AK$10001,MATCH($B64,业绩录入!$D$9:$D$10001,0)),0)</f>
        <v>贺欢</v>
      </c>
      <c r="AN64" s="297">
        <f>IFERROR(INDEX(业绩录入!AL$9:AL$10001,MATCH($B64,业绩录入!$D$9:$D$10001,0)),0)</f>
        <v>0</v>
      </c>
      <c r="AO64" s="297" t="str">
        <f>IFERROR(INDEX(业绩录入!AM$9:AM$10001,MATCH($B64,业绩录入!$D$9:$D$10001,0)),0)</f>
        <v>贺欢</v>
      </c>
      <c r="AP64" s="297" t="str">
        <f>IFERROR(INDEX(业绩录入!AN$9:AN$10001,MATCH($B64,业绩录入!$D$9:$D$10001,0)),0)</f>
        <v>贺欢</v>
      </c>
      <c r="AQ64" s="297" t="str">
        <f>IFERROR(INDEX(业绩录入!AO$9:AO$10001,MATCH($B64,业绩录入!$D$9:$D$10001,0)),0)</f>
        <v>范勇</v>
      </c>
      <c r="AR64" s="297">
        <f>IFERROR(INDEX(业绩录入!AP$9:AP$10001,MATCH($B64,业绩录入!$D$9:$D$10001,0)),0)</f>
        <v>-140.49</v>
      </c>
      <c r="AS64" s="297">
        <f>IFERROR(INDEX(业绩录入!AQ$9:AQ$10001,MATCH($B64,业绩录入!$D$9:$D$10001,0)),0)</f>
        <v>-30.1</v>
      </c>
      <c r="AT64" s="297">
        <f>IFERROR(INDEX(业绩录入!AR$9:AR$10001,MATCH($B64,业绩录入!$D$9:$D$10001,0)),0)</f>
        <v>-20.07</v>
      </c>
      <c r="AU64" s="297">
        <f>IFERROR(INDEX(业绩录入!AS$9:AS$10001,MATCH($B64,业绩录入!$D$9:$D$10001,0)),0)</f>
        <v>-10.029999999999999</v>
      </c>
      <c r="AV64" s="297">
        <f>IFERROR(INDEX(业绩录入!AT$9:AT$10001,MATCH($B64,业绩录入!$D$9:$D$10001,0)),0)</f>
        <v>0.3</v>
      </c>
      <c r="AW64" s="297" t="str">
        <f>IFERROR(INDEX(业绩录入!AU$9:AU$10001,MATCH($B64,业绩录入!$D$9:$D$10001,0)),0)</f>
        <v>华华</v>
      </c>
      <c r="AX64" s="297">
        <f>IFERROR(INDEX(业绩录入!AV$9:AV$10001,MATCH($B64,业绩录入!$D$9:$D$10001,0)),0)</f>
        <v>600</v>
      </c>
      <c r="AY64" s="297" t="str">
        <f>IFERROR(INDEX(业绩录入!AW$9:AW$10001,MATCH($B64,业绩录入!$D$9:$D$10001,0)),0)</f>
        <v>华华</v>
      </c>
      <c r="AZ64" s="297" t="str">
        <f>IFERROR(INDEX(业绩录入!AX$9:AX$10001,MATCH($B64,业绩录入!$D$9:$D$10001,0)),0)</f>
        <v>志强</v>
      </c>
      <c r="BA64" s="297" t="str">
        <f>IFERROR(INDEX(业绩录入!AY$9:AY$10001,MATCH($B64,业绩录入!$D$9:$D$10001,0)),0)</f>
        <v>范勇</v>
      </c>
      <c r="BB64" s="297">
        <f>IFERROR(INDEX(业绩录入!AZ$9:AZ$10001,MATCH($B64,业绩录入!$D$9:$D$10001,0)),0)</f>
        <v>-280.98</v>
      </c>
      <c r="BC64" s="297">
        <f>IFERROR(INDEX(业绩录入!BA$9:BA$10001,MATCH($B64,业绩录入!$D$9:$D$10001,0)),0)</f>
        <v>-60.21</v>
      </c>
      <c r="BD64" s="297">
        <f>IFERROR(INDEX(业绩录入!BB$9:BB$10001,MATCH($B64,业绩录入!$D$9:$D$10001,0)),0)</f>
        <v>-40.14</v>
      </c>
      <c r="BE64" s="297">
        <f>IFERROR(INDEX(业绩录入!BC$9:BC$10001,MATCH($B64,业绩录入!$D$9:$D$10001,0)),0)</f>
        <v>-20.07</v>
      </c>
      <c r="BF64" s="297">
        <f>IFERROR(INDEX(业绩录入!BD$9:BD$10001,MATCH($B64,业绩录入!$D$9:$D$10001,0)),0)</f>
        <v>0.3</v>
      </c>
      <c r="BG64" s="297" t="str">
        <f>IFERROR(INDEX(业绩录入!BE$9:BE$10001,MATCH($B64,业绩录入!$D$9:$D$10001,0)),0)</f>
        <v>阿郎</v>
      </c>
      <c r="BH64" s="297">
        <f>IFERROR(INDEX(业绩录入!BF$9:BF$10001,MATCH($B64,业绩录入!$D$9:$D$10001,0)),0)</f>
        <v>600</v>
      </c>
      <c r="BI64" s="297" t="str">
        <f>IFERROR(INDEX(业绩录入!BG$9:BG$10001,MATCH($B64,业绩录入!$D$9:$D$10001,0)),0)</f>
        <v>阿郎</v>
      </c>
      <c r="BJ64" s="297" t="str">
        <f>IFERROR(INDEX(业绩录入!BH$9:BH$10001,MATCH($B64,业绩录入!$D$9:$D$10001,0)),0)</f>
        <v>志强</v>
      </c>
      <c r="BK64" s="297" t="str">
        <f>IFERROR(INDEX(业绩录入!BI$9:BI$10001,MATCH($B64,业绩录入!$D$9:$D$10001,0)),0)</f>
        <v>范勇</v>
      </c>
      <c r="BL64" s="297">
        <f>IFERROR(INDEX(业绩录入!BJ$9:BJ$10001,MATCH($B64,业绩录入!$D$9:$D$10001,0)),0)</f>
        <v>-280.98</v>
      </c>
      <c r="BM64" s="297">
        <f>IFERROR(INDEX(业绩录入!BK$9:BK$10001,MATCH($B64,业绩录入!$D$9:$D$10001,0)),0)</f>
        <v>-60.21</v>
      </c>
      <c r="BN64" s="297">
        <f>IFERROR(INDEX(业绩录入!BL$9:BL$10001,MATCH($B64,业绩录入!$D$9:$D$10001,0)),0)</f>
        <v>-40.14</v>
      </c>
      <c r="BO64" s="297">
        <f>IFERROR(INDEX(业绩录入!BM$9:BM$10001,MATCH($B64,业绩录入!$D$9:$D$10001,0)),0)</f>
        <v>-20.07</v>
      </c>
      <c r="BP64" s="297">
        <f>IFERROR(INDEX(业绩录入!BN$9:BN$10001,MATCH($B64,业绩录入!$D$9:$D$10001,0)),0)</f>
        <v>0.25</v>
      </c>
      <c r="BQ64" s="297" t="str">
        <f>IFERROR(INDEX(业绩录入!BO$9:BO$10001,MATCH($B64,业绩录入!$D$9:$D$10001,0)),0)</f>
        <v>志强</v>
      </c>
      <c r="BR64" s="297">
        <f>IFERROR(INDEX(业绩录入!BP$9:BP$10001,MATCH($B64,业绩录入!$D$9:$D$10001,0)),0)</f>
        <v>500</v>
      </c>
      <c r="BS64" s="297" t="str">
        <f>IFERROR(INDEX(业绩录入!BQ$9:BQ$10001,MATCH($B64,业绩录入!$D$9:$D$10001,0)),0)</f>
        <v>志强</v>
      </c>
      <c r="BT64" s="297" t="str">
        <f>IFERROR(INDEX(业绩录入!BR$9:BR$10001,MATCH($B64,业绩录入!$D$9:$D$10001,0)),0)</f>
        <v>志强</v>
      </c>
      <c r="BU64" s="297" t="str">
        <f>IFERROR(INDEX(业绩录入!BS$9:BS$10001,MATCH($B64,业绩录入!$D$9:$D$10001,0)),0)</f>
        <v>范勇</v>
      </c>
      <c r="BV64" s="297">
        <f>IFERROR(INDEX(业绩录入!BT$9:BT$10001,MATCH($B64,业绩录入!$D$9:$D$10001,0)),0)</f>
        <v>-234.15</v>
      </c>
      <c r="BW64" s="297">
        <f>IFERROR(INDEX(业绩录入!BU$9:BU$10001,MATCH($B64,业绩录入!$D$9:$D$10001,0)),0)</f>
        <v>-50.17</v>
      </c>
      <c r="BX64" s="297">
        <f>IFERROR(INDEX(业绩录入!BV$9:BV$10001,MATCH($B64,业绩录入!$D$9:$D$10001,0)),0)</f>
        <v>-33.450000000000003</v>
      </c>
      <c r="BY64" s="297">
        <f>IFERROR(INDEX(业绩录入!BW$9:BW$10001,MATCH($B64,业绩录入!$D$9:$D$10001,0)),0)</f>
        <v>-16.72</v>
      </c>
      <c r="BZ64" s="297">
        <f>IFERROR(INDEX(业绩录入!BX$9:BX$10001,MATCH($B64,业绩录入!$D$9:$D$10001,0)),0)</f>
        <v>0</v>
      </c>
      <c r="CA64" s="297">
        <f>IFERROR(INDEX(业绩录入!BY$9:BY$10001,MATCH($B64,业绩录入!$D$9:$D$10001,0)),0)</f>
        <v>0</v>
      </c>
      <c r="CB64" s="297">
        <f>IFERROR(INDEX(业绩录入!BZ$9:BZ$10001,MATCH($B64,业绩录入!$D$9:$D$10001,0)),0)</f>
        <v>0</v>
      </c>
      <c r="CC64" s="297">
        <f>IFERROR(INDEX(业绩录入!CA$9:CA$10001,MATCH($B64,业绩录入!$D$9:$D$10001,0)),0)</f>
        <v>0</v>
      </c>
      <c r="CD64" s="297">
        <f>IFERROR(INDEX(业绩录入!CB$9:CB$10001,MATCH($B64,业绩录入!$D$9:$D$10001,0)),0)</f>
        <v>0</v>
      </c>
      <c r="CE64" s="297">
        <f>IFERROR(INDEX(业绩录入!CC$9:CC$10001,MATCH($B64,业绩录入!$D$9:$D$10001,0)),0)</f>
        <v>0</v>
      </c>
      <c r="CF64" s="297">
        <f>IFERROR(INDEX(业绩录入!CD$9:CD$10001,MATCH($B64,业绩录入!$D$9:$D$10001,0)),0)</f>
        <v>0</v>
      </c>
      <c r="CG64" s="297">
        <f>IFERROR(INDEX(业绩录入!CE$9:CE$10001,MATCH($B64,业绩录入!$D$9:$D$10001,0)),0)</f>
        <v>0</v>
      </c>
      <c r="CH64" s="297">
        <f>IFERROR(INDEX(业绩录入!CF$9:CF$10001,MATCH($B64,业绩录入!$D$9:$D$10001,0)),0)</f>
        <v>0</v>
      </c>
      <c r="CI64" s="297">
        <f>IFERROR(INDEX(业绩录入!CG$9:CG$10001,MATCH($B64,业绩录入!$D$9:$D$10001,0)),0)</f>
        <v>0</v>
      </c>
      <c r="CJ64" s="297">
        <f>IFERROR(INDEX(业绩录入!CH$9:CH$10001,MATCH($B64,业绩录入!$D$9:$D$10001,0)),0)</f>
        <v>28</v>
      </c>
    </row>
    <row r="65" spans="1:88" s="319" customFormat="1">
      <c r="A65" s="638">
        <f t="shared" si="3"/>
        <v>0</v>
      </c>
      <c r="B65" s="297">
        <f>IFERROR(INDEX(业绩录入!$D$9:$D$44,MATCH(SMALL(业绩录入!$A$9:$A$44,ROW(A19)),业绩录入!$A$9:$A$44,0)),"")</f>
        <v>1909220020</v>
      </c>
      <c r="C65" s="297" t="str">
        <f>IFERROR(INDEX(业绩录入!E$9:E$10001,MATCH($B65,业绩录入!$D$9:$D$10001,0)),0)</f>
        <v>范勇</v>
      </c>
      <c r="D65" s="297" t="str">
        <f>IFERROR(INDEX(业绩录入!F$9:F$10001,MATCH($B65,业绩录入!$D$9:$D$10001,0)),0)</f>
        <v>2019/09/22</v>
      </c>
      <c r="E65" s="297" t="str">
        <f>IFERROR(INDEX(业绩录入!G$9:G$10001,MATCH($B65,业绩录入!$D$9:$D$10001,0)),0)</f>
        <v>婚纱照</v>
      </c>
      <c r="F65" s="297" t="str">
        <f>IFERROR(INDEX(业绩录入!H$9:H$10001,MATCH($B65,业绩录入!$D$9:$D$10001,0)),0)</f>
        <v>5600</v>
      </c>
      <c r="G65" s="297" t="str">
        <f>IFERROR(INDEX(业绩录入!I$9:I$10001,MATCH($B65,业绩录入!$D$9:$D$10001,0)),0)</f>
        <v>公司的风格</v>
      </c>
      <c r="H65" s="297">
        <f>IFERROR(INDEX(业绩录入!J$9:J$10001,MATCH($B65,业绩录入!$D$9:$D$10001,0)),0)</f>
        <v>0</v>
      </c>
      <c r="I65" s="297">
        <f>IFERROR(INDEX(业绩录入!K$9:K$10001,MATCH($B65,业绩录入!$D$9:$D$10001,0)),0)</f>
        <v>0</v>
      </c>
      <c r="J65" s="297">
        <f>IFERROR(INDEX(业绩录入!L$9:L$10001,MATCH($B65,业绩录入!$D$9:$D$10001,0)),0)</f>
        <v>0</v>
      </c>
      <c r="K65" s="297">
        <f>IFERROR(INDEX(业绩录入!M$9:M$10001,MATCH($B65,业绩录入!$D$9:$D$10001,0)),0)</f>
        <v>5600</v>
      </c>
      <c r="L65" s="297">
        <f>IFERROR(INDEX(业绩录入!N$9:N$10001,MATCH($B65,业绩录入!$D$9:$D$10001,0)),0)</f>
        <v>0</v>
      </c>
      <c r="M65" s="297">
        <f>IFERROR(INDEX(业绩录入!O$9:O$10001,MATCH($B65,业绩录入!$D$9:$D$10001,0)),0)</f>
        <v>0</v>
      </c>
      <c r="N65" s="297">
        <f>IFERROR(INDEX(业绩录入!P$9:P$10001,MATCH($B65,业绩录入!$D$9:$D$10001,0)),0)</f>
        <v>0</v>
      </c>
      <c r="O65" s="297">
        <f>IFERROR(INDEX(业绩录入!Q$9:Q$10001,MATCH($B65,业绩录入!$D$9:$D$10001,0)),0)</f>
        <v>0</v>
      </c>
      <c r="P65" s="297">
        <f>IFERROR(INDEX(业绩录入!R$9:R$10001,MATCH($B65,业绩录入!$D$9:$D$10001,0)),0)</f>
        <v>970</v>
      </c>
      <c r="Q65" s="297">
        <f>IFERROR(INDEX(业绩录入!S$9:S$10001,MATCH($B65,业绩录入!$D$9:$D$10001,0)),0)</f>
        <v>368</v>
      </c>
      <c r="R65" s="297">
        <f>IFERROR(INDEX(业绩录入!T$9:T$10001,MATCH($B65,业绩录入!$D$9:$D$10001,0)),0)</f>
        <v>-1338</v>
      </c>
      <c r="S65" s="297">
        <f>IFERROR(INDEX(业绩录入!U$9:U$10001,MATCH($B65,业绩录入!$D$9:$D$10001,0)),0)</f>
        <v>0</v>
      </c>
      <c r="T65" s="297">
        <f>IFERROR(INDEX(业绩录入!V$9:V$10001,MATCH($B65,业绩录入!$D$9:$D$10001,0)),0)</f>
        <v>0</v>
      </c>
      <c r="U65" s="676"/>
      <c r="V65" s="297"/>
      <c r="W65" s="297"/>
      <c r="X65" s="297"/>
      <c r="Y65" s="297" t="str">
        <f>IFERROR(INDEX(业绩录入!W$9:W$10001,MATCH($B65,业绩录入!$D$9:$D$10001,0)),0)</f>
        <v>张帮得上</v>
      </c>
      <c r="Z65" s="297">
        <f>IFERROR(INDEX(业绩录入!X$9:X$10001,MATCH($B65,业绩录入!$D$9:$D$10001,0)),0)</f>
        <v>0</v>
      </c>
      <c r="AA65" s="297" t="str">
        <f>IFERROR(INDEX(业绩录入!Y$9:Y$10001,MATCH($B65,业绩录入!$D$9:$D$10001,0)),0)</f>
        <v>23442123214</v>
      </c>
      <c r="AB65" s="297">
        <f>IFERROR(INDEX(业绩录入!Z$9:Z$10001,MATCH($B65,业绩录入!$D$9:$D$10001,0)),0)</f>
        <v>0</v>
      </c>
      <c r="AC65" s="297">
        <f>IFERROR(INDEX(业绩录入!AA$9:AA$10001,MATCH($B65,业绩录入!$D$9:$D$10001,0)),0)</f>
        <v>0</v>
      </c>
      <c r="AD65" s="297">
        <f>IFERROR(INDEX(业绩录入!AB$9:AB$10001,MATCH($B65,业绩录入!$D$9:$D$10001,0)),0)</f>
        <v>0</v>
      </c>
      <c r="AE65" s="297">
        <f>IFERROR(INDEX(业绩录入!AC$9:AC$10001,MATCH($B65,业绩录入!$D$9:$D$10001,0)),0)</f>
        <v>0</v>
      </c>
      <c r="AF65" s="297">
        <f>IFERROR(INDEX(业绩录入!AD$9:AD$10001,MATCH($B65,业绩录入!$D$9:$D$10001,0)),0)</f>
        <v>0</v>
      </c>
      <c r="AG65" s="297">
        <f>IFERROR(INDEX(业绩录入!AE$9:AE$10001,MATCH($B65,业绩录入!$D$9:$D$10001,0)),0)</f>
        <v>0</v>
      </c>
      <c r="AH65" s="297">
        <f>IFERROR(INDEX(业绩录入!AF$9:AF$10001,MATCH($B65,业绩录入!$D$9:$D$10001,0)),0)</f>
        <v>0</v>
      </c>
      <c r="AI65" s="297">
        <f>IFERROR(INDEX(业绩录入!AG$9:AG$10001,MATCH($B65,业绩录入!$D$9:$D$10001,0)),0)</f>
        <v>0</v>
      </c>
      <c r="AJ65" s="297">
        <f>IFERROR(INDEX(业绩录入!AH$9:AH$10001,MATCH($B65,业绩录入!$D$9:$D$10001,0)),0)</f>
        <v>0</v>
      </c>
      <c r="AK65" s="297">
        <f>IFERROR(INDEX(业绩录入!AI$9:AI$10001,MATCH($B65,业绩录入!$D$9:$D$10001,0)),0)</f>
        <v>0</v>
      </c>
      <c r="AL65" s="297">
        <f>IFERROR(INDEX(业绩录入!AJ$9:AJ$10001,MATCH($B65,业绩录入!$D$9:$D$10001,0)),0)</f>
        <v>0.15</v>
      </c>
      <c r="AM65" s="297">
        <f>IFERROR(INDEX(业绩录入!AK$9:AK$10001,MATCH($B65,业绩录入!$D$9:$D$10001,0)),0)</f>
        <v>0</v>
      </c>
      <c r="AN65" s="297" t="str">
        <f>IFERROR(INDEX(业绩录入!AL$9:AL$10001,MATCH($B65,业绩录入!$D$9:$D$10001,0)),0)</f>
        <v>贺欢</v>
      </c>
      <c r="AO65" s="297" t="str">
        <f>IFERROR(INDEX(业绩录入!AM$9:AM$10001,MATCH($B65,业绩录入!$D$9:$D$10001,0)),0)</f>
        <v>贺欢</v>
      </c>
      <c r="AP65" s="297" t="str">
        <f>IFERROR(INDEX(业绩录入!AN$9:AN$10001,MATCH($B65,业绩录入!$D$9:$D$10001,0)),0)</f>
        <v>贺欢</v>
      </c>
      <c r="AQ65" s="297" t="str">
        <f>IFERROR(INDEX(业绩录入!AO$9:AO$10001,MATCH($B65,业绩录入!$D$9:$D$10001,0)),0)</f>
        <v>范勇</v>
      </c>
      <c r="AR65" s="297">
        <f>IFERROR(INDEX(业绩录入!AP$9:AP$10001,MATCH($B65,业绩录入!$D$9:$D$10001,0)),0)</f>
        <v>-140.49</v>
      </c>
      <c r="AS65" s="297">
        <f>IFERROR(INDEX(业绩录入!AQ$9:AQ$10001,MATCH($B65,业绩录入!$D$9:$D$10001,0)),0)</f>
        <v>-30.1</v>
      </c>
      <c r="AT65" s="297">
        <f>IFERROR(INDEX(业绩录入!AR$9:AR$10001,MATCH($B65,业绩录入!$D$9:$D$10001,0)),0)</f>
        <v>-20.07</v>
      </c>
      <c r="AU65" s="297">
        <f>IFERROR(INDEX(业绩录入!AS$9:AS$10001,MATCH($B65,业绩录入!$D$9:$D$10001,0)),0)</f>
        <v>-10.029999999999999</v>
      </c>
      <c r="AV65" s="297">
        <f>IFERROR(INDEX(业绩录入!AT$9:AT$10001,MATCH($B65,业绩录入!$D$9:$D$10001,0)),0)</f>
        <v>0.3</v>
      </c>
      <c r="AW65" s="297">
        <f>IFERROR(INDEX(业绩录入!AU$9:AU$10001,MATCH($B65,业绩录入!$D$9:$D$10001,0)),0)</f>
        <v>600</v>
      </c>
      <c r="AX65" s="297" t="str">
        <f>IFERROR(INDEX(业绩录入!AV$9:AV$10001,MATCH($B65,业绩录入!$D$9:$D$10001,0)),0)</f>
        <v>华华</v>
      </c>
      <c r="AY65" s="297" t="str">
        <f>IFERROR(INDEX(业绩录入!AW$9:AW$10001,MATCH($B65,业绩录入!$D$9:$D$10001,0)),0)</f>
        <v>华华</v>
      </c>
      <c r="AZ65" s="297" t="str">
        <f>IFERROR(INDEX(业绩录入!AX$9:AX$10001,MATCH($B65,业绩录入!$D$9:$D$10001,0)),0)</f>
        <v>志强</v>
      </c>
      <c r="BA65" s="297" t="str">
        <f>IFERROR(INDEX(业绩录入!AY$9:AY$10001,MATCH($B65,业绩录入!$D$9:$D$10001,0)),0)</f>
        <v>范勇</v>
      </c>
      <c r="BB65" s="297">
        <f>IFERROR(INDEX(业绩录入!AZ$9:AZ$10001,MATCH($B65,业绩录入!$D$9:$D$10001,0)),0)</f>
        <v>-280.98</v>
      </c>
      <c r="BC65" s="297">
        <f>IFERROR(INDEX(业绩录入!BA$9:BA$10001,MATCH($B65,业绩录入!$D$9:$D$10001,0)),0)</f>
        <v>-60.21</v>
      </c>
      <c r="BD65" s="297">
        <f>IFERROR(INDEX(业绩录入!BB$9:BB$10001,MATCH($B65,业绩录入!$D$9:$D$10001,0)),0)</f>
        <v>-40.14</v>
      </c>
      <c r="BE65" s="297">
        <f>IFERROR(INDEX(业绩录入!BC$9:BC$10001,MATCH($B65,业绩录入!$D$9:$D$10001,0)),0)</f>
        <v>-20.07</v>
      </c>
      <c r="BF65" s="297">
        <f>IFERROR(INDEX(业绩录入!BD$9:BD$10001,MATCH($B65,业绩录入!$D$9:$D$10001,0)),0)</f>
        <v>0.3</v>
      </c>
      <c r="BG65" s="297">
        <f>IFERROR(INDEX(业绩录入!BE$9:BE$10001,MATCH($B65,业绩录入!$D$9:$D$10001,0)),0)</f>
        <v>600</v>
      </c>
      <c r="BH65" s="297" t="str">
        <f>IFERROR(INDEX(业绩录入!BF$9:BF$10001,MATCH($B65,业绩录入!$D$9:$D$10001,0)),0)</f>
        <v>阿郎</v>
      </c>
      <c r="BI65" s="297" t="str">
        <f>IFERROR(INDEX(业绩录入!BG$9:BG$10001,MATCH($B65,业绩录入!$D$9:$D$10001,0)),0)</f>
        <v>阿郎</v>
      </c>
      <c r="BJ65" s="297" t="str">
        <f>IFERROR(INDEX(业绩录入!BH$9:BH$10001,MATCH($B65,业绩录入!$D$9:$D$10001,0)),0)</f>
        <v>志强</v>
      </c>
      <c r="BK65" s="297" t="str">
        <f>IFERROR(INDEX(业绩录入!BI$9:BI$10001,MATCH($B65,业绩录入!$D$9:$D$10001,0)),0)</f>
        <v>范勇</v>
      </c>
      <c r="BL65" s="297">
        <f>IFERROR(INDEX(业绩录入!BJ$9:BJ$10001,MATCH($B65,业绩录入!$D$9:$D$10001,0)),0)</f>
        <v>-280.98</v>
      </c>
      <c r="BM65" s="297">
        <f>IFERROR(INDEX(业绩录入!BK$9:BK$10001,MATCH($B65,业绩录入!$D$9:$D$10001,0)),0)</f>
        <v>-60.21</v>
      </c>
      <c r="BN65" s="297">
        <f>IFERROR(INDEX(业绩录入!BL$9:BL$10001,MATCH($B65,业绩录入!$D$9:$D$10001,0)),0)</f>
        <v>-40.14</v>
      </c>
      <c r="BO65" s="297">
        <f>IFERROR(INDEX(业绩录入!BM$9:BM$10001,MATCH($B65,业绩录入!$D$9:$D$10001,0)),0)</f>
        <v>-20.07</v>
      </c>
      <c r="BP65" s="297">
        <f>IFERROR(INDEX(业绩录入!BN$9:BN$10001,MATCH($B65,业绩录入!$D$9:$D$10001,0)),0)</f>
        <v>0.25</v>
      </c>
      <c r="BQ65" s="297">
        <f>IFERROR(INDEX(业绩录入!BO$9:BO$10001,MATCH($B65,业绩录入!$D$9:$D$10001,0)),0)</f>
        <v>500</v>
      </c>
      <c r="BR65" s="297" t="str">
        <f>IFERROR(INDEX(业绩录入!BP$9:BP$10001,MATCH($B65,业绩录入!$D$9:$D$10001,0)),0)</f>
        <v>志强</v>
      </c>
      <c r="BS65" s="297" t="str">
        <f>IFERROR(INDEX(业绩录入!BQ$9:BQ$10001,MATCH($B65,业绩录入!$D$9:$D$10001,0)),0)</f>
        <v>志强</v>
      </c>
      <c r="BT65" s="297" t="str">
        <f>IFERROR(INDEX(业绩录入!BR$9:BR$10001,MATCH($B65,业绩录入!$D$9:$D$10001,0)),0)</f>
        <v>志强</v>
      </c>
      <c r="BU65" s="297" t="str">
        <f>IFERROR(INDEX(业绩录入!BS$9:BS$10001,MATCH($B65,业绩录入!$D$9:$D$10001,0)),0)</f>
        <v>范勇</v>
      </c>
      <c r="BV65" s="297">
        <f>IFERROR(INDEX(业绩录入!BT$9:BT$10001,MATCH($B65,业绩录入!$D$9:$D$10001,0)),0)</f>
        <v>-234.15</v>
      </c>
      <c r="BW65" s="297">
        <f>IFERROR(INDEX(业绩录入!BU$9:BU$10001,MATCH($B65,业绩录入!$D$9:$D$10001,0)),0)</f>
        <v>-50.17</v>
      </c>
      <c r="BX65" s="297">
        <f>IFERROR(INDEX(业绩录入!BV$9:BV$10001,MATCH($B65,业绩录入!$D$9:$D$10001,0)),0)</f>
        <v>-33.450000000000003</v>
      </c>
      <c r="BY65" s="297">
        <f>IFERROR(INDEX(业绩录入!BW$9:BW$10001,MATCH($B65,业绩录入!$D$9:$D$10001,0)),0)</f>
        <v>-16.72</v>
      </c>
      <c r="BZ65" s="297">
        <f>IFERROR(INDEX(业绩录入!BX$9:BX$10001,MATCH($B65,业绩录入!$D$9:$D$10001,0)),0)</f>
        <v>0</v>
      </c>
      <c r="CA65" s="297">
        <f>IFERROR(INDEX(业绩录入!BY$9:BY$10001,MATCH($B65,业绩录入!$D$9:$D$10001,0)),0)</f>
        <v>0</v>
      </c>
      <c r="CB65" s="297">
        <f>IFERROR(INDEX(业绩录入!BZ$9:BZ$10001,MATCH($B65,业绩录入!$D$9:$D$10001,0)),0)</f>
        <v>0</v>
      </c>
      <c r="CC65" s="297">
        <f>IFERROR(INDEX(业绩录入!CA$9:CA$10001,MATCH($B65,业绩录入!$D$9:$D$10001,0)),0)</f>
        <v>0</v>
      </c>
      <c r="CD65" s="297">
        <f>IFERROR(INDEX(业绩录入!CB$9:CB$10001,MATCH($B65,业绩录入!$D$9:$D$10001,0)),0)</f>
        <v>0</v>
      </c>
      <c r="CE65" s="297">
        <f>IFERROR(INDEX(业绩录入!CC$9:CC$10001,MATCH($B65,业绩录入!$D$9:$D$10001,0)),0)</f>
        <v>0</v>
      </c>
      <c r="CF65" s="297">
        <f>IFERROR(INDEX(业绩录入!CD$9:CD$10001,MATCH($B65,业绩录入!$D$9:$D$10001,0)),0)</f>
        <v>0</v>
      </c>
      <c r="CG65" s="297">
        <f>IFERROR(INDEX(业绩录入!CE$9:CE$10001,MATCH($B65,业绩录入!$D$9:$D$10001,0)),0)</f>
        <v>0</v>
      </c>
      <c r="CH65" s="297">
        <f>IFERROR(INDEX(业绩录入!CF$9:CF$10001,MATCH($B65,业绩录入!$D$9:$D$10001,0)),0)</f>
        <v>0</v>
      </c>
      <c r="CI65" s="297">
        <f>IFERROR(INDEX(业绩录入!CG$9:CG$10001,MATCH($B65,业绩录入!$D$9:$D$10001,0)),0)</f>
        <v>0</v>
      </c>
      <c r="CJ65" s="297">
        <f>IFERROR(INDEX(业绩录入!CH$9:CH$10001,MATCH($B65,业绩录入!$D$9:$D$10001,0)),0)</f>
        <v>28</v>
      </c>
    </row>
    <row r="66" spans="1:88" s="319" customFormat="1">
      <c r="A66" s="638">
        <f t="shared" si="3"/>
        <v>0</v>
      </c>
      <c r="B66" s="297">
        <f>IFERROR(INDEX(业绩录入!$D$9:$D$44,MATCH(SMALL(业绩录入!$A$9:$A$44,ROW(A20)),业绩录入!$A$9:$A$44,0)),"")</f>
        <v>1909220021</v>
      </c>
      <c r="C66" s="297" t="str">
        <f>IFERROR(INDEX(业绩录入!E$9:E$10001,MATCH($B66,业绩录入!$D$9:$D$10001,0)),0)</f>
        <v>范勇</v>
      </c>
      <c r="D66" s="297" t="str">
        <f>IFERROR(INDEX(业绩录入!F$9:F$10001,MATCH($B66,业绩录入!$D$9:$D$10001,0)),0)</f>
        <v>2019/09/22</v>
      </c>
      <c r="E66" s="297" t="str">
        <f>IFERROR(INDEX(业绩录入!G$9:G$10001,MATCH($B66,业绩录入!$D$9:$D$10001,0)),0)</f>
        <v>婚纱照</v>
      </c>
      <c r="F66" s="297" t="str">
        <f>IFERROR(INDEX(业绩录入!H$9:H$10001,MATCH($B66,业绩录入!$D$9:$D$10001,0)),0)</f>
        <v>5600</v>
      </c>
      <c r="G66" s="297" t="str">
        <f>IFERROR(INDEX(业绩录入!I$9:I$10001,MATCH($B66,业绩录入!$D$9:$D$10001,0)),0)</f>
        <v>公司的风格</v>
      </c>
      <c r="H66" s="297">
        <f>IFERROR(INDEX(业绩录入!J$9:J$10001,MATCH($B66,业绩录入!$D$9:$D$10001,0)),0)</f>
        <v>0</v>
      </c>
      <c r="I66" s="297">
        <f>IFERROR(INDEX(业绩录入!K$9:K$10001,MATCH($B66,业绩录入!$D$9:$D$10001,0)),0)</f>
        <v>0</v>
      </c>
      <c r="J66" s="297">
        <f>IFERROR(INDEX(业绩录入!L$9:L$10001,MATCH($B66,业绩录入!$D$9:$D$10001,0)),0)</f>
        <v>0</v>
      </c>
      <c r="K66" s="297">
        <f>IFERROR(INDEX(业绩录入!M$9:M$10001,MATCH($B66,业绩录入!$D$9:$D$10001,0)),0)</f>
        <v>5600</v>
      </c>
      <c r="L66" s="297">
        <f>IFERROR(INDEX(业绩录入!N$9:N$10001,MATCH($B66,业绩录入!$D$9:$D$10001,0)),0)</f>
        <v>0</v>
      </c>
      <c r="M66" s="297">
        <f>IFERROR(INDEX(业绩录入!O$9:O$10001,MATCH($B66,业绩录入!$D$9:$D$10001,0)),0)</f>
        <v>0</v>
      </c>
      <c r="N66" s="297">
        <f>IFERROR(INDEX(业绩录入!P$9:P$10001,MATCH($B66,业绩录入!$D$9:$D$10001,0)),0)</f>
        <v>0</v>
      </c>
      <c r="O66" s="297">
        <f>IFERROR(INDEX(业绩录入!Q$9:Q$10001,MATCH($B66,业绩录入!$D$9:$D$10001,0)),0)</f>
        <v>0</v>
      </c>
      <c r="P66" s="297">
        <f>IFERROR(INDEX(业绩录入!R$9:R$10001,MATCH($B66,业绩录入!$D$9:$D$10001,0)),0)</f>
        <v>970</v>
      </c>
      <c r="Q66" s="297">
        <f>IFERROR(INDEX(业绩录入!S$9:S$10001,MATCH($B66,业绩录入!$D$9:$D$10001,0)),0)</f>
        <v>368</v>
      </c>
      <c r="R66" s="297">
        <f>IFERROR(INDEX(业绩录入!T$9:T$10001,MATCH($B66,业绩录入!$D$9:$D$10001,0)),0)</f>
        <v>-1338</v>
      </c>
      <c r="S66" s="297">
        <f>IFERROR(INDEX(业绩录入!U$9:U$10001,MATCH($B66,业绩录入!$D$9:$D$10001,0)),0)</f>
        <v>0</v>
      </c>
      <c r="T66" s="297">
        <f>IFERROR(INDEX(业绩录入!V$9:V$10001,MATCH($B66,业绩录入!$D$9:$D$10001,0)),0)</f>
        <v>0</v>
      </c>
      <c r="U66" s="676"/>
      <c r="V66" s="297"/>
      <c r="W66" s="297"/>
      <c r="X66" s="297"/>
      <c r="Y66" s="297" t="str">
        <f>IFERROR(INDEX(业绩录入!W$9:W$10001,MATCH($B66,业绩录入!$D$9:$D$10001,0)),0)</f>
        <v>张帮得上</v>
      </c>
      <c r="Z66" s="297">
        <f>IFERROR(INDEX(业绩录入!X$9:X$10001,MATCH($B66,业绩录入!$D$9:$D$10001,0)),0)</f>
        <v>0</v>
      </c>
      <c r="AA66" s="297" t="str">
        <f>IFERROR(INDEX(业绩录入!Y$9:Y$10001,MATCH($B66,业绩录入!$D$9:$D$10001,0)),0)</f>
        <v>23442123214</v>
      </c>
      <c r="AB66" s="297">
        <f>IFERROR(INDEX(业绩录入!Z$9:Z$10001,MATCH($B66,业绩录入!$D$9:$D$10001,0)),0)</f>
        <v>0</v>
      </c>
      <c r="AC66" s="297">
        <f>IFERROR(INDEX(业绩录入!AA$9:AA$10001,MATCH($B66,业绩录入!$D$9:$D$10001,0)),0)</f>
        <v>0</v>
      </c>
      <c r="AD66" s="297">
        <f>IFERROR(INDEX(业绩录入!AB$9:AB$10001,MATCH($B66,业绩录入!$D$9:$D$10001,0)),0)</f>
        <v>0</v>
      </c>
      <c r="AE66" s="297">
        <f>IFERROR(INDEX(业绩录入!AC$9:AC$10001,MATCH($B66,业绩录入!$D$9:$D$10001,0)),0)</f>
        <v>0</v>
      </c>
      <c r="AF66" s="297">
        <f>IFERROR(INDEX(业绩录入!AD$9:AD$10001,MATCH($B66,业绩录入!$D$9:$D$10001,0)),0)</f>
        <v>0</v>
      </c>
      <c r="AG66" s="297">
        <f>IFERROR(INDEX(业绩录入!AE$9:AE$10001,MATCH($B66,业绩录入!$D$9:$D$10001,0)),0)</f>
        <v>0</v>
      </c>
      <c r="AH66" s="297">
        <f>IFERROR(INDEX(业绩录入!AF$9:AF$10001,MATCH($B66,业绩录入!$D$9:$D$10001,0)),0)</f>
        <v>0</v>
      </c>
      <c r="AI66" s="297">
        <f>IFERROR(INDEX(业绩录入!AG$9:AG$10001,MATCH($B66,业绩录入!$D$9:$D$10001,0)),0)</f>
        <v>0</v>
      </c>
      <c r="AJ66" s="297">
        <f>IFERROR(INDEX(业绩录入!AH$9:AH$10001,MATCH($B66,业绩录入!$D$9:$D$10001,0)),0)</f>
        <v>0</v>
      </c>
      <c r="AK66" s="297">
        <f>IFERROR(INDEX(业绩录入!AI$9:AI$10001,MATCH($B66,业绩录入!$D$9:$D$10001,0)),0)</f>
        <v>0</v>
      </c>
      <c r="AL66" s="297">
        <f>IFERROR(INDEX(业绩录入!AJ$9:AJ$10001,MATCH($B66,业绩录入!$D$9:$D$10001,0)),0)</f>
        <v>0.15</v>
      </c>
      <c r="AM66" s="297">
        <f>IFERROR(INDEX(业绩录入!AK$9:AK$10001,MATCH($B66,业绩录入!$D$9:$D$10001,0)),0)</f>
        <v>0</v>
      </c>
      <c r="AN66" s="297" t="str">
        <f>IFERROR(INDEX(业绩录入!AL$9:AL$10001,MATCH($B66,业绩录入!$D$9:$D$10001,0)),0)</f>
        <v>贺欢</v>
      </c>
      <c r="AO66" s="297" t="str">
        <f>IFERROR(INDEX(业绩录入!AM$9:AM$10001,MATCH($B66,业绩录入!$D$9:$D$10001,0)),0)</f>
        <v>贺欢</v>
      </c>
      <c r="AP66" s="297" t="str">
        <f>IFERROR(INDEX(业绩录入!AN$9:AN$10001,MATCH($B66,业绩录入!$D$9:$D$10001,0)),0)</f>
        <v>贺欢</v>
      </c>
      <c r="AQ66" s="297" t="str">
        <f>IFERROR(INDEX(业绩录入!AO$9:AO$10001,MATCH($B66,业绩录入!$D$9:$D$10001,0)),0)</f>
        <v>范勇</v>
      </c>
      <c r="AR66" s="297">
        <f>IFERROR(INDEX(业绩录入!AP$9:AP$10001,MATCH($B66,业绩录入!$D$9:$D$10001,0)),0)</f>
        <v>-140.49</v>
      </c>
      <c r="AS66" s="297">
        <f>IFERROR(INDEX(业绩录入!AQ$9:AQ$10001,MATCH($B66,业绩录入!$D$9:$D$10001,0)),0)</f>
        <v>-30.1</v>
      </c>
      <c r="AT66" s="297">
        <f>IFERROR(INDEX(业绩录入!AR$9:AR$10001,MATCH($B66,业绩录入!$D$9:$D$10001,0)),0)</f>
        <v>-20.07</v>
      </c>
      <c r="AU66" s="297">
        <f>IFERROR(INDEX(业绩录入!AS$9:AS$10001,MATCH($B66,业绩录入!$D$9:$D$10001,0)),0)</f>
        <v>-10.029999999999999</v>
      </c>
      <c r="AV66" s="297">
        <f>IFERROR(INDEX(业绩录入!AT$9:AT$10001,MATCH($B66,业绩录入!$D$9:$D$10001,0)),0)</f>
        <v>0.3</v>
      </c>
      <c r="AW66" s="297">
        <f>IFERROR(INDEX(业绩录入!AU$9:AU$10001,MATCH($B66,业绩录入!$D$9:$D$10001,0)),0)</f>
        <v>600</v>
      </c>
      <c r="AX66" s="297" t="str">
        <f>IFERROR(INDEX(业绩录入!AV$9:AV$10001,MATCH($B66,业绩录入!$D$9:$D$10001,0)),0)</f>
        <v>华华</v>
      </c>
      <c r="AY66" s="297" t="str">
        <f>IFERROR(INDEX(业绩录入!AW$9:AW$10001,MATCH($B66,业绩录入!$D$9:$D$10001,0)),0)</f>
        <v>华华</v>
      </c>
      <c r="AZ66" s="297" t="str">
        <f>IFERROR(INDEX(业绩录入!AX$9:AX$10001,MATCH($B66,业绩录入!$D$9:$D$10001,0)),0)</f>
        <v>志强</v>
      </c>
      <c r="BA66" s="297" t="str">
        <f>IFERROR(INDEX(业绩录入!AY$9:AY$10001,MATCH($B66,业绩录入!$D$9:$D$10001,0)),0)</f>
        <v>范勇</v>
      </c>
      <c r="BB66" s="297">
        <f>IFERROR(INDEX(业绩录入!AZ$9:AZ$10001,MATCH($B66,业绩录入!$D$9:$D$10001,0)),0)</f>
        <v>-280.98</v>
      </c>
      <c r="BC66" s="297">
        <f>IFERROR(INDEX(业绩录入!BA$9:BA$10001,MATCH($B66,业绩录入!$D$9:$D$10001,0)),0)</f>
        <v>-60.21</v>
      </c>
      <c r="BD66" s="297">
        <f>IFERROR(INDEX(业绩录入!BB$9:BB$10001,MATCH($B66,业绩录入!$D$9:$D$10001,0)),0)</f>
        <v>-40.14</v>
      </c>
      <c r="BE66" s="297">
        <f>IFERROR(INDEX(业绩录入!BC$9:BC$10001,MATCH($B66,业绩录入!$D$9:$D$10001,0)),0)</f>
        <v>-20.07</v>
      </c>
      <c r="BF66" s="297">
        <f>IFERROR(INDEX(业绩录入!BD$9:BD$10001,MATCH($B66,业绩录入!$D$9:$D$10001,0)),0)</f>
        <v>0.3</v>
      </c>
      <c r="BG66" s="297">
        <f>IFERROR(INDEX(业绩录入!BE$9:BE$10001,MATCH($B66,业绩录入!$D$9:$D$10001,0)),0)</f>
        <v>600</v>
      </c>
      <c r="BH66" s="297" t="str">
        <f>IFERROR(INDEX(业绩录入!BF$9:BF$10001,MATCH($B66,业绩录入!$D$9:$D$10001,0)),0)</f>
        <v>阿郎</v>
      </c>
      <c r="BI66" s="297" t="str">
        <f>IFERROR(INDEX(业绩录入!BG$9:BG$10001,MATCH($B66,业绩录入!$D$9:$D$10001,0)),0)</f>
        <v>阿郎</v>
      </c>
      <c r="BJ66" s="297" t="str">
        <f>IFERROR(INDEX(业绩录入!BH$9:BH$10001,MATCH($B66,业绩录入!$D$9:$D$10001,0)),0)</f>
        <v>志强</v>
      </c>
      <c r="BK66" s="297" t="str">
        <f>IFERROR(INDEX(业绩录入!BI$9:BI$10001,MATCH($B66,业绩录入!$D$9:$D$10001,0)),0)</f>
        <v>范勇</v>
      </c>
      <c r="BL66" s="297">
        <f>IFERROR(INDEX(业绩录入!BJ$9:BJ$10001,MATCH($B66,业绩录入!$D$9:$D$10001,0)),0)</f>
        <v>-280.98</v>
      </c>
      <c r="BM66" s="297">
        <f>IFERROR(INDEX(业绩录入!BK$9:BK$10001,MATCH($B66,业绩录入!$D$9:$D$10001,0)),0)</f>
        <v>-60.21</v>
      </c>
      <c r="BN66" s="297">
        <f>IFERROR(INDEX(业绩录入!BL$9:BL$10001,MATCH($B66,业绩录入!$D$9:$D$10001,0)),0)</f>
        <v>-40.14</v>
      </c>
      <c r="BO66" s="297">
        <f>IFERROR(INDEX(业绩录入!BM$9:BM$10001,MATCH($B66,业绩录入!$D$9:$D$10001,0)),0)</f>
        <v>-20.07</v>
      </c>
      <c r="BP66" s="297">
        <f>IFERROR(INDEX(业绩录入!BN$9:BN$10001,MATCH($B66,业绩录入!$D$9:$D$10001,0)),0)</f>
        <v>0.25</v>
      </c>
      <c r="BQ66" s="297">
        <f>IFERROR(INDEX(业绩录入!BO$9:BO$10001,MATCH($B66,业绩录入!$D$9:$D$10001,0)),0)</f>
        <v>500</v>
      </c>
      <c r="BR66" s="297" t="str">
        <f>IFERROR(INDEX(业绩录入!BP$9:BP$10001,MATCH($B66,业绩录入!$D$9:$D$10001,0)),0)</f>
        <v>志强</v>
      </c>
      <c r="BS66" s="297" t="str">
        <f>IFERROR(INDEX(业绩录入!BQ$9:BQ$10001,MATCH($B66,业绩录入!$D$9:$D$10001,0)),0)</f>
        <v>志强</v>
      </c>
      <c r="BT66" s="297" t="str">
        <f>IFERROR(INDEX(业绩录入!BR$9:BR$10001,MATCH($B66,业绩录入!$D$9:$D$10001,0)),0)</f>
        <v>志强</v>
      </c>
      <c r="BU66" s="297" t="str">
        <f>IFERROR(INDEX(业绩录入!BS$9:BS$10001,MATCH($B66,业绩录入!$D$9:$D$10001,0)),0)</f>
        <v>范勇</v>
      </c>
      <c r="BV66" s="297">
        <f>IFERROR(INDEX(业绩录入!BT$9:BT$10001,MATCH($B66,业绩录入!$D$9:$D$10001,0)),0)</f>
        <v>-234.15</v>
      </c>
      <c r="BW66" s="297">
        <f>IFERROR(INDEX(业绩录入!BU$9:BU$10001,MATCH($B66,业绩录入!$D$9:$D$10001,0)),0)</f>
        <v>-50.17</v>
      </c>
      <c r="BX66" s="297">
        <f>IFERROR(INDEX(业绩录入!BV$9:BV$10001,MATCH($B66,业绩录入!$D$9:$D$10001,0)),0)</f>
        <v>-33.450000000000003</v>
      </c>
      <c r="BY66" s="297">
        <f>IFERROR(INDEX(业绩录入!BW$9:BW$10001,MATCH($B66,业绩录入!$D$9:$D$10001,0)),0)</f>
        <v>-16.72</v>
      </c>
      <c r="BZ66" s="297">
        <f>IFERROR(INDEX(业绩录入!BX$9:BX$10001,MATCH($B66,业绩录入!$D$9:$D$10001,0)),0)</f>
        <v>0</v>
      </c>
      <c r="CA66" s="297">
        <f>IFERROR(INDEX(业绩录入!BY$9:BY$10001,MATCH($B66,业绩录入!$D$9:$D$10001,0)),0)</f>
        <v>0</v>
      </c>
      <c r="CB66" s="297">
        <f>IFERROR(INDEX(业绩录入!BZ$9:BZ$10001,MATCH($B66,业绩录入!$D$9:$D$10001,0)),0)</f>
        <v>0</v>
      </c>
      <c r="CC66" s="297">
        <f>IFERROR(INDEX(业绩录入!CA$9:CA$10001,MATCH($B66,业绩录入!$D$9:$D$10001,0)),0)</f>
        <v>0</v>
      </c>
      <c r="CD66" s="297">
        <f>IFERROR(INDEX(业绩录入!CB$9:CB$10001,MATCH($B66,业绩录入!$D$9:$D$10001,0)),0)</f>
        <v>0</v>
      </c>
      <c r="CE66" s="297">
        <f>IFERROR(INDEX(业绩录入!CC$9:CC$10001,MATCH($B66,业绩录入!$D$9:$D$10001,0)),0)</f>
        <v>0</v>
      </c>
      <c r="CF66" s="297">
        <f>IFERROR(INDEX(业绩录入!CD$9:CD$10001,MATCH($B66,业绩录入!$D$9:$D$10001,0)),0)</f>
        <v>0</v>
      </c>
      <c r="CG66" s="297">
        <f>IFERROR(INDEX(业绩录入!CE$9:CE$10001,MATCH($B66,业绩录入!$D$9:$D$10001,0)),0)</f>
        <v>0</v>
      </c>
      <c r="CH66" s="297">
        <f>IFERROR(INDEX(业绩录入!CF$9:CF$10001,MATCH($B66,业绩录入!$D$9:$D$10001,0)),0)</f>
        <v>0</v>
      </c>
      <c r="CI66" s="297">
        <f>IFERROR(INDEX(业绩录入!CG$9:CG$10001,MATCH($B66,业绩录入!$D$9:$D$10001,0)),0)</f>
        <v>0</v>
      </c>
    </row>
    <row r="67" spans="1:88" s="319" customFormat="1">
      <c r="A67" s="638">
        <f t="shared" si="3"/>
        <v>0</v>
      </c>
      <c r="B67" s="297">
        <f>IFERROR(INDEX(业绩录入!$D$9:$D$44,MATCH(SMALL(业绩录入!$A$9:$A$44,ROW(A21)),业绩录入!$A$9:$A$44,0)),"")</f>
        <v>1909220022</v>
      </c>
      <c r="C67" s="297" t="str">
        <f>IFERROR(INDEX(业绩录入!E$9:E$10001,MATCH($B67,业绩录入!$D$9:$D$10001,0)),0)</f>
        <v>范勇</v>
      </c>
      <c r="D67" s="297" t="str">
        <f>IFERROR(INDEX(业绩录入!F$9:F$10001,MATCH($B67,业绩录入!$D$9:$D$10001,0)),0)</f>
        <v>2019/09/22</v>
      </c>
      <c r="E67" s="297" t="str">
        <f>IFERROR(INDEX(业绩录入!G$9:G$10001,MATCH($B67,业绩录入!$D$9:$D$10001,0)),0)</f>
        <v>婚纱照</v>
      </c>
      <c r="F67" s="297" t="str">
        <f>IFERROR(INDEX(业绩录入!H$9:H$10001,MATCH($B67,业绩录入!$D$9:$D$10001,0)),0)</f>
        <v>4900</v>
      </c>
      <c r="G67" s="297" t="str">
        <f>IFERROR(INDEX(业绩录入!I$9:I$10001,MATCH($B67,业绩录入!$D$9:$D$10001,0)),0)</f>
        <v>爱妻1号</v>
      </c>
      <c r="H67" s="297" t="str">
        <f>IFERROR(INDEX(业绩录入!J$9:J$10001,MATCH($B67,业绩录入!$D$9:$D$10001,0)),0)</f>
        <v>微信订单</v>
      </c>
      <c r="I67" s="297" t="str">
        <f>IFERROR(INDEX(业绩录入!K$9:K$10001,MATCH($B67,业绩录入!$D$9:$D$10001,0)),0)</f>
        <v>4900</v>
      </c>
      <c r="J67" s="297">
        <f>IFERROR(INDEX(业绩录入!L$9:L$10001,MATCH($B67,业绩录入!$D$9:$D$10001,0)),0)</f>
        <v>0</v>
      </c>
      <c r="K67" s="297">
        <f>IFERROR(INDEX(业绩录入!M$9:M$10001,MATCH($B67,业绩录入!$D$9:$D$10001,0)),0)</f>
        <v>0</v>
      </c>
      <c r="L67" s="297">
        <f>IFERROR(INDEX(业绩录入!N$9:N$10001,MATCH($B67,业绩录入!$D$9:$D$10001,0)),0)</f>
        <v>0</v>
      </c>
      <c r="M67" s="297">
        <f>IFERROR(INDEX(业绩录入!O$9:O$10001,MATCH($B67,业绩录入!$D$9:$D$10001,0)),0)</f>
        <v>0</v>
      </c>
      <c r="N67" s="297">
        <f>IFERROR(INDEX(业绩录入!P$9:P$10001,MATCH($B67,业绩录入!$D$9:$D$10001,0)),0)</f>
        <v>1470</v>
      </c>
      <c r="O67" s="297">
        <f>IFERROR(INDEX(业绩录入!Q$9:Q$10001,MATCH($B67,业绩录入!$D$9:$D$10001,0)),0)</f>
        <v>3430</v>
      </c>
      <c r="P67" s="297">
        <f>IFERROR(INDEX(业绩录入!R$9:R$10001,MATCH($B67,业绩录入!$D$9:$D$10001,0)),0)</f>
        <v>700</v>
      </c>
      <c r="Q67" s="297">
        <f>IFERROR(INDEX(业绩录入!S$9:S$10001,MATCH($B67,业绩录入!$D$9:$D$10001,0)),0)</f>
        <v>895</v>
      </c>
      <c r="R67" s="297">
        <f>IFERROR(INDEX(业绩录入!T$9:T$10001,MATCH($B67,业绩录入!$D$9:$D$10001,0)),0)</f>
        <v>1835</v>
      </c>
      <c r="S67" s="297">
        <f>IFERROR(INDEX(业绩录入!U$9:U$10001,MATCH($B67,业绩录入!$D$9:$D$10001,0)),0)</f>
        <v>0</v>
      </c>
      <c r="T67" s="297">
        <f>IFERROR(INDEX(业绩录入!V$9:V$10001,MATCH($B67,业绩录入!$D$9:$D$10001,0)),0)</f>
        <v>0</v>
      </c>
      <c r="U67" s="676"/>
      <c r="V67" s="297"/>
      <c r="W67" s="297"/>
      <c r="X67" s="297"/>
      <c r="Y67" s="297" t="str">
        <f>IFERROR(INDEX(业绩录入!W$9:W$10001,MATCH($B67,业绩录入!$D$9:$D$10001,0)),0)</f>
        <v>会馆</v>
      </c>
      <c r="Z67" s="297">
        <f>IFERROR(INDEX(业绩录入!X$9:X$10001,MATCH($B67,业绩录入!$D$9:$D$10001,0)),0)</f>
        <v>0</v>
      </c>
      <c r="AA67" s="297" t="str">
        <f>IFERROR(INDEX(业绩录入!Y$9:Y$10001,MATCH($B67,业绩录入!$D$9:$D$10001,0)),0)</f>
        <v>656466546557</v>
      </c>
      <c r="AB67" s="297" t="str">
        <f>IFERROR(INDEX(业绩录入!Z$9:Z$10001,MATCH($B67,业绩录入!$D$9:$D$10001,0)),0)</f>
        <v>2019/09/3</v>
      </c>
      <c r="AC67" s="297">
        <f>IFERROR(INDEX(业绩录入!AA$9:AA$10001,MATCH($B67,业绩录入!$D$9:$D$10001,0)),0)</f>
        <v>0</v>
      </c>
      <c r="AD67" s="297">
        <f>IFERROR(INDEX(业绩录入!AB$9:AB$10001,MATCH($B67,业绩录入!$D$9:$D$10001,0)),0)</f>
        <v>0</v>
      </c>
      <c r="AE67" s="297">
        <f>IFERROR(INDEX(业绩录入!AC$9:AC$10001,MATCH($B67,业绩录入!$D$9:$D$10001,0)),0)</f>
        <v>0</v>
      </c>
      <c r="AF67" s="297">
        <f>IFERROR(INDEX(业绩录入!AD$9:AD$10001,MATCH($B67,业绩录入!$D$9:$D$10001,0)),0)</f>
        <v>0</v>
      </c>
      <c r="AG67" s="297">
        <f>IFERROR(INDEX(业绩录入!AE$9:AE$10001,MATCH($B67,业绩录入!$D$9:$D$10001,0)),0)</f>
        <v>0</v>
      </c>
      <c r="AH67" s="297">
        <f>IFERROR(INDEX(业绩录入!AF$9:AF$10001,MATCH($B67,业绩录入!$D$9:$D$10001,0)),0)</f>
        <v>0</v>
      </c>
      <c r="AI67" s="297">
        <f>IFERROR(INDEX(业绩录入!AG$9:AG$10001,MATCH($B67,业绩录入!$D$9:$D$10001,0)),0)</f>
        <v>0</v>
      </c>
      <c r="AJ67" s="297">
        <f>IFERROR(INDEX(业绩录入!AH$9:AH$10001,MATCH($B67,业绩录入!$D$9:$D$10001,0)),0)</f>
        <v>0</v>
      </c>
      <c r="AK67" s="297">
        <f>IFERROR(INDEX(业绩录入!AI$9:AI$10001,MATCH($B67,业绩录入!$D$9:$D$10001,0)),0)</f>
        <v>0</v>
      </c>
      <c r="AL67" s="297">
        <f>IFERROR(INDEX(业绩录入!AJ$9:AJ$10001,MATCH($B67,业绩录入!$D$9:$D$10001,0)),0)</f>
        <v>0.15</v>
      </c>
      <c r="AM67" s="297" t="str">
        <f>IFERROR(INDEX(业绩录入!AK$9:AK$10001,MATCH($B67,业绩录入!$D$9:$D$10001,0)),0)</f>
        <v>贺欢</v>
      </c>
      <c r="AN67" s="297">
        <f>IFERROR(INDEX(业绩录入!AL$9:AL$10001,MATCH($B67,业绩录入!$D$9:$D$10001,0)),0)</f>
        <v>735</v>
      </c>
      <c r="AO67" s="297" t="str">
        <f>IFERROR(INDEX(业绩录入!AM$9:AM$10001,MATCH($B67,业绩录入!$D$9:$D$10001,0)),0)</f>
        <v>贺欢</v>
      </c>
      <c r="AP67" s="297" t="str">
        <f>IFERROR(INDEX(业绩录入!AN$9:AN$10001,MATCH($B67,业绩录入!$D$9:$D$10001,0)),0)</f>
        <v>贺欢</v>
      </c>
      <c r="AQ67" s="297" t="str">
        <f>IFERROR(INDEX(业绩录入!AO$9:AO$10001,MATCH($B67,业绩录入!$D$9:$D$10001,0)),0)</f>
        <v>范勇</v>
      </c>
      <c r="AR67" s="297">
        <f>IFERROR(INDEX(业绩录入!AP$9:AP$10001,MATCH($B67,业绩录入!$D$9:$D$10001,0)),0)</f>
        <v>192.67</v>
      </c>
      <c r="AS67" s="297">
        <f>IFERROR(INDEX(业绩录入!AQ$9:AQ$10001,MATCH($B67,业绩录入!$D$9:$D$10001,0)),0)</f>
        <v>41.28</v>
      </c>
      <c r="AT67" s="297">
        <f>IFERROR(INDEX(业绩录入!AR$9:AR$10001,MATCH($B67,业绩录入!$D$9:$D$10001,0)),0)</f>
        <v>27.52</v>
      </c>
      <c r="AU67" s="297">
        <f>IFERROR(INDEX(业绩录入!AS$9:AS$10001,MATCH($B67,业绩录入!$D$9:$D$10001,0)),0)</f>
        <v>13.76</v>
      </c>
      <c r="AV67" s="297">
        <f>IFERROR(INDEX(业绩录入!AT$9:AT$10001,MATCH($B67,业绩录入!$D$9:$D$10001,0)),0)</f>
        <v>0.3</v>
      </c>
      <c r="AW67" s="297" t="str">
        <f>IFERROR(INDEX(业绩录入!AU$9:AU$10001,MATCH($B67,业绩录入!$D$9:$D$10001,0)),0)</f>
        <v>华华</v>
      </c>
      <c r="AX67" s="297">
        <f>IFERROR(INDEX(业绩录入!AV$9:AV$10001,MATCH($B67,业绩录入!$D$9:$D$10001,0)),0)</f>
        <v>600</v>
      </c>
      <c r="AY67" s="297" t="str">
        <f>IFERROR(INDEX(业绩录入!AW$9:AW$10001,MATCH($B67,业绩录入!$D$9:$D$10001,0)),0)</f>
        <v>华华</v>
      </c>
      <c r="AZ67" s="297" t="str">
        <f>IFERROR(INDEX(业绩录入!AX$9:AX$10001,MATCH($B67,业绩录入!$D$9:$D$10001,0)),0)</f>
        <v>志强</v>
      </c>
      <c r="BA67" s="297" t="str">
        <f>IFERROR(INDEX(业绩录入!AY$9:AY$10001,MATCH($B67,业绩录入!$D$9:$D$10001,0)),0)</f>
        <v>范勇</v>
      </c>
      <c r="BB67" s="297">
        <f>IFERROR(INDEX(业绩录入!AZ$9:AZ$10001,MATCH($B67,业绩录入!$D$9:$D$10001,0)),0)</f>
        <v>385.35</v>
      </c>
      <c r="BC67" s="297">
        <f>IFERROR(INDEX(业绩录入!BA$9:BA$10001,MATCH($B67,业绩录入!$D$9:$D$10001,0)),0)</f>
        <v>82.57</v>
      </c>
      <c r="BD67" s="297">
        <f>IFERROR(INDEX(业绩录入!BB$9:BB$10001,MATCH($B67,业绩录入!$D$9:$D$10001,0)),0)</f>
        <v>55.05</v>
      </c>
      <c r="BE67" s="297">
        <f>IFERROR(INDEX(业绩录入!BC$9:BC$10001,MATCH($B67,业绩录入!$D$9:$D$10001,0)),0)</f>
        <v>27.52</v>
      </c>
      <c r="BF67" s="297">
        <f>IFERROR(INDEX(业绩录入!BD$9:BD$10001,MATCH($B67,业绩录入!$D$9:$D$10001,0)),0)</f>
        <v>0.3</v>
      </c>
      <c r="BG67" s="297" t="str">
        <f>IFERROR(INDEX(业绩录入!BE$9:BE$10001,MATCH($B67,业绩录入!$D$9:$D$10001,0)),0)</f>
        <v>阿郎</v>
      </c>
      <c r="BH67" s="297">
        <f>IFERROR(INDEX(业绩录入!BF$9:BF$10001,MATCH($B67,业绩录入!$D$9:$D$10001,0)),0)</f>
        <v>600</v>
      </c>
      <c r="BI67" s="297" t="str">
        <f>IFERROR(INDEX(业绩录入!BG$9:BG$10001,MATCH($B67,业绩录入!$D$9:$D$10001,0)),0)</f>
        <v>阿郎</v>
      </c>
      <c r="BJ67" s="297" t="str">
        <f>IFERROR(INDEX(业绩录入!BH$9:BH$10001,MATCH($B67,业绩录入!$D$9:$D$10001,0)),0)</f>
        <v>志强</v>
      </c>
      <c r="BK67" s="297" t="str">
        <f>IFERROR(INDEX(业绩录入!BI$9:BI$10001,MATCH($B67,业绩录入!$D$9:$D$10001,0)),0)</f>
        <v>范勇</v>
      </c>
      <c r="BL67" s="297">
        <f>IFERROR(INDEX(业绩录入!BJ$9:BJ$10001,MATCH($B67,业绩录入!$D$9:$D$10001,0)),0)</f>
        <v>385.35</v>
      </c>
      <c r="BM67" s="297">
        <f>IFERROR(INDEX(业绩录入!BK$9:BK$10001,MATCH($B67,业绩录入!$D$9:$D$10001,0)),0)</f>
        <v>82.57</v>
      </c>
      <c r="BN67" s="297">
        <f>IFERROR(INDEX(业绩录入!BL$9:BL$10001,MATCH($B67,业绩录入!$D$9:$D$10001,0)),0)</f>
        <v>55.05</v>
      </c>
      <c r="BO67" s="297">
        <f>IFERROR(INDEX(业绩录入!BM$9:BM$10001,MATCH($B67,业绩录入!$D$9:$D$10001,0)),0)</f>
        <v>27.52</v>
      </c>
      <c r="BP67" s="297">
        <f>IFERROR(INDEX(业绩录入!BN$9:BN$10001,MATCH($B67,业绩录入!$D$9:$D$10001,0)),0)</f>
        <v>0.25</v>
      </c>
      <c r="BQ67" s="297" t="str">
        <f>IFERROR(INDEX(业绩录入!BO$9:BO$10001,MATCH($B67,业绩录入!$D$9:$D$10001,0)),0)</f>
        <v>志强</v>
      </c>
      <c r="BR67" s="297">
        <f>IFERROR(INDEX(业绩录入!BP$9:BP$10001,MATCH($B67,业绩录入!$D$9:$D$10001,0)),0)</f>
        <v>500</v>
      </c>
      <c r="BS67" s="297" t="str">
        <f>IFERROR(INDEX(业绩录入!BQ$9:BQ$10001,MATCH($B67,业绩录入!$D$9:$D$10001,0)),0)</f>
        <v>志强</v>
      </c>
      <c r="BT67" s="297" t="str">
        <f>IFERROR(INDEX(业绩录入!BR$9:BR$10001,MATCH($B67,业绩录入!$D$9:$D$10001,0)),0)</f>
        <v>志强</v>
      </c>
      <c r="BU67" s="297" t="str">
        <f>IFERROR(INDEX(业绩录入!BS$9:BS$10001,MATCH($B67,业绩录入!$D$9:$D$10001,0)),0)</f>
        <v>范勇</v>
      </c>
      <c r="BV67" s="297">
        <f>IFERROR(INDEX(业绩录入!BT$9:BT$10001,MATCH($B67,业绩录入!$D$9:$D$10001,0)),0)</f>
        <v>321.12</v>
      </c>
      <c r="BW67" s="297">
        <f>IFERROR(INDEX(业绩录入!BU$9:BU$10001,MATCH($B67,业绩录入!$D$9:$D$10001,0)),0)</f>
        <v>68.81</v>
      </c>
      <c r="BX67" s="297">
        <f>IFERROR(INDEX(业绩录入!BV$9:BV$10001,MATCH($B67,业绩录入!$D$9:$D$10001,0)),0)</f>
        <v>45.87</v>
      </c>
      <c r="BY67" s="297">
        <f>IFERROR(INDEX(业绩录入!BW$9:BW$10001,MATCH($B67,业绩录入!$D$9:$D$10001,0)),0)</f>
        <v>22.93</v>
      </c>
      <c r="BZ67" s="297">
        <f>IFERROR(INDEX(业绩录入!BX$9:BX$10001,MATCH($B67,业绩录入!$D$9:$D$10001,0)),0)</f>
        <v>0</v>
      </c>
      <c r="CA67" s="297">
        <f>IFERROR(INDEX(业绩录入!BY$9:BY$10001,MATCH($B67,业绩录入!$D$9:$D$10001,0)),0)</f>
        <v>0</v>
      </c>
      <c r="CB67" s="297">
        <f>IFERROR(INDEX(业绩录入!BZ$9:BZ$10001,MATCH($B67,业绩录入!$D$9:$D$10001,0)),0)</f>
        <v>0</v>
      </c>
      <c r="CC67" s="297">
        <f>IFERROR(INDEX(业绩录入!CA$9:CA$10001,MATCH($B67,业绩录入!$D$9:$D$10001,0)),0)</f>
        <v>0</v>
      </c>
      <c r="CD67" s="297">
        <f>IFERROR(INDEX(业绩录入!CB$9:CB$10001,MATCH($B67,业绩录入!$D$9:$D$10001,0)),0)</f>
        <v>0</v>
      </c>
      <c r="CE67" s="297">
        <f>IFERROR(INDEX(业绩录入!CC$9:CC$10001,MATCH($B67,业绩录入!$D$9:$D$10001,0)),0)</f>
        <v>0</v>
      </c>
      <c r="CF67" s="297">
        <f>IFERROR(INDEX(业绩录入!CD$9:CD$10001,MATCH($B67,业绩录入!$D$9:$D$10001,0)),0)</f>
        <v>0</v>
      </c>
      <c r="CG67" s="297">
        <f>IFERROR(INDEX(业绩录入!CE$9:CE$10001,MATCH($B67,业绩录入!$D$9:$D$10001,0)),0)</f>
        <v>0</v>
      </c>
      <c r="CH67" s="297">
        <f>IFERROR(INDEX(业绩录入!CF$9:CF$10001,MATCH($B67,业绩录入!$D$9:$D$10001,0)),0)</f>
        <v>0</v>
      </c>
      <c r="CI67" s="297">
        <f>IFERROR(INDEX(业绩录入!CG$9:CG$10001,MATCH($B67,业绩录入!$D$9:$D$10001,0)),0)</f>
        <v>0</v>
      </c>
    </row>
    <row r="68" spans="1:88" s="319" customFormat="1">
      <c r="A68" s="638">
        <f t="shared" si="3"/>
        <v>0</v>
      </c>
      <c r="B68" s="297">
        <f>IFERROR(INDEX(业绩录入!$D$9:$D$44,MATCH(SMALL(业绩录入!$A$9:$A$44,ROW(A22)),业绩录入!$A$9:$A$44,0)),"")</f>
        <v>1909220023</v>
      </c>
      <c r="C68" s="297" t="str">
        <f>IFERROR(INDEX(业绩录入!E$9:E$10001,MATCH($B68,业绩录入!$D$9:$D$10001,0)),0)</f>
        <v>范勇</v>
      </c>
      <c r="D68" s="297" t="str">
        <f>IFERROR(INDEX(业绩录入!F$9:F$10001,MATCH($B68,业绩录入!$D$9:$D$10001,0)),0)</f>
        <v>2019/09/22</v>
      </c>
      <c r="E68" s="297" t="str">
        <f>IFERROR(INDEX(业绩录入!G$9:G$10001,MATCH($B68,业绩录入!$D$9:$D$10001,0)),0)</f>
        <v>婚纱照</v>
      </c>
      <c r="F68" s="297" t="str">
        <f>IFERROR(INDEX(业绩录入!H$9:H$10001,MATCH($B68,业绩录入!$D$9:$D$10001,0)),0)</f>
        <v>4900</v>
      </c>
      <c r="G68" s="297" t="str">
        <f>IFERROR(INDEX(业绩录入!I$9:I$10001,MATCH($B68,业绩录入!$D$9:$D$10001,0)),0)</f>
        <v>爱妻1号</v>
      </c>
      <c r="H68" s="297" t="str">
        <f>IFERROR(INDEX(业绩录入!J$9:J$10001,MATCH($B68,业绩录入!$D$9:$D$10001,0)),0)</f>
        <v>网络订单</v>
      </c>
      <c r="I68" s="297" t="str">
        <f>IFERROR(INDEX(业绩录入!K$9:K$10001,MATCH($B68,业绩录入!$D$9:$D$10001,0)),0)</f>
        <v>4900</v>
      </c>
      <c r="J68" s="297">
        <f>IFERROR(INDEX(业绩录入!L$9:L$10001,MATCH($B68,业绩录入!$D$9:$D$10001,0)),0)</f>
        <v>0</v>
      </c>
      <c r="K68" s="297">
        <f>IFERROR(INDEX(业绩录入!M$9:M$10001,MATCH($B68,业绩录入!$D$9:$D$10001,0)),0)</f>
        <v>0</v>
      </c>
      <c r="L68" s="297">
        <f>IFERROR(INDEX(业绩录入!N$9:N$10001,MATCH($B68,业绩录入!$D$9:$D$10001,0)),0)</f>
        <v>0</v>
      </c>
      <c r="M68" s="297">
        <f>IFERROR(INDEX(业绩录入!O$9:O$10001,MATCH($B68,业绩录入!$D$9:$D$10001,0)),0)</f>
        <v>0</v>
      </c>
      <c r="N68" s="297">
        <f>IFERROR(INDEX(业绩录入!P$9:P$10001,MATCH($B68,业绩录入!$D$9:$D$10001,0)),0)</f>
        <v>1470</v>
      </c>
      <c r="O68" s="297">
        <f>IFERROR(INDEX(业绩录入!Q$9:Q$10001,MATCH($B68,业绩录入!$D$9:$D$10001,0)),0)</f>
        <v>3430</v>
      </c>
      <c r="P68" s="297">
        <f>IFERROR(INDEX(业绩录入!R$9:R$10001,MATCH($B68,业绩录入!$D$9:$D$10001,0)),0)</f>
        <v>785</v>
      </c>
      <c r="Q68" s="297">
        <f>IFERROR(INDEX(业绩录入!S$9:S$10001,MATCH($B68,业绩录入!$D$9:$D$10001,0)),0)</f>
        <v>945</v>
      </c>
      <c r="R68" s="297">
        <f>IFERROR(INDEX(业绩录入!T$9:T$10001,MATCH($B68,业绩录入!$D$9:$D$10001,0)),0)</f>
        <v>1700</v>
      </c>
      <c r="S68" s="297">
        <f>IFERROR(INDEX(业绩录入!U$9:U$10001,MATCH($B68,业绩录入!$D$9:$D$10001,0)),0)</f>
        <v>0</v>
      </c>
      <c r="T68" s="297">
        <f>IFERROR(INDEX(业绩录入!V$9:V$10001,MATCH($B68,业绩录入!$D$9:$D$10001,0)),0)</f>
        <v>0</v>
      </c>
      <c r="U68" s="676"/>
      <c r="V68" s="297"/>
      <c r="W68" s="297"/>
      <c r="X68" s="297"/>
      <c r="Y68" s="297" t="str">
        <f>IFERROR(INDEX(业绩录入!W$9:W$10001,MATCH($B68,业绩录入!$D$9:$D$10001,0)),0)</f>
        <v>DSFDSF</v>
      </c>
      <c r="Z68" s="297">
        <f>IFERROR(INDEX(业绩录入!X$9:X$10001,MATCH($B68,业绩录入!$D$9:$D$10001,0)),0)</f>
        <v>0</v>
      </c>
      <c r="AA68" s="297" t="str">
        <f>IFERROR(INDEX(业绩录入!Y$9:Y$10001,MATCH($B68,业绩录入!$D$9:$D$10001,0)),0)</f>
        <v>456435123</v>
      </c>
      <c r="AB68" s="297" t="str">
        <f>IFERROR(INDEX(业绩录入!Z$9:Z$10001,MATCH($B68,业绩录入!$D$9:$D$10001,0)),0)</f>
        <v>2019/09/2</v>
      </c>
      <c r="AC68" s="297">
        <f>IFERROR(INDEX(业绩录入!AA$9:AA$10001,MATCH($B68,业绩录入!$D$9:$D$10001,0)),0)</f>
        <v>0</v>
      </c>
      <c r="AD68" s="297">
        <f>IFERROR(INDEX(业绩录入!AB$9:AB$10001,MATCH($B68,业绩录入!$D$9:$D$10001,0)),0)</f>
        <v>0</v>
      </c>
      <c r="AE68" s="297">
        <f>IFERROR(INDEX(业绩录入!AC$9:AC$10001,MATCH($B68,业绩录入!$D$9:$D$10001,0)),0)</f>
        <v>0</v>
      </c>
      <c r="AF68" s="297">
        <f>IFERROR(INDEX(业绩录入!AD$9:AD$10001,MATCH($B68,业绩录入!$D$9:$D$10001,0)),0)</f>
        <v>0</v>
      </c>
      <c r="AG68" s="297">
        <f>IFERROR(INDEX(业绩录入!AE$9:AE$10001,MATCH($B68,业绩录入!$D$9:$D$10001,0)),0)</f>
        <v>0</v>
      </c>
      <c r="AH68" s="297">
        <f>IFERROR(INDEX(业绩录入!AF$9:AF$10001,MATCH($B68,业绩录入!$D$9:$D$10001,0)),0)</f>
        <v>0</v>
      </c>
      <c r="AI68" s="297">
        <f>IFERROR(INDEX(业绩录入!AG$9:AG$10001,MATCH($B68,业绩录入!$D$9:$D$10001,0)),0)</f>
        <v>0</v>
      </c>
      <c r="AJ68" s="297">
        <f>IFERROR(INDEX(业绩录入!AH$9:AH$10001,MATCH($B68,业绩录入!$D$9:$D$10001,0)),0)</f>
        <v>0</v>
      </c>
      <c r="AK68" s="297">
        <f>IFERROR(INDEX(业绩录入!AI$9:AI$10001,MATCH($B68,业绩录入!$D$9:$D$10001,0)),0)</f>
        <v>0</v>
      </c>
      <c r="AL68" s="297">
        <f>IFERROR(INDEX(业绩录入!AJ$9:AJ$10001,MATCH($B68,业绩录入!$D$9:$D$10001,0)),0)</f>
        <v>0.15</v>
      </c>
      <c r="AM68" s="297">
        <f>IFERROR(INDEX(业绩录入!AK$9:AK$10001,MATCH($B68,业绩录入!$D$9:$D$10001,0)),0)</f>
        <v>735</v>
      </c>
      <c r="AN68" s="297" t="str">
        <f>IFERROR(INDEX(业绩录入!AL$9:AL$10001,MATCH($B68,业绩录入!$D$9:$D$10001,0)),0)</f>
        <v>贺欢</v>
      </c>
      <c r="AO68" s="297" t="str">
        <f>IFERROR(INDEX(业绩录入!AM$9:AM$10001,MATCH($B68,业绩录入!$D$9:$D$10001,0)),0)</f>
        <v>贺欢</v>
      </c>
      <c r="AP68" s="297" t="str">
        <f>IFERROR(INDEX(业绩录入!AN$9:AN$10001,MATCH($B68,业绩录入!$D$9:$D$10001,0)),0)</f>
        <v>贺欢</v>
      </c>
      <c r="AQ68" s="297" t="str">
        <f>IFERROR(INDEX(业绩录入!AO$9:AO$10001,MATCH($B68,业绩录入!$D$9:$D$10001,0)),0)</f>
        <v>范勇</v>
      </c>
      <c r="AR68" s="297">
        <f>IFERROR(INDEX(业绩录入!AP$9:AP$10001,MATCH($B68,业绩录入!$D$9:$D$10001,0)),0)</f>
        <v>178.5</v>
      </c>
      <c r="AS68" s="297">
        <f>IFERROR(INDEX(业绩录入!AQ$9:AQ$10001,MATCH($B68,业绩录入!$D$9:$D$10001,0)),0)</f>
        <v>38.25</v>
      </c>
      <c r="AT68" s="297">
        <f>IFERROR(INDEX(业绩录入!AR$9:AR$10001,MATCH($B68,业绩录入!$D$9:$D$10001,0)),0)</f>
        <v>25.5</v>
      </c>
      <c r="AU68" s="297">
        <f>IFERROR(INDEX(业绩录入!AS$9:AS$10001,MATCH($B68,业绩录入!$D$9:$D$10001,0)),0)</f>
        <v>12.75</v>
      </c>
      <c r="AV68" s="297">
        <f>IFERROR(INDEX(业绩录入!AT$9:AT$10001,MATCH($B68,业绩录入!$D$9:$D$10001,0)),0)</f>
        <v>0.3</v>
      </c>
      <c r="AW68" s="297">
        <f>IFERROR(INDEX(业绩录入!AU$9:AU$10001,MATCH($B68,业绩录入!$D$9:$D$10001,0)),0)</f>
        <v>600</v>
      </c>
      <c r="AX68" s="297" t="str">
        <f>IFERROR(INDEX(业绩录入!AV$9:AV$10001,MATCH($B68,业绩录入!$D$9:$D$10001,0)),0)</f>
        <v>华华</v>
      </c>
      <c r="AY68" s="297" t="str">
        <f>IFERROR(INDEX(业绩录入!AW$9:AW$10001,MATCH($B68,业绩录入!$D$9:$D$10001,0)),0)</f>
        <v>华华</v>
      </c>
      <c r="AZ68" s="297" t="str">
        <f>IFERROR(INDEX(业绩录入!AX$9:AX$10001,MATCH($B68,业绩录入!$D$9:$D$10001,0)),0)</f>
        <v>志强</v>
      </c>
      <c r="BA68" s="297" t="str">
        <f>IFERROR(INDEX(业绩录入!AY$9:AY$10001,MATCH($B68,业绩录入!$D$9:$D$10001,0)),0)</f>
        <v>范勇</v>
      </c>
      <c r="BB68" s="297">
        <f>IFERROR(INDEX(业绩录入!AZ$9:AZ$10001,MATCH($B68,业绩录入!$D$9:$D$10001,0)),0)</f>
        <v>357</v>
      </c>
      <c r="BC68" s="297">
        <f>IFERROR(INDEX(业绩录入!BA$9:BA$10001,MATCH($B68,业绩录入!$D$9:$D$10001,0)),0)</f>
        <v>76.5</v>
      </c>
      <c r="BD68" s="297">
        <f>IFERROR(INDEX(业绩录入!BB$9:BB$10001,MATCH($B68,业绩录入!$D$9:$D$10001,0)),0)</f>
        <v>51</v>
      </c>
      <c r="BE68" s="297">
        <f>IFERROR(INDEX(业绩录入!BC$9:BC$10001,MATCH($B68,业绩录入!$D$9:$D$10001,0)),0)</f>
        <v>25.5</v>
      </c>
      <c r="BF68" s="297">
        <f>IFERROR(INDEX(业绩录入!BD$9:BD$10001,MATCH($B68,业绩录入!$D$9:$D$10001,0)),0)</f>
        <v>0</v>
      </c>
      <c r="BG68" s="297">
        <f>IFERROR(INDEX(业绩录入!BE$9:BE$10001,MATCH($B68,业绩录入!$D$9:$D$10001,0)),0)</f>
        <v>0</v>
      </c>
      <c r="BH68" s="297">
        <f>IFERROR(INDEX(业绩录入!BF$9:BF$10001,MATCH($B68,业绩录入!$D$9:$D$10001,0)),0)</f>
        <v>0</v>
      </c>
      <c r="BI68" s="297">
        <f>IFERROR(INDEX(业绩录入!BG$9:BG$10001,MATCH($B68,业绩录入!$D$9:$D$10001,0)),0)</f>
        <v>0</v>
      </c>
      <c r="BJ68" s="297">
        <f>IFERROR(INDEX(业绩录入!BH$9:BH$10001,MATCH($B68,业绩录入!$D$9:$D$10001,0)),0)</f>
        <v>0</v>
      </c>
      <c r="BK68" s="297">
        <f>IFERROR(INDEX(业绩录入!BI$9:BI$10001,MATCH($B68,业绩录入!$D$9:$D$10001,0)),0)</f>
        <v>0</v>
      </c>
      <c r="BL68" s="297">
        <f>IFERROR(INDEX(业绩录入!BJ$9:BJ$10001,MATCH($B68,业绩录入!$D$9:$D$10001,0)),0)</f>
        <v>0</v>
      </c>
      <c r="BM68" s="297">
        <f>IFERROR(INDEX(业绩录入!BK$9:BK$10001,MATCH($B68,业绩录入!$D$9:$D$10001,0)),0)</f>
        <v>0</v>
      </c>
      <c r="BN68" s="297">
        <f>IFERROR(INDEX(业绩录入!BL$9:BL$10001,MATCH($B68,业绩录入!$D$9:$D$10001,0)),0)</f>
        <v>0</v>
      </c>
      <c r="BO68" s="297">
        <f>IFERROR(INDEX(业绩录入!BM$9:BM$10001,MATCH($B68,业绩录入!$D$9:$D$10001,0)),0)</f>
        <v>0</v>
      </c>
      <c r="BP68" s="297">
        <f>IFERROR(INDEX(业绩录入!BN$9:BN$10001,MATCH($B68,业绩录入!$D$9:$D$10001,0)),0)</f>
        <v>0</v>
      </c>
      <c r="BQ68" s="297">
        <f>IFERROR(INDEX(业绩录入!BO$9:BO$10001,MATCH($B68,业绩录入!$D$9:$D$10001,0)),0)</f>
        <v>0</v>
      </c>
      <c r="BR68" s="297">
        <f>IFERROR(INDEX(业绩录入!BP$9:BP$10001,MATCH($B68,业绩录入!$D$9:$D$10001,0)),0)</f>
        <v>0</v>
      </c>
      <c r="BS68" s="297">
        <f>IFERROR(INDEX(业绩录入!BQ$9:BQ$10001,MATCH($B68,业绩录入!$D$9:$D$10001,0)),0)</f>
        <v>0</v>
      </c>
      <c r="BT68" s="297">
        <f>IFERROR(INDEX(业绩录入!BR$9:BR$10001,MATCH($B68,业绩录入!$D$9:$D$10001,0)),0)</f>
        <v>0</v>
      </c>
      <c r="BU68" s="297">
        <f>IFERROR(INDEX(业绩录入!BS$9:BS$10001,MATCH($B68,业绩录入!$D$9:$D$10001,0)),0)</f>
        <v>0</v>
      </c>
      <c r="BV68" s="297">
        <f>IFERROR(INDEX(业绩录入!BT$9:BT$10001,MATCH($B68,业绩录入!$D$9:$D$10001,0)),0)</f>
        <v>0</v>
      </c>
      <c r="BW68" s="297">
        <f>IFERROR(INDEX(业绩录入!BU$9:BU$10001,MATCH($B68,业绩录入!$D$9:$D$10001,0)),0)</f>
        <v>0</v>
      </c>
      <c r="BX68" s="297">
        <f>IFERROR(INDEX(业绩录入!BV$9:BV$10001,MATCH($B68,业绩录入!$D$9:$D$10001,0)),0)</f>
        <v>0</v>
      </c>
      <c r="BY68" s="297">
        <f>IFERROR(INDEX(业绩录入!BW$9:BW$10001,MATCH($B68,业绩录入!$D$9:$D$10001,0)),0)</f>
        <v>0</v>
      </c>
      <c r="BZ68" s="297">
        <f>IFERROR(INDEX(业绩录入!BX$9:BX$10001,MATCH($B68,业绩录入!$D$9:$D$10001,0)),0)</f>
        <v>0</v>
      </c>
      <c r="CA68" s="297">
        <f>IFERROR(INDEX(业绩录入!BY$9:BY$10001,MATCH($B68,业绩录入!$D$9:$D$10001,0)),0)</f>
        <v>0</v>
      </c>
      <c r="CB68" s="297">
        <f>IFERROR(INDEX(业绩录入!BZ$9:BZ$10001,MATCH($B68,业绩录入!$D$9:$D$10001,0)),0)</f>
        <v>0</v>
      </c>
      <c r="CC68" s="297">
        <f>IFERROR(INDEX(业绩录入!CA$9:CA$10001,MATCH($B68,业绩录入!$D$9:$D$10001,0)),0)</f>
        <v>0</v>
      </c>
      <c r="CD68" s="297">
        <f>IFERROR(INDEX(业绩录入!CB$9:CB$10001,MATCH($B68,业绩录入!$D$9:$D$10001,0)),0)</f>
        <v>0</v>
      </c>
      <c r="CE68" s="297">
        <f>IFERROR(INDEX(业绩录入!CC$9:CC$10001,MATCH($B68,业绩录入!$D$9:$D$10001,0)),0)</f>
        <v>0</v>
      </c>
      <c r="CF68" s="297">
        <f>IFERROR(INDEX(业绩录入!CD$9:CD$10001,MATCH($B68,业绩录入!$D$9:$D$10001,0)),0)</f>
        <v>0</v>
      </c>
      <c r="CG68" s="297">
        <f>IFERROR(INDEX(业绩录入!CE$9:CE$10001,MATCH($B68,业绩录入!$D$9:$D$10001,0)),0)</f>
        <v>0</v>
      </c>
      <c r="CH68" s="297">
        <f>IFERROR(INDEX(业绩录入!CF$9:CF$10001,MATCH($B68,业绩录入!$D$9:$D$10001,0)),0)</f>
        <v>0</v>
      </c>
      <c r="CI68" s="297">
        <f>IFERROR(INDEX(业绩录入!CG$9:CG$10001,MATCH($B68,业绩录入!$D$9:$D$10001,0)),0)</f>
        <v>0</v>
      </c>
    </row>
    <row r="69" spans="1:88" s="319" customFormat="1">
      <c r="A69" s="638">
        <f t="shared" si="3"/>
        <v>0</v>
      </c>
      <c r="B69" s="297">
        <f>IFERROR(INDEX(业绩录入!$D$9:$D$44,MATCH(SMALL(业绩录入!$A$9:$A$44,ROW(A23)),业绩录入!$A$9:$A$44,0)),"")</f>
        <v>1909220024</v>
      </c>
      <c r="C69" s="297" t="str">
        <f>IFERROR(INDEX(业绩录入!E$9:E$10001,MATCH($B69,业绩录入!$D$9:$D$10001,0)),0)</f>
        <v>范勇</v>
      </c>
      <c r="D69" s="297" t="str">
        <f>IFERROR(INDEX(业绩录入!F$9:F$10001,MATCH($B69,业绩录入!$D$9:$D$10001,0)),0)</f>
        <v>2019/09/22</v>
      </c>
      <c r="E69" s="297" t="str">
        <f>IFERROR(INDEX(业绩录入!G$9:G$10001,MATCH($B69,业绩录入!$D$9:$D$10001,0)),0)</f>
        <v>婚纱照</v>
      </c>
      <c r="F69" s="297" t="str">
        <f>IFERROR(INDEX(业绩录入!H$9:H$10001,MATCH($B69,业绩录入!$D$9:$D$10001,0)),0)</f>
        <v>4900</v>
      </c>
      <c r="G69" s="297" t="str">
        <f>IFERROR(INDEX(业绩录入!I$9:I$10001,MATCH($B69,业绩录入!$D$9:$D$10001,0)),0)</f>
        <v>爱妻1号</v>
      </c>
      <c r="H69" s="297" t="str">
        <f>IFERROR(INDEX(业绩录入!J$9:J$10001,MATCH($B69,业绩录入!$D$9:$D$10001,0)),0)</f>
        <v>网络订单</v>
      </c>
      <c r="I69" s="297" t="str">
        <f>IFERROR(INDEX(业绩录入!K$9:K$10001,MATCH($B69,业绩录入!$D$9:$D$10001,0)),0)</f>
        <v>4900</v>
      </c>
      <c r="J69" s="297">
        <f>IFERROR(INDEX(业绩录入!L$9:L$10001,MATCH($B69,业绩录入!$D$9:$D$10001,0)),0)</f>
        <v>0</v>
      </c>
      <c r="K69" s="297">
        <f>IFERROR(INDEX(业绩录入!M$9:M$10001,MATCH($B69,业绩录入!$D$9:$D$10001,0)),0)</f>
        <v>0</v>
      </c>
      <c r="L69" s="297">
        <f>IFERROR(INDEX(业绩录入!N$9:N$10001,MATCH($B69,业绩录入!$D$9:$D$10001,0)),0)</f>
        <v>0</v>
      </c>
      <c r="M69" s="297">
        <f>IFERROR(INDEX(业绩录入!O$9:O$10001,MATCH($B69,业绩录入!$D$9:$D$10001,0)),0)</f>
        <v>0</v>
      </c>
      <c r="N69" s="297">
        <f>IFERROR(INDEX(业绩录入!P$9:P$10001,MATCH($B69,业绩录入!$D$9:$D$10001,0)),0)</f>
        <v>1470</v>
      </c>
      <c r="O69" s="297">
        <f>IFERROR(INDEX(业绩录入!Q$9:Q$10001,MATCH($B69,业绩录入!$D$9:$D$10001,0)),0)</f>
        <v>3430</v>
      </c>
      <c r="P69" s="297">
        <f>IFERROR(INDEX(业绩录入!R$9:R$10001,MATCH($B69,业绩录入!$D$9:$D$10001,0)),0)</f>
        <v>785</v>
      </c>
      <c r="Q69" s="297">
        <f>IFERROR(INDEX(业绩录入!S$9:S$10001,MATCH($B69,业绩录入!$D$9:$D$10001,0)),0)</f>
        <v>945</v>
      </c>
      <c r="R69" s="297">
        <f>IFERROR(INDEX(业绩录入!T$9:T$10001,MATCH($B69,业绩录入!$D$9:$D$10001,0)),0)</f>
        <v>1700</v>
      </c>
      <c r="S69" s="297" t="str">
        <f>IFERROR(INDEX(业绩录入!U$9:U$10001,MATCH($B69,业绩录入!$D$9:$D$10001,0)),0)</f>
        <v>贺欢</v>
      </c>
      <c r="T69" s="297">
        <f>IFERROR(INDEX(业绩录入!V$9:V$10001,MATCH($B69,业绩录入!$D$9:$D$10001,0)),0)</f>
        <v>0</v>
      </c>
      <c r="U69" s="676"/>
      <c r="V69" s="297"/>
      <c r="W69" s="297"/>
      <c r="X69" s="297"/>
      <c r="Y69" s="297" t="str">
        <f>IFERROR(INDEX(业绩录入!W$9:W$10001,MATCH($B69,业绩录入!$D$9:$D$10001,0)),0)</f>
        <v>DSFDSF</v>
      </c>
      <c r="Z69" s="297">
        <f>IFERROR(INDEX(业绩录入!X$9:X$10001,MATCH($B69,业绩录入!$D$9:$D$10001,0)),0)</f>
        <v>0</v>
      </c>
      <c r="AA69" s="297" t="str">
        <f>IFERROR(INDEX(业绩录入!Y$9:Y$10001,MATCH($B69,业绩录入!$D$9:$D$10001,0)),0)</f>
        <v>456435123</v>
      </c>
      <c r="AB69" s="297" t="str">
        <f>IFERROR(INDEX(业绩录入!Z$9:Z$10001,MATCH($B69,业绩录入!$D$9:$D$10001,0)),0)</f>
        <v>2019/09/2</v>
      </c>
      <c r="AC69" s="297">
        <f>IFERROR(INDEX(业绩录入!AA$9:AA$10001,MATCH($B69,业绩录入!$D$9:$D$10001,0)),0)</f>
        <v>0</v>
      </c>
      <c r="AD69" s="297">
        <f>IFERROR(INDEX(业绩录入!AB$9:AB$10001,MATCH($B69,业绩录入!$D$9:$D$10001,0)),0)</f>
        <v>0</v>
      </c>
      <c r="AE69" s="297">
        <f>IFERROR(INDEX(业绩录入!AC$9:AC$10001,MATCH($B69,业绩录入!$D$9:$D$10001,0)),0)</f>
        <v>0</v>
      </c>
      <c r="AF69" s="297">
        <f>IFERROR(INDEX(业绩录入!AD$9:AD$10001,MATCH($B69,业绩录入!$D$9:$D$10001,0)),0)</f>
        <v>0</v>
      </c>
      <c r="AG69" s="297">
        <f>IFERROR(INDEX(业绩录入!AE$9:AE$10001,MATCH($B69,业绩录入!$D$9:$D$10001,0)),0)</f>
        <v>0</v>
      </c>
      <c r="AH69" s="297">
        <f>IFERROR(INDEX(业绩录入!AF$9:AF$10001,MATCH($B69,业绩录入!$D$9:$D$10001,0)),0)</f>
        <v>0</v>
      </c>
      <c r="AI69" s="297">
        <f>IFERROR(INDEX(业绩录入!AG$9:AG$10001,MATCH($B69,业绩录入!$D$9:$D$10001,0)),0)</f>
        <v>0</v>
      </c>
      <c r="AJ69" s="297">
        <f>IFERROR(INDEX(业绩录入!AH$9:AH$10001,MATCH($B69,业绩录入!$D$9:$D$10001,0)),0)</f>
        <v>0</v>
      </c>
      <c r="AK69" s="297">
        <f>IFERROR(INDEX(业绩录入!AI$9:AI$10001,MATCH($B69,业绩录入!$D$9:$D$10001,0)),0)</f>
        <v>0</v>
      </c>
      <c r="AL69" s="297">
        <f>IFERROR(INDEX(业绩录入!AJ$9:AJ$10001,MATCH($B69,业绩录入!$D$9:$D$10001,0)),0)</f>
        <v>0.15</v>
      </c>
      <c r="AM69" s="297" t="str">
        <f>IFERROR(INDEX(业绩录入!AK$9:AK$10001,MATCH($B69,业绩录入!$D$9:$D$10001,0)),0)</f>
        <v>贺欢</v>
      </c>
      <c r="AN69" s="297">
        <f>IFERROR(INDEX(业绩录入!AL$9:AL$10001,MATCH($B69,业绩录入!$D$9:$D$10001,0)),0)</f>
        <v>735</v>
      </c>
      <c r="AO69" s="297" t="str">
        <f>IFERROR(INDEX(业绩录入!AM$9:AM$10001,MATCH($B69,业绩录入!$D$9:$D$10001,0)),0)</f>
        <v>贺欢</v>
      </c>
      <c r="AP69" s="297" t="str">
        <f>IFERROR(INDEX(业绩录入!AN$9:AN$10001,MATCH($B69,业绩录入!$D$9:$D$10001,0)),0)</f>
        <v>贺欢</v>
      </c>
      <c r="AQ69" s="297" t="str">
        <f>IFERROR(INDEX(业绩录入!AO$9:AO$10001,MATCH($B69,业绩录入!$D$9:$D$10001,0)),0)</f>
        <v>范勇</v>
      </c>
      <c r="AR69" s="297">
        <f>IFERROR(INDEX(业绩录入!AP$9:AP$10001,MATCH($B69,业绩录入!$D$9:$D$10001,0)),0)</f>
        <v>178.5</v>
      </c>
      <c r="AS69" s="297">
        <f>IFERROR(INDEX(业绩录入!AQ$9:AQ$10001,MATCH($B69,业绩录入!$D$9:$D$10001,0)),0)</f>
        <v>38.25</v>
      </c>
      <c r="AT69" s="297">
        <f>IFERROR(INDEX(业绩录入!AR$9:AR$10001,MATCH($B69,业绩录入!$D$9:$D$10001,0)),0)</f>
        <v>25.5</v>
      </c>
      <c r="AU69" s="297">
        <f>IFERROR(INDEX(业绩录入!AS$9:AS$10001,MATCH($B69,业绩录入!$D$9:$D$10001,0)),0)</f>
        <v>12.75</v>
      </c>
      <c r="AV69" s="297">
        <f>IFERROR(INDEX(业绩录入!AT$9:AT$10001,MATCH($B69,业绩录入!$D$9:$D$10001,0)),0)</f>
        <v>0.3</v>
      </c>
      <c r="AW69" s="297" t="str">
        <f>IFERROR(INDEX(业绩录入!AU$9:AU$10001,MATCH($B69,业绩录入!$D$9:$D$10001,0)),0)</f>
        <v>华华</v>
      </c>
      <c r="AX69" s="297">
        <f>IFERROR(INDEX(业绩录入!AV$9:AV$10001,MATCH($B69,业绩录入!$D$9:$D$10001,0)),0)</f>
        <v>600</v>
      </c>
      <c r="AY69" s="297" t="str">
        <f>IFERROR(INDEX(业绩录入!AW$9:AW$10001,MATCH($B69,业绩录入!$D$9:$D$10001,0)),0)</f>
        <v>华华</v>
      </c>
      <c r="AZ69" s="297" t="str">
        <f>IFERROR(INDEX(业绩录入!AX$9:AX$10001,MATCH($B69,业绩录入!$D$9:$D$10001,0)),0)</f>
        <v>志强</v>
      </c>
      <c r="BA69" s="297" t="str">
        <f>IFERROR(INDEX(业绩录入!AY$9:AY$10001,MATCH($B69,业绩录入!$D$9:$D$10001,0)),0)</f>
        <v>范勇</v>
      </c>
      <c r="BB69" s="297">
        <f>IFERROR(INDEX(业绩录入!AZ$9:AZ$10001,MATCH($B69,业绩录入!$D$9:$D$10001,0)),0)</f>
        <v>357</v>
      </c>
      <c r="BC69" s="297">
        <f>IFERROR(INDEX(业绩录入!BA$9:BA$10001,MATCH($B69,业绩录入!$D$9:$D$10001,0)),0)</f>
        <v>76.5</v>
      </c>
      <c r="BD69" s="297">
        <f>IFERROR(INDEX(业绩录入!BB$9:BB$10001,MATCH($B69,业绩录入!$D$9:$D$10001,0)),0)</f>
        <v>51</v>
      </c>
      <c r="BE69" s="297">
        <f>IFERROR(INDEX(业绩录入!BC$9:BC$10001,MATCH($B69,业绩录入!$D$9:$D$10001,0)),0)</f>
        <v>25.5</v>
      </c>
      <c r="BF69" s="297">
        <f>IFERROR(INDEX(业绩录入!BD$9:BD$10001,MATCH($B69,业绩录入!$D$9:$D$10001,0)),0)</f>
        <v>0.3</v>
      </c>
      <c r="BG69" s="297" t="str">
        <f>IFERROR(INDEX(业绩录入!BE$9:BE$10001,MATCH($B69,业绩录入!$D$9:$D$10001,0)),0)</f>
        <v>阿郎</v>
      </c>
      <c r="BH69" s="297">
        <f>IFERROR(INDEX(业绩录入!BF$9:BF$10001,MATCH($B69,业绩录入!$D$9:$D$10001,0)),0)</f>
        <v>600</v>
      </c>
      <c r="BI69" s="297" t="str">
        <f>IFERROR(INDEX(业绩录入!BG$9:BG$10001,MATCH($B69,业绩录入!$D$9:$D$10001,0)),0)</f>
        <v>阿郎</v>
      </c>
      <c r="BJ69" s="297" t="str">
        <f>IFERROR(INDEX(业绩录入!BH$9:BH$10001,MATCH($B69,业绩录入!$D$9:$D$10001,0)),0)</f>
        <v>志强</v>
      </c>
      <c r="BK69" s="297" t="str">
        <f>IFERROR(INDEX(业绩录入!BI$9:BI$10001,MATCH($B69,业绩录入!$D$9:$D$10001,0)),0)</f>
        <v>范勇</v>
      </c>
      <c r="BL69" s="297">
        <f>IFERROR(INDEX(业绩录入!BJ$9:BJ$10001,MATCH($B69,业绩录入!$D$9:$D$10001,0)),0)</f>
        <v>357</v>
      </c>
      <c r="BM69" s="297">
        <f>IFERROR(INDEX(业绩录入!BK$9:BK$10001,MATCH($B69,业绩录入!$D$9:$D$10001,0)),0)</f>
        <v>76.5</v>
      </c>
      <c r="BN69" s="297">
        <f>IFERROR(INDEX(业绩录入!BL$9:BL$10001,MATCH($B69,业绩录入!$D$9:$D$10001,0)),0)</f>
        <v>51</v>
      </c>
      <c r="BO69" s="297">
        <f>IFERROR(INDEX(业绩录入!BM$9:BM$10001,MATCH($B69,业绩录入!$D$9:$D$10001,0)),0)</f>
        <v>25.5</v>
      </c>
      <c r="BP69" s="297">
        <f>IFERROR(INDEX(业绩录入!BN$9:BN$10001,MATCH($B69,业绩录入!$D$9:$D$10001,0)),0)</f>
        <v>0</v>
      </c>
      <c r="BQ69" s="297">
        <f>IFERROR(INDEX(业绩录入!BO$9:BO$10001,MATCH($B69,业绩录入!$D$9:$D$10001,0)),0)</f>
        <v>0</v>
      </c>
      <c r="BR69" s="297">
        <f>IFERROR(INDEX(业绩录入!BP$9:BP$10001,MATCH($B69,业绩录入!$D$9:$D$10001,0)),0)</f>
        <v>0</v>
      </c>
      <c r="BS69" s="297">
        <f>IFERROR(INDEX(业绩录入!BQ$9:BQ$10001,MATCH($B69,业绩录入!$D$9:$D$10001,0)),0)</f>
        <v>0</v>
      </c>
      <c r="BT69" s="297">
        <f>IFERROR(INDEX(业绩录入!BR$9:BR$10001,MATCH($B69,业绩录入!$D$9:$D$10001,0)),0)</f>
        <v>0</v>
      </c>
      <c r="BU69" s="297">
        <f>IFERROR(INDEX(业绩录入!BS$9:BS$10001,MATCH($B69,业绩录入!$D$9:$D$10001,0)),0)</f>
        <v>0</v>
      </c>
      <c r="BV69" s="297">
        <f>IFERROR(INDEX(业绩录入!BT$9:BT$10001,MATCH($B69,业绩录入!$D$9:$D$10001,0)),0)</f>
        <v>0</v>
      </c>
      <c r="BW69" s="297">
        <f>IFERROR(INDEX(业绩录入!BU$9:BU$10001,MATCH($B69,业绩录入!$D$9:$D$10001,0)),0)</f>
        <v>0</v>
      </c>
      <c r="BX69" s="297">
        <f>IFERROR(INDEX(业绩录入!BV$9:BV$10001,MATCH($B69,业绩录入!$D$9:$D$10001,0)),0)</f>
        <v>0</v>
      </c>
      <c r="BY69" s="297">
        <f>IFERROR(INDEX(业绩录入!BW$9:BW$10001,MATCH($B69,业绩录入!$D$9:$D$10001,0)),0)</f>
        <v>0</v>
      </c>
      <c r="BZ69" s="297">
        <f>IFERROR(INDEX(业绩录入!BX$9:BX$10001,MATCH($B69,业绩录入!$D$9:$D$10001,0)),0)</f>
        <v>0</v>
      </c>
      <c r="CA69" s="297">
        <f>IFERROR(INDEX(业绩录入!BY$9:BY$10001,MATCH($B69,业绩录入!$D$9:$D$10001,0)),0)</f>
        <v>0</v>
      </c>
      <c r="CB69" s="297">
        <f>IFERROR(INDEX(业绩录入!BZ$9:BZ$10001,MATCH($B69,业绩录入!$D$9:$D$10001,0)),0)</f>
        <v>0</v>
      </c>
      <c r="CC69" s="297">
        <f>IFERROR(INDEX(业绩录入!CA$9:CA$10001,MATCH($B69,业绩录入!$D$9:$D$10001,0)),0)</f>
        <v>0</v>
      </c>
      <c r="CD69" s="297">
        <f>IFERROR(INDEX(业绩录入!CB$9:CB$10001,MATCH($B69,业绩录入!$D$9:$D$10001,0)),0)</f>
        <v>0</v>
      </c>
      <c r="CE69" s="297">
        <f>IFERROR(INDEX(业绩录入!CC$9:CC$10001,MATCH($B69,业绩录入!$D$9:$D$10001,0)),0)</f>
        <v>0</v>
      </c>
      <c r="CF69" s="297">
        <f>IFERROR(INDEX(业绩录入!CD$9:CD$10001,MATCH($B69,业绩录入!$D$9:$D$10001,0)),0)</f>
        <v>0</v>
      </c>
      <c r="CG69" s="297">
        <f>IFERROR(INDEX(业绩录入!CE$9:CE$10001,MATCH($B69,业绩录入!$D$9:$D$10001,0)),0)</f>
        <v>0</v>
      </c>
      <c r="CH69" s="297">
        <f>IFERROR(INDEX(业绩录入!CF$9:CF$10001,MATCH($B69,业绩录入!$D$9:$D$10001,0)),0)</f>
        <v>0</v>
      </c>
      <c r="CI69" s="297">
        <f>IFERROR(INDEX(业绩录入!CG$9:CG$10001,MATCH($B69,业绩录入!$D$9:$D$10001,0)),0)</f>
        <v>0</v>
      </c>
    </row>
    <row r="70" spans="1:88" s="319" customFormat="1">
      <c r="A70" s="638">
        <f t="shared" si="3"/>
        <v>0</v>
      </c>
      <c r="B70" s="297">
        <f>IFERROR(INDEX(业绩录入!$D$9:$D$44,MATCH(SMALL(业绩录入!$A$9:$A$44,ROW(A24)),业绩录入!$A$9:$A$44,0)),"")</f>
        <v>1909220025</v>
      </c>
      <c r="C70" s="297" t="str">
        <f>IFERROR(INDEX(业绩录入!E$9:E$10001,MATCH($B70,业绩录入!$D$9:$D$10001,0)),0)</f>
        <v>范勇</v>
      </c>
      <c r="D70" s="297" t="str">
        <f>IFERROR(INDEX(业绩录入!F$9:F$10001,MATCH($B70,业绩录入!$D$9:$D$10001,0)),0)</f>
        <v>2019/09/22</v>
      </c>
      <c r="E70" s="297" t="str">
        <f>IFERROR(INDEX(业绩录入!G$9:G$10001,MATCH($B70,业绩录入!$D$9:$D$10001,0)),0)</f>
        <v>婚纱照</v>
      </c>
      <c r="F70" s="297" t="str">
        <f>IFERROR(INDEX(业绩录入!H$9:H$10001,MATCH($B70,业绩录入!$D$9:$D$10001,0)),0)</f>
        <v>4900</v>
      </c>
      <c r="G70" s="297" t="str">
        <f>IFERROR(INDEX(业绩录入!I$9:I$10001,MATCH($B70,业绩录入!$D$9:$D$10001,0)),0)</f>
        <v>爱妻1号</v>
      </c>
      <c r="H70" s="297" t="str">
        <f>IFERROR(INDEX(业绩录入!J$9:J$10001,MATCH($B70,业绩录入!$D$9:$D$10001,0)),0)</f>
        <v>网络订单</v>
      </c>
      <c r="I70" s="297" t="str">
        <f>IFERROR(INDEX(业绩录入!K$9:K$10001,MATCH($B70,业绩录入!$D$9:$D$10001,0)),0)</f>
        <v>4900</v>
      </c>
      <c r="J70" s="297">
        <f>IFERROR(INDEX(业绩录入!L$9:L$10001,MATCH($B70,业绩录入!$D$9:$D$10001,0)),0)</f>
        <v>0</v>
      </c>
      <c r="K70" s="297">
        <f>IFERROR(INDEX(业绩录入!M$9:M$10001,MATCH($B70,业绩录入!$D$9:$D$10001,0)),0)</f>
        <v>0</v>
      </c>
      <c r="L70" s="297">
        <f>IFERROR(INDEX(业绩录入!N$9:N$10001,MATCH($B70,业绩录入!$D$9:$D$10001,0)),0)</f>
        <v>0</v>
      </c>
      <c r="M70" s="297">
        <f>IFERROR(INDEX(业绩录入!O$9:O$10001,MATCH($B70,业绩录入!$D$9:$D$10001,0)),0)</f>
        <v>0</v>
      </c>
      <c r="N70" s="297">
        <f>IFERROR(INDEX(业绩录入!P$9:P$10001,MATCH($B70,业绩录入!$D$9:$D$10001,0)),0)</f>
        <v>1470</v>
      </c>
      <c r="O70" s="297">
        <f>IFERROR(INDEX(业绩录入!Q$9:Q$10001,MATCH($B70,业绩录入!$D$9:$D$10001,0)),0)</f>
        <v>3430</v>
      </c>
      <c r="P70" s="297">
        <f>IFERROR(INDEX(业绩录入!R$9:R$10001,MATCH($B70,业绩录入!$D$9:$D$10001,0)),0)</f>
        <v>785</v>
      </c>
      <c r="Q70" s="297">
        <f>IFERROR(INDEX(业绩录入!S$9:S$10001,MATCH($B70,业绩录入!$D$9:$D$10001,0)),0)</f>
        <v>945</v>
      </c>
      <c r="R70" s="297">
        <f>IFERROR(INDEX(业绩录入!T$9:T$10001,MATCH($B70,业绩录入!$D$9:$D$10001,0)),0)</f>
        <v>1700</v>
      </c>
      <c r="S70" s="297">
        <f>IFERROR(INDEX(业绩录入!U$9:U$10001,MATCH($B70,业绩录入!$D$9:$D$10001,0)),0)</f>
        <v>0</v>
      </c>
      <c r="T70" s="297">
        <f>IFERROR(INDEX(业绩录入!V$9:V$10001,MATCH($B70,业绩录入!$D$9:$D$10001,0)),0)</f>
        <v>0</v>
      </c>
      <c r="U70" s="676"/>
      <c r="V70" s="297"/>
      <c r="W70" s="297"/>
      <c r="X70" s="297"/>
      <c r="Y70" s="297" t="str">
        <f>IFERROR(INDEX(业绩录入!W$9:W$10001,MATCH($B70,业绩录入!$D$9:$D$10001,0)),0)</f>
        <v>DSFDSF</v>
      </c>
      <c r="Z70" s="297">
        <f>IFERROR(INDEX(业绩录入!X$9:X$10001,MATCH($B70,业绩录入!$D$9:$D$10001,0)),0)</f>
        <v>0</v>
      </c>
      <c r="AA70" s="297" t="str">
        <f>IFERROR(INDEX(业绩录入!Y$9:Y$10001,MATCH($B70,业绩录入!$D$9:$D$10001,0)),0)</f>
        <v>456435123</v>
      </c>
      <c r="AB70" s="297" t="str">
        <f>IFERROR(INDEX(业绩录入!Z$9:Z$10001,MATCH($B70,业绩录入!$D$9:$D$10001,0)),0)</f>
        <v>2019/09/2</v>
      </c>
      <c r="AC70" s="297">
        <f>IFERROR(INDEX(业绩录入!AA$9:AA$10001,MATCH($B70,业绩录入!$D$9:$D$10001,0)),0)</f>
        <v>0</v>
      </c>
      <c r="AD70" s="297">
        <f>IFERROR(INDEX(业绩录入!AB$9:AB$10001,MATCH($B70,业绩录入!$D$9:$D$10001,0)),0)</f>
        <v>0</v>
      </c>
      <c r="AE70" s="297">
        <f>IFERROR(INDEX(业绩录入!AC$9:AC$10001,MATCH($B70,业绩录入!$D$9:$D$10001,0)),0)</f>
        <v>0</v>
      </c>
      <c r="AF70" s="297">
        <f>IFERROR(INDEX(业绩录入!AD$9:AD$10001,MATCH($B70,业绩录入!$D$9:$D$10001,0)),0)</f>
        <v>0</v>
      </c>
      <c r="AG70" s="297">
        <f>IFERROR(INDEX(业绩录入!AE$9:AE$10001,MATCH($B70,业绩录入!$D$9:$D$10001,0)),0)</f>
        <v>0</v>
      </c>
      <c r="AH70" s="297">
        <f>IFERROR(INDEX(业绩录入!AF$9:AF$10001,MATCH($B70,业绩录入!$D$9:$D$10001,0)),0)</f>
        <v>0</v>
      </c>
      <c r="AI70" s="297">
        <f>IFERROR(INDEX(业绩录入!AG$9:AG$10001,MATCH($B70,业绩录入!$D$9:$D$10001,0)),0)</f>
        <v>0</v>
      </c>
      <c r="AJ70" s="297">
        <f>IFERROR(INDEX(业绩录入!AH$9:AH$10001,MATCH($B70,业绩录入!$D$9:$D$10001,0)),0)</f>
        <v>0</v>
      </c>
      <c r="AK70" s="297">
        <f>IFERROR(INDEX(业绩录入!AI$9:AI$10001,MATCH($B70,业绩录入!$D$9:$D$10001,0)),0)</f>
        <v>0</v>
      </c>
      <c r="AL70" s="297">
        <f>IFERROR(INDEX(业绩录入!AJ$9:AJ$10001,MATCH($B70,业绩录入!$D$9:$D$10001,0)),0)</f>
        <v>0.15</v>
      </c>
      <c r="AM70" s="297">
        <f>IFERROR(INDEX(业绩录入!AK$9:AK$10001,MATCH($B70,业绩录入!$D$9:$D$10001,0)),0)</f>
        <v>735</v>
      </c>
      <c r="AN70" s="297" t="str">
        <f>IFERROR(INDEX(业绩录入!AL$9:AL$10001,MATCH($B70,业绩录入!$D$9:$D$10001,0)),0)</f>
        <v>贺欢</v>
      </c>
      <c r="AO70" s="297" t="str">
        <f>IFERROR(INDEX(业绩录入!AM$9:AM$10001,MATCH($B70,业绩录入!$D$9:$D$10001,0)),0)</f>
        <v>贺欢</v>
      </c>
      <c r="AP70" s="297" t="str">
        <f>IFERROR(INDEX(业绩录入!AN$9:AN$10001,MATCH($B70,业绩录入!$D$9:$D$10001,0)),0)</f>
        <v>贺欢</v>
      </c>
      <c r="AQ70" s="297" t="str">
        <f>IFERROR(INDEX(业绩录入!AO$9:AO$10001,MATCH($B70,业绩录入!$D$9:$D$10001,0)),0)</f>
        <v>范勇</v>
      </c>
      <c r="AR70" s="297">
        <f>IFERROR(INDEX(业绩录入!AP$9:AP$10001,MATCH($B70,业绩录入!$D$9:$D$10001,0)),0)</f>
        <v>178.5</v>
      </c>
      <c r="AS70" s="297">
        <f>IFERROR(INDEX(业绩录入!AQ$9:AQ$10001,MATCH($B70,业绩录入!$D$9:$D$10001,0)),0)</f>
        <v>38.25</v>
      </c>
      <c r="AT70" s="297">
        <f>IFERROR(INDEX(业绩录入!AR$9:AR$10001,MATCH($B70,业绩录入!$D$9:$D$10001,0)),0)</f>
        <v>25.5</v>
      </c>
      <c r="AU70" s="297">
        <f>IFERROR(INDEX(业绩录入!AS$9:AS$10001,MATCH($B70,业绩录入!$D$9:$D$10001,0)),0)</f>
        <v>12.75</v>
      </c>
      <c r="AV70" s="297">
        <f>IFERROR(INDEX(业绩录入!AT$9:AT$10001,MATCH($B70,业绩录入!$D$9:$D$10001,0)),0)</f>
        <v>0.3</v>
      </c>
      <c r="AW70" s="297">
        <f>IFERROR(INDEX(业绩录入!AU$9:AU$10001,MATCH($B70,业绩录入!$D$9:$D$10001,0)),0)</f>
        <v>600</v>
      </c>
      <c r="AX70" s="297" t="str">
        <f>IFERROR(INDEX(业绩录入!AV$9:AV$10001,MATCH($B70,业绩录入!$D$9:$D$10001,0)),0)</f>
        <v>华华</v>
      </c>
      <c r="AY70" s="297" t="str">
        <f>IFERROR(INDEX(业绩录入!AW$9:AW$10001,MATCH($B70,业绩录入!$D$9:$D$10001,0)),0)</f>
        <v>华华</v>
      </c>
      <c r="AZ70" s="297" t="str">
        <f>IFERROR(INDEX(业绩录入!AX$9:AX$10001,MATCH($B70,业绩录入!$D$9:$D$10001,0)),0)</f>
        <v>志强</v>
      </c>
      <c r="BA70" s="297" t="str">
        <f>IFERROR(INDEX(业绩录入!AY$9:AY$10001,MATCH($B70,业绩录入!$D$9:$D$10001,0)),0)</f>
        <v>范勇</v>
      </c>
      <c r="BB70" s="297">
        <f>IFERROR(INDEX(业绩录入!AZ$9:AZ$10001,MATCH($B70,业绩录入!$D$9:$D$10001,0)),0)</f>
        <v>357</v>
      </c>
      <c r="BC70" s="297">
        <f>IFERROR(INDEX(业绩录入!BA$9:BA$10001,MATCH($B70,业绩录入!$D$9:$D$10001,0)),0)</f>
        <v>76.5</v>
      </c>
      <c r="BD70" s="297">
        <f>IFERROR(INDEX(业绩录入!BB$9:BB$10001,MATCH($B70,业绩录入!$D$9:$D$10001,0)),0)</f>
        <v>51</v>
      </c>
      <c r="BE70" s="297">
        <f>IFERROR(INDEX(业绩录入!BC$9:BC$10001,MATCH($B70,业绩录入!$D$9:$D$10001,0)),0)</f>
        <v>25.5</v>
      </c>
      <c r="BF70" s="297">
        <f>IFERROR(INDEX(业绩录入!BD$9:BD$10001,MATCH($B70,业绩录入!$D$9:$D$10001,0)),0)</f>
        <v>0.3</v>
      </c>
      <c r="BG70" s="297">
        <f>IFERROR(INDEX(业绩录入!BE$9:BE$10001,MATCH($B70,业绩录入!$D$9:$D$10001,0)),0)</f>
        <v>600</v>
      </c>
      <c r="BH70" s="297" t="str">
        <f>IFERROR(INDEX(业绩录入!BF$9:BF$10001,MATCH($B70,业绩录入!$D$9:$D$10001,0)),0)</f>
        <v>阿郎</v>
      </c>
      <c r="BI70" s="297" t="str">
        <f>IFERROR(INDEX(业绩录入!BG$9:BG$10001,MATCH($B70,业绩录入!$D$9:$D$10001,0)),0)</f>
        <v>阿郎</v>
      </c>
      <c r="BJ70" s="297" t="str">
        <f>IFERROR(INDEX(业绩录入!BH$9:BH$10001,MATCH($B70,业绩录入!$D$9:$D$10001,0)),0)</f>
        <v>志强</v>
      </c>
      <c r="BK70" s="297" t="str">
        <f>IFERROR(INDEX(业绩录入!BI$9:BI$10001,MATCH($B70,业绩录入!$D$9:$D$10001,0)),0)</f>
        <v>范勇</v>
      </c>
      <c r="BL70" s="297">
        <f>IFERROR(INDEX(业绩录入!BJ$9:BJ$10001,MATCH($B70,业绩录入!$D$9:$D$10001,0)),0)</f>
        <v>357</v>
      </c>
      <c r="BM70" s="297">
        <f>IFERROR(INDEX(业绩录入!BK$9:BK$10001,MATCH($B70,业绩录入!$D$9:$D$10001,0)),0)</f>
        <v>76.5</v>
      </c>
      <c r="BN70" s="297">
        <f>IFERROR(INDEX(业绩录入!BL$9:BL$10001,MATCH($B70,业绩录入!$D$9:$D$10001,0)),0)</f>
        <v>51</v>
      </c>
      <c r="BO70" s="297">
        <f>IFERROR(INDEX(业绩录入!BM$9:BM$10001,MATCH($B70,业绩录入!$D$9:$D$10001,0)),0)</f>
        <v>25.5</v>
      </c>
      <c r="BP70" s="297">
        <f>IFERROR(INDEX(业绩录入!BN$9:BN$10001,MATCH($B70,业绩录入!$D$9:$D$10001,0)),0)</f>
        <v>0.25</v>
      </c>
      <c r="BQ70" s="297">
        <f>IFERROR(INDEX(业绩录入!BO$9:BO$10001,MATCH($B70,业绩录入!$D$9:$D$10001,0)),0)</f>
        <v>500</v>
      </c>
      <c r="BR70" s="297" t="str">
        <f>IFERROR(INDEX(业绩录入!BP$9:BP$10001,MATCH($B70,业绩录入!$D$9:$D$10001,0)),0)</f>
        <v>志强</v>
      </c>
      <c r="BS70" s="297" t="str">
        <f>IFERROR(INDEX(业绩录入!BQ$9:BQ$10001,MATCH($B70,业绩录入!$D$9:$D$10001,0)),0)</f>
        <v>志强</v>
      </c>
      <c r="BT70" s="297" t="str">
        <f>IFERROR(INDEX(业绩录入!BR$9:BR$10001,MATCH($B70,业绩录入!$D$9:$D$10001,0)),0)</f>
        <v>志强</v>
      </c>
      <c r="BU70" s="297" t="str">
        <f>IFERROR(INDEX(业绩录入!BS$9:BS$10001,MATCH($B70,业绩录入!$D$9:$D$10001,0)),0)</f>
        <v>范勇</v>
      </c>
      <c r="BV70" s="297">
        <f>IFERROR(INDEX(业绩录入!BT$9:BT$10001,MATCH($B70,业绩录入!$D$9:$D$10001,0)),0)</f>
        <v>297.5</v>
      </c>
      <c r="BW70" s="297">
        <f>IFERROR(INDEX(业绩录入!BU$9:BU$10001,MATCH($B70,业绩录入!$D$9:$D$10001,0)),0)</f>
        <v>63.75</v>
      </c>
      <c r="BX70" s="297">
        <f>IFERROR(INDEX(业绩录入!BV$9:BV$10001,MATCH($B70,业绩录入!$D$9:$D$10001,0)),0)</f>
        <v>42.5</v>
      </c>
      <c r="BY70" s="297">
        <f>IFERROR(INDEX(业绩录入!BW$9:BW$10001,MATCH($B70,业绩录入!$D$9:$D$10001,0)),0)</f>
        <v>21.25</v>
      </c>
      <c r="BZ70" s="297">
        <f>IFERROR(INDEX(业绩录入!BX$9:BX$10001,MATCH($B70,业绩录入!$D$9:$D$10001,0)),0)</f>
        <v>0</v>
      </c>
      <c r="CA70" s="297">
        <f>IFERROR(INDEX(业绩录入!BY$9:BY$10001,MATCH($B70,业绩录入!$D$9:$D$10001,0)),0)</f>
        <v>0</v>
      </c>
      <c r="CB70" s="297">
        <f>IFERROR(INDEX(业绩录入!BZ$9:BZ$10001,MATCH($B70,业绩录入!$D$9:$D$10001,0)),0)</f>
        <v>0</v>
      </c>
      <c r="CC70" s="297">
        <f>IFERROR(INDEX(业绩录入!CA$9:CA$10001,MATCH($B70,业绩录入!$D$9:$D$10001,0)),0)</f>
        <v>0</v>
      </c>
      <c r="CD70" s="297">
        <f>IFERROR(INDEX(业绩录入!CB$9:CB$10001,MATCH($B70,业绩录入!$D$9:$D$10001,0)),0)</f>
        <v>0</v>
      </c>
      <c r="CE70" s="297">
        <f>IFERROR(INDEX(业绩录入!CC$9:CC$10001,MATCH($B70,业绩录入!$D$9:$D$10001,0)),0)</f>
        <v>0</v>
      </c>
      <c r="CF70" s="297">
        <f>IFERROR(INDEX(业绩录入!CD$9:CD$10001,MATCH($B70,业绩录入!$D$9:$D$10001,0)),0)</f>
        <v>0</v>
      </c>
      <c r="CG70" s="297">
        <f>IFERROR(INDEX(业绩录入!CE$9:CE$10001,MATCH($B70,业绩录入!$D$9:$D$10001,0)),0)</f>
        <v>0</v>
      </c>
      <c r="CH70" s="297">
        <f>IFERROR(INDEX(业绩录入!CF$9:CF$10001,MATCH($B70,业绩录入!$D$9:$D$10001,0)),0)</f>
        <v>0</v>
      </c>
      <c r="CI70" s="297">
        <f>IFERROR(INDEX(业绩录入!CG$9:CG$10001,MATCH($B70,业绩录入!$D$9:$D$10001,0)),0)</f>
        <v>0</v>
      </c>
    </row>
    <row r="71" spans="1:88" s="319" customFormat="1">
      <c r="A71" s="638">
        <f t="shared" si="3"/>
        <v>0</v>
      </c>
      <c r="B71" s="297">
        <f>IFERROR(INDEX(业绩录入!$D$9:$D$44,MATCH(SMALL(业绩录入!$A$9:$A$44,ROW(A25)),业绩录入!$A$9:$A$44,0)),"")</f>
        <v>1909220026</v>
      </c>
      <c r="C71" s="297" t="str">
        <f>IFERROR(INDEX(业绩录入!E$9:E$10001,MATCH($B71,业绩录入!$D$9:$D$10001,0)),0)</f>
        <v>范勇</v>
      </c>
      <c r="D71" s="297" t="str">
        <f>IFERROR(INDEX(业绩录入!F$9:F$10001,MATCH($B71,业绩录入!$D$9:$D$10001,0)),0)</f>
        <v>2019/09/22</v>
      </c>
      <c r="E71" s="297" t="str">
        <f>IFERROR(INDEX(业绩录入!G$9:G$10001,MATCH($B71,业绩录入!$D$9:$D$10001,0)),0)</f>
        <v>婚纱照</v>
      </c>
      <c r="F71" s="297" t="str">
        <f>IFERROR(INDEX(业绩录入!H$9:H$10001,MATCH($B71,业绩录入!$D$9:$D$10001,0)),0)</f>
        <v>4600</v>
      </c>
      <c r="G71" s="297" t="str">
        <f>IFERROR(INDEX(业绩录入!I$9:I$10001,MATCH($B71,业绩录入!$D$9:$D$10001,0)),0)</f>
        <v>爱妻1号</v>
      </c>
      <c r="H71" s="297" t="str">
        <f>IFERROR(INDEX(业绩录入!J$9:J$10001,MATCH($B71,业绩录入!$D$9:$D$10001,0)),0)</f>
        <v>老客转介</v>
      </c>
      <c r="I71" s="297" t="str">
        <f>IFERROR(INDEX(业绩录入!K$9:K$10001,MATCH($B71,业绩录入!$D$9:$D$10001,0)),0)</f>
        <v>4600</v>
      </c>
      <c r="J71" s="297">
        <f>IFERROR(INDEX(业绩录入!L$9:L$10001,MATCH($B71,业绩录入!$D$9:$D$10001,0)),0)</f>
        <v>0</v>
      </c>
      <c r="K71" s="297">
        <f>IFERROR(INDEX(业绩录入!M$9:M$10001,MATCH($B71,业绩录入!$D$9:$D$10001,0)),0)</f>
        <v>0</v>
      </c>
      <c r="L71" s="297">
        <f>IFERROR(INDEX(业绩录入!N$9:N$10001,MATCH($B71,业绩录入!$D$9:$D$10001,0)),0)</f>
        <v>0</v>
      </c>
      <c r="M71" s="297">
        <f>IFERROR(INDEX(业绩录入!O$9:O$10001,MATCH($B71,业绩录入!$D$9:$D$10001,0)),0)</f>
        <v>0</v>
      </c>
      <c r="N71" s="297">
        <f>IFERROR(INDEX(业绩录入!P$9:P$10001,MATCH($B71,业绩录入!$D$9:$D$10001,0)),0)</f>
        <v>1380</v>
      </c>
      <c r="O71" s="297">
        <f>IFERROR(INDEX(业绩录入!Q$9:Q$10001,MATCH($B71,业绩录入!$D$9:$D$10001,0)),0)</f>
        <v>3220</v>
      </c>
      <c r="P71" s="297">
        <f>IFERROR(INDEX(业绩录入!R$9:R$10001,MATCH($B71,业绩录入!$D$9:$D$10001,0)),0)</f>
        <v>700</v>
      </c>
      <c r="Q71" s="297">
        <f>IFERROR(INDEX(业绩录入!S$9:S$10001,MATCH($B71,业绩录入!$D$9:$D$10001,0)),0)</f>
        <v>895</v>
      </c>
      <c r="R71" s="297">
        <f>IFERROR(INDEX(业绩录入!T$9:T$10001,MATCH($B71,业绩录入!$D$9:$D$10001,0)),0)</f>
        <v>1625</v>
      </c>
      <c r="S71" s="297">
        <f>IFERROR(INDEX(业绩录入!U$9:U$10001,MATCH($B71,业绩录入!$D$9:$D$10001,0)),0)</f>
        <v>0</v>
      </c>
      <c r="T71" s="297">
        <f>IFERROR(INDEX(业绩录入!V$9:V$10001,MATCH($B71,业绩录入!$D$9:$D$10001,0)),0)</f>
        <v>0</v>
      </c>
      <c r="U71" s="676"/>
      <c r="V71" s="297"/>
      <c r="W71" s="297"/>
      <c r="X71" s="297"/>
      <c r="Y71" s="297" t="str">
        <f>IFERROR(INDEX(业绩录入!W$9:W$10001,MATCH($B71,业绩录入!$D$9:$D$10001,0)),0)</f>
        <v>阿斯蒂芬</v>
      </c>
      <c r="Z71" s="297">
        <f>IFERROR(INDEX(业绩录入!X$9:X$10001,MATCH($B71,业绩录入!$D$9:$D$10001,0)),0)</f>
        <v>0</v>
      </c>
      <c r="AA71" s="297" t="str">
        <f>IFERROR(INDEX(业绩录入!Y$9:Y$10001,MATCH($B71,业绩录入!$D$9:$D$10001,0)),0)</f>
        <v>154645654</v>
      </c>
      <c r="AB71" s="297" t="str">
        <f>IFERROR(INDEX(业绩录入!Z$9:Z$10001,MATCH($B71,业绩录入!$D$9:$D$10001,0)),0)</f>
        <v>2019/09/2</v>
      </c>
      <c r="AC71" s="297">
        <f>IFERROR(INDEX(业绩录入!AA$9:AA$10001,MATCH($B71,业绩录入!$D$9:$D$10001,0)),0)</f>
        <v>0</v>
      </c>
      <c r="AD71" s="297">
        <f>IFERROR(INDEX(业绩录入!AB$9:AB$10001,MATCH($B71,业绩录入!$D$9:$D$10001,0)),0)</f>
        <v>0</v>
      </c>
      <c r="AE71" s="297">
        <f>IFERROR(INDEX(业绩录入!AC$9:AC$10001,MATCH($B71,业绩录入!$D$9:$D$10001,0)),0)</f>
        <v>0</v>
      </c>
      <c r="AF71" s="297">
        <f>IFERROR(INDEX(业绩录入!AD$9:AD$10001,MATCH($B71,业绩录入!$D$9:$D$10001,0)),0)</f>
        <v>0</v>
      </c>
      <c r="AG71" s="297">
        <f>IFERROR(INDEX(业绩录入!AE$9:AE$10001,MATCH($B71,业绩录入!$D$9:$D$10001,0)),0)</f>
        <v>0</v>
      </c>
      <c r="AH71" s="297">
        <f>IFERROR(INDEX(业绩录入!AF$9:AF$10001,MATCH($B71,业绩录入!$D$9:$D$10001,0)),0)</f>
        <v>0</v>
      </c>
      <c r="AI71" s="297">
        <f>IFERROR(INDEX(业绩录入!AG$9:AG$10001,MATCH($B71,业绩录入!$D$9:$D$10001,0)),0)</f>
        <v>0</v>
      </c>
      <c r="AJ71" s="297">
        <f>IFERROR(INDEX(业绩录入!AH$9:AH$10001,MATCH($B71,业绩录入!$D$9:$D$10001,0)),0)</f>
        <v>0</v>
      </c>
      <c r="AK71" s="297">
        <f>IFERROR(INDEX(业绩录入!AI$9:AI$10001,MATCH($B71,业绩录入!$D$9:$D$10001,0)),0)</f>
        <v>0</v>
      </c>
      <c r="AL71" s="297">
        <f>IFERROR(INDEX(业绩录入!AJ$9:AJ$10001,MATCH($B71,业绩录入!$D$9:$D$10001,0)),0)</f>
        <v>0.15</v>
      </c>
      <c r="AM71" s="297">
        <f>IFERROR(INDEX(业绩录入!AK$9:AK$10001,MATCH($B71,业绩录入!$D$9:$D$10001,0)),0)</f>
        <v>690</v>
      </c>
      <c r="AN71" s="297" t="str">
        <f>IFERROR(INDEX(业绩录入!AL$9:AL$10001,MATCH($B71,业绩录入!$D$9:$D$10001,0)),0)</f>
        <v>贺欢</v>
      </c>
      <c r="AO71" s="297" t="str">
        <f>IFERROR(INDEX(业绩录入!AM$9:AM$10001,MATCH($B71,业绩录入!$D$9:$D$10001,0)),0)</f>
        <v>贺欢</v>
      </c>
      <c r="AP71" s="297" t="str">
        <f>IFERROR(INDEX(业绩录入!AN$9:AN$10001,MATCH($B71,业绩录入!$D$9:$D$10001,0)),0)</f>
        <v>贺欢</v>
      </c>
      <c r="AQ71" s="297" t="str">
        <f>IFERROR(INDEX(业绩录入!AO$9:AO$10001,MATCH($B71,业绩录入!$D$9:$D$10001,0)),0)</f>
        <v>范勇</v>
      </c>
      <c r="AR71" s="297">
        <f>IFERROR(INDEX(业绩录入!AP$9:AP$10001,MATCH($B71,业绩录入!$D$9:$D$10001,0)),0)</f>
        <v>170.62</v>
      </c>
      <c r="AS71" s="297">
        <f>IFERROR(INDEX(业绩录入!AQ$9:AQ$10001,MATCH($B71,业绩录入!$D$9:$D$10001,0)),0)</f>
        <v>36.56</v>
      </c>
      <c r="AT71" s="297">
        <f>IFERROR(INDEX(业绩录入!AR$9:AR$10001,MATCH($B71,业绩录入!$D$9:$D$10001,0)),0)</f>
        <v>24.37</v>
      </c>
      <c r="AU71" s="297">
        <f>IFERROR(INDEX(业绩录入!AS$9:AS$10001,MATCH($B71,业绩录入!$D$9:$D$10001,0)),0)</f>
        <v>12.18</v>
      </c>
      <c r="AV71" s="297">
        <f>IFERROR(INDEX(业绩录入!AT$9:AT$10001,MATCH($B71,业绩录入!$D$9:$D$10001,0)),0)</f>
        <v>0.3</v>
      </c>
      <c r="AW71" s="297">
        <f>IFERROR(INDEX(业绩录入!AU$9:AU$10001,MATCH($B71,业绩录入!$D$9:$D$10001,0)),0)</f>
        <v>600</v>
      </c>
      <c r="AX71" s="297" t="str">
        <f>IFERROR(INDEX(业绩录入!AV$9:AV$10001,MATCH($B71,业绩录入!$D$9:$D$10001,0)),0)</f>
        <v>华华</v>
      </c>
      <c r="AY71" s="297" t="str">
        <f>IFERROR(INDEX(业绩录入!AW$9:AW$10001,MATCH($B71,业绩录入!$D$9:$D$10001,0)),0)</f>
        <v>华华</v>
      </c>
      <c r="AZ71" s="297" t="str">
        <f>IFERROR(INDEX(业绩录入!AX$9:AX$10001,MATCH($B71,业绩录入!$D$9:$D$10001,0)),0)</f>
        <v>志强</v>
      </c>
      <c r="BA71" s="297" t="str">
        <f>IFERROR(INDEX(业绩录入!AY$9:AY$10001,MATCH($B71,业绩录入!$D$9:$D$10001,0)),0)</f>
        <v>范勇</v>
      </c>
      <c r="BB71" s="297">
        <f>IFERROR(INDEX(业绩录入!AZ$9:AZ$10001,MATCH($B71,业绩录入!$D$9:$D$10001,0)),0)</f>
        <v>341.25</v>
      </c>
      <c r="BC71" s="297">
        <f>IFERROR(INDEX(业绩录入!BA$9:BA$10001,MATCH($B71,业绩录入!$D$9:$D$10001,0)),0)</f>
        <v>73.12</v>
      </c>
      <c r="BD71" s="297">
        <f>IFERROR(INDEX(业绩录入!BB$9:BB$10001,MATCH($B71,业绩录入!$D$9:$D$10001,0)),0)</f>
        <v>48.75</v>
      </c>
      <c r="BE71" s="297">
        <f>IFERROR(INDEX(业绩录入!BC$9:BC$10001,MATCH($B71,业绩录入!$D$9:$D$10001,0)),0)</f>
        <v>24.37</v>
      </c>
      <c r="BF71" s="297">
        <f>IFERROR(INDEX(业绩录入!BD$9:BD$10001,MATCH($B71,业绩录入!$D$9:$D$10001,0)),0)</f>
        <v>0.3</v>
      </c>
      <c r="BG71" s="297">
        <f>IFERROR(INDEX(业绩录入!BE$9:BE$10001,MATCH($B71,业绩录入!$D$9:$D$10001,0)),0)</f>
        <v>600</v>
      </c>
      <c r="BH71" s="297" t="str">
        <f>IFERROR(INDEX(业绩录入!BF$9:BF$10001,MATCH($B71,业绩录入!$D$9:$D$10001,0)),0)</f>
        <v>阿郎</v>
      </c>
      <c r="BI71" s="297" t="str">
        <f>IFERROR(INDEX(业绩录入!BG$9:BG$10001,MATCH($B71,业绩录入!$D$9:$D$10001,0)),0)</f>
        <v>阿郎</v>
      </c>
      <c r="BJ71" s="297" t="str">
        <f>IFERROR(INDEX(业绩录入!BH$9:BH$10001,MATCH($B71,业绩录入!$D$9:$D$10001,0)),0)</f>
        <v>志强</v>
      </c>
      <c r="BK71" s="297" t="str">
        <f>IFERROR(INDEX(业绩录入!BI$9:BI$10001,MATCH($B71,业绩录入!$D$9:$D$10001,0)),0)</f>
        <v>范勇</v>
      </c>
      <c r="BL71" s="297">
        <f>IFERROR(INDEX(业绩录入!BJ$9:BJ$10001,MATCH($B71,业绩录入!$D$9:$D$10001,0)),0)</f>
        <v>341.25</v>
      </c>
      <c r="BM71" s="297">
        <f>IFERROR(INDEX(业绩录入!BK$9:BK$10001,MATCH($B71,业绩录入!$D$9:$D$10001,0)),0)</f>
        <v>73.12</v>
      </c>
      <c r="BN71" s="297">
        <f>IFERROR(INDEX(业绩录入!BL$9:BL$10001,MATCH($B71,业绩录入!$D$9:$D$10001,0)),0)</f>
        <v>48.75</v>
      </c>
      <c r="BO71" s="297">
        <f>IFERROR(INDEX(业绩录入!BM$9:BM$10001,MATCH($B71,业绩录入!$D$9:$D$10001,0)),0)</f>
        <v>24.37</v>
      </c>
      <c r="BP71" s="297">
        <f>IFERROR(INDEX(业绩录入!BN$9:BN$10001,MATCH($B71,业绩录入!$D$9:$D$10001,0)),0)</f>
        <v>0.25</v>
      </c>
      <c r="BQ71" s="297">
        <f>IFERROR(INDEX(业绩录入!BO$9:BO$10001,MATCH($B71,业绩录入!$D$9:$D$10001,0)),0)</f>
        <v>500</v>
      </c>
      <c r="BR71" s="297" t="str">
        <f>IFERROR(INDEX(业绩录入!BP$9:BP$10001,MATCH($B71,业绩录入!$D$9:$D$10001,0)),0)</f>
        <v>志强</v>
      </c>
      <c r="BS71" s="297" t="str">
        <f>IFERROR(INDEX(业绩录入!BQ$9:BQ$10001,MATCH($B71,业绩录入!$D$9:$D$10001,0)),0)</f>
        <v>志强</v>
      </c>
      <c r="BT71" s="297" t="str">
        <f>IFERROR(INDEX(业绩录入!BR$9:BR$10001,MATCH($B71,业绩录入!$D$9:$D$10001,0)),0)</f>
        <v>志强</v>
      </c>
      <c r="BU71" s="297" t="str">
        <f>IFERROR(INDEX(业绩录入!BS$9:BS$10001,MATCH($B71,业绩录入!$D$9:$D$10001,0)),0)</f>
        <v>范勇</v>
      </c>
      <c r="BV71" s="297">
        <f>IFERROR(INDEX(业绩录入!BT$9:BT$10001,MATCH($B71,业绩录入!$D$9:$D$10001,0)),0)</f>
        <v>284.37</v>
      </c>
      <c r="BW71" s="297">
        <f>IFERROR(INDEX(业绩录入!BU$9:BU$10001,MATCH($B71,业绩录入!$D$9:$D$10001,0)),0)</f>
        <v>60.93</v>
      </c>
      <c r="BX71" s="297">
        <f>IFERROR(INDEX(业绩录入!BV$9:BV$10001,MATCH($B71,业绩录入!$D$9:$D$10001,0)),0)</f>
        <v>40.619999999999997</v>
      </c>
      <c r="BY71" s="297">
        <f>IFERROR(INDEX(业绩录入!BW$9:BW$10001,MATCH($B71,业绩录入!$D$9:$D$10001,0)),0)</f>
        <v>20.309999999999999</v>
      </c>
      <c r="BZ71" s="297">
        <f>IFERROR(INDEX(业绩录入!BX$9:BX$10001,MATCH($B71,业绩录入!$D$9:$D$10001,0)),0)</f>
        <v>0</v>
      </c>
      <c r="CA71" s="297">
        <f>IFERROR(INDEX(业绩录入!BY$9:BY$10001,MATCH($B71,业绩录入!$D$9:$D$10001,0)),0)</f>
        <v>0</v>
      </c>
      <c r="CB71" s="297">
        <f>IFERROR(INDEX(业绩录入!BZ$9:BZ$10001,MATCH($B71,业绩录入!$D$9:$D$10001,0)),0)</f>
        <v>0</v>
      </c>
      <c r="CC71" s="297">
        <f>IFERROR(INDEX(业绩录入!CA$9:CA$10001,MATCH($B71,业绩录入!$D$9:$D$10001,0)),0)</f>
        <v>0</v>
      </c>
      <c r="CD71" s="297">
        <f>IFERROR(INDEX(业绩录入!CB$9:CB$10001,MATCH($B71,业绩录入!$D$9:$D$10001,0)),0)</f>
        <v>0</v>
      </c>
      <c r="CE71" s="297">
        <f>IFERROR(INDEX(业绩录入!CC$9:CC$10001,MATCH($B71,业绩录入!$D$9:$D$10001,0)),0)</f>
        <v>0</v>
      </c>
      <c r="CF71" s="297">
        <f>IFERROR(INDEX(业绩录入!CD$9:CD$10001,MATCH($B71,业绩录入!$D$9:$D$10001,0)),0)</f>
        <v>0</v>
      </c>
      <c r="CG71" s="297">
        <f>IFERROR(INDEX(业绩录入!CE$9:CE$10001,MATCH($B71,业绩录入!$D$9:$D$10001,0)),0)</f>
        <v>0</v>
      </c>
      <c r="CH71" s="297">
        <f>IFERROR(INDEX(业绩录入!CF$9:CF$10001,MATCH($B71,业绩录入!$D$9:$D$10001,0)),0)</f>
        <v>0</v>
      </c>
      <c r="CI71" s="297">
        <f>IFERROR(INDEX(业绩录入!CG$9:CG$10001,MATCH($B71,业绩录入!$D$9:$D$10001,0)),0)</f>
        <v>0</v>
      </c>
    </row>
    <row r="72" spans="1:88" s="319" customFormat="1">
      <c r="A72" s="638">
        <f t="shared" si="3"/>
        <v>0</v>
      </c>
      <c r="B72" s="297">
        <f>IFERROR(INDEX(业绩录入!$D$9:$D$44,MATCH(SMALL(业绩录入!$A$9:$A$44,ROW(A26)),业绩录入!$A$9:$A$44,0)),"")</f>
        <v>1909230027</v>
      </c>
      <c r="C72" s="297" t="str">
        <f>IFERROR(INDEX(业绩录入!E$9:E$10001,MATCH($B72,业绩录入!$D$9:$D$10001,0)),0)</f>
        <v>范勇</v>
      </c>
      <c r="D72" s="297" t="str">
        <f>IFERROR(INDEX(业绩录入!F$9:F$10001,MATCH($B72,业绩录入!$D$9:$D$10001,0)),0)</f>
        <v>2019/09/23</v>
      </c>
      <c r="E72" s="297" t="str">
        <f>IFERROR(INDEX(业绩录入!G$9:G$10001,MATCH($B72,业绩录入!$D$9:$D$10001,0)),0)</f>
        <v>婚纱照</v>
      </c>
      <c r="F72" s="297" t="str">
        <f>IFERROR(INDEX(业绩录入!H$9:H$10001,MATCH($B72,业绩录入!$D$9:$D$10001,0)),0)</f>
        <v>5600</v>
      </c>
      <c r="G72" s="297" t="str">
        <f>IFERROR(INDEX(业绩录入!I$9:I$10001,MATCH($B72,业绩录入!$D$9:$D$10001,0)),0)</f>
        <v>公司的风格</v>
      </c>
      <c r="H72" s="297" t="str">
        <f>IFERROR(INDEX(业绩录入!J$9:J$10001,MATCH($B72,业绩录入!$D$9:$D$10001,0)),0)</f>
        <v>老客转介</v>
      </c>
      <c r="I72" s="297" t="str">
        <f>IFERROR(INDEX(业绩录入!K$9:K$10001,MATCH($B72,业绩录入!$D$9:$D$10001,0)),0)</f>
        <v>1000</v>
      </c>
      <c r="J72" s="297">
        <f>IFERROR(INDEX(业绩录入!L$9:L$10001,MATCH($B72,业绩录入!$D$9:$D$10001,0)),0)</f>
        <v>0</v>
      </c>
      <c r="K72" s="297">
        <f>IFERROR(INDEX(业绩录入!M$9:M$10001,MATCH($B72,业绩录入!$D$9:$D$10001,0)),0)</f>
        <v>4600</v>
      </c>
      <c r="L72" s="297">
        <f>IFERROR(INDEX(业绩录入!N$9:N$10001,MATCH($B72,业绩录入!$D$9:$D$10001,0)),0)</f>
        <v>0</v>
      </c>
      <c r="M72" s="297">
        <f>IFERROR(INDEX(业绩录入!O$9:O$10001,MATCH($B72,业绩录入!$D$9:$D$10001,0)),0)</f>
        <v>0</v>
      </c>
      <c r="N72" s="297">
        <f>IFERROR(INDEX(业绩录入!P$9:P$10001,MATCH($B72,业绩录入!$D$9:$D$10001,0)),0)</f>
        <v>300</v>
      </c>
      <c r="O72" s="297">
        <f>IFERROR(INDEX(业绩录入!Q$9:Q$10001,MATCH($B72,业绩录入!$D$9:$D$10001,0)),0)</f>
        <v>700</v>
      </c>
      <c r="P72" s="297">
        <f>IFERROR(INDEX(业绩录入!R$9:R$10001,MATCH($B72,业绩录入!$D$9:$D$10001,0)),0)</f>
        <v>850</v>
      </c>
      <c r="Q72" s="297">
        <f>IFERROR(INDEX(业绩录入!S$9:S$10001,MATCH($B72,业绩录入!$D$9:$D$10001,0)),0)</f>
        <v>881</v>
      </c>
      <c r="R72" s="297">
        <f>IFERROR(INDEX(业绩录入!T$9:T$10001,MATCH($B72,业绩录入!$D$9:$D$10001,0)),0)</f>
        <v>700</v>
      </c>
      <c r="S72" s="297">
        <f>IFERROR(INDEX(业绩录入!U$9:U$10001,MATCH($B72,业绩录入!$D$9:$D$10001,0)),0)</f>
        <v>0</v>
      </c>
      <c r="T72" s="297">
        <f>IFERROR(INDEX(业绩录入!V$9:V$10001,MATCH($B72,业绩录入!$D$9:$D$10001,0)),0)</f>
        <v>0</v>
      </c>
      <c r="U72" s="676"/>
      <c r="V72" s="297"/>
      <c r="W72" s="297"/>
      <c r="X72" s="297"/>
      <c r="Y72" s="297" t="str">
        <f>IFERROR(INDEX(业绩录入!W$9:W$10001,MATCH($B72,业绩录入!$D$9:$D$10001,0)),0)</f>
        <v>FDSGGDSF</v>
      </c>
      <c r="Z72" s="297">
        <f>IFERROR(INDEX(业绩录入!X$9:X$10001,MATCH($B72,业绩录入!$D$9:$D$10001,0)),0)</f>
        <v>0</v>
      </c>
      <c r="AA72" s="297" t="str">
        <f>IFERROR(INDEX(业绩录入!Y$9:Y$10001,MATCH($B72,业绩录入!$D$9:$D$10001,0)),0)</f>
        <v>124565466</v>
      </c>
      <c r="AB72" s="297">
        <f>IFERROR(INDEX(业绩录入!Z$9:Z$10001,MATCH($B72,业绩录入!$D$9:$D$10001,0)),0)</f>
        <v>0</v>
      </c>
      <c r="AC72" s="297">
        <f>IFERROR(INDEX(业绩录入!AA$9:AA$10001,MATCH($B72,业绩录入!$D$9:$D$10001,0)),0)</f>
        <v>0</v>
      </c>
      <c r="AD72" s="297">
        <f>IFERROR(INDEX(业绩录入!AB$9:AB$10001,MATCH($B72,业绩录入!$D$9:$D$10001,0)),0)</f>
        <v>0</v>
      </c>
      <c r="AE72" s="297">
        <f>IFERROR(INDEX(业绩录入!AC$9:AC$10001,MATCH($B72,业绩录入!$D$9:$D$10001,0)),0)</f>
        <v>0</v>
      </c>
      <c r="AF72" s="297">
        <f>IFERROR(INDEX(业绩录入!AD$9:AD$10001,MATCH($B72,业绩录入!$D$9:$D$10001,0)),0)</f>
        <v>0</v>
      </c>
      <c r="AG72" s="297">
        <f>IFERROR(INDEX(业绩录入!AE$9:AE$10001,MATCH($B72,业绩录入!$D$9:$D$10001,0)),0)</f>
        <v>0</v>
      </c>
      <c r="AH72" s="297">
        <f>IFERROR(INDEX(业绩录入!AF$9:AF$10001,MATCH($B72,业绩录入!$D$9:$D$10001,0)),0)</f>
        <v>0</v>
      </c>
      <c r="AI72" s="297">
        <f>IFERROR(INDEX(业绩录入!AG$9:AG$10001,MATCH($B72,业绩录入!$D$9:$D$10001,0)),0)</f>
        <v>0</v>
      </c>
      <c r="AJ72" s="297">
        <f>IFERROR(INDEX(业绩录入!AH$9:AH$10001,MATCH($B72,业绩录入!$D$9:$D$10001,0)),0)</f>
        <v>0</v>
      </c>
      <c r="AK72" s="297">
        <f>IFERROR(INDEX(业绩录入!AI$9:AI$10001,MATCH($B72,业绩录入!$D$9:$D$10001,0)),0)</f>
        <v>0</v>
      </c>
      <c r="AL72" s="297">
        <f>IFERROR(INDEX(业绩录入!AJ$9:AJ$10001,MATCH($B72,业绩录入!$D$9:$D$10001,0)),0)</f>
        <v>0.15</v>
      </c>
      <c r="AM72" s="297">
        <f>IFERROR(INDEX(业绩录入!AK$9:AK$10001,MATCH($B72,业绩录入!$D$9:$D$10001,0)),0)</f>
        <v>150</v>
      </c>
      <c r="AN72" s="297" t="str">
        <f>IFERROR(INDEX(业绩录入!AL$9:AL$10001,MATCH($B72,业绩录入!$D$9:$D$10001,0)),0)</f>
        <v>贺欢</v>
      </c>
      <c r="AO72" s="297" t="str">
        <f>IFERROR(INDEX(业绩录入!AM$9:AM$10001,MATCH($B72,业绩录入!$D$9:$D$10001,0)),0)</f>
        <v>贺欢</v>
      </c>
      <c r="AP72" s="297" t="str">
        <f>IFERROR(INDEX(业绩录入!AN$9:AN$10001,MATCH($B72,业绩录入!$D$9:$D$10001,0)),0)</f>
        <v>贺欢</v>
      </c>
      <c r="AQ72" s="297" t="str">
        <f>IFERROR(INDEX(业绩录入!AO$9:AO$10001,MATCH($B72,业绩录入!$D$9:$D$10001,0)),0)</f>
        <v>范勇</v>
      </c>
      <c r="AR72" s="297">
        <f>IFERROR(INDEX(业绩录入!AP$9:AP$10001,MATCH($B72,业绩录入!$D$9:$D$10001,0)),0)</f>
        <v>73.5</v>
      </c>
      <c r="AS72" s="297">
        <f>IFERROR(INDEX(业绩录入!AQ$9:AQ$10001,MATCH($B72,业绩录入!$D$9:$D$10001,0)),0)</f>
        <v>15.75</v>
      </c>
      <c r="AT72" s="297">
        <f>IFERROR(INDEX(业绩录入!AR$9:AR$10001,MATCH($B72,业绩录入!$D$9:$D$10001,0)),0)</f>
        <v>10.5</v>
      </c>
      <c r="AU72" s="297">
        <f>IFERROR(INDEX(业绩录入!AS$9:AS$10001,MATCH($B72,业绩录入!$D$9:$D$10001,0)),0)</f>
        <v>5.25</v>
      </c>
      <c r="AV72" s="297">
        <f>IFERROR(INDEX(业绩录入!AT$9:AT$10001,MATCH($B72,业绩录入!$D$9:$D$10001,0)),0)</f>
        <v>0.3</v>
      </c>
      <c r="AW72" s="297">
        <f>IFERROR(INDEX(业绩录入!AU$9:AU$10001,MATCH($B72,业绩录入!$D$9:$D$10001,0)),0)</f>
        <v>600</v>
      </c>
      <c r="AX72" s="297" t="str">
        <f>IFERROR(INDEX(业绩录入!AV$9:AV$10001,MATCH($B72,业绩录入!$D$9:$D$10001,0)),0)</f>
        <v>华华</v>
      </c>
      <c r="AY72" s="297" t="str">
        <f>IFERROR(INDEX(业绩录入!AW$9:AW$10001,MATCH($B72,业绩录入!$D$9:$D$10001,0)),0)</f>
        <v>华华</v>
      </c>
      <c r="AZ72" s="297" t="str">
        <f>IFERROR(INDEX(业绩录入!AX$9:AX$10001,MATCH($B72,业绩录入!$D$9:$D$10001,0)),0)</f>
        <v>志强</v>
      </c>
      <c r="BA72" s="297" t="str">
        <f>IFERROR(INDEX(业绩录入!AY$9:AY$10001,MATCH($B72,业绩录入!$D$9:$D$10001,0)),0)</f>
        <v>范勇</v>
      </c>
      <c r="BB72" s="297">
        <f>IFERROR(INDEX(业绩录入!AZ$9:AZ$10001,MATCH($B72,业绩录入!$D$9:$D$10001,0)),0)</f>
        <v>147</v>
      </c>
      <c r="BC72" s="297">
        <f>IFERROR(INDEX(业绩录入!BA$9:BA$10001,MATCH($B72,业绩录入!$D$9:$D$10001,0)),0)</f>
        <v>31.5</v>
      </c>
      <c r="BD72" s="297">
        <f>IFERROR(INDEX(业绩录入!BB$9:BB$10001,MATCH($B72,业绩录入!$D$9:$D$10001,0)),0)</f>
        <v>21</v>
      </c>
      <c r="BE72" s="297">
        <f>IFERROR(INDEX(业绩录入!BC$9:BC$10001,MATCH($B72,业绩录入!$D$9:$D$10001,0)),0)</f>
        <v>10.5</v>
      </c>
      <c r="BF72" s="297">
        <f>IFERROR(INDEX(业绩录入!BD$9:BD$10001,MATCH($B72,业绩录入!$D$9:$D$10001,0)),0)</f>
        <v>0.3</v>
      </c>
      <c r="BG72" s="297">
        <f>IFERROR(INDEX(业绩录入!BE$9:BE$10001,MATCH($B72,业绩录入!$D$9:$D$10001,0)),0)</f>
        <v>600</v>
      </c>
      <c r="BH72" s="297" t="str">
        <f>IFERROR(INDEX(业绩录入!BF$9:BF$10001,MATCH($B72,业绩录入!$D$9:$D$10001,0)),0)</f>
        <v>阿郎</v>
      </c>
      <c r="BI72" s="297" t="str">
        <f>IFERROR(INDEX(业绩录入!BG$9:BG$10001,MATCH($B72,业绩录入!$D$9:$D$10001,0)),0)</f>
        <v>阿郎</v>
      </c>
      <c r="BJ72" s="297" t="str">
        <f>IFERROR(INDEX(业绩录入!BH$9:BH$10001,MATCH($B72,业绩录入!$D$9:$D$10001,0)),0)</f>
        <v>志强</v>
      </c>
      <c r="BK72" s="297" t="str">
        <f>IFERROR(INDEX(业绩录入!BI$9:BI$10001,MATCH($B72,业绩录入!$D$9:$D$10001,0)),0)</f>
        <v>范勇</v>
      </c>
      <c r="BL72" s="297">
        <f>IFERROR(INDEX(业绩录入!BJ$9:BJ$10001,MATCH($B72,业绩录入!$D$9:$D$10001,0)),0)</f>
        <v>147</v>
      </c>
      <c r="BM72" s="297">
        <f>IFERROR(INDEX(业绩录入!BK$9:BK$10001,MATCH($B72,业绩录入!$D$9:$D$10001,0)),0)</f>
        <v>31.5</v>
      </c>
      <c r="BN72" s="297">
        <f>IFERROR(INDEX(业绩录入!BL$9:BL$10001,MATCH($B72,业绩录入!$D$9:$D$10001,0)),0)</f>
        <v>21</v>
      </c>
      <c r="BO72" s="297">
        <f>IFERROR(INDEX(业绩录入!BM$9:BM$10001,MATCH($B72,业绩录入!$D$9:$D$10001,0)),0)</f>
        <v>10.5</v>
      </c>
      <c r="BP72" s="297">
        <f>IFERROR(INDEX(业绩录入!BN$9:BN$10001,MATCH($B72,业绩录入!$D$9:$D$10001,0)),0)</f>
        <v>0.25</v>
      </c>
      <c r="BQ72" s="297">
        <f>IFERROR(INDEX(业绩录入!BO$9:BO$10001,MATCH($B72,业绩录入!$D$9:$D$10001,0)),0)</f>
        <v>500</v>
      </c>
      <c r="BR72" s="297" t="str">
        <f>IFERROR(INDEX(业绩录入!BP$9:BP$10001,MATCH($B72,业绩录入!$D$9:$D$10001,0)),0)</f>
        <v>志强</v>
      </c>
      <c r="BS72" s="297" t="str">
        <f>IFERROR(INDEX(业绩录入!BQ$9:BQ$10001,MATCH($B72,业绩录入!$D$9:$D$10001,0)),0)</f>
        <v>志强</v>
      </c>
      <c r="BT72" s="297" t="str">
        <f>IFERROR(INDEX(业绩录入!BR$9:BR$10001,MATCH($B72,业绩录入!$D$9:$D$10001,0)),0)</f>
        <v>志强</v>
      </c>
      <c r="BU72" s="297" t="str">
        <f>IFERROR(INDEX(业绩录入!BS$9:BS$10001,MATCH($B72,业绩录入!$D$9:$D$10001,0)),0)</f>
        <v>范勇</v>
      </c>
      <c r="BV72" s="297">
        <f>IFERROR(INDEX(业绩录入!BT$9:BT$10001,MATCH($B72,业绩录入!$D$9:$D$10001,0)),0)</f>
        <v>122.5</v>
      </c>
      <c r="BW72" s="297">
        <f>IFERROR(INDEX(业绩录入!BU$9:BU$10001,MATCH($B72,业绩录入!$D$9:$D$10001,0)),0)</f>
        <v>26.25</v>
      </c>
      <c r="BX72" s="297">
        <f>IFERROR(INDEX(业绩录入!BV$9:BV$10001,MATCH($B72,业绩录入!$D$9:$D$10001,0)),0)</f>
        <v>17.5</v>
      </c>
      <c r="BY72" s="297">
        <f>IFERROR(INDEX(业绩录入!BW$9:BW$10001,MATCH($B72,业绩录入!$D$9:$D$10001,0)),0)</f>
        <v>8.75</v>
      </c>
      <c r="BZ72" s="297">
        <f>IFERROR(INDEX(业绩录入!BX$9:BX$10001,MATCH($B72,业绩录入!$D$9:$D$10001,0)),0)</f>
        <v>0</v>
      </c>
      <c r="CA72" s="297">
        <f>IFERROR(INDEX(业绩录入!BY$9:BY$10001,MATCH($B72,业绩录入!$D$9:$D$10001,0)),0)</f>
        <v>0</v>
      </c>
      <c r="CB72" s="297">
        <f>IFERROR(INDEX(业绩录入!BZ$9:BZ$10001,MATCH($B72,业绩录入!$D$9:$D$10001,0)),0)</f>
        <v>0</v>
      </c>
      <c r="CC72" s="297">
        <f>IFERROR(INDEX(业绩录入!CA$9:CA$10001,MATCH($B72,业绩录入!$D$9:$D$10001,0)),0)</f>
        <v>0</v>
      </c>
      <c r="CD72" s="297">
        <f>IFERROR(INDEX(业绩录入!CB$9:CB$10001,MATCH($B72,业绩录入!$D$9:$D$10001,0)),0)</f>
        <v>0</v>
      </c>
      <c r="CE72" s="297">
        <f>IFERROR(INDEX(业绩录入!CC$9:CC$10001,MATCH($B72,业绩录入!$D$9:$D$10001,0)),0)</f>
        <v>0</v>
      </c>
      <c r="CF72" s="297">
        <f>IFERROR(INDEX(业绩录入!CD$9:CD$10001,MATCH($B72,业绩录入!$D$9:$D$10001,0)),0)</f>
        <v>0</v>
      </c>
      <c r="CG72" s="297">
        <f>IFERROR(INDEX(业绩录入!CE$9:CE$10001,MATCH($B72,业绩录入!$D$9:$D$10001,0)),0)</f>
        <v>0</v>
      </c>
      <c r="CH72" s="297">
        <f>IFERROR(INDEX(业绩录入!CF$9:CF$10001,MATCH($B72,业绩录入!$D$9:$D$10001,0)),0)</f>
        <v>0</v>
      </c>
      <c r="CI72" s="297">
        <f>IFERROR(INDEX(业绩录入!CG$9:CG$10001,MATCH($B72,业绩录入!$D$9:$D$10001,0)),0)</f>
        <v>0</v>
      </c>
    </row>
    <row r="73" spans="1:88" s="319" customFormat="1">
      <c r="A73" s="638">
        <f t="shared" si="3"/>
        <v>0</v>
      </c>
      <c r="B73" s="297">
        <f>IFERROR(INDEX(业绩录入!$D$9:$D$44,MATCH(SMALL(业绩录入!$A$9:$A$44,ROW(A27)),业绩录入!$A$9:$A$44,0)),"")</f>
        <v>1909230028</v>
      </c>
      <c r="C73" s="297" t="str">
        <f>IFERROR(INDEX(业绩录入!E$9:E$10001,MATCH($B73,业绩录入!$D$9:$D$10001,0)),0)</f>
        <v>范勇</v>
      </c>
      <c r="D73" s="297" t="str">
        <f>IFERROR(INDEX(业绩录入!F$9:F$10001,MATCH($B73,业绩录入!$D$9:$D$10001,0)),0)</f>
        <v>2019/09/23</v>
      </c>
      <c r="E73" s="297" t="str">
        <f>IFERROR(INDEX(业绩录入!G$9:G$10001,MATCH($B73,业绩录入!$D$9:$D$10001,0)),0)</f>
        <v>婚纱照</v>
      </c>
      <c r="F73" s="297" t="str">
        <f>IFERROR(INDEX(业绩录入!H$9:H$10001,MATCH($B73,业绩录入!$D$9:$D$10001,0)),0)</f>
        <v>5600</v>
      </c>
      <c r="G73" s="297" t="str">
        <f>IFERROR(INDEX(业绩录入!I$9:I$10001,MATCH($B73,业绩录入!$D$9:$D$10001,0)),0)</f>
        <v>公司的风格</v>
      </c>
      <c r="H73" s="297" t="str">
        <f>IFERROR(INDEX(业绩录入!J$9:J$10001,MATCH($B73,业绩录入!$D$9:$D$10001,0)),0)</f>
        <v>活动订单</v>
      </c>
      <c r="I73" s="297" t="str">
        <f>IFERROR(INDEX(业绩录入!K$9:K$10001,MATCH($B73,业绩录入!$D$9:$D$10001,0)),0)</f>
        <v>3000</v>
      </c>
      <c r="J73" s="297">
        <f>IFERROR(INDEX(业绩录入!L$9:L$10001,MATCH($B73,业绩录入!$D$9:$D$10001,0)),0)</f>
        <v>0</v>
      </c>
      <c r="K73" s="297">
        <f>IFERROR(INDEX(业绩录入!M$9:M$10001,MATCH($B73,业绩录入!$D$9:$D$10001,0)),0)</f>
        <v>2600</v>
      </c>
      <c r="L73" s="297">
        <f>IFERROR(INDEX(业绩录入!N$9:N$10001,MATCH($B73,业绩录入!$D$9:$D$10001,0)),0)</f>
        <v>0</v>
      </c>
      <c r="M73" s="297">
        <f>IFERROR(INDEX(业绩录入!O$9:O$10001,MATCH($B73,业绩录入!$D$9:$D$10001,0)),0)</f>
        <v>0</v>
      </c>
      <c r="N73" s="297">
        <f>IFERROR(INDEX(业绩录入!P$9:P$10001,MATCH($B73,业绩录入!$D$9:$D$10001,0)),0)</f>
        <v>900</v>
      </c>
      <c r="O73" s="297">
        <f>IFERROR(INDEX(业绩录入!Q$9:Q$10001,MATCH($B73,业绩录入!$D$9:$D$10001,0)),0)</f>
        <v>2100</v>
      </c>
      <c r="P73" s="297">
        <f>IFERROR(INDEX(业绩录入!R$9:R$10001,MATCH($B73,业绩录入!$D$9:$D$10001,0)),0)</f>
        <v>850</v>
      </c>
      <c r="Q73" s="297">
        <f>IFERROR(INDEX(业绩录入!S$9:S$10001,MATCH($B73,业绩录入!$D$9:$D$10001,0)),0)</f>
        <v>881</v>
      </c>
      <c r="R73" s="297">
        <f>IFERROR(INDEX(业绩录入!T$9:T$10001,MATCH($B73,业绩录入!$D$9:$D$10001,0)),0)</f>
        <v>2100</v>
      </c>
      <c r="S73" s="297">
        <f>IFERROR(INDEX(业绩录入!U$9:U$10001,MATCH($B73,业绩录入!$D$9:$D$10001,0)),0)</f>
        <v>0</v>
      </c>
      <c r="T73" s="297">
        <f>IFERROR(INDEX(业绩录入!V$9:V$10001,MATCH($B73,业绩录入!$D$9:$D$10001,0)),0)</f>
        <v>0</v>
      </c>
      <c r="U73" s="676"/>
      <c r="V73" s="297"/>
      <c r="W73" s="297"/>
      <c r="X73" s="297"/>
      <c r="Y73" s="297" t="str">
        <f>IFERROR(INDEX(业绩录入!W$9:W$10001,MATCH($B73,业绩录入!$D$9:$D$10001,0)),0)</f>
        <v>GHFGHFHF</v>
      </c>
      <c r="Z73" s="297">
        <f>IFERROR(INDEX(业绩录入!X$9:X$10001,MATCH($B73,业绩录入!$D$9:$D$10001,0)),0)</f>
        <v>0</v>
      </c>
      <c r="AA73" s="297" t="str">
        <f>IFERROR(INDEX(业绩录入!Y$9:Y$10001,MATCH($B73,业绩录入!$D$9:$D$10001,0)),0)</f>
        <v>1655433</v>
      </c>
      <c r="AB73" s="297">
        <f>IFERROR(INDEX(业绩录入!Z$9:Z$10001,MATCH($B73,业绩录入!$D$9:$D$10001,0)),0)</f>
        <v>0</v>
      </c>
      <c r="AC73" s="297">
        <f>IFERROR(INDEX(业绩录入!AA$9:AA$10001,MATCH($B73,业绩录入!$D$9:$D$10001,0)),0)</f>
        <v>0</v>
      </c>
      <c r="AD73" s="297">
        <f>IFERROR(INDEX(业绩录入!AB$9:AB$10001,MATCH($B73,业绩录入!$D$9:$D$10001,0)),0)</f>
        <v>0</v>
      </c>
      <c r="AE73" s="297">
        <f>IFERROR(INDEX(业绩录入!AC$9:AC$10001,MATCH($B73,业绩录入!$D$9:$D$10001,0)),0)</f>
        <v>0</v>
      </c>
      <c r="AF73" s="297">
        <f>IFERROR(INDEX(业绩录入!AD$9:AD$10001,MATCH($B73,业绩录入!$D$9:$D$10001,0)),0)</f>
        <v>0</v>
      </c>
      <c r="AG73" s="297">
        <f>IFERROR(INDEX(业绩录入!AE$9:AE$10001,MATCH($B73,业绩录入!$D$9:$D$10001,0)),0)</f>
        <v>0</v>
      </c>
      <c r="AH73" s="297">
        <f>IFERROR(INDEX(业绩录入!AF$9:AF$10001,MATCH($B73,业绩录入!$D$9:$D$10001,0)),0)</f>
        <v>0</v>
      </c>
      <c r="AI73" s="297">
        <f>IFERROR(INDEX(业绩录入!AG$9:AG$10001,MATCH($B73,业绩录入!$D$9:$D$10001,0)),0)</f>
        <v>0</v>
      </c>
      <c r="AJ73" s="297">
        <f>IFERROR(INDEX(业绩录入!AH$9:AH$10001,MATCH($B73,业绩录入!$D$9:$D$10001,0)),0)</f>
        <v>0</v>
      </c>
      <c r="AK73" s="297">
        <f>IFERROR(INDEX(业绩录入!AI$9:AI$10001,MATCH($B73,业绩录入!$D$9:$D$10001,0)),0)</f>
        <v>0</v>
      </c>
      <c r="AL73" s="297">
        <f>IFERROR(INDEX(业绩录入!AJ$9:AJ$10001,MATCH($B73,业绩录入!$D$9:$D$10001,0)),0)</f>
        <v>0.15</v>
      </c>
      <c r="AM73" s="297">
        <f>IFERROR(INDEX(业绩录入!AK$9:AK$10001,MATCH($B73,业绩录入!$D$9:$D$10001,0)),0)</f>
        <v>450</v>
      </c>
      <c r="AN73" s="297" t="str">
        <f>IFERROR(INDEX(业绩录入!AL$9:AL$10001,MATCH($B73,业绩录入!$D$9:$D$10001,0)),0)</f>
        <v>贺欢</v>
      </c>
      <c r="AO73" s="297" t="str">
        <f>IFERROR(INDEX(业绩录入!AM$9:AM$10001,MATCH($B73,业绩录入!$D$9:$D$10001,0)),0)</f>
        <v>贺欢</v>
      </c>
      <c r="AP73" s="297" t="str">
        <f>IFERROR(INDEX(业绩录入!AN$9:AN$10001,MATCH($B73,业绩录入!$D$9:$D$10001,0)),0)</f>
        <v>贺欢</v>
      </c>
      <c r="AQ73" s="297" t="str">
        <f>IFERROR(INDEX(业绩录入!AO$9:AO$10001,MATCH($B73,业绩录入!$D$9:$D$10001,0)),0)</f>
        <v>范勇</v>
      </c>
      <c r="AR73" s="297">
        <f>IFERROR(INDEX(业绩录入!AP$9:AP$10001,MATCH($B73,业绩录入!$D$9:$D$10001,0)),0)</f>
        <v>220.5</v>
      </c>
      <c r="AS73" s="297">
        <f>IFERROR(INDEX(业绩录入!AQ$9:AQ$10001,MATCH($B73,业绩录入!$D$9:$D$10001,0)),0)</f>
        <v>47.25</v>
      </c>
      <c r="AT73" s="297">
        <f>IFERROR(INDEX(业绩录入!AR$9:AR$10001,MATCH($B73,业绩录入!$D$9:$D$10001,0)),0)</f>
        <v>31.5</v>
      </c>
      <c r="AU73" s="297">
        <f>IFERROR(INDEX(业绩录入!AS$9:AS$10001,MATCH($B73,业绩录入!$D$9:$D$10001,0)),0)</f>
        <v>15.75</v>
      </c>
      <c r="AV73" s="297">
        <f>IFERROR(INDEX(业绩录入!AT$9:AT$10001,MATCH($B73,业绩录入!$D$9:$D$10001,0)),0)</f>
        <v>0.3</v>
      </c>
      <c r="AW73" s="297">
        <f>IFERROR(INDEX(业绩录入!AU$9:AU$10001,MATCH($B73,业绩录入!$D$9:$D$10001,0)),0)</f>
        <v>600</v>
      </c>
      <c r="AX73" s="297" t="str">
        <f>IFERROR(INDEX(业绩录入!AV$9:AV$10001,MATCH($B73,业绩录入!$D$9:$D$10001,0)),0)</f>
        <v>华华</v>
      </c>
      <c r="AY73" s="297" t="str">
        <f>IFERROR(INDEX(业绩录入!AW$9:AW$10001,MATCH($B73,业绩录入!$D$9:$D$10001,0)),0)</f>
        <v>华华</v>
      </c>
      <c r="AZ73" s="297" t="str">
        <f>IFERROR(INDEX(业绩录入!AX$9:AX$10001,MATCH($B73,业绩录入!$D$9:$D$10001,0)),0)</f>
        <v>志强</v>
      </c>
      <c r="BA73" s="297" t="str">
        <f>IFERROR(INDEX(业绩录入!AY$9:AY$10001,MATCH($B73,业绩录入!$D$9:$D$10001,0)),0)</f>
        <v>范勇</v>
      </c>
      <c r="BB73" s="297">
        <f>IFERROR(INDEX(业绩录入!AZ$9:AZ$10001,MATCH($B73,业绩录入!$D$9:$D$10001,0)),0)</f>
        <v>441</v>
      </c>
      <c r="BC73" s="297">
        <f>IFERROR(INDEX(业绩录入!BA$9:BA$10001,MATCH($B73,业绩录入!$D$9:$D$10001,0)),0)</f>
        <v>94.5</v>
      </c>
      <c r="BD73" s="297">
        <f>IFERROR(INDEX(业绩录入!BB$9:BB$10001,MATCH($B73,业绩录入!$D$9:$D$10001,0)),0)</f>
        <v>63</v>
      </c>
      <c r="BE73" s="297">
        <f>IFERROR(INDEX(业绩录入!BC$9:BC$10001,MATCH($B73,业绩录入!$D$9:$D$10001,0)),0)</f>
        <v>31.5</v>
      </c>
      <c r="BF73" s="297">
        <f>IFERROR(INDEX(业绩录入!BD$9:BD$10001,MATCH($B73,业绩录入!$D$9:$D$10001,0)),0)</f>
        <v>0.3</v>
      </c>
      <c r="BG73" s="297">
        <f>IFERROR(INDEX(业绩录入!BE$9:BE$10001,MATCH($B73,业绩录入!$D$9:$D$10001,0)),0)</f>
        <v>600</v>
      </c>
      <c r="BH73" s="297" t="str">
        <f>IFERROR(INDEX(业绩录入!BF$9:BF$10001,MATCH($B73,业绩录入!$D$9:$D$10001,0)),0)</f>
        <v>阿郎</v>
      </c>
      <c r="BI73" s="297" t="str">
        <f>IFERROR(INDEX(业绩录入!BG$9:BG$10001,MATCH($B73,业绩录入!$D$9:$D$10001,0)),0)</f>
        <v>阿郎</v>
      </c>
      <c r="BJ73" s="297" t="str">
        <f>IFERROR(INDEX(业绩录入!BH$9:BH$10001,MATCH($B73,业绩录入!$D$9:$D$10001,0)),0)</f>
        <v>志强</v>
      </c>
      <c r="BK73" s="297" t="str">
        <f>IFERROR(INDEX(业绩录入!BI$9:BI$10001,MATCH($B73,业绩录入!$D$9:$D$10001,0)),0)</f>
        <v>范勇</v>
      </c>
      <c r="BL73" s="297">
        <f>IFERROR(INDEX(业绩录入!BJ$9:BJ$10001,MATCH($B73,业绩录入!$D$9:$D$10001,0)),0)</f>
        <v>441</v>
      </c>
      <c r="BM73" s="297">
        <f>IFERROR(INDEX(业绩录入!BK$9:BK$10001,MATCH($B73,业绩录入!$D$9:$D$10001,0)),0)</f>
        <v>94.5</v>
      </c>
      <c r="BN73" s="297">
        <f>IFERROR(INDEX(业绩录入!BL$9:BL$10001,MATCH($B73,业绩录入!$D$9:$D$10001,0)),0)</f>
        <v>63</v>
      </c>
      <c r="BO73" s="297">
        <f>IFERROR(INDEX(业绩录入!BM$9:BM$10001,MATCH($B73,业绩录入!$D$9:$D$10001,0)),0)</f>
        <v>31.5</v>
      </c>
      <c r="BP73" s="297">
        <f>IFERROR(INDEX(业绩录入!BN$9:BN$10001,MATCH($B73,业绩录入!$D$9:$D$10001,0)),0)</f>
        <v>0.25</v>
      </c>
      <c r="BQ73" s="297">
        <f>IFERROR(INDEX(业绩录入!BO$9:BO$10001,MATCH($B73,业绩录入!$D$9:$D$10001,0)),0)</f>
        <v>500</v>
      </c>
      <c r="BR73" s="297" t="str">
        <f>IFERROR(INDEX(业绩录入!BP$9:BP$10001,MATCH($B73,业绩录入!$D$9:$D$10001,0)),0)</f>
        <v>志强</v>
      </c>
      <c r="BS73" s="297" t="str">
        <f>IFERROR(INDEX(业绩录入!BQ$9:BQ$10001,MATCH($B73,业绩录入!$D$9:$D$10001,0)),0)</f>
        <v>志强</v>
      </c>
      <c r="BT73" s="297" t="str">
        <f>IFERROR(INDEX(业绩录入!BR$9:BR$10001,MATCH($B73,业绩录入!$D$9:$D$10001,0)),0)</f>
        <v>志强</v>
      </c>
      <c r="BU73" s="297" t="str">
        <f>IFERROR(INDEX(业绩录入!BS$9:BS$10001,MATCH($B73,业绩录入!$D$9:$D$10001,0)),0)</f>
        <v>范勇</v>
      </c>
      <c r="BV73" s="297">
        <f>IFERROR(INDEX(业绩录入!BT$9:BT$10001,MATCH($B73,业绩录入!$D$9:$D$10001,0)),0)</f>
        <v>367.5</v>
      </c>
      <c r="BW73" s="297">
        <f>IFERROR(INDEX(业绩录入!BU$9:BU$10001,MATCH($B73,业绩录入!$D$9:$D$10001,0)),0)</f>
        <v>78.75</v>
      </c>
      <c r="BX73" s="297">
        <f>IFERROR(INDEX(业绩录入!BV$9:BV$10001,MATCH($B73,业绩录入!$D$9:$D$10001,0)),0)</f>
        <v>52.5</v>
      </c>
      <c r="BY73" s="297">
        <f>IFERROR(INDEX(业绩录入!BW$9:BW$10001,MATCH($B73,业绩录入!$D$9:$D$10001,0)),0)</f>
        <v>26.25</v>
      </c>
      <c r="BZ73" s="297">
        <f>IFERROR(INDEX(业绩录入!BX$9:BX$10001,MATCH($B73,业绩录入!$D$9:$D$10001,0)),0)</f>
        <v>0</v>
      </c>
      <c r="CA73" s="297">
        <f>IFERROR(INDEX(业绩录入!BY$9:BY$10001,MATCH($B73,业绩录入!$D$9:$D$10001,0)),0)</f>
        <v>0</v>
      </c>
      <c r="CB73" s="297">
        <f>IFERROR(INDEX(业绩录入!BZ$9:BZ$10001,MATCH($B73,业绩录入!$D$9:$D$10001,0)),0)</f>
        <v>0</v>
      </c>
      <c r="CC73" s="297">
        <f>IFERROR(INDEX(业绩录入!CA$9:CA$10001,MATCH($B73,业绩录入!$D$9:$D$10001,0)),0)</f>
        <v>0</v>
      </c>
      <c r="CD73" s="297">
        <f>IFERROR(INDEX(业绩录入!CB$9:CB$10001,MATCH($B73,业绩录入!$D$9:$D$10001,0)),0)</f>
        <v>0</v>
      </c>
      <c r="CE73" s="297">
        <f>IFERROR(INDEX(业绩录入!CC$9:CC$10001,MATCH($B73,业绩录入!$D$9:$D$10001,0)),0)</f>
        <v>0</v>
      </c>
      <c r="CF73" s="297">
        <f>IFERROR(INDEX(业绩录入!CD$9:CD$10001,MATCH($B73,业绩录入!$D$9:$D$10001,0)),0)</f>
        <v>0</v>
      </c>
      <c r="CG73" s="297">
        <f>IFERROR(INDEX(业绩录入!CE$9:CE$10001,MATCH($B73,业绩录入!$D$9:$D$10001,0)),0)</f>
        <v>0</v>
      </c>
      <c r="CH73" s="297">
        <f>IFERROR(INDEX(业绩录入!CF$9:CF$10001,MATCH($B73,业绩录入!$D$9:$D$10001,0)),0)</f>
        <v>0</v>
      </c>
      <c r="CI73" s="297">
        <f>IFERROR(INDEX(业绩录入!CG$9:CG$10001,MATCH($B73,业绩录入!$D$9:$D$10001,0)),0)</f>
        <v>0</v>
      </c>
    </row>
    <row r="74" spans="1:88" s="319" customFormat="1">
      <c r="A74" s="638">
        <f t="shared" si="3"/>
        <v>0</v>
      </c>
      <c r="B74" s="297">
        <f>IFERROR(INDEX(业绩录入!$D$9:$D$44,MATCH(SMALL(业绩录入!$A$9:$A$44,ROW(A28)),业绩录入!$A$9:$A$44,0)),"")</f>
        <v>1909230029</v>
      </c>
      <c r="C74" s="297" t="str">
        <f>IFERROR(INDEX(业绩录入!E$9:E$10001,MATCH($B74,业绩录入!$D$9:$D$10001,0)),0)</f>
        <v>范勇</v>
      </c>
      <c r="D74" s="297" t="str">
        <f>IFERROR(INDEX(业绩录入!F$9:F$10001,MATCH($B74,业绩录入!$D$9:$D$10001,0)),0)</f>
        <v>2019/09/23</v>
      </c>
      <c r="E74" s="297" t="str">
        <f>IFERROR(INDEX(业绩录入!G$9:G$10001,MATCH($B74,业绩录入!$D$9:$D$10001,0)),0)</f>
        <v>婚纱照</v>
      </c>
      <c r="F74" s="297" t="str">
        <f>IFERROR(INDEX(业绩录入!H$9:H$10001,MATCH($B74,业绩录入!$D$9:$D$10001,0)),0)</f>
        <v>4500</v>
      </c>
      <c r="G74" s="297" t="str">
        <f>IFERROR(INDEX(业绩录入!I$9:I$10001,MATCH($B74,业绩录入!$D$9:$D$10001,0)),0)</f>
        <v>爱妻1号</v>
      </c>
      <c r="H74" s="297" t="str">
        <f>IFERROR(INDEX(业绩录入!J$9:J$10001,MATCH($B74,业绩录入!$D$9:$D$10001,0)),0)</f>
        <v>自然进店</v>
      </c>
      <c r="I74" s="297" t="str">
        <f>IFERROR(INDEX(业绩录入!K$9:K$10001,MATCH($B74,业绩录入!$D$9:$D$10001,0)),0)</f>
        <v>4500</v>
      </c>
      <c r="J74" s="297">
        <f>IFERROR(INDEX(业绩录入!L$9:L$10001,MATCH($B74,业绩录入!$D$9:$D$10001,0)),0)</f>
        <v>-610</v>
      </c>
      <c r="K74" s="297">
        <f>IFERROR(INDEX(业绩录入!M$9:M$10001,MATCH($B74,业绩录入!$D$9:$D$10001,0)),0)</f>
        <v>0</v>
      </c>
      <c r="L74" s="297">
        <f>IFERROR(INDEX(业绩录入!N$9:N$10001,MATCH($B74,业绩录入!$D$9:$D$10001,0)),0)</f>
        <v>0</v>
      </c>
      <c r="M74" s="297">
        <f>IFERROR(INDEX(业绩录入!O$9:O$10001,MATCH($B74,业绩录入!$D$9:$D$10001,0)),0)</f>
        <v>0</v>
      </c>
      <c r="N74" s="297">
        <f>IFERROR(INDEX(业绩录入!P$9:P$10001,MATCH($B74,业绩录入!$D$9:$D$10001,0)),0)</f>
        <v>1350</v>
      </c>
      <c r="O74" s="297">
        <f>IFERROR(INDEX(业绩录入!Q$9:Q$10001,MATCH($B74,业绩录入!$D$9:$D$10001,0)),0)</f>
        <v>3150</v>
      </c>
      <c r="P74" s="297">
        <f>IFERROR(INDEX(业绩录入!R$9:R$10001,MATCH($B74,业绩录入!$D$9:$D$10001,0)),0)</f>
        <v>700</v>
      </c>
      <c r="Q74" s="297">
        <f>IFERROR(INDEX(业绩录入!S$9:S$10001,MATCH($B74,业绩录入!$D$9:$D$10001,0)),0)</f>
        <v>937</v>
      </c>
      <c r="R74" s="297">
        <f>IFERROR(INDEX(业绩录入!T$9:T$10001,MATCH($B74,业绩录入!$D$9:$D$10001,0)),0)</f>
        <v>1513</v>
      </c>
      <c r="S74" s="297">
        <f>IFERROR(INDEX(业绩录入!U$9:U$10001,MATCH($B74,业绩录入!$D$9:$D$10001,0)),0)</f>
        <v>0</v>
      </c>
      <c r="T74" s="297">
        <f>IFERROR(INDEX(业绩录入!V$9:V$10001,MATCH($B74,业绩录入!$D$9:$D$10001,0)),0)</f>
        <v>0</v>
      </c>
      <c r="U74" s="676"/>
      <c r="V74" s="297"/>
      <c r="W74" s="297"/>
      <c r="X74" s="297"/>
      <c r="Y74" s="297" t="str">
        <f>IFERROR(INDEX(业绩录入!W$9:W$10001,MATCH($B74,业绩录入!$D$9:$D$10001,0)),0)</f>
        <v>付出</v>
      </c>
      <c r="Z74" s="297">
        <f>IFERROR(INDEX(业绩录入!X$9:X$10001,MATCH($B74,业绩录入!$D$9:$D$10001,0)),0)</f>
        <v>0</v>
      </c>
      <c r="AA74" s="297" t="str">
        <f>IFERROR(INDEX(业绩录入!Y$9:Y$10001,MATCH($B74,业绩录入!$D$9:$D$10001,0)),0)</f>
        <v>156365445654</v>
      </c>
      <c r="AB74" s="297" t="str">
        <f>IFERROR(INDEX(业绩录入!Z$9:Z$10001,MATCH($B74,业绩录入!$D$9:$D$10001,0)),0)</f>
        <v>2019/09/1</v>
      </c>
      <c r="AC74" s="297">
        <f>IFERROR(INDEX(业绩录入!AA$9:AA$10001,MATCH($B74,业绩录入!$D$9:$D$10001,0)),0)</f>
        <v>0</v>
      </c>
      <c r="AD74" s="297">
        <f>IFERROR(INDEX(业绩录入!AB$9:AB$10001,MATCH($B74,业绩录入!$D$9:$D$10001,0)),0)</f>
        <v>0</v>
      </c>
      <c r="AE74" s="297">
        <f>IFERROR(INDEX(业绩录入!AC$9:AC$10001,MATCH($B74,业绩录入!$D$9:$D$10001,0)),0)</f>
        <v>0</v>
      </c>
      <c r="AF74" s="297">
        <f>IFERROR(INDEX(业绩录入!AD$9:AD$10001,MATCH($B74,业绩录入!$D$9:$D$10001,0)),0)</f>
        <v>0</v>
      </c>
      <c r="AG74" s="297">
        <f>IFERROR(INDEX(业绩录入!AE$9:AE$10001,MATCH($B74,业绩录入!$D$9:$D$10001,0)),0)</f>
        <v>0</v>
      </c>
      <c r="AH74" s="297">
        <f>IFERROR(INDEX(业绩录入!AF$9:AF$10001,MATCH($B74,业绩录入!$D$9:$D$10001,0)),0)</f>
        <v>0</v>
      </c>
      <c r="AI74" s="297">
        <f>IFERROR(INDEX(业绩录入!AG$9:AG$10001,MATCH($B74,业绩录入!$D$9:$D$10001,0)),0)</f>
        <v>0</v>
      </c>
      <c r="AJ74" s="297">
        <f>IFERROR(INDEX(业绩录入!AH$9:AH$10001,MATCH($B74,业绩录入!$D$9:$D$10001,0)),0)</f>
        <v>0</v>
      </c>
      <c r="AK74" s="297">
        <f>IFERROR(INDEX(业绩录入!AI$9:AI$10001,MATCH($B74,业绩录入!$D$9:$D$10001,0)),0)</f>
        <v>0</v>
      </c>
      <c r="AL74" s="297">
        <f>IFERROR(INDEX(业绩录入!AJ$9:AJ$10001,MATCH($B74,业绩录入!$D$9:$D$10001,0)),0)</f>
        <v>0.15</v>
      </c>
      <c r="AM74" s="297">
        <f>IFERROR(INDEX(业绩录入!AK$9:AK$10001,MATCH($B74,业绩录入!$D$9:$D$10001,0)),0)</f>
        <v>675</v>
      </c>
      <c r="AN74" s="297" t="str">
        <f>IFERROR(INDEX(业绩录入!AL$9:AL$10001,MATCH($B74,业绩录入!$D$9:$D$10001,0)),0)</f>
        <v>贺欢</v>
      </c>
      <c r="AO74" s="297" t="str">
        <f>IFERROR(INDEX(业绩录入!AM$9:AM$10001,MATCH($B74,业绩录入!$D$9:$D$10001,0)),0)</f>
        <v>贺欢</v>
      </c>
      <c r="AP74" s="297" t="str">
        <f>IFERROR(INDEX(业绩录入!AN$9:AN$10001,MATCH($B74,业绩录入!$D$9:$D$10001,0)),0)</f>
        <v>贺欢</v>
      </c>
      <c r="AQ74" s="297" t="str">
        <f>IFERROR(INDEX(业绩录入!AO$9:AO$10001,MATCH($B74,业绩录入!$D$9:$D$10001,0)),0)</f>
        <v>范勇</v>
      </c>
      <c r="AR74" s="297">
        <f>IFERROR(INDEX(业绩录入!AP$9:AP$10001,MATCH($B74,业绩录入!$D$9:$D$10001,0)),0)</f>
        <v>158.86000000000001</v>
      </c>
      <c r="AS74" s="297">
        <f>IFERROR(INDEX(业绩录入!AQ$9:AQ$10001,MATCH($B74,业绩录入!$D$9:$D$10001,0)),0)</f>
        <v>34.04</v>
      </c>
      <c r="AT74" s="297">
        <f>IFERROR(INDEX(业绩录入!AR$9:AR$10001,MATCH($B74,业绩录入!$D$9:$D$10001,0)),0)</f>
        <v>22.69</v>
      </c>
      <c r="AU74" s="297">
        <f>IFERROR(INDEX(业绩录入!AS$9:AS$10001,MATCH($B74,业绩录入!$D$9:$D$10001,0)),0)</f>
        <v>11.34</v>
      </c>
      <c r="AV74" s="297">
        <f>IFERROR(INDEX(业绩录入!AT$9:AT$10001,MATCH($B74,业绩录入!$D$9:$D$10001,0)),0)</f>
        <v>0.3</v>
      </c>
      <c r="AW74" s="297">
        <f>IFERROR(INDEX(业绩录入!AU$9:AU$10001,MATCH($B74,业绩录入!$D$9:$D$10001,0)),0)</f>
        <v>600</v>
      </c>
      <c r="AX74" s="297" t="str">
        <f>IFERROR(INDEX(业绩录入!AV$9:AV$10001,MATCH($B74,业绩录入!$D$9:$D$10001,0)),0)</f>
        <v>华华</v>
      </c>
      <c r="AY74" s="297" t="str">
        <f>IFERROR(INDEX(业绩录入!AW$9:AW$10001,MATCH($B74,业绩录入!$D$9:$D$10001,0)),0)</f>
        <v>华华</v>
      </c>
      <c r="AZ74" s="297" t="str">
        <f>IFERROR(INDEX(业绩录入!AX$9:AX$10001,MATCH($B74,业绩录入!$D$9:$D$10001,0)),0)</f>
        <v>志强</v>
      </c>
      <c r="BA74" s="297" t="str">
        <f>IFERROR(INDEX(业绩录入!AY$9:AY$10001,MATCH($B74,业绩录入!$D$9:$D$10001,0)),0)</f>
        <v>范勇</v>
      </c>
      <c r="BB74" s="297">
        <f>IFERROR(INDEX(业绩录入!AZ$9:AZ$10001,MATCH($B74,业绩录入!$D$9:$D$10001,0)),0)</f>
        <v>317.73</v>
      </c>
      <c r="BC74" s="297">
        <f>IFERROR(INDEX(业绩录入!BA$9:BA$10001,MATCH($B74,业绩录入!$D$9:$D$10001,0)),0)</f>
        <v>68.08</v>
      </c>
      <c r="BD74" s="297">
        <f>IFERROR(INDEX(业绩录入!BB$9:BB$10001,MATCH($B74,业绩录入!$D$9:$D$10001,0)),0)</f>
        <v>45.39</v>
      </c>
      <c r="BE74" s="297">
        <f>IFERROR(INDEX(业绩录入!BC$9:BC$10001,MATCH($B74,业绩录入!$D$9:$D$10001,0)),0)</f>
        <v>22.69</v>
      </c>
      <c r="BF74" s="297">
        <f>IFERROR(INDEX(业绩录入!BD$9:BD$10001,MATCH($B74,业绩录入!$D$9:$D$10001,0)),0)</f>
        <v>0.3</v>
      </c>
      <c r="BG74" s="297">
        <f>IFERROR(INDEX(业绩录入!BE$9:BE$10001,MATCH($B74,业绩录入!$D$9:$D$10001,0)),0)</f>
        <v>600</v>
      </c>
      <c r="BH74" s="297" t="str">
        <f>IFERROR(INDEX(业绩录入!BF$9:BF$10001,MATCH($B74,业绩录入!$D$9:$D$10001,0)),0)</f>
        <v>阿郎</v>
      </c>
      <c r="BI74" s="297" t="str">
        <f>IFERROR(INDEX(业绩录入!BG$9:BG$10001,MATCH($B74,业绩录入!$D$9:$D$10001,0)),0)</f>
        <v>阿郎</v>
      </c>
      <c r="BJ74" s="297" t="str">
        <f>IFERROR(INDEX(业绩录入!BH$9:BH$10001,MATCH($B74,业绩录入!$D$9:$D$10001,0)),0)</f>
        <v>志强</v>
      </c>
      <c r="BK74" s="297" t="str">
        <f>IFERROR(INDEX(业绩录入!BI$9:BI$10001,MATCH($B74,业绩录入!$D$9:$D$10001,0)),0)</f>
        <v>范勇</v>
      </c>
      <c r="BL74" s="297">
        <f>IFERROR(INDEX(业绩录入!BJ$9:BJ$10001,MATCH($B74,业绩录入!$D$9:$D$10001,0)),0)</f>
        <v>317.73</v>
      </c>
      <c r="BM74" s="297">
        <f>IFERROR(INDEX(业绩录入!BK$9:BK$10001,MATCH($B74,业绩录入!$D$9:$D$10001,0)),0)</f>
        <v>68.08</v>
      </c>
      <c r="BN74" s="297">
        <f>IFERROR(INDEX(业绩录入!BL$9:BL$10001,MATCH($B74,业绩录入!$D$9:$D$10001,0)),0)</f>
        <v>45.39</v>
      </c>
      <c r="BO74" s="297">
        <f>IFERROR(INDEX(业绩录入!BM$9:BM$10001,MATCH($B74,业绩录入!$D$9:$D$10001,0)),0)</f>
        <v>22.69</v>
      </c>
      <c r="BP74" s="297">
        <f>IFERROR(INDEX(业绩录入!BN$9:BN$10001,MATCH($B74,业绩录入!$D$9:$D$10001,0)),0)</f>
        <v>0.25</v>
      </c>
      <c r="BQ74" s="297">
        <f>IFERROR(INDEX(业绩录入!BO$9:BO$10001,MATCH($B74,业绩录入!$D$9:$D$10001,0)),0)</f>
        <v>500</v>
      </c>
      <c r="BR74" s="297" t="str">
        <f>IFERROR(INDEX(业绩录入!BP$9:BP$10001,MATCH($B74,业绩录入!$D$9:$D$10001,0)),0)</f>
        <v>志强</v>
      </c>
      <c r="BS74" s="297" t="str">
        <f>IFERROR(INDEX(业绩录入!BQ$9:BQ$10001,MATCH($B74,业绩录入!$D$9:$D$10001,0)),0)</f>
        <v>志强</v>
      </c>
      <c r="BT74" s="297" t="str">
        <f>IFERROR(INDEX(业绩录入!BR$9:BR$10001,MATCH($B74,业绩录入!$D$9:$D$10001,0)),0)</f>
        <v>志强</v>
      </c>
      <c r="BU74" s="297" t="str">
        <f>IFERROR(INDEX(业绩录入!BS$9:BS$10001,MATCH($B74,业绩录入!$D$9:$D$10001,0)),0)</f>
        <v>范勇</v>
      </c>
      <c r="BV74" s="297">
        <f>IFERROR(INDEX(业绩录入!BT$9:BT$10001,MATCH($B74,业绩录入!$D$9:$D$10001,0)),0)</f>
        <v>264.77</v>
      </c>
      <c r="BW74" s="297">
        <f>IFERROR(INDEX(业绩录入!BU$9:BU$10001,MATCH($B74,业绩录入!$D$9:$D$10001,0)),0)</f>
        <v>56.73</v>
      </c>
      <c r="BX74" s="297">
        <f>IFERROR(INDEX(业绩录入!BV$9:BV$10001,MATCH($B74,业绩录入!$D$9:$D$10001,0)),0)</f>
        <v>37.82</v>
      </c>
      <c r="BY74" s="297">
        <f>IFERROR(INDEX(业绩录入!BW$9:BW$10001,MATCH($B74,业绩录入!$D$9:$D$10001,0)),0)</f>
        <v>18.91</v>
      </c>
      <c r="BZ74" s="297">
        <f>IFERROR(INDEX(业绩录入!BX$9:BX$10001,MATCH($B74,业绩录入!$D$9:$D$10001,0)),0)</f>
        <v>0</v>
      </c>
      <c r="CA74" s="297">
        <f>IFERROR(INDEX(业绩录入!BY$9:BY$10001,MATCH($B74,业绩录入!$D$9:$D$10001,0)),0)</f>
        <v>0</v>
      </c>
      <c r="CB74" s="297">
        <f>IFERROR(INDEX(业绩录入!BZ$9:BZ$10001,MATCH($B74,业绩录入!$D$9:$D$10001,0)),0)</f>
        <v>0</v>
      </c>
      <c r="CC74" s="297">
        <f>IFERROR(INDEX(业绩录入!CA$9:CA$10001,MATCH($B74,业绩录入!$D$9:$D$10001,0)),0)</f>
        <v>0</v>
      </c>
      <c r="CD74" s="297">
        <f>IFERROR(INDEX(业绩录入!CB$9:CB$10001,MATCH($B74,业绩录入!$D$9:$D$10001,0)),0)</f>
        <v>0</v>
      </c>
      <c r="CE74" s="297">
        <f>IFERROR(INDEX(业绩录入!CC$9:CC$10001,MATCH($B74,业绩录入!$D$9:$D$10001,0)),0)</f>
        <v>0</v>
      </c>
      <c r="CF74" s="297">
        <f>IFERROR(INDEX(业绩录入!CD$9:CD$10001,MATCH($B74,业绩录入!$D$9:$D$10001,0)),0)</f>
        <v>0</v>
      </c>
      <c r="CG74" s="297">
        <f>IFERROR(INDEX(业绩录入!CE$9:CE$10001,MATCH($B74,业绩录入!$D$9:$D$10001,0)),0)</f>
        <v>0</v>
      </c>
      <c r="CH74" s="297">
        <f>IFERROR(INDEX(业绩录入!CF$9:CF$10001,MATCH($B74,业绩录入!$D$9:$D$10001,0)),0)</f>
        <v>0</v>
      </c>
      <c r="CI74" s="297">
        <f>IFERROR(INDEX(业绩录入!CG$9:CG$10001,MATCH($B74,业绩录入!$D$9:$D$10001,0)),0)</f>
        <v>0</v>
      </c>
    </row>
    <row r="75" spans="1:88" s="319" customFormat="1">
      <c r="A75" s="638">
        <f t="shared" si="3"/>
        <v>0</v>
      </c>
      <c r="B75" s="297">
        <f>IFERROR(INDEX(业绩录入!$D$9:$D$44,MATCH(SMALL(业绩录入!$A$9:$A$44,ROW(A29)),业绩录入!$A$9:$A$44,0)),"")</f>
        <v>1909230030</v>
      </c>
      <c r="C75" s="297" t="str">
        <f>IFERROR(INDEX(业绩录入!E$9:E$10001,MATCH($B75,业绩录入!$D$9:$D$10001,0)),0)</f>
        <v>范勇</v>
      </c>
      <c r="D75" s="297" t="str">
        <f>IFERROR(INDEX(业绩录入!F$9:F$10001,MATCH($B75,业绩录入!$D$9:$D$10001,0)),0)</f>
        <v>2019/09/23</v>
      </c>
      <c r="E75" s="297" t="str">
        <f>IFERROR(INDEX(业绩录入!G$9:G$10001,MATCH($B75,业绩录入!$D$9:$D$10001,0)),0)</f>
        <v>婚纱照</v>
      </c>
      <c r="F75" s="297" t="str">
        <f>IFERROR(INDEX(业绩录入!H$9:H$10001,MATCH($B75,业绩录入!$D$9:$D$10001,0)),0)</f>
        <v>5600</v>
      </c>
      <c r="G75" s="297" t="str">
        <f>IFERROR(INDEX(业绩录入!I$9:I$10001,MATCH($B75,业绩录入!$D$9:$D$10001,0)),0)</f>
        <v>公司的风格</v>
      </c>
      <c r="H75" s="297" t="str">
        <f>IFERROR(INDEX(业绩录入!J$9:J$10001,MATCH($B75,业绩录入!$D$9:$D$10001,0)),0)</f>
        <v>网络订单</v>
      </c>
      <c r="I75" s="297" t="str">
        <f>IFERROR(INDEX(业绩录入!K$9:K$10001,MATCH($B75,业绩录入!$D$9:$D$10001,0)),0)</f>
        <v>5600</v>
      </c>
      <c r="J75" s="297">
        <f>IFERROR(INDEX(业绩录入!L$9:L$10001,MATCH($B75,业绩录入!$D$9:$D$10001,0)),0)</f>
        <v>0</v>
      </c>
      <c r="K75" s="297">
        <f>IFERROR(INDEX(业绩录入!M$9:M$10001,MATCH($B75,业绩录入!$D$9:$D$10001,0)),0)</f>
        <v>0</v>
      </c>
      <c r="L75" s="297">
        <f>IFERROR(INDEX(业绩录入!N$9:N$10001,MATCH($B75,业绩录入!$D$9:$D$10001,0)),0)</f>
        <v>0</v>
      </c>
      <c r="M75" s="297">
        <f>IFERROR(INDEX(业绩录入!O$9:O$10001,MATCH($B75,业绩录入!$D$9:$D$10001,0)),0)</f>
        <v>0</v>
      </c>
      <c r="N75" s="297">
        <f>IFERROR(INDEX(业绩录入!P$9:P$10001,MATCH($B75,业绩录入!$D$9:$D$10001,0)),0)</f>
        <v>1680</v>
      </c>
      <c r="O75" s="297">
        <f>IFERROR(INDEX(业绩录入!Q$9:Q$10001,MATCH($B75,业绩录入!$D$9:$D$10001,0)),0)</f>
        <v>3920</v>
      </c>
      <c r="P75" s="297">
        <f>IFERROR(INDEX(业绩录入!R$9:R$10001,MATCH($B75,业绩录入!$D$9:$D$10001,0)),0)</f>
        <v>850</v>
      </c>
      <c r="Q75" s="297">
        <f>IFERROR(INDEX(业绩录入!S$9:S$10001,MATCH($B75,业绩录入!$D$9:$D$10001,0)),0)</f>
        <v>881</v>
      </c>
      <c r="R75" s="297">
        <f>IFERROR(INDEX(业绩录入!T$9:T$10001,MATCH($B75,业绩录入!$D$9:$D$10001,0)),0)</f>
        <v>2189</v>
      </c>
      <c r="S75" s="297">
        <f>IFERROR(INDEX(业绩录入!U$9:U$10001,MATCH($B75,业绩录入!$D$9:$D$10001,0)),0)</f>
        <v>0</v>
      </c>
      <c r="T75" s="297">
        <f>IFERROR(INDEX(业绩录入!V$9:V$10001,MATCH($B75,业绩录入!$D$9:$D$10001,0)),0)</f>
        <v>0</v>
      </c>
      <c r="U75" s="676"/>
      <c r="V75" s="297"/>
      <c r="W75" s="297"/>
      <c r="X75" s="297"/>
      <c r="Y75" s="297" t="str">
        <f>IFERROR(INDEX(业绩录入!W$9:W$10001,MATCH($B75,业绩录入!$D$9:$D$10001,0)),0)</f>
        <v>非官方回复</v>
      </c>
      <c r="Z75" s="297">
        <f>IFERROR(INDEX(业绩录入!X$9:X$10001,MATCH($B75,业绩录入!$D$9:$D$10001,0)),0)</f>
        <v>0</v>
      </c>
      <c r="AA75" s="297" t="str">
        <f>IFERROR(INDEX(业绩录入!Y$9:Y$10001,MATCH($B75,业绩录入!$D$9:$D$10001,0)),0)</f>
        <v>12314344334</v>
      </c>
      <c r="AB75" s="297">
        <f>IFERROR(INDEX(业绩录入!Z$9:Z$10001,MATCH($B75,业绩录入!$D$9:$D$10001,0)),0)</f>
        <v>0</v>
      </c>
      <c r="AC75" s="297">
        <f>IFERROR(INDEX(业绩录入!AA$9:AA$10001,MATCH($B75,业绩录入!$D$9:$D$10001,0)),0)</f>
        <v>0</v>
      </c>
      <c r="AD75" s="297">
        <f>IFERROR(INDEX(业绩录入!AB$9:AB$10001,MATCH($B75,业绩录入!$D$9:$D$10001,0)),0)</f>
        <v>0</v>
      </c>
      <c r="AE75" s="297">
        <f>IFERROR(INDEX(业绩录入!AC$9:AC$10001,MATCH($B75,业绩录入!$D$9:$D$10001,0)),0)</f>
        <v>0</v>
      </c>
      <c r="AF75" s="297">
        <f>IFERROR(INDEX(业绩录入!AD$9:AD$10001,MATCH($B75,业绩录入!$D$9:$D$10001,0)),0)</f>
        <v>0</v>
      </c>
      <c r="AG75" s="297">
        <f>IFERROR(INDEX(业绩录入!AE$9:AE$10001,MATCH($B75,业绩录入!$D$9:$D$10001,0)),0)</f>
        <v>0</v>
      </c>
      <c r="AH75" s="297">
        <f>IFERROR(INDEX(业绩录入!AF$9:AF$10001,MATCH($B75,业绩录入!$D$9:$D$10001,0)),0)</f>
        <v>0</v>
      </c>
      <c r="AI75" s="297">
        <f>IFERROR(INDEX(业绩录入!AG$9:AG$10001,MATCH($B75,业绩录入!$D$9:$D$10001,0)),0)</f>
        <v>0</v>
      </c>
      <c r="AJ75" s="297">
        <f>IFERROR(INDEX(业绩录入!AH$9:AH$10001,MATCH($B75,业绩录入!$D$9:$D$10001,0)),0)</f>
        <v>0</v>
      </c>
      <c r="AK75" s="297">
        <f>IFERROR(INDEX(业绩录入!AI$9:AI$10001,MATCH($B75,业绩录入!$D$9:$D$10001,0)),0)</f>
        <v>0</v>
      </c>
      <c r="AL75" s="297">
        <f>IFERROR(INDEX(业绩录入!AJ$9:AJ$10001,MATCH($B75,业绩录入!$D$9:$D$10001,0)),0)</f>
        <v>0.15</v>
      </c>
      <c r="AM75" s="297">
        <f>IFERROR(INDEX(业绩录入!AK$9:AK$10001,MATCH($B75,业绩录入!$D$9:$D$10001,0)),0)</f>
        <v>840</v>
      </c>
      <c r="AN75" s="297" t="str">
        <f>IFERROR(INDEX(业绩录入!AL$9:AL$10001,MATCH($B75,业绩录入!$D$9:$D$10001,0)),0)</f>
        <v>贺欢</v>
      </c>
      <c r="AO75" s="297" t="str">
        <f>IFERROR(INDEX(业绩录入!AM$9:AM$10001,MATCH($B75,业绩录入!$D$9:$D$10001,0)),0)</f>
        <v>贺欢</v>
      </c>
      <c r="AP75" s="297" t="str">
        <f>IFERROR(INDEX(业绩录入!AN$9:AN$10001,MATCH($B75,业绩录入!$D$9:$D$10001,0)),0)</f>
        <v>贺欢</v>
      </c>
      <c r="AQ75" s="297" t="str">
        <f>IFERROR(INDEX(业绩录入!AO$9:AO$10001,MATCH($B75,业绩录入!$D$9:$D$10001,0)),0)</f>
        <v>范勇</v>
      </c>
      <c r="AR75" s="297">
        <f>IFERROR(INDEX(业绩录入!AP$9:AP$10001,MATCH($B75,业绩录入!$D$9:$D$10001,0)),0)</f>
        <v>229.84</v>
      </c>
      <c r="AS75" s="297">
        <f>IFERROR(INDEX(业绩录入!AQ$9:AQ$10001,MATCH($B75,业绩录入!$D$9:$D$10001,0)),0)</f>
        <v>49.25</v>
      </c>
      <c r="AT75" s="297">
        <f>IFERROR(INDEX(业绩录入!AR$9:AR$10001,MATCH($B75,业绩录入!$D$9:$D$10001,0)),0)</f>
        <v>32.83</v>
      </c>
      <c r="AU75" s="297">
        <f>IFERROR(INDEX(业绩录入!AS$9:AS$10001,MATCH($B75,业绩录入!$D$9:$D$10001,0)),0)</f>
        <v>16.41</v>
      </c>
      <c r="AV75" s="297">
        <f>IFERROR(INDEX(业绩录入!AT$9:AT$10001,MATCH($B75,业绩录入!$D$9:$D$10001,0)),0)</f>
        <v>0.3</v>
      </c>
      <c r="AW75" s="297">
        <f>IFERROR(INDEX(业绩录入!AU$9:AU$10001,MATCH($B75,业绩录入!$D$9:$D$10001,0)),0)</f>
        <v>600</v>
      </c>
      <c r="AX75" s="297" t="str">
        <f>IFERROR(INDEX(业绩录入!AV$9:AV$10001,MATCH($B75,业绩录入!$D$9:$D$10001,0)),0)</f>
        <v>华华</v>
      </c>
      <c r="AY75" s="297" t="str">
        <f>IFERROR(INDEX(业绩录入!AW$9:AW$10001,MATCH($B75,业绩录入!$D$9:$D$10001,0)),0)</f>
        <v>华华</v>
      </c>
      <c r="AZ75" s="297" t="str">
        <f>IFERROR(INDEX(业绩录入!AX$9:AX$10001,MATCH($B75,业绩录入!$D$9:$D$10001,0)),0)</f>
        <v>志强</v>
      </c>
      <c r="BA75" s="297" t="str">
        <f>IFERROR(INDEX(业绩录入!AY$9:AY$10001,MATCH($B75,业绩录入!$D$9:$D$10001,0)),0)</f>
        <v>范勇</v>
      </c>
      <c r="BB75" s="297">
        <f>IFERROR(INDEX(业绩录入!AZ$9:AZ$10001,MATCH($B75,业绩录入!$D$9:$D$10001,0)),0)</f>
        <v>459.69</v>
      </c>
      <c r="BC75" s="297">
        <f>IFERROR(INDEX(业绩录入!BA$9:BA$10001,MATCH($B75,业绩录入!$D$9:$D$10001,0)),0)</f>
        <v>98.5</v>
      </c>
      <c r="BD75" s="297">
        <f>IFERROR(INDEX(业绩录入!BB$9:BB$10001,MATCH($B75,业绩录入!$D$9:$D$10001,0)),0)</f>
        <v>65.67</v>
      </c>
      <c r="BE75" s="297">
        <f>IFERROR(INDEX(业绩录入!BC$9:BC$10001,MATCH($B75,业绩录入!$D$9:$D$10001,0)),0)</f>
        <v>32.83</v>
      </c>
      <c r="BF75" s="297">
        <f>IFERROR(INDEX(业绩录入!BD$9:BD$10001,MATCH($B75,业绩录入!$D$9:$D$10001,0)),0)</f>
        <v>0.3</v>
      </c>
      <c r="BG75" s="297">
        <f>IFERROR(INDEX(业绩录入!BE$9:BE$10001,MATCH($B75,业绩录入!$D$9:$D$10001,0)),0)</f>
        <v>600</v>
      </c>
      <c r="BH75" s="297" t="str">
        <f>IFERROR(INDEX(业绩录入!BF$9:BF$10001,MATCH($B75,业绩录入!$D$9:$D$10001,0)),0)</f>
        <v>阿郎</v>
      </c>
      <c r="BI75" s="297" t="str">
        <f>IFERROR(INDEX(业绩录入!BG$9:BG$10001,MATCH($B75,业绩录入!$D$9:$D$10001,0)),0)</f>
        <v>阿郎</v>
      </c>
      <c r="BJ75" s="297" t="str">
        <f>IFERROR(INDEX(业绩录入!BH$9:BH$10001,MATCH($B75,业绩录入!$D$9:$D$10001,0)),0)</f>
        <v>志强</v>
      </c>
      <c r="BK75" s="297" t="str">
        <f>IFERROR(INDEX(业绩录入!BI$9:BI$10001,MATCH($B75,业绩录入!$D$9:$D$10001,0)),0)</f>
        <v>范勇</v>
      </c>
      <c r="BL75" s="297">
        <f>IFERROR(INDEX(业绩录入!BJ$9:BJ$10001,MATCH($B75,业绩录入!$D$9:$D$10001,0)),0)</f>
        <v>459.69</v>
      </c>
      <c r="BM75" s="297">
        <f>IFERROR(INDEX(业绩录入!BK$9:BK$10001,MATCH($B75,业绩录入!$D$9:$D$10001,0)),0)</f>
        <v>98.5</v>
      </c>
      <c r="BN75" s="297">
        <f>IFERROR(INDEX(业绩录入!BL$9:BL$10001,MATCH($B75,业绩录入!$D$9:$D$10001,0)),0)</f>
        <v>65.67</v>
      </c>
      <c r="BO75" s="297">
        <f>IFERROR(INDEX(业绩录入!BM$9:BM$10001,MATCH($B75,业绩录入!$D$9:$D$10001,0)),0)</f>
        <v>32.83</v>
      </c>
      <c r="BP75" s="297">
        <f>IFERROR(INDEX(业绩录入!BN$9:BN$10001,MATCH($B75,业绩录入!$D$9:$D$10001,0)),0)</f>
        <v>0.25</v>
      </c>
      <c r="BQ75" s="297">
        <f>IFERROR(INDEX(业绩录入!BO$9:BO$10001,MATCH($B75,业绩录入!$D$9:$D$10001,0)),0)</f>
        <v>500</v>
      </c>
      <c r="BR75" s="297" t="str">
        <f>IFERROR(INDEX(业绩录入!BP$9:BP$10001,MATCH($B75,业绩录入!$D$9:$D$10001,0)),0)</f>
        <v>志强</v>
      </c>
      <c r="BS75" s="297" t="str">
        <f>IFERROR(INDEX(业绩录入!BQ$9:BQ$10001,MATCH($B75,业绩录入!$D$9:$D$10001,0)),0)</f>
        <v>志强</v>
      </c>
      <c r="BT75" s="297" t="str">
        <f>IFERROR(INDEX(业绩录入!BR$9:BR$10001,MATCH($B75,业绩录入!$D$9:$D$10001,0)),0)</f>
        <v>志强</v>
      </c>
      <c r="BU75" s="297" t="str">
        <f>IFERROR(INDEX(业绩录入!BS$9:BS$10001,MATCH($B75,业绩录入!$D$9:$D$10001,0)),0)</f>
        <v>范勇</v>
      </c>
      <c r="BV75" s="297">
        <f>IFERROR(INDEX(业绩录入!BT$9:BT$10001,MATCH($B75,业绩录入!$D$9:$D$10001,0)),0)</f>
        <v>383.07</v>
      </c>
      <c r="BW75" s="297">
        <f>IFERROR(INDEX(业绩录入!BU$9:BU$10001,MATCH($B75,业绩录入!$D$9:$D$10001,0)),0)</f>
        <v>82.08</v>
      </c>
      <c r="BX75" s="297">
        <f>IFERROR(INDEX(业绩录入!BV$9:BV$10001,MATCH($B75,业绩录入!$D$9:$D$10001,0)),0)</f>
        <v>54.72</v>
      </c>
      <c r="BY75" s="297">
        <f>IFERROR(INDEX(业绩录入!BW$9:BW$10001,MATCH($B75,业绩录入!$D$9:$D$10001,0)),0)</f>
        <v>27.36</v>
      </c>
      <c r="BZ75" s="297">
        <f>IFERROR(INDEX(业绩录入!BX$9:BX$10001,MATCH($B75,业绩录入!$D$9:$D$10001,0)),0)</f>
        <v>0</v>
      </c>
      <c r="CA75" s="297">
        <f>IFERROR(INDEX(业绩录入!BY$9:BY$10001,MATCH($B75,业绩录入!$D$9:$D$10001,0)),0)</f>
        <v>0</v>
      </c>
      <c r="CB75" s="297">
        <f>IFERROR(INDEX(业绩录入!BZ$9:BZ$10001,MATCH($B75,业绩录入!$D$9:$D$10001,0)),0)</f>
        <v>0</v>
      </c>
      <c r="CC75" s="297">
        <f>IFERROR(INDEX(业绩录入!CA$9:CA$10001,MATCH($B75,业绩录入!$D$9:$D$10001,0)),0)</f>
        <v>0</v>
      </c>
      <c r="CD75" s="297">
        <f>IFERROR(INDEX(业绩录入!CB$9:CB$10001,MATCH($B75,业绩录入!$D$9:$D$10001,0)),0)</f>
        <v>0</v>
      </c>
      <c r="CE75" s="297">
        <f>IFERROR(INDEX(业绩录入!CC$9:CC$10001,MATCH($B75,业绩录入!$D$9:$D$10001,0)),0)</f>
        <v>0</v>
      </c>
      <c r="CF75" s="297">
        <f>IFERROR(INDEX(业绩录入!CD$9:CD$10001,MATCH($B75,业绩录入!$D$9:$D$10001,0)),0)</f>
        <v>0</v>
      </c>
      <c r="CG75" s="297">
        <f>IFERROR(INDEX(业绩录入!CE$9:CE$10001,MATCH($B75,业绩录入!$D$9:$D$10001,0)),0)</f>
        <v>0</v>
      </c>
      <c r="CH75" s="297">
        <f>IFERROR(INDEX(业绩录入!CF$9:CF$10001,MATCH($B75,业绩录入!$D$9:$D$10001,0)),0)</f>
        <v>0</v>
      </c>
      <c r="CI75" s="297">
        <f>IFERROR(INDEX(业绩录入!CG$9:CG$10001,MATCH($B75,业绩录入!$D$9:$D$10001,0)),0)</f>
        <v>0</v>
      </c>
    </row>
    <row r="76" spans="1:88" s="319" customFormat="1">
      <c r="A76" s="638">
        <f t="shared" si="3"/>
        <v>0</v>
      </c>
      <c r="B76" s="297">
        <f>IFERROR(INDEX(业绩录入!$D$9:$D$44,MATCH(SMALL(业绩录入!$A$9:$A$44,ROW(A30)),业绩录入!$A$9:$A$44,0)),"")</f>
        <v>1909240031</v>
      </c>
      <c r="C76" s="297" t="str">
        <f>IFERROR(INDEX(业绩录入!E$9:E$10001,MATCH($B76,业绩录入!$D$9:$D$10001,0)),0)</f>
        <v>范勇</v>
      </c>
      <c r="D76" s="297" t="str">
        <f>IFERROR(INDEX(业绩录入!F$9:F$10001,MATCH($B76,业绩录入!$D$9:$D$10001,0)),0)</f>
        <v>2019/09/24</v>
      </c>
      <c r="E76" s="297" t="str">
        <f>IFERROR(INDEX(业绩录入!G$9:G$10001,MATCH($B76,业绩录入!$D$9:$D$10001,0)),0)</f>
        <v>婚纱照</v>
      </c>
      <c r="F76" s="297" t="str">
        <f>IFERROR(INDEX(业绩录入!H$9:H$10001,MATCH($B76,业绩录入!$D$9:$D$10001,0)),0)</f>
        <v>4900</v>
      </c>
      <c r="G76" s="297" t="str">
        <f>IFERROR(INDEX(业绩录入!I$9:I$10001,MATCH($B76,业绩录入!$D$9:$D$10001,0)),0)</f>
        <v>爱妻1号</v>
      </c>
      <c r="H76" s="297" t="str">
        <f>IFERROR(INDEX(业绩录入!J$9:J$10001,MATCH($B76,业绩录入!$D$9:$D$10001,0)),0)</f>
        <v>微信订单</v>
      </c>
      <c r="I76" s="297" t="str">
        <f>IFERROR(INDEX(业绩录入!K$9:K$10001,MATCH($B76,业绩录入!$D$9:$D$10001,0)),0)</f>
        <v>2000</v>
      </c>
      <c r="J76" s="297">
        <f>IFERROR(INDEX(业绩录入!L$9:L$10001,MATCH($B76,业绩录入!$D$9:$D$10001,0)),0)</f>
        <v>-2250</v>
      </c>
      <c r="K76" s="297">
        <f>IFERROR(INDEX(业绩录入!M$9:M$10001,MATCH($B76,业绩录入!$D$9:$D$10001,0)),0)</f>
        <v>2900</v>
      </c>
      <c r="L76" s="297">
        <f>IFERROR(INDEX(业绩录入!N$9:N$10001,MATCH($B76,业绩录入!$D$9:$D$10001,0)),0)</f>
        <v>0</v>
      </c>
      <c r="M76" s="297">
        <f>IFERROR(INDEX(业绩录入!O$9:O$10001,MATCH($B76,业绩录入!$D$9:$D$10001,0)),0)</f>
        <v>0</v>
      </c>
      <c r="N76" s="297">
        <f>IFERROR(INDEX(业绩录入!P$9:P$10001,MATCH($B76,业绩录入!$D$9:$D$10001,0)),0)</f>
        <v>600</v>
      </c>
      <c r="O76" s="297">
        <f>IFERROR(INDEX(业绩录入!Q$9:Q$10001,MATCH($B76,业绩录入!$D$9:$D$10001,0)),0)</f>
        <v>1400</v>
      </c>
      <c r="P76" s="297">
        <f>IFERROR(INDEX(业绩录入!R$9:R$10001,MATCH($B76,业绩录入!$D$9:$D$10001,0)),0)</f>
        <v>700</v>
      </c>
      <c r="Q76" s="297">
        <f>IFERROR(INDEX(业绩录入!S$9:S$10001,MATCH($B76,业绩录入!$D$9:$D$10001,0)),0)</f>
        <v>1338</v>
      </c>
      <c r="R76" s="297">
        <f>IFERROR(INDEX(业绩录入!T$9:T$10001,MATCH($B76,业绩录入!$D$9:$D$10001,0)),0)</f>
        <v>1400</v>
      </c>
      <c r="S76" s="297">
        <f>IFERROR(INDEX(业绩录入!U$9:U$10001,MATCH($B76,业绩录入!$D$9:$D$10001,0)),0)</f>
        <v>0</v>
      </c>
      <c r="T76" s="297">
        <f>IFERROR(INDEX(业绩录入!V$9:V$10001,MATCH($B76,业绩录入!$D$9:$D$10001,0)),0)</f>
        <v>0</v>
      </c>
      <c r="U76" s="676"/>
      <c r="V76" s="297"/>
      <c r="W76" s="297"/>
      <c r="X76" s="297"/>
      <c r="Y76" s="297" t="str">
        <f>IFERROR(INDEX(业绩录入!W$9:W$10001,MATCH($B76,业绩录入!$D$9:$D$10001,0)),0)</f>
        <v>ASDFDF</v>
      </c>
      <c r="Z76" s="297">
        <f>IFERROR(INDEX(业绩录入!X$9:X$10001,MATCH($B76,业绩录入!$D$9:$D$10001,0)),0)</f>
        <v>0</v>
      </c>
      <c r="AA76" s="297" t="str">
        <f>IFERROR(INDEX(业绩录入!Y$9:Y$10001,MATCH($B76,业绩录入!$D$9:$D$10001,0)),0)</f>
        <v>1546465654</v>
      </c>
      <c r="AB76" s="297">
        <f>IFERROR(INDEX(业绩录入!Z$9:Z$10001,MATCH($B76,业绩录入!$D$9:$D$10001,0)),0)</f>
        <v>0</v>
      </c>
      <c r="AC76" s="297">
        <f>IFERROR(INDEX(业绩录入!AA$9:AA$10001,MATCH($B76,业绩录入!$D$9:$D$10001,0)),0)</f>
        <v>0</v>
      </c>
      <c r="AD76" s="297">
        <f>IFERROR(INDEX(业绩录入!AB$9:AB$10001,MATCH($B76,业绩录入!$D$9:$D$10001,0)),0)</f>
        <v>0</v>
      </c>
      <c r="AE76" s="297">
        <f>IFERROR(INDEX(业绩录入!AC$9:AC$10001,MATCH($B76,业绩录入!$D$9:$D$10001,0)),0)</f>
        <v>0</v>
      </c>
      <c r="AF76" s="297">
        <f>IFERROR(INDEX(业绩录入!AD$9:AD$10001,MATCH($B76,业绩录入!$D$9:$D$10001,0)),0)</f>
        <v>0</v>
      </c>
      <c r="AG76" s="297">
        <f>IFERROR(INDEX(业绩录入!AE$9:AE$10001,MATCH($B76,业绩录入!$D$9:$D$10001,0)),0)</f>
        <v>0</v>
      </c>
      <c r="AH76" s="297">
        <f>IFERROR(INDEX(业绩录入!AF$9:AF$10001,MATCH($B76,业绩录入!$D$9:$D$10001,0)),0)</f>
        <v>0</v>
      </c>
      <c r="AI76" s="297">
        <f>IFERROR(INDEX(业绩录入!AG$9:AG$10001,MATCH($B76,业绩录入!$D$9:$D$10001,0)),0)</f>
        <v>0</v>
      </c>
      <c r="AJ76" s="297">
        <f>IFERROR(INDEX(业绩录入!AH$9:AH$10001,MATCH($B76,业绩录入!$D$9:$D$10001,0)),0)</f>
        <v>0</v>
      </c>
      <c r="AK76" s="297">
        <f>IFERROR(INDEX(业绩录入!AI$9:AI$10001,MATCH($B76,业绩录入!$D$9:$D$10001,0)),0)</f>
        <v>0</v>
      </c>
      <c r="AL76" s="297">
        <f>IFERROR(INDEX(业绩录入!AJ$9:AJ$10001,MATCH($B76,业绩录入!$D$9:$D$10001,0)),0)</f>
        <v>0.15</v>
      </c>
      <c r="AM76" s="297">
        <f>IFERROR(INDEX(业绩录入!AK$9:AK$10001,MATCH($B76,业绩录入!$D$9:$D$10001,0)),0)</f>
        <v>300</v>
      </c>
      <c r="AN76" s="297" t="str">
        <f>IFERROR(INDEX(业绩录入!AL$9:AL$10001,MATCH($B76,业绩录入!$D$9:$D$10001,0)),0)</f>
        <v>贺欢</v>
      </c>
      <c r="AO76" s="297" t="str">
        <f>IFERROR(INDEX(业绩录入!AM$9:AM$10001,MATCH($B76,业绩录入!$D$9:$D$10001,0)),0)</f>
        <v>贺欢</v>
      </c>
      <c r="AP76" s="297" t="str">
        <f>IFERROR(INDEX(业绩录入!AN$9:AN$10001,MATCH($B76,业绩录入!$D$9:$D$10001,0)),0)</f>
        <v>贺欢</v>
      </c>
      <c r="AQ76" s="297" t="str">
        <f>IFERROR(INDEX(业绩录入!AO$9:AO$10001,MATCH($B76,业绩录入!$D$9:$D$10001,0)),0)</f>
        <v>范勇</v>
      </c>
      <c r="AR76" s="297">
        <f>IFERROR(INDEX(业绩录入!AP$9:AP$10001,MATCH($B76,业绩录入!$D$9:$D$10001,0)),0)</f>
        <v>147</v>
      </c>
      <c r="AS76" s="297">
        <f>IFERROR(INDEX(业绩录入!AQ$9:AQ$10001,MATCH($B76,业绩录入!$D$9:$D$10001,0)),0)</f>
        <v>31.5</v>
      </c>
      <c r="AT76" s="297">
        <f>IFERROR(INDEX(业绩录入!AR$9:AR$10001,MATCH($B76,业绩录入!$D$9:$D$10001,0)),0)</f>
        <v>21</v>
      </c>
      <c r="AU76" s="297">
        <f>IFERROR(INDEX(业绩录入!AS$9:AS$10001,MATCH($B76,业绩录入!$D$9:$D$10001,0)),0)</f>
        <v>10.5</v>
      </c>
      <c r="AV76" s="297">
        <f>IFERROR(INDEX(业绩录入!AT$9:AT$10001,MATCH($B76,业绩录入!$D$9:$D$10001,0)),0)</f>
        <v>0.3</v>
      </c>
      <c r="AW76" s="297">
        <f>IFERROR(INDEX(业绩录入!AU$9:AU$10001,MATCH($B76,业绩录入!$D$9:$D$10001,0)),0)</f>
        <v>600</v>
      </c>
      <c r="AX76" s="297" t="str">
        <f>IFERROR(INDEX(业绩录入!AV$9:AV$10001,MATCH($B76,业绩录入!$D$9:$D$10001,0)),0)</f>
        <v>华华</v>
      </c>
      <c r="AY76" s="297" t="str">
        <f>IFERROR(INDEX(业绩录入!AW$9:AW$10001,MATCH($B76,业绩录入!$D$9:$D$10001,0)),0)</f>
        <v>华华</v>
      </c>
      <c r="AZ76" s="297" t="str">
        <f>IFERROR(INDEX(业绩录入!AX$9:AX$10001,MATCH($B76,业绩录入!$D$9:$D$10001,0)),0)</f>
        <v>志强</v>
      </c>
      <c r="BA76" s="297" t="str">
        <f>IFERROR(INDEX(业绩录入!AY$9:AY$10001,MATCH($B76,业绩录入!$D$9:$D$10001,0)),0)</f>
        <v>范勇</v>
      </c>
      <c r="BB76" s="297">
        <f>IFERROR(INDEX(业绩录入!AZ$9:AZ$10001,MATCH($B76,业绩录入!$D$9:$D$10001,0)),0)</f>
        <v>294</v>
      </c>
      <c r="BC76" s="297">
        <f>IFERROR(INDEX(业绩录入!BA$9:BA$10001,MATCH($B76,业绩录入!$D$9:$D$10001,0)),0)</f>
        <v>63</v>
      </c>
      <c r="BD76" s="297">
        <f>IFERROR(INDEX(业绩录入!BB$9:BB$10001,MATCH($B76,业绩录入!$D$9:$D$10001,0)),0)</f>
        <v>42</v>
      </c>
      <c r="BE76" s="297">
        <f>IFERROR(INDEX(业绩录入!BC$9:BC$10001,MATCH($B76,业绩录入!$D$9:$D$10001,0)),0)</f>
        <v>21</v>
      </c>
      <c r="BF76" s="297">
        <f>IFERROR(INDEX(业绩录入!BD$9:BD$10001,MATCH($B76,业绩录入!$D$9:$D$10001,0)),0)</f>
        <v>0.3</v>
      </c>
      <c r="BG76" s="297">
        <f>IFERROR(INDEX(业绩录入!BE$9:BE$10001,MATCH($B76,业绩录入!$D$9:$D$10001,0)),0)</f>
        <v>600</v>
      </c>
      <c r="BH76" s="297" t="str">
        <f>IFERROR(INDEX(业绩录入!BF$9:BF$10001,MATCH($B76,业绩录入!$D$9:$D$10001,0)),0)</f>
        <v>阿郎</v>
      </c>
      <c r="BI76" s="297" t="str">
        <f>IFERROR(INDEX(业绩录入!BG$9:BG$10001,MATCH($B76,业绩录入!$D$9:$D$10001,0)),0)</f>
        <v>阿郎</v>
      </c>
      <c r="BJ76" s="297" t="str">
        <f>IFERROR(INDEX(业绩录入!BH$9:BH$10001,MATCH($B76,业绩录入!$D$9:$D$10001,0)),0)</f>
        <v>志强</v>
      </c>
      <c r="BK76" s="297" t="str">
        <f>IFERROR(INDEX(业绩录入!BI$9:BI$10001,MATCH($B76,业绩录入!$D$9:$D$10001,0)),0)</f>
        <v>范勇</v>
      </c>
      <c r="BL76" s="297">
        <f>IFERROR(INDEX(业绩录入!BJ$9:BJ$10001,MATCH($B76,业绩录入!$D$9:$D$10001,0)),0)</f>
        <v>294</v>
      </c>
      <c r="BM76" s="297">
        <f>IFERROR(INDEX(业绩录入!BK$9:BK$10001,MATCH($B76,业绩录入!$D$9:$D$10001,0)),0)</f>
        <v>63</v>
      </c>
      <c r="BN76" s="297">
        <f>IFERROR(INDEX(业绩录入!BL$9:BL$10001,MATCH($B76,业绩录入!$D$9:$D$10001,0)),0)</f>
        <v>42</v>
      </c>
      <c r="BO76" s="297">
        <f>IFERROR(INDEX(业绩录入!BM$9:BM$10001,MATCH($B76,业绩录入!$D$9:$D$10001,0)),0)</f>
        <v>21</v>
      </c>
      <c r="BP76" s="297">
        <f>IFERROR(INDEX(业绩录入!BN$9:BN$10001,MATCH($B76,业绩录入!$D$9:$D$10001,0)),0)</f>
        <v>0.25</v>
      </c>
      <c r="BQ76" s="297">
        <f>IFERROR(INDEX(业绩录入!BO$9:BO$10001,MATCH($B76,业绩录入!$D$9:$D$10001,0)),0)</f>
        <v>500</v>
      </c>
      <c r="BR76" s="297" t="str">
        <f>IFERROR(INDEX(业绩录入!BP$9:BP$10001,MATCH($B76,业绩录入!$D$9:$D$10001,0)),0)</f>
        <v>志强</v>
      </c>
      <c r="BS76" s="297" t="str">
        <f>IFERROR(INDEX(业绩录入!BQ$9:BQ$10001,MATCH($B76,业绩录入!$D$9:$D$10001,0)),0)</f>
        <v>志强</v>
      </c>
      <c r="BT76" s="297" t="str">
        <f>IFERROR(INDEX(业绩录入!BR$9:BR$10001,MATCH($B76,业绩录入!$D$9:$D$10001,0)),0)</f>
        <v>志强</v>
      </c>
      <c r="BU76" s="297" t="str">
        <f>IFERROR(INDEX(业绩录入!BS$9:BS$10001,MATCH($B76,业绩录入!$D$9:$D$10001,0)),0)</f>
        <v>范勇</v>
      </c>
      <c r="BV76" s="297">
        <f>IFERROR(INDEX(业绩录入!BT$9:BT$10001,MATCH($B76,业绩录入!$D$9:$D$10001,0)),0)</f>
        <v>245</v>
      </c>
      <c r="BW76" s="297">
        <f>IFERROR(INDEX(业绩录入!BU$9:BU$10001,MATCH($B76,业绩录入!$D$9:$D$10001,0)),0)</f>
        <v>52.5</v>
      </c>
      <c r="BX76" s="297">
        <f>IFERROR(INDEX(业绩录入!BV$9:BV$10001,MATCH($B76,业绩录入!$D$9:$D$10001,0)),0)</f>
        <v>35</v>
      </c>
      <c r="BY76" s="297">
        <f>IFERROR(INDEX(业绩录入!BW$9:BW$10001,MATCH($B76,业绩录入!$D$9:$D$10001,0)),0)</f>
        <v>17.5</v>
      </c>
      <c r="BZ76" s="297">
        <f>IFERROR(INDEX(业绩录入!BX$9:BX$10001,MATCH($B76,业绩录入!$D$9:$D$10001,0)),0)</f>
        <v>0</v>
      </c>
      <c r="CA76" s="297">
        <f>IFERROR(INDEX(业绩录入!BY$9:BY$10001,MATCH($B76,业绩录入!$D$9:$D$10001,0)),0)</f>
        <v>0</v>
      </c>
      <c r="CB76" s="297">
        <f>IFERROR(INDEX(业绩录入!BZ$9:BZ$10001,MATCH($B76,业绩录入!$D$9:$D$10001,0)),0)</f>
        <v>0</v>
      </c>
      <c r="CC76" s="297">
        <f>IFERROR(INDEX(业绩录入!CA$9:CA$10001,MATCH($B76,业绩录入!$D$9:$D$10001,0)),0)</f>
        <v>0</v>
      </c>
      <c r="CD76" s="297">
        <f>IFERROR(INDEX(业绩录入!CB$9:CB$10001,MATCH($B76,业绩录入!$D$9:$D$10001,0)),0)</f>
        <v>0</v>
      </c>
      <c r="CE76" s="297">
        <f>IFERROR(INDEX(业绩录入!CC$9:CC$10001,MATCH($B76,业绩录入!$D$9:$D$10001,0)),0)</f>
        <v>0</v>
      </c>
      <c r="CF76" s="297">
        <f>IFERROR(INDEX(业绩录入!CD$9:CD$10001,MATCH($B76,业绩录入!$D$9:$D$10001,0)),0)</f>
        <v>0</v>
      </c>
      <c r="CG76" s="297">
        <f>IFERROR(INDEX(业绩录入!CE$9:CE$10001,MATCH($B76,业绩录入!$D$9:$D$10001,0)),0)</f>
        <v>0</v>
      </c>
      <c r="CH76" s="297">
        <f>IFERROR(INDEX(业绩录入!CF$9:CF$10001,MATCH($B76,业绩录入!$D$9:$D$10001,0)),0)</f>
        <v>0</v>
      </c>
      <c r="CI76" s="297">
        <f>IFERROR(INDEX(业绩录入!CG$9:CG$10001,MATCH($B76,业绩录入!$D$9:$D$10001,0)),0)</f>
        <v>0</v>
      </c>
    </row>
    <row r="77" spans="1:88" s="319" customFormat="1">
      <c r="A77" s="638">
        <f t="shared" si="3"/>
        <v>0</v>
      </c>
      <c r="B77" s="297">
        <f>IFERROR(INDEX(业绩录入!$D$9:$D$44,MATCH(SMALL(业绩录入!$A$9:$A$44,ROW(A31)),业绩录入!$A$9:$A$44,0)),"")</f>
        <v>1909240032</v>
      </c>
      <c r="C77" s="297" t="str">
        <f>IFERROR(INDEX(业绩录入!E$9:E$10001,MATCH($B77,业绩录入!$D$9:$D$10001,0)),0)</f>
        <v>范勇</v>
      </c>
      <c r="D77" s="297" t="str">
        <f>IFERROR(INDEX(业绩录入!F$9:F$10001,MATCH($B77,业绩录入!$D$9:$D$10001,0)),0)</f>
        <v>2019/09/24</v>
      </c>
      <c r="E77" s="297" t="str">
        <f>IFERROR(INDEX(业绩录入!G$9:G$10001,MATCH($B77,业绩录入!$D$9:$D$10001,0)),0)</f>
        <v>婚纱照</v>
      </c>
      <c r="F77" s="297" t="str">
        <f>IFERROR(INDEX(业绩录入!H$9:H$10001,MATCH($B77,业绩录入!$D$9:$D$10001,0)),0)</f>
        <v>4900</v>
      </c>
      <c r="G77" s="297" t="str">
        <f>IFERROR(INDEX(业绩录入!I$9:I$10001,MATCH($B77,业绩录入!$D$9:$D$10001,0)),0)</f>
        <v>爱妻1号</v>
      </c>
      <c r="H77" s="297" t="str">
        <f>IFERROR(INDEX(业绩录入!J$9:J$10001,MATCH($B77,业绩录入!$D$9:$D$10001,0)),0)</f>
        <v>微信订单</v>
      </c>
      <c r="I77" s="297" t="str">
        <f>IFERROR(INDEX(业绩录入!K$9:K$10001,MATCH($B77,业绩录入!$D$9:$D$10001,0)),0)</f>
        <v>2000</v>
      </c>
      <c r="J77" s="297">
        <f>IFERROR(INDEX(业绩录入!L$9:L$10001,MATCH($B77,业绩录入!$D$9:$D$10001,0)),0)</f>
        <v>-2250</v>
      </c>
      <c r="K77" s="297">
        <f>IFERROR(INDEX(业绩录入!M$9:M$10001,MATCH($B77,业绩录入!$D$9:$D$10001,0)),0)</f>
        <v>2900</v>
      </c>
      <c r="L77" s="297">
        <f>IFERROR(INDEX(业绩录入!N$9:N$10001,MATCH($B77,业绩录入!$D$9:$D$10001,0)),0)</f>
        <v>0</v>
      </c>
      <c r="M77" s="297">
        <f>IFERROR(INDEX(业绩录入!O$9:O$10001,MATCH($B77,业绩录入!$D$9:$D$10001,0)),0)</f>
        <v>0</v>
      </c>
      <c r="N77" s="297">
        <f>IFERROR(INDEX(业绩录入!P$9:P$10001,MATCH($B77,业绩录入!$D$9:$D$10001,0)),0)</f>
        <v>600</v>
      </c>
      <c r="O77" s="297">
        <f>IFERROR(INDEX(业绩录入!Q$9:Q$10001,MATCH($B77,业绩录入!$D$9:$D$10001,0)),0)</f>
        <v>1400</v>
      </c>
      <c r="P77" s="297">
        <f>IFERROR(INDEX(业绩录入!R$9:R$10001,MATCH($B77,业绩录入!$D$9:$D$10001,0)),0)</f>
        <v>700</v>
      </c>
      <c r="Q77" s="297">
        <f>IFERROR(INDEX(业绩录入!S$9:S$10001,MATCH($B77,业绩录入!$D$9:$D$10001,0)),0)</f>
        <v>1338</v>
      </c>
      <c r="R77" s="297">
        <f>IFERROR(INDEX(业绩录入!T$9:T$10001,MATCH($B77,业绩录入!$D$9:$D$10001,0)),0)</f>
        <v>1400</v>
      </c>
      <c r="S77" s="297">
        <f>IFERROR(INDEX(业绩录入!U$9:U$10001,MATCH($B77,业绩录入!$D$9:$D$10001,0)),0)</f>
        <v>0</v>
      </c>
      <c r="T77" s="297">
        <f>IFERROR(INDEX(业绩录入!V$9:V$10001,MATCH($B77,业绩录入!$D$9:$D$10001,0)),0)</f>
        <v>0</v>
      </c>
      <c r="U77" s="676"/>
      <c r="V77" s="297"/>
      <c r="W77" s="297"/>
      <c r="X77" s="297"/>
      <c r="Y77" s="297" t="str">
        <f>IFERROR(INDEX(业绩录入!W$9:W$10001,MATCH($B77,业绩录入!$D$9:$D$10001,0)),0)</f>
        <v>ASDFDF</v>
      </c>
      <c r="Z77" s="297">
        <f>IFERROR(INDEX(业绩录入!X$9:X$10001,MATCH($B77,业绩录入!$D$9:$D$10001,0)),0)</f>
        <v>0</v>
      </c>
      <c r="AA77" s="297" t="str">
        <f>IFERROR(INDEX(业绩录入!Y$9:Y$10001,MATCH($B77,业绩录入!$D$9:$D$10001,0)),0)</f>
        <v>1546465654</v>
      </c>
      <c r="AB77" s="297">
        <f>IFERROR(INDEX(业绩录入!Z$9:Z$10001,MATCH($B77,业绩录入!$D$9:$D$10001,0)),0)</f>
        <v>0</v>
      </c>
      <c r="AC77" s="297">
        <f>IFERROR(INDEX(业绩录入!AA$9:AA$10001,MATCH($B77,业绩录入!$D$9:$D$10001,0)),0)</f>
        <v>0</v>
      </c>
      <c r="AD77" s="297">
        <f>IFERROR(INDEX(业绩录入!AB$9:AB$10001,MATCH($B77,业绩录入!$D$9:$D$10001,0)),0)</f>
        <v>0</v>
      </c>
      <c r="AE77" s="297">
        <f>IFERROR(INDEX(业绩录入!AC$9:AC$10001,MATCH($B77,业绩录入!$D$9:$D$10001,0)),0)</f>
        <v>0</v>
      </c>
      <c r="AF77" s="297">
        <f>IFERROR(INDEX(业绩录入!AD$9:AD$10001,MATCH($B77,业绩录入!$D$9:$D$10001,0)),0)</f>
        <v>0</v>
      </c>
      <c r="AG77" s="297">
        <f>IFERROR(INDEX(业绩录入!AE$9:AE$10001,MATCH($B77,业绩录入!$D$9:$D$10001,0)),0)</f>
        <v>0</v>
      </c>
      <c r="AH77" s="297">
        <f>IFERROR(INDEX(业绩录入!AF$9:AF$10001,MATCH($B77,业绩录入!$D$9:$D$10001,0)),0)</f>
        <v>0</v>
      </c>
      <c r="AI77" s="297">
        <f>IFERROR(INDEX(业绩录入!AG$9:AG$10001,MATCH($B77,业绩录入!$D$9:$D$10001,0)),0)</f>
        <v>0</v>
      </c>
      <c r="AJ77" s="297">
        <f>IFERROR(INDEX(业绩录入!AH$9:AH$10001,MATCH($B77,业绩录入!$D$9:$D$10001,0)),0)</f>
        <v>0</v>
      </c>
      <c r="AK77" s="297">
        <f>IFERROR(INDEX(业绩录入!AI$9:AI$10001,MATCH($B77,业绩录入!$D$9:$D$10001,0)),0)</f>
        <v>0</v>
      </c>
      <c r="AL77" s="297">
        <f>IFERROR(INDEX(业绩录入!AJ$9:AJ$10001,MATCH($B77,业绩录入!$D$9:$D$10001,0)),0)</f>
        <v>0.15</v>
      </c>
      <c r="AM77" s="297">
        <f>IFERROR(INDEX(业绩录入!AK$9:AK$10001,MATCH($B77,业绩录入!$D$9:$D$10001,0)),0)</f>
        <v>300</v>
      </c>
      <c r="AN77" s="297" t="str">
        <f>IFERROR(INDEX(业绩录入!AL$9:AL$10001,MATCH($B77,业绩录入!$D$9:$D$10001,0)),0)</f>
        <v>贺欢</v>
      </c>
      <c r="AO77" s="297" t="str">
        <f>IFERROR(INDEX(业绩录入!AM$9:AM$10001,MATCH($B77,业绩录入!$D$9:$D$10001,0)),0)</f>
        <v>贺欢</v>
      </c>
      <c r="AP77" s="297" t="str">
        <f>IFERROR(INDEX(业绩录入!AN$9:AN$10001,MATCH($B77,业绩录入!$D$9:$D$10001,0)),0)</f>
        <v>贺欢</v>
      </c>
      <c r="AQ77" s="297" t="str">
        <f>IFERROR(INDEX(业绩录入!AO$9:AO$10001,MATCH($B77,业绩录入!$D$9:$D$10001,0)),0)</f>
        <v>范勇</v>
      </c>
      <c r="AR77" s="297">
        <f>IFERROR(INDEX(业绩录入!AP$9:AP$10001,MATCH($B77,业绩录入!$D$9:$D$10001,0)),0)</f>
        <v>147</v>
      </c>
      <c r="AS77" s="297">
        <f>IFERROR(INDEX(业绩录入!AQ$9:AQ$10001,MATCH($B77,业绩录入!$D$9:$D$10001,0)),0)</f>
        <v>31.5</v>
      </c>
      <c r="AT77" s="297">
        <f>IFERROR(INDEX(业绩录入!AR$9:AR$10001,MATCH($B77,业绩录入!$D$9:$D$10001,0)),0)</f>
        <v>21</v>
      </c>
      <c r="AU77" s="297">
        <f>IFERROR(INDEX(业绩录入!AS$9:AS$10001,MATCH($B77,业绩录入!$D$9:$D$10001,0)),0)</f>
        <v>10.5</v>
      </c>
      <c r="AV77" s="297">
        <f>IFERROR(INDEX(业绩录入!AT$9:AT$10001,MATCH($B77,业绩录入!$D$9:$D$10001,0)),0)</f>
        <v>0.3</v>
      </c>
      <c r="AW77" s="297">
        <f>IFERROR(INDEX(业绩录入!AU$9:AU$10001,MATCH($B77,业绩录入!$D$9:$D$10001,0)),0)</f>
        <v>600</v>
      </c>
      <c r="AX77" s="297" t="str">
        <f>IFERROR(INDEX(业绩录入!AV$9:AV$10001,MATCH($B77,业绩录入!$D$9:$D$10001,0)),0)</f>
        <v>华华</v>
      </c>
      <c r="AY77" s="297" t="str">
        <f>IFERROR(INDEX(业绩录入!AW$9:AW$10001,MATCH($B77,业绩录入!$D$9:$D$10001,0)),0)</f>
        <v>华华</v>
      </c>
      <c r="AZ77" s="297" t="str">
        <f>IFERROR(INDEX(业绩录入!AX$9:AX$10001,MATCH($B77,业绩录入!$D$9:$D$10001,0)),0)</f>
        <v>志强</v>
      </c>
      <c r="BA77" s="297" t="str">
        <f>IFERROR(INDEX(业绩录入!AY$9:AY$10001,MATCH($B77,业绩录入!$D$9:$D$10001,0)),0)</f>
        <v>范勇</v>
      </c>
      <c r="BB77" s="297">
        <f>IFERROR(INDEX(业绩录入!AZ$9:AZ$10001,MATCH($B77,业绩录入!$D$9:$D$10001,0)),0)</f>
        <v>294</v>
      </c>
      <c r="BC77" s="297">
        <f>IFERROR(INDEX(业绩录入!BA$9:BA$10001,MATCH($B77,业绩录入!$D$9:$D$10001,0)),0)</f>
        <v>63</v>
      </c>
      <c r="BD77" s="297">
        <f>IFERROR(INDEX(业绩录入!BB$9:BB$10001,MATCH($B77,业绩录入!$D$9:$D$10001,0)),0)</f>
        <v>42</v>
      </c>
      <c r="BE77" s="297">
        <f>IFERROR(INDEX(业绩录入!BC$9:BC$10001,MATCH($B77,业绩录入!$D$9:$D$10001,0)),0)</f>
        <v>21</v>
      </c>
      <c r="BF77" s="297">
        <f>IFERROR(INDEX(业绩录入!BD$9:BD$10001,MATCH($B77,业绩录入!$D$9:$D$10001,0)),0)</f>
        <v>0.3</v>
      </c>
      <c r="BG77" s="297">
        <f>IFERROR(INDEX(业绩录入!BE$9:BE$10001,MATCH($B77,业绩录入!$D$9:$D$10001,0)),0)</f>
        <v>600</v>
      </c>
      <c r="BH77" s="297" t="str">
        <f>IFERROR(INDEX(业绩录入!BF$9:BF$10001,MATCH($B77,业绩录入!$D$9:$D$10001,0)),0)</f>
        <v>阿郎</v>
      </c>
      <c r="BI77" s="297" t="str">
        <f>IFERROR(INDEX(业绩录入!BG$9:BG$10001,MATCH($B77,业绩录入!$D$9:$D$10001,0)),0)</f>
        <v>阿郎</v>
      </c>
      <c r="BJ77" s="297" t="str">
        <f>IFERROR(INDEX(业绩录入!BH$9:BH$10001,MATCH($B77,业绩录入!$D$9:$D$10001,0)),0)</f>
        <v>志强</v>
      </c>
      <c r="BK77" s="297" t="str">
        <f>IFERROR(INDEX(业绩录入!BI$9:BI$10001,MATCH($B77,业绩录入!$D$9:$D$10001,0)),0)</f>
        <v>范勇</v>
      </c>
      <c r="BL77" s="297">
        <f>IFERROR(INDEX(业绩录入!BJ$9:BJ$10001,MATCH($B77,业绩录入!$D$9:$D$10001,0)),0)</f>
        <v>294</v>
      </c>
      <c r="BM77" s="297">
        <f>IFERROR(INDEX(业绩录入!BK$9:BK$10001,MATCH($B77,业绩录入!$D$9:$D$10001,0)),0)</f>
        <v>63</v>
      </c>
      <c r="BN77" s="297">
        <f>IFERROR(INDEX(业绩录入!BL$9:BL$10001,MATCH($B77,业绩录入!$D$9:$D$10001,0)),0)</f>
        <v>42</v>
      </c>
      <c r="BO77" s="297">
        <f>IFERROR(INDEX(业绩录入!BM$9:BM$10001,MATCH($B77,业绩录入!$D$9:$D$10001,0)),0)</f>
        <v>21</v>
      </c>
      <c r="BP77" s="297">
        <f>IFERROR(INDEX(业绩录入!BN$9:BN$10001,MATCH($B77,业绩录入!$D$9:$D$10001,0)),0)</f>
        <v>0.25</v>
      </c>
      <c r="BQ77" s="297">
        <f>IFERROR(INDEX(业绩录入!BO$9:BO$10001,MATCH($B77,业绩录入!$D$9:$D$10001,0)),0)</f>
        <v>500</v>
      </c>
      <c r="BR77" s="297" t="str">
        <f>IFERROR(INDEX(业绩录入!BP$9:BP$10001,MATCH($B77,业绩录入!$D$9:$D$10001,0)),0)</f>
        <v>志强</v>
      </c>
      <c r="BS77" s="297" t="str">
        <f>IFERROR(INDEX(业绩录入!BQ$9:BQ$10001,MATCH($B77,业绩录入!$D$9:$D$10001,0)),0)</f>
        <v>志强</v>
      </c>
      <c r="BT77" s="297" t="str">
        <f>IFERROR(INDEX(业绩录入!BR$9:BR$10001,MATCH($B77,业绩录入!$D$9:$D$10001,0)),0)</f>
        <v>志强</v>
      </c>
      <c r="BU77" s="297" t="str">
        <f>IFERROR(INDEX(业绩录入!BS$9:BS$10001,MATCH($B77,业绩录入!$D$9:$D$10001,0)),0)</f>
        <v>范勇</v>
      </c>
      <c r="BV77" s="297">
        <f>IFERROR(INDEX(业绩录入!BT$9:BT$10001,MATCH($B77,业绩录入!$D$9:$D$10001,0)),0)</f>
        <v>245</v>
      </c>
      <c r="BW77" s="297">
        <f>IFERROR(INDEX(业绩录入!BU$9:BU$10001,MATCH($B77,业绩录入!$D$9:$D$10001,0)),0)</f>
        <v>52.5</v>
      </c>
      <c r="BX77" s="297">
        <f>IFERROR(INDEX(业绩录入!BV$9:BV$10001,MATCH($B77,业绩录入!$D$9:$D$10001,0)),0)</f>
        <v>35</v>
      </c>
      <c r="BY77" s="297">
        <f>IFERROR(INDEX(业绩录入!BW$9:BW$10001,MATCH($B77,业绩录入!$D$9:$D$10001,0)),0)</f>
        <v>17.5</v>
      </c>
      <c r="BZ77" s="297">
        <f>IFERROR(INDEX(业绩录入!BX$9:BX$10001,MATCH($B77,业绩录入!$D$9:$D$10001,0)),0)</f>
        <v>0</v>
      </c>
      <c r="CA77" s="297">
        <f>IFERROR(INDEX(业绩录入!BY$9:BY$10001,MATCH($B77,业绩录入!$D$9:$D$10001,0)),0)</f>
        <v>0</v>
      </c>
      <c r="CB77" s="297">
        <f>IFERROR(INDEX(业绩录入!BZ$9:BZ$10001,MATCH($B77,业绩录入!$D$9:$D$10001,0)),0)</f>
        <v>0</v>
      </c>
      <c r="CC77" s="297">
        <f>IFERROR(INDEX(业绩录入!CA$9:CA$10001,MATCH($B77,业绩录入!$D$9:$D$10001,0)),0)</f>
        <v>0</v>
      </c>
      <c r="CD77" s="297">
        <f>IFERROR(INDEX(业绩录入!CB$9:CB$10001,MATCH($B77,业绩录入!$D$9:$D$10001,0)),0)</f>
        <v>0</v>
      </c>
      <c r="CE77" s="297">
        <f>IFERROR(INDEX(业绩录入!CC$9:CC$10001,MATCH($B77,业绩录入!$D$9:$D$10001,0)),0)</f>
        <v>0</v>
      </c>
      <c r="CF77" s="297">
        <f>IFERROR(INDEX(业绩录入!CD$9:CD$10001,MATCH($B77,业绩录入!$D$9:$D$10001,0)),0)</f>
        <v>0</v>
      </c>
      <c r="CG77" s="297">
        <f>IFERROR(INDEX(业绩录入!CE$9:CE$10001,MATCH($B77,业绩录入!$D$9:$D$10001,0)),0)</f>
        <v>0</v>
      </c>
      <c r="CH77" s="297">
        <f>IFERROR(INDEX(业绩录入!CF$9:CF$10001,MATCH($B77,业绩录入!$D$9:$D$10001,0)),0)</f>
        <v>0</v>
      </c>
      <c r="CI77" s="297">
        <f>IFERROR(INDEX(业绩录入!CG$9:CG$10001,MATCH($B77,业绩录入!$D$9:$D$10001,0)),0)</f>
        <v>0</v>
      </c>
    </row>
    <row r="78" spans="1:88" s="319" customFormat="1">
      <c r="A78" s="638">
        <f t="shared" si="3"/>
        <v>0</v>
      </c>
      <c r="B78" s="297">
        <f>IFERROR(INDEX(业绩录入!$D$9:$D$44,MATCH(SMALL(业绩录入!$A$9:$A$44,ROW(A32)),业绩录入!$A$9:$A$44,0)),"")</f>
        <v>1909240033</v>
      </c>
      <c r="C78" s="297" t="str">
        <f>IFERROR(INDEX(业绩录入!E$9:E$10001,MATCH($B78,业绩录入!$D$9:$D$10001,0)),0)</f>
        <v>范勇</v>
      </c>
      <c r="D78" s="297" t="str">
        <f>IFERROR(INDEX(业绩录入!F$9:F$10001,MATCH($B78,业绩录入!$D$9:$D$10001,0)),0)</f>
        <v>2019/09/24</v>
      </c>
      <c r="E78" s="297" t="str">
        <f>IFERROR(INDEX(业绩录入!G$9:G$10001,MATCH($B78,业绩录入!$D$9:$D$10001,0)),0)</f>
        <v>婚纱照</v>
      </c>
      <c r="F78" s="297" t="str">
        <f>IFERROR(INDEX(业绩录入!H$9:H$10001,MATCH($B78,业绩录入!$D$9:$D$10001,0)),0)</f>
        <v>4900</v>
      </c>
      <c r="G78" s="297" t="str">
        <f>IFERROR(INDEX(业绩录入!I$9:I$10001,MATCH($B78,业绩录入!$D$9:$D$10001,0)),0)</f>
        <v>爱妻1号</v>
      </c>
      <c r="H78" s="297" t="str">
        <f>IFERROR(INDEX(业绩录入!J$9:J$10001,MATCH($B78,业绩录入!$D$9:$D$10001,0)),0)</f>
        <v>微信订单</v>
      </c>
      <c r="I78" s="297" t="str">
        <f>IFERROR(INDEX(业绩录入!K$9:K$10001,MATCH($B78,业绩录入!$D$9:$D$10001,0)),0)</f>
        <v>2000</v>
      </c>
      <c r="J78" s="297">
        <f>IFERROR(INDEX(业绩录入!L$9:L$10001,MATCH($B78,业绩录入!$D$9:$D$10001,0)),0)</f>
        <v>-2250</v>
      </c>
      <c r="K78" s="297">
        <f>IFERROR(INDEX(业绩录入!M$9:M$10001,MATCH($B78,业绩录入!$D$9:$D$10001,0)),0)</f>
        <v>2900</v>
      </c>
      <c r="L78" s="297">
        <f>IFERROR(INDEX(业绩录入!N$9:N$10001,MATCH($B78,业绩录入!$D$9:$D$10001,0)),0)</f>
        <v>0</v>
      </c>
      <c r="M78" s="297">
        <f>IFERROR(INDEX(业绩录入!O$9:O$10001,MATCH($B78,业绩录入!$D$9:$D$10001,0)),0)</f>
        <v>0</v>
      </c>
      <c r="N78" s="297">
        <f>IFERROR(INDEX(业绩录入!P$9:P$10001,MATCH($B78,业绩录入!$D$9:$D$10001,0)),0)</f>
        <v>600</v>
      </c>
      <c r="O78" s="297">
        <f>IFERROR(INDEX(业绩录入!Q$9:Q$10001,MATCH($B78,业绩录入!$D$9:$D$10001,0)),0)</f>
        <v>1400</v>
      </c>
      <c r="P78" s="297">
        <f>IFERROR(INDEX(业绩录入!R$9:R$10001,MATCH($B78,业绩录入!$D$9:$D$10001,0)),0)</f>
        <v>700</v>
      </c>
      <c r="Q78" s="297">
        <f>IFERROR(INDEX(业绩录入!S$9:S$10001,MATCH($B78,业绩录入!$D$9:$D$10001,0)),0)</f>
        <v>1338</v>
      </c>
      <c r="R78" s="297">
        <f>IFERROR(INDEX(业绩录入!T$9:T$10001,MATCH($B78,业绩录入!$D$9:$D$10001,0)),0)</f>
        <v>1400</v>
      </c>
      <c r="S78" s="297">
        <f>IFERROR(INDEX(业绩录入!U$9:U$10001,MATCH($B78,业绩录入!$D$9:$D$10001,0)),0)</f>
        <v>0</v>
      </c>
      <c r="T78" s="297">
        <f>IFERROR(INDEX(业绩录入!V$9:V$10001,MATCH($B78,业绩录入!$D$9:$D$10001,0)),0)</f>
        <v>0</v>
      </c>
      <c r="U78" s="676"/>
      <c r="V78" s="297"/>
      <c r="W78" s="297"/>
      <c r="X78" s="297"/>
      <c r="Y78" s="297" t="str">
        <f>IFERROR(INDEX(业绩录入!W$9:W$10001,MATCH($B78,业绩录入!$D$9:$D$10001,0)),0)</f>
        <v>ASDFDF</v>
      </c>
      <c r="Z78" s="297">
        <f>IFERROR(INDEX(业绩录入!X$9:X$10001,MATCH($B78,业绩录入!$D$9:$D$10001,0)),0)</f>
        <v>0</v>
      </c>
      <c r="AA78" s="297" t="str">
        <f>IFERROR(INDEX(业绩录入!Y$9:Y$10001,MATCH($B78,业绩录入!$D$9:$D$10001,0)),0)</f>
        <v>1546465654</v>
      </c>
      <c r="AB78" s="297">
        <f>IFERROR(INDEX(业绩录入!Z$9:Z$10001,MATCH($B78,业绩录入!$D$9:$D$10001,0)),0)</f>
        <v>0</v>
      </c>
      <c r="AC78" s="297">
        <f>IFERROR(INDEX(业绩录入!AA$9:AA$10001,MATCH($B78,业绩录入!$D$9:$D$10001,0)),0)</f>
        <v>0</v>
      </c>
      <c r="AD78" s="297">
        <f>IFERROR(INDEX(业绩录入!AB$9:AB$10001,MATCH($B78,业绩录入!$D$9:$D$10001,0)),0)</f>
        <v>0</v>
      </c>
      <c r="AE78" s="297">
        <f>IFERROR(INDEX(业绩录入!AC$9:AC$10001,MATCH($B78,业绩录入!$D$9:$D$10001,0)),0)</f>
        <v>0</v>
      </c>
      <c r="AF78" s="297">
        <f>IFERROR(INDEX(业绩录入!AD$9:AD$10001,MATCH($B78,业绩录入!$D$9:$D$10001,0)),0)</f>
        <v>0</v>
      </c>
      <c r="AG78" s="297">
        <f>IFERROR(INDEX(业绩录入!AE$9:AE$10001,MATCH($B78,业绩录入!$D$9:$D$10001,0)),0)</f>
        <v>0</v>
      </c>
      <c r="AH78" s="297">
        <f>IFERROR(INDEX(业绩录入!AF$9:AF$10001,MATCH($B78,业绩录入!$D$9:$D$10001,0)),0)</f>
        <v>0</v>
      </c>
      <c r="AI78" s="297">
        <f>IFERROR(INDEX(业绩录入!AG$9:AG$10001,MATCH($B78,业绩录入!$D$9:$D$10001,0)),0)</f>
        <v>0</v>
      </c>
      <c r="AJ78" s="297">
        <f>IFERROR(INDEX(业绩录入!AH$9:AH$10001,MATCH($B78,业绩录入!$D$9:$D$10001,0)),0)</f>
        <v>0</v>
      </c>
      <c r="AK78" s="297">
        <f>IFERROR(INDEX(业绩录入!AI$9:AI$10001,MATCH($B78,业绩录入!$D$9:$D$10001,0)),0)</f>
        <v>0</v>
      </c>
      <c r="AL78" s="297">
        <f>IFERROR(INDEX(业绩录入!AJ$9:AJ$10001,MATCH($B78,业绩录入!$D$9:$D$10001,0)),0)</f>
        <v>0.15</v>
      </c>
      <c r="AM78" s="297">
        <f>IFERROR(INDEX(业绩录入!AK$9:AK$10001,MATCH($B78,业绩录入!$D$9:$D$10001,0)),0)</f>
        <v>300</v>
      </c>
      <c r="AN78" s="297" t="str">
        <f>IFERROR(INDEX(业绩录入!AL$9:AL$10001,MATCH($B78,业绩录入!$D$9:$D$10001,0)),0)</f>
        <v>贺欢</v>
      </c>
      <c r="AO78" s="297" t="str">
        <f>IFERROR(INDEX(业绩录入!AM$9:AM$10001,MATCH($B78,业绩录入!$D$9:$D$10001,0)),0)</f>
        <v>贺欢</v>
      </c>
      <c r="AP78" s="297" t="str">
        <f>IFERROR(INDEX(业绩录入!AN$9:AN$10001,MATCH($B78,业绩录入!$D$9:$D$10001,0)),0)</f>
        <v>贺欢</v>
      </c>
      <c r="AQ78" s="297" t="str">
        <f>IFERROR(INDEX(业绩录入!AO$9:AO$10001,MATCH($B78,业绩录入!$D$9:$D$10001,0)),0)</f>
        <v>范勇</v>
      </c>
      <c r="AR78" s="297">
        <f>IFERROR(INDEX(业绩录入!AP$9:AP$10001,MATCH($B78,业绩录入!$D$9:$D$10001,0)),0)</f>
        <v>147</v>
      </c>
      <c r="AS78" s="297">
        <f>IFERROR(INDEX(业绩录入!AQ$9:AQ$10001,MATCH($B78,业绩录入!$D$9:$D$10001,0)),0)</f>
        <v>31.5</v>
      </c>
      <c r="AT78" s="297">
        <f>IFERROR(INDEX(业绩录入!AR$9:AR$10001,MATCH($B78,业绩录入!$D$9:$D$10001,0)),0)</f>
        <v>21</v>
      </c>
      <c r="AU78" s="297">
        <f>IFERROR(INDEX(业绩录入!AS$9:AS$10001,MATCH($B78,业绩录入!$D$9:$D$10001,0)),0)</f>
        <v>10.5</v>
      </c>
      <c r="AV78" s="297">
        <f>IFERROR(INDEX(业绩录入!AT$9:AT$10001,MATCH($B78,业绩录入!$D$9:$D$10001,0)),0)</f>
        <v>0.3</v>
      </c>
      <c r="AW78" s="297">
        <f>IFERROR(INDEX(业绩录入!AU$9:AU$10001,MATCH($B78,业绩录入!$D$9:$D$10001,0)),0)</f>
        <v>600</v>
      </c>
      <c r="AX78" s="297" t="str">
        <f>IFERROR(INDEX(业绩录入!AV$9:AV$10001,MATCH($B78,业绩录入!$D$9:$D$10001,0)),0)</f>
        <v>华华</v>
      </c>
      <c r="AY78" s="297" t="str">
        <f>IFERROR(INDEX(业绩录入!AW$9:AW$10001,MATCH($B78,业绩录入!$D$9:$D$10001,0)),0)</f>
        <v>华华</v>
      </c>
      <c r="AZ78" s="297" t="str">
        <f>IFERROR(INDEX(业绩录入!AX$9:AX$10001,MATCH($B78,业绩录入!$D$9:$D$10001,0)),0)</f>
        <v>志强</v>
      </c>
      <c r="BA78" s="297" t="str">
        <f>IFERROR(INDEX(业绩录入!AY$9:AY$10001,MATCH($B78,业绩录入!$D$9:$D$10001,0)),0)</f>
        <v>范勇</v>
      </c>
      <c r="BB78" s="297">
        <f>IFERROR(INDEX(业绩录入!AZ$9:AZ$10001,MATCH($B78,业绩录入!$D$9:$D$10001,0)),0)</f>
        <v>294</v>
      </c>
      <c r="BC78" s="297">
        <f>IFERROR(INDEX(业绩录入!BA$9:BA$10001,MATCH($B78,业绩录入!$D$9:$D$10001,0)),0)</f>
        <v>63</v>
      </c>
      <c r="BD78" s="297">
        <f>IFERROR(INDEX(业绩录入!BB$9:BB$10001,MATCH($B78,业绩录入!$D$9:$D$10001,0)),0)</f>
        <v>42</v>
      </c>
      <c r="BE78" s="297">
        <f>IFERROR(INDEX(业绩录入!BC$9:BC$10001,MATCH($B78,业绩录入!$D$9:$D$10001,0)),0)</f>
        <v>21</v>
      </c>
      <c r="BF78" s="297">
        <f>IFERROR(INDEX(业绩录入!BD$9:BD$10001,MATCH($B78,业绩录入!$D$9:$D$10001,0)),0)</f>
        <v>0.3</v>
      </c>
      <c r="BG78" s="297">
        <f>IFERROR(INDEX(业绩录入!BE$9:BE$10001,MATCH($B78,业绩录入!$D$9:$D$10001,0)),0)</f>
        <v>600</v>
      </c>
      <c r="BH78" s="297" t="str">
        <f>IFERROR(INDEX(业绩录入!BF$9:BF$10001,MATCH($B78,业绩录入!$D$9:$D$10001,0)),0)</f>
        <v>阿郎</v>
      </c>
      <c r="BI78" s="297" t="str">
        <f>IFERROR(INDEX(业绩录入!BG$9:BG$10001,MATCH($B78,业绩录入!$D$9:$D$10001,0)),0)</f>
        <v>阿郎</v>
      </c>
      <c r="BJ78" s="297" t="str">
        <f>IFERROR(INDEX(业绩录入!BH$9:BH$10001,MATCH($B78,业绩录入!$D$9:$D$10001,0)),0)</f>
        <v>志强</v>
      </c>
      <c r="BK78" s="297" t="str">
        <f>IFERROR(INDEX(业绩录入!BI$9:BI$10001,MATCH($B78,业绩录入!$D$9:$D$10001,0)),0)</f>
        <v>范勇</v>
      </c>
      <c r="BL78" s="297">
        <f>IFERROR(INDEX(业绩录入!BJ$9:BJ$10001,MATCH($B78,业绩录入!$D$9:$D$10001,0)),0)</f>
        <v>294</v>
      </c>
      <c r="BM78" s="297">
        <f>IFERROR(INDEX(业绩录入!BK$9:BK$10001,MATCH($B78,业绩录入!$D$9:$D$10001,0)),0)</f>
        <v>63</v>
      </c>
      <c r="BN78" s="297">
        <f>IFERROR(INDEX(业绩录入!BL$9:BL$10001,MATCH($B78,业绩录入!$D$9:$D$10001,0)),0)</f>
        <v>42</v>
      </c>
      <c r="BO78" s="297">
        <f>IFERROR(INDEX(业绩录入!BM$9:BM$10001,MATCH($B78,业绩录入!$D$9:$D$10001,0)),0)</f>
        <v>21</v>
      </c>
      <c r="BP78" s="297">
        <f>IFERROR(INDEX(业绩录入!BN$9:BN$10001,MATCH($B78,业绩录入!$D$9:$D$10001,0)),0)</f>
        <v>0.25</v>
      </c>
      <c r="BQ78" s="297">
        <f>IFERROR(INDEX(业绩录入!BO$9:BO$10001,MATCH($B78,业绩录入!$D$9:$D$10001,0)),0)</f>
        <v>500</v>
      </c>
      <c r="BR78" s="297" t="str">
        <f>IFERROR(INDEX(业绩录入!BP$9:BP$10001,MATCH($B78,业绩录入!$D$9:$D$10001,0)),0)</f>
        <v>志强</v>
      </c>
      <c r="BS78" s="297" t="str">
        <f>IFERROR(INDEX(业绩录入!BQ$9:BQ$10001,MATCH($B78,业绩录入!$D$9:$D$10001,0)),0)</f>
        <v>志强</v>
      </c>
      <c r="BT78" s="297" t="str">
        <f>IFERROR(INDEX(业绩录入!BR$9:BR$10001,MATCH($B78,业绩录入!$D$9:$D$10001,0)),0)</f>
        <v>志强</v>
      </c>
      <c r="BU78" s="297" t="str">
        <f>IFERROR(INDEX(业绩录入!BS$9:BS$10001,MATCH($B78,业绩录入!$D$9:$D$10001,0)),0)</f>
        <v>范勇</v>
      </c>
      <c r="BV78" s="297">
        <f>IFERROR(INDEX(业绩录入!BT$9:BT$10001,MATCH($B78,业绩录入!$D$9:$D$10001,0)),0)</f>
        <v>245</v>
      </c>
      <c r="BW78" s="297">
        <f>IFERROR(INDEX(业绩录入!BU$9:BU$10001,MATCH($B78,业绩录入!$D$9:$D$10001,0)),0)</f>
        <v>52.5</v>
      </c>
      <c r="BX78" s="297">
        <f>IFERROR(INDEX(业绩录入!BV$9:BV$10001,MATCH($B78,业绩录入!$D$9:$D$10001,0)),0)</f>
        <v>35</v>
      </c>
      <c r="BY78" s="297">
        <f>IFERROR(INDEX(业绩录入!BW$9:BW$10001,MATCH($B78,业绩录入!$D$9:$D$10001,0)),0)</f>
        <v>17.5</v>
      </c>
      <c r="BZ78" s="297">
        <f>IFERROR(INDEX(业绩录入!BX$9:BX$10001,MATCH($B78,业绩录入!$D$9:$D$10001,0)),0)</f>
        <v>0</v>
      </c>
      <c r="CA78" s="297">
        <f>IFERROR(INDEX(业绩录入!BY$9:BY$10001,MATCH($B78,业绩录入!$D$9:$D$10001,0)),0)</f>
        <v>0</v>
      </c>
      <c r="CB78" s="297">
        <f>IFERROR(INDEX(业绩录入!BZ$9:BZ$10001,MATCH($B78,业绩录入!$D$9:$D$10001,0)),0)</f>
        <v>0</v>
      </c>
      <c r="CC78" s="297">
        <f>IFERROR(INDEX(业绩录入!CA$9:CA$10001,MATCH($B78,业绩录入!$D$9:$D$10001,0)),0)</f>
        <v>0</v>
      </c>
      <c r="CD78" s="297">
        <f>IFERROR(INDEX(业绩录入!CB$9:CB$10001,MATCH($B78,业绩录入!$D$9:$D$10001,0)),0)</f>
        <v>0</v>
      </c>
      <c r="CE78" s="297">
        <f>IFERROR(INDEX(业绩录入!CC$9:CC$10001,MATCH($B78,业绩录入!$D$9:$D$10001,0)),0)</f>
        <v>0</v>
      </c>
      <c r="CF78" s="297">
        <f>IFERROR(INDEX(业绩录入!CD$9:CD$10001,MATCH($B78,业绩录入!$D$9:$D$10001,0)),0)</f>
        <v>0</v>
      </c>
      <c r="CG78" s="297">
        <f>IFERROR(INDEX(业绩录入!CE$9:CE$10001,MATCH($B78,业绩录入!$D$9:$D$10001,0)),0)</f>
        <v>0</v>
      </c>
      <c r="CH78" s="297">
        <f>IFERROR(INDEX(业绩录入!CF$9:CF$10001,MATCH($B78,业绩录入!$D$9:$D$10001,0)),0)</f>
        <v>0</v>
      </c>
      <c r="CI78" s="297">
        <f>IFERROR(INDEX(业绩录入!CG$9:CG$10001,MATCH($B78,业绩录入!$D$9:$D$10001,0)),0)</f>
        <v>0</v>
      </c>
    </row>
    <row r="79" spans="1:88" s="319" customFormat="1">
      <c r="A79" s="638">
        <f t="shared" si="3"/>
        <v>0</v>
      </c>
      <c r="B79" s="297">
        <f>IFERROR(INDEX(业绩录入!$D$9:$D$44,MATCH(SMALL(业绩录入!$A$9:$A$44,ROW(A33)),业绩录入!$A$9:$A$44,0)),"")</f>
        <v>1909240034</v>
      </c>
      <c r="C79" s="297" t="str">
        <f>IFERROR(INDEX(业绩录入!E$9:E$10001,MATCH($B79,业绩录入!$D$9:$D$10001,0)),0)</f>
        <v>范勇</v>
      </c>
      <c r="D79" s="297" t="str">
        <f>IFERROR(INDEX(业绩录入!F$9:F$10001,MATCH($B79,业绩录入!$D$9:$D$10001,0)),0)</f>
        <v>2019/09/24</v>
      </c>
      <c r="E79" s="297" t="str">
        <f>IFERROR(INDEX(业绩录入!G$9:G$10001,MATCH($B79,业绩录入!$D$9:$D$10001,0)),0)</f>
        <v>婚纱照</v>
      </c>
      <c r="F79" s="297" t="str">
        <f>IFERROR(INDEX(业绩录入!H$9:H$10001,MATCH($B79,业绩录入!$D$9:$D$10001,0)),0)</f>
        <v>4900</v>
      </c>
      <c r="G79" s="297" t="str">
        <f>IFERROR(INDEX(业绩录入!I$9:I$10001,MATCH($B79,业绩录入!$D$9:$D$10001,0)),0)</f>
        <v>爱妻1号</v>
      </c>
      <c r="H79" s="297" t="str">
        <f>IFERROR(INDEX(业绩录入!J$9:J$10001,MATCH($B79,业绩录入!$D$9:$D$10001,0)),0)</f>
        <v>微信订单</v>
      </c>
      <c r="I79" s="297" t="str">
        <f>IFERROR(INDEX(业绩录入!K$9:K$10001,MATCH($B79,业绩录入!$D$9:$D$10001,0)),0)</f>
        <v>2000</v>
      </c>
      <c r="J79" s="297">
        <f>IFERROR(INDEX(业绩录入!L$9:L$10001,MATCH($B79,业绩录入!$D$9:$D$10001,0)),0)</f>
        <v>-2250</v>
      </c>
      <c r="K79" s="297">
        <f>IFERROR(INDEX(业绩录入!M$9:M$10001,MATCH($B79,业绩录入!$D$9:$D$10001,0)),0)</f>
        <v>2900</v>
      </c>
      <c r="L79" s="297">
        <f>IFERROR(INDEX(业绩录入!N$9:N$10001,MATCH($B79,业绩录入!$D$9:$D$10001,0)),0)</f>
        <v>0</v>
      </c>
      <c r="M79" s="297">
        <f>IFERROR(INDEX(业绩录入!O$9:O$10001,MATCH($B79,业绩录入!$D$9:$D$10001,0)),0)</f>
        <v>0</v>
      </c>
      <c r="N79" s="297">
        <f>IFERROR(INDEX(业绩录入!P$9:P$10001,MATCH($B79,业绩录入!$D$9:$D$10001,0)),0)</f>
        <v>600</v>
      </c>
      <c r="O79" s="297">
        <f>IFERROR(INDEX(业绩录入!Q$9:Q$10001,MATCH($B79,业绩录入!$D$9:$D$10001,0)),0)</f>
        <v>1400</v>
      </c>
      <c r="P79" s="297">
        <f>IFERROR(INDEX(业绩录入!R$9:R$10001,MATCH($B79,业绩录入!$D$9:$D$10001,0)),0)</f>
        <v>700</v>
      </c>
      <c r="Q79" s="297">
        <f>IFERROR(INDEX(业绩录入!S$9:S$10001,MATCH($B79,业绩录入!$D$9:$D$10001,0)),0)</f>
        <v>1338</v>
      </c>
      <c r="R79" s="297">
        <f>IFERROR(INDEX(业绩录入!T$9:T$10001,MATCH($B79,业绩录入!$D$9:$D$10001,0)),0)</f>
        <v>1400</v>
      </c>
      <c r="S79" s="297">
        <f>IFERROR(INDEX(业绩录入!U$9:U$10001,MATCH($B79,业绩录入!$D$9:$D$10001,0)),0)</f>
        <v>0</v>
      </c>
      <c r="T79" s="297">
        <f>IFERROR(INDEX(业绩录入!V$9:V$10001,MATCH($B79,业绩录入!$D$9:$D$10001,0)),0)</f>
        <v>0</v>
      </c>
      <c r="U79" s="676"/>
      <c r="V79" s="297"/>
      <c r="W79" s="297"/>
      <c r="X79" s="297"/>
      <c r="Y79" s="297" t="str">
        <f>IFERROR(INDEX(业绩录入!W$9:W$10001,MATCH($B79,业绩录入!$D$9:$D$10001,0)),0)</f>
        <v>ASDFDF</v>
      </c>
      <c r="Z79" s="297">
        <f>IFERROR(INDEX(业绩录入!X$9:X$10001,MATCH($B79,业绩录入!$D$9:$D$10001,0)),0)</f>
        <v>0</v>
      </c>
      <c r="AA79" s="297" t="str">
        <f>IFERROR(INDEX(业绩录入!Y$9:Y$10001,MATCH($B79,业绩录入!$D$9:$D$10001,0)),0)</f>
        <v>1546465654</v>
      </c>
      <c r="AB79" s="297">
        <f>IFERROR(INDEX(业绩录入!Z$9:Z$10001,MATCH($B79,业绩录入!$D$9:$D$10001,0)),0)</f>
        <v>0</v>
      </c>
      <c r="AC79" s="297">
        <f>IFERROR(INDEX(业绩录入!AA$9:AA$10001,MATCH($B79,业绩录入!$D$9:$D$10001,0)),0)</f>
        <v>0</v>
      </c>
      <c r="AD79" s="297">
        <f>IFERROR(INDEX(业绩录入!AB$9:AB$10001,MATCH($B79,业绩录入!$D$9:$D$10001,0)),0)</f>
        <v>0</v>
      </c>
      <c r="AE79" s="297">
        <f>IFERROR(INDEX(业绩录入!AC$9:AC$10001,MATCH($B79,业绩录入!$D$9:$D$10001,0)),0)</f>
        <v>0</v>
      </c>
      <c r="AF79" s="297">
        <f>IFERROR(INDEX(业绩录入!AD$9:AD$10001,MATCH($B79,业绩录入!$D$9:$D$10001,0)),0)</f>
        <v>0</v>
      </c>
      <c r="AG79" s="297">
        <f>IFERROR(INDEX(业绩录入!AE$9:AE$10001,MATCH($B79,业绩录入!$D$9:$D$10001,0)),0)</f>
        <v>0</v>
      </c>
      <c r="AH79" s="297">
        <f>IFERROR(INDEX(业绩录入!AF$9:AF$10001,MATCH($B79,业绩录入!$D$9:$D$10001,0)),0)</f>
        <v>0</v>
      </c>
      <c r="AI79" s="297">
        <f>IFERROR(INDEX(业绩录入!AG$9:AG$10001,MATCH($B79,业绩录入!$D$9:$D$10001,0)),0)</f>
        <v>0</v>
      </c>
      <c r="AJ79" s="297">
        <f>IFERROR(INDEX(业绩录入!AH$9:AH$10001,MATCH($B79,业绩录入!$D$9:$D$10001,0)),0)</f>
        <v>0</v>
      </c>
      <c r="AK79" s="297">
        <f>IFERROR(INDEX(业绩录入!AI$9:AI$10001,MATCH($B79,业绩录入!$D$9:$D$10001,0)),0)</f>
        <v>0</v>
      </c>
      <c r="AL79" s="297">
        <f>IFERROR(INDEX(业绩录入!AJ$9:AJ$10001,MATCH($B79,业绩录入!$D$9:$D$10001,0)),0)</f>
        <v>0.15</v>
      </c>
      <c r="AM79" s="297">
        <f>IFERROR(INDEX(业绩录入!AK$9:AK$10001,MATCH($B79,业绩录入!$D$9:$D$10001,0)),0)</f>
        <v>300</v>
      </c>
      <c r="AN79" s="297" t="str">
        <f>IFERROR(INDEX(业绩录入!AL$9:AL$10001,MATCH($B79,业绩录入!$D$9:$D$10001,0)),0)</f>
        <v>贺欢</v>
      </c>
      <c r="AO79" s="297" t="str">
        <f>IFERROR(INDEX(业绩录入!AM$9:AM$10001,MATCH($B79,业绩录入!$D$9:$D$10001,0)),0)</f>
        <v>贺欢</v>
      </c>
      <c r="AP79" s="297" t="str">
        <f>IFERROR(INDEX(业绩录入!AN$9:AN$10001,MATCH($B79,业绩录入!$D$9:$D$10001,0)),0)</f>
        <v>贺欢</v>
      </c>
      <c r="AQ79" s="297" t="str">
        <f>IFERROR(INDEX(业绩录入!AO$9:AO$10001,MATCH($B79,业绩录入!$D$9:$D$10001,0)),0)</f>
        <v>范勇</v>
      </c>
      <c r="AR79" s="297">
        <f>IFERROR(INDEX(业绩录入!AP$9:AP$10001,MATCH($B79,业绩录入!$D$9:$D$10001,0)),0)</f>
        <v>147</v>
      </c>
      <c r="AS79" s="297">
        <f>IFERROR(INDEX(业绩录入!AQ$9:AQ$10001,MATCH($B79,业绩录入!$D$9:$D$10001,0)),0)</f>
        <v>31.5</v>
      </c>
      <c r="AT79" s="297">
        <f>IFERROR(INDEX(业绩录入!AR$9:AR$10001,MATCH($B79,业绩录入!$D$9:$D$10001,0)),0)</f>
        <v>21</v>
      </c>
      <c r="AU79" s="297">
        <f>IFERROR(INDEX(业绩录入!AS$9:AS$10001,MATCH($B79,业绩录入!$D$9:$D$10001,0)),0)</f>
        <v>10.5</v>
      </c>
      <c r="AV79" s="297">
        <f>IFERROR(INDEX(业绩录入!AT$9:AT$10001,MATCH($B79,业绩录入!$D$9:$D$10001,0)),0)</f>
        <v>0.3</v>
      </c>
      <c r="AW79" s="297">
        <f>IFERROR(INDEX(业绩录入!AU$9:AU$10001,MATCH($B79,业绩录入!$D$9:$D$10001,0)),0)</f>
        <v>600</v>
      </c>
      <c r="AX79" s="297" t="str">
        <f>IFERROR(INDEX(业绩录入!AV$9:AV$10001,MATCH($B79,业绩录入!$D$9:$D$10001,0)),0)</f>
        <v>华华</v>
      </c>
      <c r="AY79" s="297" t="str">
        <f>IFERROR(INDEX(业绩录入!AW$9:AW$10001,MATCH($B79,业绩录入!$D$9:$D$10001,0)),0)</f>
        <v>华华</v>
      </c>
      <c r="AZ79" s="297" t="str">
        <f>IFERROR(INDEX(业绩录入!AX$9:AX$10001,MATCH($B79,业绩录入!$D$9:$D$10001,0)),0)</f>
        <v>志强</v>
      </c>
      <c r="BA79" s="297" t="str">
        <f>IFERROR(INDEX(业绩录入!AY$9:AY$10001,MATCH($B79,业绩录入!$D$9:$D$10001,0)),0)</f>
        <v>范勇</v>
      </c>
      <c r="BB79" s="297">
        <f>IFERROR(INDEX(业绩录入!AZ$9:AZ$10001,MATCH($B79,业绩录入!$D$9:$D$10001,0)),0)</f>
        <v>294</v>
      </c>
      <c r="BC79" s="297">
        <f>IFERROR(INDEX(业绩录入!BA$9:BA$10001,MATCH($B79,业绩录入!$D$9:$D$10001,0)),0)</f>
        <v>63</v>
      </c>
      <c r="BD79" s="297">
        <f>IFERROR(INDEX(业绩录入!BB$9:BB$10001,MATCH($B79,业绩录入!$D$9:$D$10001,0)),0)</f>
        <v>42</v>
      </c>
      <c r="BE79" s="297">
        <f>IFERROR(INDEX(业绩录入!BC$9:BC$10001,MATCH($B79,业绩录入!$D$9:$D$10001,0)),0)</f>
        <v>21</v>
      </c>
      <c r="BF79" s="297">
        <f>IFERROR(INDEX(业绩录入!BD$9:BD$10001,MATCH($B79,业绩录入!$D$9:$D$10001,0)),0)</f>
        <v>0.3</v>
      </c>
      <c r="BG79" s="297">
        <f>IFERROR(INDEX(业绩录入!BE$9:BE$10001,MATCH($B79,业绩录入!$D$9:$D$10001,0)),0)</f>
        <v>600</v>
      </c>
      <c r="BH79" s="297" t="str">
        <f>IFERROR(INDEX(业绩录入!BF$9:BF$10001,MATCH($B79,业绩录入!$D$9:$D$10001,0)),0)</f>
        <v>阿郎</v>
      </c>
      <c r="BI79" s="297" t="str">
        <f>IFERROR(INDEX(业绩录入!BG$9:BG$10001,MATCH($B79,业绩录入!$D$9:$D$10001,0)),0)</f>
        <v>阿郎</v>
      </c>
      <c r="BJ79" s="297" t="str">
        <f>IFERROR(INDEX(业绩录入!BH$9:BH$10001,MATCH($B79,业绩录入!$D$9:$D$10001,0)),0)</f>
        <v>志强</v>
      </c>
      <c r="BK79" s="297" t="str">
        <f>IFERROR(INDEX(业绩录入!BI$9:BI$10001,MATCH($B79,业绩录入!$D$9:$D$10001,0)),0)</f>
        <v>范勇</v>
      </c>
      <c r="BL79" s="297">
        <f>IFERROR(INDEX(业绩录入!BJ$9:BJ$10001,MATCH($B79,业绩录入!$D$9:$D$10001,0)),0)</f>
        <v>294</v>
      </c>
      <c r="BM79" s="297">
        <f>IFERROR(INDEX(业绩录入!BK$9:BK$10001,MATCH($B79,业绩录入!$D$9:$D$10001,0)),0)</f>
        <v>63</v>
      </c>
      <c r="BN79" s="297">
        <f>IFERROR(INDEX(业绩录入!BL$9:BL$10001,MATCH($B79,业绩录入!$D$9:$D$10001,0)),0)</f>
        <v>42</v>
      </c>
      <c r="BO79" s="297">
        <f>IFERROR(INDEX(业绩录入!BM$9:BM$10001,MATCH($B79,业绩录入!$D$9:$D$10001,0)),0)</f>
        <v>21</v>
      </c>
      <c r="BP79" s="297">
        <f>IFERROR(INDEX(业绩录入!BN$9:BN$10001,MATCH($B79,业绩录入!$D$9:$D$10001,0)),0)</f>
        <v>0.25</v>
      </c>
      <c r="BQ79" s="297">
        <f>IFERROR(INDEX(业绩录入!BO$9:BO$10001,MATCH($B79,业绩录入!$D$9:$D$10001,0)),0)</f>
        <v>500</v>
      </c>
      <c r="BR79" s="297" t="str">
        <f>IFERROR(INDEX(业绩录入!BP$9:BP$10001,MATCH($B79,业绩录入!$D$9:$D$10001,0)),0)</f>
        <v>志强</v>
      </c>
      <c r="BS79" s="297" t="str">
        <f>IFERROR(INDEX(业绩录入!BQ$9:BQ$10001,MATCH($B79,业绩录入!$D$9:$D$10001,0)),0)</f>
        <v>志强</v>
      </c>
      <c r="BT79" s="297" t="str">
        <f>IFERROR(INDEX(业绩录入!BR$9:BR$10001,MATCH($B79,业绩录入!$D$9:$D$10001,0)),0)</f>
        <v>志强</v>
      </c>
      <c r="BU79" s="297" t="str">
        <f>IFERROR(INDEX(业绩录入!BS$9:BS$10001,MATCH($B79,业绩录入!$D$9:$D$10001,0)),0)</f>
        <v>范勇</v>
      </c>
      <c r="BV79" s="297">
        <f>IFERROR(INDEX(业绩录入!BT$9:BT$10001,MATCH($B79,业绩录入!$D$9:$D$10001,0)),0)</f>
        <v>245</v>
      </c>
      <c r="BW79" s="297">
        <f>IFERROR(INDEX(业绩录入!BU$9:BU$10001,MATCH($B79,业绩录入!$D$9:$D$10001,0)),0)</f>
        <v>52.5</v>
      </c>
      <c r="BX79" s="297">
        <f>IFERROR(INDEX(业绩录入!BV$9:BV$10001,MATCH($B79,业绩录入!$D$9:$D$10001,0)),0)</f>
        <v>35</v>
      </c>
      <c r="BY79" s="297">
        <f>IFERROR(INDEX(业绩录入!BW$9:BW$10001,MATCH($B79,业绩录入!$D$9:$D$10001,0)),0)</f>
        <v>17.5</v>
      </c>
      <c r="BZ79" s="297">
        <f>IFERROR(INDEX(业绩录入!BX$9:BX$10001,MATCH($B79,业绩录入!$D$9:$D$10001,0)),0)</f>
        <v>0</v>
      </c>
      <c r="CA79" s="297">
        <f>IFERROR(INDEX(业绩录入!BY$9:BY$10001,MATCH($B79,业绩录入!$D$9:$D$10001,0)),0)</f>
        <v>0</v>
      </c>
      <c r="CB79" s="297">
        <f>IFERROR(INDEX(业绩录入!BZ$9:BZ$10001,MATCH($B79,业绩录入!$D$9:$D$10001,0)),0)</f>
        <v>0</v>
      </c>
      <c r="CC79" s="297">
        <f>IFERROR(INDEX(业绩录入!CA$9:CA$10001,MATCH($B79,业绩录入!$D$9:$D$10001,0)),0)</f>
        <v>0</v>
      </c>
      <c r="CD79" s="297">
        <f>IFERROR(INDEX(业绩录入!CB$9:CB$10001,MATCH($B79,业绩录入!$D$9:$D$10001,0)),0)</f>
        <v>0</v>
      </c>
      <c r="CE79" s="297">
        <f>IFERROR(INDEX(业绩录入!CC$9:CC$10001,MATCH($B79,业绩录入!$D$9:$D$10001,0)),0)</f>
        <v>0</v>
      </c>
      <c r="CF79" s="297">
        <f>IFERROR(INDEX(业绩录入!CD$9:CD$10001,MATCH($B79,业绩录入!$D$9:$D$10001,0)),0)</f>
        <v>0</v>
      </c>
      <c r="CG79" s="297">
        <f>IFERROR(INDEX(业绩录入!CE$9:CE$10001,MATCH($B79,业绩录入!$D$9:$D$10001,0)),0)</f>
        <v>0</v>
      </c>
      <c r="CH79" s="297">
        <f>IFERROR(INDEX(业绩录入!CF$9:CF$10001,MATCH($B79,业绩录入!$D$9:$D$10001,0)),0)</f>
        <v>0</v>
      </c>
      <c r="CI79" s="297">
        <f>IFERROR(INDEX(业绩录入!CG$9:CG$10001,MATCH($B79,业绩录入!$D$9:$D$10001,0)),0)</f>
        <v>0</v>
      </c>
    </row>
    <row r="80" spans="1:88" s="319" customFormat="1">
      <c r="A80" s="638">
        <f t="shared" ref="A80:A111" si="4">IF(C80=0,0,IF(ROW(A80)=$D$2,4,0))</f>
        <v>0</v>
      </c>
      <c r="B80" s="297">
        <f>IFERROR(INDEX(业绩录入!$D$9:$D$44,MATCH(SMALL(业绩录入!$A$9:$A$44,ROW(A34)),业绩录入!$A$9:$A$44,0)),"")</f>
        <v>1909240035</v>
      </c>
      <c r="C80" s="297" t="str">
        <f>IFERROR(INDEX(业绩录入!E$9:E$10001,MATCH($B80,业绩录入!$D$9:$D$10001,0)),0)</f>
        <v>范勇</v>
      </c>
      <c r="D80" s="297" t="str">
        <f>IFERROR(INDEX(业绩录入!F$9:F$10001,MATCH($B80,业绩录入!$D$9:$D$10001,0)),0)</f>
        <v>2019/09/24</v>
      </c>
      <c r="E80" s="297" t="str">
        <f>IFERROR(INDEX(业绩录入!G$9:G$10001,MATCH($B80,业绩录入!$D$9:$D$10001,0)),0)</f>
        <v>婚纱照</v>
      </c>
      <c r="F80" s="297" t="str">
        <f>IFERROR(INDEX(业绩录入!H$9:H$10001,MATCH($B80,业绩录入!$D$9:$D$10001,0)),0)</f>
        <v>4900</v>
      </c>
      <c r="G80" s="297" t="str">
        <f>IFERROR(INDEX(业绩录入!I$9:I$10001,MATCH($B80,业绩录入!$D$9:$D$10001,0)),0)</f>
        <v>爱妻1号</v>
      </c>
      <c r="H80" s="297" t="str">
        <f>IFERROR(INDEX(业绩录入!J$9:J$10001,MATCH($B80,业绩录入!$D$9:$D$10001,0)),0)</f>
        <v>微信订单</v>
      </c>
      <c r="I80" s="297" t="str">
        <f>IFERROR(INDEX(业绩录入!K$9:K$10001,MATCH($B80,业绩录入!$D$9:$D$10001,0)),0)</f>
        <v>2000</v>
      </c>
      <c r="J80" s="297">
        <f>IFERROR(INDEX(业绩录入!L$9:L$10001,MATCH($B80,业绩录入!$D$9:$D$10001,0)),0)</f>
        <v>-2250</v>
      </c>
      <c r="K80" s="297">
        <f>IFERROR(INDEX(业绩录入!M$9:M$10001,MATCH($B80,业绩录入!$D$9:$D$10001,0)),0)</f>
        <v>2900</v>
      </c>
      <c r="L80" s="297">
        <f>IFERROR(INDEX(业绩录入!N$9:N$10001,MATCH($B80,业绩录入!$D$9:$D$10001,0)),0)</f>
        <v>0</v>
      </c>
      <c r="M80" s="297">
        <f>IFERROR(INDEX(业绩录入!O$9:O$10001,MATCH($B80,业绩录入!$D$9:$D$10001,0)),0)</f>
        <v>0</v>
      </c>
      <c r="N80" s="297">
        <f>IFERROR(INDEX(业绩录入!P$9:P$10001,MATCH($B80,业绩录入!$D$9:$D$10001,0)),0)</f>
        <v>600</v>
      </c>
      <c r="O80" s="297">
        <f>IFERROR(INDEX(业绩录入!Q$9:Q$10001,MATCH($B80,业绩录入!$D$9:$D$10001,0)),0)</f>
        <v>1400</v>
      </c>
      <c r="P80" s="297">
        <f>IFERROR(INDEX(业绩录入!R$9:R$10001,MATCH($B80,业绩录入!$D$9:$D$10001,0)),0)</f>
        <v>700</v>
      </c>
      <c r="Q80" s="297">
        <f>IFERROR(INDEX(业绩录入!S$9:S$10001,MATCH($B80,业绩录入!$D$9:$D$10001,0)),0)</f>
        <v>1338</v>
      </c>
      <c r="R80" s="297">
        <f>IFERROR(INDEX(业绩录入!T$9:T$10001,MATCH($B80,业绩录入!$D$9:$D$10001,0)),0)</f>
        <v>1400</v>
      </c>
      <c r="S80" s="297">
        <f>IFERROR(INDEX(业绩录入!U$9:U$10001,MATCH($B80,业绩录入!$D$9:$D$10001,0)),0)</f>
        <v>0</v>
      </c>
      <c r="T80" s="297">
        <f>IFERROR(INDEX(业绩录入!V$9:V$10001,MATCH($B80,业绩录入!$D$9:$D$10001,0)),0)</f>
        <v>0</v>
      </c>
      <c r="U80" s="676"/>
      <c r="V80" s="297"/>
      <c r="W80" s="297"/>
      <c r="X80" s="297"/>
      <c r="Y80" s="297" t="str">
        <f>IFERROR(INDEX(业绩录入!W$9:W$10001,MATCH($B80,业绩录入!$D$9:$D$10001,0)),0)</f>
        <v>ASDFDF</v>
      </c>
      <c r="Z80" s="297">
        <f>IFERROR(INDEX(业绩录入!X$9:X$10001,MATCH($B80,业绩录入!$D$9:$D$10001,0)),0)</f>
        <v>0</v>
      </c>
      <c r="AA80" s="297" t="str">
        <f>IFERROR(INDEX(业绩录入!Y$9:Y$10001,MATCH($B80,业绩录入!$D$9:$D$10001,0)),0)</f>
        <v>1546465654</v>
      </c>
      <c r="AB80" s="297">
        <f>IFERROR(INDEX(业绩录入!Z$9:Z$10001,MATCH($B80,业绩录入!$D$9:$D$10001,0)),0)</f>
        <v>0</v>
      </c>
      <c r="AC80" s="297">
        <f>IFERROR(INDEX(业绩录入!AA$9:AA$10001,MATCH($B80,业绩录入!$D$9:$D$10001,0)),0)</f>
        <v>0</v>
      </c>
      <c r="AD80" s="297">
        <f>IFERROR(INDEX(业绩录入!AB$9:AB$10001,MATCH($B80,业绩录入!$D$9:$D$10001,0)),0)</f>
        <v>0</v>
      </c>
      <c r="AE80" s="297">
        <f>IFERROR(INDEX(业绩录入!AC$9:AC$10001,MATCH($B80,业绩录入!$D$9:$D$10001,0)),0)</f>
        <v>0</v>
      </c>
      <c r="AF80" s="297">
        <f>IFERROR(INDEX(业绩录入!AD$9:AD$10001,MATCH($B80,业绩录入!$D$9:$D$10001,0)),0)</f>
        <v>0</v>
      </c>
      <c r="AG80" s="297">
        <f>IFERROR(INDEX(业绩录入!AE$9:AE$10001,MATCH($B80,业绩录入!$D$9:$D$10001,0)),0)</f>
        <v>0</v>
      </c>
      <c r="AH80" s="297">
        <f>IFERROR(INDEX(业绩录入!AF$9:AF$10001,MATCH($B80,业绩录入!$D$9:$D$10001,0)),0)</f>
        <v>0</v>
      </c>
      <c r="AI80" s="297">
        <f>IFERROR(INDEX(业绩录入!AG$9:AG$10001,MATCH($B80,业绩录入!$D$9:$D$10001,0)),0)</f>
        <v>0</v>
      </c>
      <c r="AJ80" s="297">
        <f>IFERROR(INDEX(业绩录入!AH$9:AH$10001,MATCH($B80,业绩录入!$D$9:$D$10001,0)),0)</f>
        <v>0</v>
      </c>
      <c r="AK80" s="297">
        <f>IFERROR(INDEX(业绩录入!AI$9:AI$10001,MATCH($B80,业绩录入!$D$9:$D$10001,0)),0)</f>
        <v>0</v>
      </c>
      <c r="AL80" s="297">
        <f>IFERROR(INDEX(业绩录入!AJ$9:AJ$10001,MATCH($B80,业绩录入!$D$9:$D$10001,0)),0)</f>
        <v>0.15</v>
      </c>
      <c r="AM80" s="297">
        <f>IFERROR(INDEX(业绩录入!AK$9:AK$10001,MATCH($B80,业绩录入!$D$9:$D$10001,0)),0)</f>
        <v>300</v>
      </c>
      <c r="AN80" s="297" t="str">
        <f>IFERROR(INDEX(业绩录入!AL$9:AL$10001,MATCH($B80,业绩录入!$D$9:$D$10001,0)),0)</f>
        <v>贺欢</v>
      </c>
      <c r="AO80" s="297" t="str">
        <f>IFERROR(INDEX(业绩录入!AM$9:AM$10001,MATCH($B80,业绩录入!$D$9:$D$10001,0)),0)</f>
        <v>贺欢</v>
      </c>
      <c r="AP80" s="297" t="str">
        <f>IFERROR(INDEX(业绩录入!AN$9:AN$10001,MATCH($B80,业绩录入!$D$9:$D$10001,0)),0)</f>
        <v>贺欢</v>
      </c>
      <c r="AQ80" s="297" t="str">
        <f>IFERROR(INDEX(业绩录入!AO$9:AO$10001,MATCH($B80,业绩录入!$D$9:$D$10001,0)),0)</f>
        <v>范勇</v>
      </c>
      <c r="AR80" s="297">
        <f>IFERROR(INDEX(业绩录入!AP$9:AP$10001,MATCH($B80,业绩录入!$D$9:$D$10001,0)),0)</f>
        <v>147</v>
      </c>
      <c r="AS80" s="297">
        <f>IFERROR(INDEX(业绩录入!AQ$9:AQ$10001,MATCH($B80,业绩录入!$D$9:$D$10001,0)),0)</f>
        <v>31.5</v>
      </c>
      <c r="AT80" s="297">
        <f>IFERROR(INDEX(业绩录入!AR$9:AR$10001,MATCH($B80,业绩录入!$D$9:$D$10001,0)),0)</f>
        <v>21</v>
      </c>
      <c r="AU80" s="297">
        <f>IFERROR(INDEX(业绩录入!AS$9:AS$10001,MATCH($B80,业绩录入!$D$9:$D$10001,0)),0)</f>
        <v>10.5</v>
      </c>
      <c r="AV80" s="297">
        <f>IFERROR(INDEX(业绩录入!AT$9:AT$10001,MATCH($B80,业绩录入!$D$9:$D$10001,0)),0)</f>
        <v>0.3</v>
      </c>
      <c r="AW80" s="297">
        <f>IFERROR(INDEX(业绩录入!AU$9:AU$10001,MATCH($B80,业绩录入!$D$9:$D$10001,0)),0)</f>
        <v>600</v>
      </c>
      <c r="AX80" s="297" t="str">
        <f>IFERROR(INDEX(业绩录入!AV$9:AV$10001,MATCH($B80,业绩录入!$D$9:$D$10001,0)),0)</f>
        <v>华华</v>
      </c>
      <c r="AY80" s="297" t="str">
        <f>IFERROR(INDEX(业绩录入!AW$9:AW$10001,MATCH($B80,业绩录入!$D$9:$D$10001,0)),0)</f>
        <v>华华</v>
      </c>
      <c r="AZ80" s="297" t="str">
        <f>IFERROR(INDEX(业绩录入!AX$9:AX$10001,MATCH($B80,业绩录入!$D$9:$D$10001,0)),0)</f>
        <v>志强</v>
      </c>
      <c r="BA80" s="297" t="str">
        <f>IFERROR(INDEX(业绩录入!AY$9:AY$10001,MATCH($B80,业绩录入!$D$9:$D$10001,0)),0)</f>
        <v>范勇</v>
      </c>
      <c r="BB80" s="297">
        <f>IFERROR(INDEX(业绩录入!AZ$9:AZ$10001,MATCH($B80,业绩录入!$D$9:$D$10001,0)),0)</f>
        <v>294</v>
      </c>
      <c r="BC80" s="297">
        <f>IFERROR(INDEX(业绩录入!BA$9:BA$10001,MATCH($B80,业绩录入!$D$9:$D$10001,0)),0)</f>
        <v>63</v>
      </c>
      <c r="BD80" s="297">
        <f>IFERROR(INDEX(业绩录入!BB$9:BB$10001,MATCH($B80,业绩录入!$D$9:$D$10001,0)),0)</f>
        <v>42</v>
      </c>
      <c r="BE80" s="297">
        <f>IFERROR(INDEX(业绩录入!BC$9:BC$10001,MATCH($B80,业绩录入!$D$9:$D$10001,0)),0)</f>
        <v>21</v>
      </c>
      <c r="BF80" s="297">
        <f>IFERROR(INDEX(业绩录入!BD$9:BD$10001,MATCH($B80,业绩录入!$D$9:$D$10001,0)),0)</f>
        <v>0.3</v>
      </c>
      <c r="BG80" s="297">
        <f>IFERROR(INDEX(业绩录入!BE$9:BE$10001,MATCH($B80,业绩录入!$D$9:$D$10001,0)),0)</f>
        <v>600</v>
      </c>
      <c r="BH80" s="297" t="str">
        <f>IFERROR(INDEX(业绩录入!BF$9:BF$10001,MATCH($B80,业绩录入!$D$9:$D$10001,0)),0)</f>
        <v>阿郎</v>
      </c>
      <c r="BI80" s="297" t="str">
        <f>IFERROR(INDEX(业绩录入!BG$9:BG$10001,MATCH($B80,业绩录入!$D$9:$D$10001,0)),0)</f>
        <v>阿郎</v>
      </c>
      <c r="BJ80" s="297" t="str">
        <f>IFERROR(INDEX(业绩录入!BH$9:BH$10001,MATCH($B80,业绩录入!$D$9:$D$10001,0)),0)</f>
        <v>志强</v>
      </c>
      <c r="BK80" s="297" t="str">
        <f>IFERROR(INDEX(业绩录入!BI$9:BI$10001,MATCH($B80,业绩录入!$D$9:$D$10001,0)),0)</f>
        <v>范勇</v>
      </c>
      <c r="BL80" s="297">
        <f>IFERROR(INDEX(业绩录入!BJ$9:BJ$10001,MATCH($B80,业绩录入!$D$9:$D$10001,0)),0)</f>
        <v>294</v>
      </c>
      <c r="BM80" s="297">
        <f>IFERROR(INDEX(业绩录入!BK$9:BK$10001,MATCH($B80,业绩录入!$D$9:$D$10001,0)),0)</f>
        <v>63</v>
      </c>
      <c r="BN80" s="297">
        <f>IFERROR(INDEX(业绩录入!BL$9:BL$10001,MATCH($B80,业绩录入!$D$9:$D$10001,0)),0)</f>
        <v>42</v>
      </c>
      <c r="BO80" s="297">
        <f>IFERROR(INDEX(业绩录入!BM$9:BM$10001,MATCH($B80,业绩录入!$D$9:$D$10001,0)),0)</f>
        <v>21</v>
      </c>
      <c r="BP80" s="297">
        <f>IFERROR(INDEX(业绩录入!BN$9:BN$10001,MATCH($B80,业绩录入!$D$9:$D$10001,0)),0)</f>
        <v>0.25</v>
      </c>
      <c r="BQ80" s="297">
        <f>IFERROR(INDEX(业绩录入!BO$9:BO$10001,MATCH($B80,业绩录入!$D$9:$D$10001,0)),0)</f>
        <v>500</v>
      </c>
      <c r="BR80" s="297" t="str">
        <f>IFERROR(INDEX(业绩录入!BP$9:BP$10001,MATCH($B80,业绩录入!$D$9:$D$10001,0)),0)</f>
        <v>志强</v>
      </c>
      <c r="BS80" s="297" t="str">
        <f>IFERROR(INDEX(业绩录入!BQ$9:BQ$10001,MATCH($B80,业绩录入!$D$9:$D$10001,0)),0)</f>
        <v>志强</v>
      </c>
      <c r="BT80" s="297" t="str">
        <f>IFERROR(INDEX(业绩录入!BR$9:BR$10001,MATCH($B80,业绩录入!$D$9:$D$10001,0)),0)</f>
        <v>志强</v>
      </c>
      <c r="BU80" s="297" t="str">
        <f>IFERROR(INDEX(业绩录入!BS$9:BS$10001,MATCH($B80,业绩录入!$D$9:$D$10001,0)),0)</f>
        <v>范勇</v>
      </c>
      <c r="BV80" s="297">
        <f>IFERROR(INDEX(业绩录入!BT$9:BT$10001,MATCH($B80,业绩录入!$D$9:$D$10001,0)),0)</f>
        <v>245</v>
      </c>
      <c r="BW80" s="297">
        <f>IFERROR(INDEX(业绩录入!BU$9:BU$10001,MATCH($B80,业绩录入!$D$9:$D$10001,0)),0)</f>
        <v>52.5</v>
      </c>
      <c r="BX80" s="297">
        <f>IFERROR(INDEX(业绩录入!BV$9:BV$10001,MATCH($B80,业绩录入!$D$9:$D$10001,0)),0)</f>
        <v>35</v>
      </c>
      <c r="BY80" s="297">
        <f>IFERROR(INDEX(业绩录入!BW$9:BW$10001,MATCH($B80,业绩录入!$D$9:$D$10001,0)),0)</f>
        <v>17.5</v>
      </c>
      <c r="BZ80" s="297">
        <f>IFERROR(INDEX(业绩录入!BX$9:BX$10001,MATCH($B80,业绩录入!$D$9:$D$10001,0)),0)</f>
        <v>0</v>
      </c>
      <c r="CA80" s="297">
        <f>IFERROR(INDEX(业绩录入!BY$9:BY$10001,MATCH($B80,业绩录入!$D$9:$D$10001,0)),0)</f>
        <v>0</v>
      </c>
      <c r="CB80" s="297">
        <f>IFERROR(INDEX(业绩录入!BZ$9:BZ$10001,MATCH($B80,业绩录入!$D$9:$D$10001,0)),0)</f>
        <v>0</v>
      </c>
      <c r="CC80" s="297">
        <f>IFERROR(INDEX(业绩录入!CA$9:CA$10001,MATCH($B80,业绩录入!$D$9:$D$10001,0)),0)</f>
        <v>0</v>
      </c>
      <c r="CD80" s="297">
        <f>IFERROR(INDEX(业绩录入!CB$9:CB$10001,MATCH($B80,业绩录入!$D$9:$D$10001,0)),0)</f>
        <v>0</v>
      </c>
      <c r="CE80" s="297">
        <f>IFERROR(INDEX(业绩录入!CC$9:CC$10001,MATCH($B80,业绩录入!$D$9:$D$10001,0)),0)</f>
        <v>0</v>
      </c>
      <c r="CF80" s="297">
        <f>IFERROR(INDEX(业绩录入!CD$9:CD$10001,MATCH($B80,业绩录入!$D$9:$D$10001,0)),0)</f>
        <v>0</v>
      </c>
      <c r="CG80" s="297">
        <f>IFERROR(INDEX(业绩录入!CE$9:CE$10001,MATCH($B80,业绩录入!$D$9:$D$10001,0)),0)</f>
        <v>0</v>
      </c>
      <c r="CH80" s="297">
        <f>IFERROR(INDEX(业绩录入!CF$9:CF$10001,MATCH($B80,业绩录入!$D$9:$D$10001,0)),0)</f>
        <v>0</v>
      </c>
      <c r="CI80" s="297">
        <f>IFERROR(INDEX(业绩录入!CG$9:CG$10001,MATCH($B80,业绩录入!$D$9:$D$10001,0)),0)</f>
        <v>0</v>
      </c>
    </row>
    <row r="81" spans="1:87" s="319" customFormat="1">
      <c r="A81" s="638">
        <f t="shared" si="4"/>
        <v>0</v>
      </c>
      <c r="B81" s="297">
        <f>IFERROR(INDEX(业绩录入!$D$9:$D$44,MATCH(SMALL(业绩录入!$A$9:$A$44,ROW(A35)),业绩录入!$A$9:$A$44,0)),"")</f>
        <v>1909240036</v>
      </c>
      <c r="C81" s="297" t="str">
        <f>IFERROR(INDEX(业绩录入!E$9:E$10001,MATCH($B81,业绩录入!$D$9:$D$10001,0)),0)</f>
        <v>范勇</v>
      </c>
      <c r="D81" s="297" t="str">
        <f>IFERROR(INDEX(业绩录入!F$9:F$10001,MATCH($B81,业绩录入!$D$9:$D$10001,0)),0)</f>
        <v>2019/09/24</v>
      </c>
      <c r="E81" s="297" t="str">
        <f>IFERROR(INDEX(业绩录入!G$9:G$10001,MATCH($B81,业绩录入!$D$9:$D$10001,0)),0)</f>
        <v>婚纱照</v>
      </c>
      <c r="F81" s="297" t="str">
        <f>IFERROR(INDEX(业绩录入!H$9:H$10001,MATCH($B81,业绩录入!$D$9:$D$10001,0)),0)</f>
        <v>4900</v>
      </c>
      <c r="G81" s="297" t="str">
        <f>IFERROR(INDEX(业绩录入!I$9:I$10001,MATCH($B81,业绩录入!$D$9:$D$10001,0)),0)</f>
        <v>爱妻1号</v>
      </c>
      <c r="H81" s="297" t="str">
        <f>IFERROR(INDEX(业绩录入!J$9:J$10001,MATCH($B81,业绩录入!$D$9:$D$10001,0)),0)</f>
        <v>微信订单</v>
      </c>
      <c r="I81" s="297" t="str">
        <f>IFERROR(INDEX(业绩录入!K$9:K$10001,MATCH($B81,业绩录入!$D$9:$D$10001,0)),0)</f>
        <v>2000</v>
      </c>
      <c r="J81" s="297">
        <f>IFERROR(INDEX(业绩录入!L$9:L$10001,MATCH($B81,业绩录入!$D$9:$D$10001,0)),0)</f>
        <v>-2250</v>
      </c>
      <c r="K81" s="297">
        <f>IFERROR(INDEX(业绩录入!M$9:M$10001,MATCH($B81,业绩录入!$D$9:$D$10001,0)),0)</f>
        <v>2900</v>
      </c>
      <c r="L81" s="297">
        <f>IFERROR(INDEX(业绩录入!N$9:N$10001,MATCH($B81,业绩录入!$D$9:$D$10001,0)),0)</f>
        <v>0</v>
      </c>
      <c r="M81" s="297">
        <f>IFERROR(INDEX(业绩录入!O$9:O$10001,MATCH($B81,业绩录入!$D$9:$D$10001,0)),0)</f>
        <v>0</v>
      </c>
      <c r="N81" s="297">
        <f>IFERROR(INDEX(业绩录入!P$9:P$10001,MATCH($B81,业绩录入!$D$9:$D$10001,0)),0)</f>
        <v>600</v>
      </c>
      <c r="O81" s="297">
        <f>IFERROR(INDEX(业绩录入!Q$9:Q$10001,MATCH($B81,业绩录入!$D$9:$D$10001,0)),0)</f>
        <v>1400</v>
      </c>
      <c r="P81" s="297">
        <f>IFERROR(INDEX(业绩录入!R$9:R$10001,MATCH($B81,业绩录入!$D$9:$D$10001,0)),0)</f>
        <v>700</v>
      </c>
      <c r="Q81" s="297">
        <f>IFERROR(INDEX(业绩录入!S$9:S$10001,MATCH($B81,业绩录入!$D$9:$D$10001,0)),0)</f>
        <v>1338</v>
      </c>
      <c r="R81" s="297">
        <f>IFERROR(INDEX(业绩录入!T$9:T$10001,MATCH($B81,业绩录入!$D$9:$D$10001,0)),0)</f>
        <v>1400</v>
      </c>
      <c r="S81" s="297">
        <f>IFERROR(INDEX(业绩录入!U$9:U$10001,MATCH($B81,业绩录入!$D$9:$D$10001,0)),0)</f>
        <v>0</v>
      </c>
      <c r="T81" s="297">
        <f>IFERROR(INDEX(业绩录入!V$9:V$10001,MATCH($B81,业绩录入!$D$9:$D$10001,0)),0)</f>
        <v>0</v>
      </c>
      <c r="U81" s="676"/>
      <c r="V81" s="297"/>
      <c r="W81" s="297"/>
      <c r="X81" s="297"/>
      <c r="Y81" s="297" t="str">
        <f>IFERROR(INDEX(业绩录入!W$9:W$10001,MATCH($B81,业绩录入!$D$9:$D$10001,0)),0)</f>
        <v>ASDFDF</v>
      </c>
      <c r="Z81" s="297">
        <f>IFERROR(INDEX(业绩录入!X$9:X$10001,MATCH($B81,业绩录入!$D$9:$D$10001,0)),0)</f>
        <v>0</v>
      </c>
      <c r="AA81" s="297" t="str">
        <f>IFERROR(INDEX(业绩录入!Y$9:Y$10001,MATCH($B81,业绩录入!$D$9:$D$10001,0)),0)</f>
        <v>1546465654</v>
      </c>
      <c r="AB81" s="297">
        <f>IFERROR(INDEX(业绩录入!Z$9:Z$10001,MATCH($B81,业绩录入!$D$9:$D$10001,0)),0)</f>
        <v>0</v>
      </c>
      <c r="AC81" s="297">
        <f>IFERROR(INDEX(业绩录入!AA$9:AA$10001,MATCH($B81,业绩录入!$D$9:$D$10001,0)),0)</f>
        <v>0</v>
      </c>
      <c r="AD81" s="297">
        <f>IFERROR(INDEX(业绩录入!AB$9:AB$10001,MATCH($B81,业绩录入!$D$9:$D$10001,0)),0)</f>
        <v>0</v>
      </c>
      <c r="AE81" s="297">
        <f>IFERROR(INDEX(业绩录入!AC$9:AC$10001,MATCH($B81,业绩录入!$D$9:$D$10001,0)),0)</f>
        <v>0</v>
      </c>
      <c r="AF81" s="297">
        <f>IFERROR(INDEX(业绩录入!AD$9:AD$10001,MATCH($B81,业绩录入!$D$9:$D$10001,0)),0)</f>
        <v>0</v>
      </c>
      <c r="AG81" s="297">
        <f>IFERROR(INDEX(业绩录入!AE$9:AE$10001,MATCH($B81,业绩录入!$D$9:$D$10001,0)),0)</f>
        <v>0</v>
      </c>
      <c r="AH81" s="297">
        <f>IFERROR(INDEX(业绩录入!AF$9:AF$10001,MATCH($B81,业绩录入!$D$9:$D$10001,0)),0)</f>
        <v>0</v>
      </c>
      <c r="AI81" s="297">
        <f>IFERROR(INDEX(业绩录入!AG$9:AG$10001,MATCH($B81,业绩录入!$D$9:$D$10001,0)),0)</f>
        <v>0</v>
      </c>
      <c r="AJ81" s="297">
        <f>IFERROR(INDEX(业绩录入!AH$9:AH$10001,MATCH($B81,业绩录入!$D$9:$D$10001,0)),0)</f>
        <v>0</v>
      </c>
      <c r="AK81" s="297">
        <f>IFERROR(INDEX(业绩录入!AI$9:AI$10001,MATCH($B81,业绩录入!$D$9:$D$10001,0)),0)</f>
        <v>0</v>
      </c>
      <c r="AL81" s="297">
        <f>IFERROR(INDEX(业绩录入!AJ$9:AJ$10001,MATCH($B81,业绩录入!$D$9:$D$10001,0)),0)</f>
        <v>0.15</v>
      </c>
      <c r="AM81" s="297">
        <f>IFERROR(INDEX(业绩录入!AK$9:AK$10001,MATCH($B81,业绩录入!$D$9:$D$10001,0)),0)</f>
        <v>300</v>
      </c>
      <c r="AN81" s="297" t="str">
        <f>IFERROR(INDEX(业绩录入!AL$9:AL$10001,MATCH($B81,业绩录入!$D$9:$D$10001,0)),0)</f>
        <v>贺欢</v>
      </c>
      <c r="AO81" s="297" t="str">
        <f>IFERROR(INDEX(业绩录入!AM$9:AM$10001,MATCH($B81,业绩录入!$D$9:$D$10001,0)),0)</f>
        <v>贺欢</v>
      </c>
      <c r="AP81" s="297" t="str">
        <f>IFERROR(INDEX(业绩录入!AN$9:AN$10001,MATCH($B81,业绩录入!$D$9:$D$10001,0)),0)</f>
        <v>贺欢</v>
      </c>
      <c r="AQ81" s="297" t="str">
        <f>IFERROR(INDEX(业绩录入!AO$9:AO$10001,MATCH($B81,业绩录入!$D$9:$D$10001,0)),0)</f>
        <v>范勇</v>
      </c>
      <c r="AR81" s="297">
        <f>IFERROR(INDEX(业绩录入!AP$9:AP$10001,MATCH($B81,业绩录入!$D$9:$D$10001,0)),0)</f>
        <v>147</v>
      </c>
      <c r="AS81" s="297">
        <f>IFERROR(INDEX(业绩录入!AQ$9:AQ$10001,MATCH($B81,业绩录入!$D$9:$D$10001,0)),0)</f>
        <v>31.5</v>
      </c>
      <c r="AT81" s="297">
        <f>IFERROR(INDEX(业绩录入!AR$9:AR$10001,MATCH($B81,业绩录入!$D$9:$D$10001,0)),0)</f>
        <v>21</v>
      </c>
      <c r="AU81" s="297">
        <f>IFERROR(INDEX(业绩录入!AS$9:AS$10001,MATCH($B81,业绩录入!$D$9:$D$10001,0)),0)</f>
        <v>10.5</v>
      </c>
      <c r="AV81" s="297">
        <f>IFERROR(INDEX(业绩录入!AT$9:AT$10001,MATCH($B81,业绩录入!$D$9:$D$10001,0)),0)</f>
        <v>0.3</v>
      </c>
      <c r="AW81" s="297">
        <f>IFERROR(INDEX(业绩录入!AU$9:AU$10001,MATCH($B81,业绩录入!$D$9:$D$10001,0)),0)</f>
        <v>600</v>
      </c>
      <c r="AX81" s="297" t="str">
        <f>IFERROR(INDEX(业绩录入!AV$9:AV$10001,MATCH($B81,业绩录入!$D$9:$D$10001,0)),0)</f>
        <v>华华</v>
      </c>
      <c r="AY81" s="297" t="str">
        <f>IFERROR(INDEX(业绩录入!AW$9:AW$10001,MATCH($B81,业绩录入!$D$9:$D$10001,0)),0)</f>
        <v>华华</v>
      </c>
      <c r="AZ81" s="297" t="str">
        <f>IFERROR(INDEX(业绩录入!AX$9:AX$10001,MATCH($B81,业绩录入!$D$9:$D$10001,0)),0)</f>
        <v>志强</v>
      </c>
      <c r="BA81" s="297" t="str">
        <f>IFERROR(INDEX(业绩录入!AY$9:AY$10001,MATCH($B81,业绩录入!$D$9:$D$10001,0)),0)</f>
        <v>范勇</v>
      </c>
      <c r="BB81" s="297">
        <f>IFERROR(INDEX(业绩录入!AZ$9:AZ$10001,MATCH($B81,业绩录入!$D$9:$D$10001,0)),0)</f>
        <v>294</v>
      </c>
      <c r="BC81" s="297">
        <f>IFERROR(INDEX(业绩录入!BA$9:BA$10001,MATCH($B81,业绩录入!$D$9:$D$10001,0)),0)</f>
        <v>63</v>
      </c>
      <c r="BD81" s="297">
        <f>IFERROR(INDEX(业绩录入!BB$9:BB$10001,MATCH($B81,业绩录入!$D$9:$D$10001,0)),0)</f>
        <v>42</v>
      </c>
      <c r="BE81" s="297">
        <f>IFERROR(INDEX(业绩录入!BC$9:BC$10001,MATCH($B81,业绩录入!$D$9:$D$10001,0)),0)</f>
        <v>21</v>
      </c>
      <c r="BF81" s="297">
        <f>IFERROR(INDEX(业绩录入!BD$9:BD$10001,MATCH($B81,业绩录入!$D$9:$D$10001,0)),0)</f>
        <v>0.3</v>
      </c>
      <c r="BG81" s="297">
        <f>IFERROR(INDEX(业绩录入!BE$9:BE$10001,MATCH($B81,业绩录入!$D$9:$D$10001,0)),0)</f>
        <v>600</v>
      </c>
      <c r="BH81" s="297" t="str">
        <f>IFERROR(INDEX(业绩录入!BF$9:BF$10001,MATCH($B81,业绩录入!$D$9:$D$10001,0)),0)</f>
        <v>阿郎</v>
      </c>
      <c r="BI81" s="297" t="str">
        <f>IFERROR(INDEX(业绩录入!BG$9:BG$10001,MATCH($B81,业绩录入!$D$9:$D$10001,0)),0)</f>
        <v>阿郎</v>
      </c>
      <c r="BJ81" s="297" t="str">
        <f>IFERROR(INDEX(业绩录入!BH$9:BH$10001,MATCH($B81,业绩录入!$D$9:$D$10001,0)),0)</f>
        <v>志强</v>
      </c>
      <c r="BK81" s="297" t="str">
        <f>IFERROR(INDEX(业绩录入!BI$9:BI$10001,MATCH($B81,业绩录入!$D$9:$D$10001,0)),0)</f>
        <v>范勇</v>
      </c>
      <c r="BL81" s="297">
        <f>IFERROR(INDEX(业绩录入!BJ$9:BJ$10001,MATCH($B81,业绩录入!$D$9:$D$10001,0)),0)</f>
        <v>294</v>
      </c>
      <c r="BM81" s="297">
        <f>IFERROR(INDEX(业绩录入!BK$9:BK$10001,MATCH($B81,业绩录入!$D$9:$D$10001,0)),0)</f>
        <v>63</v>
      </c>
      <c r="BN81" s="297">
        <f>IFERROR(INDEX(业绩录入!BL$9:BL$10001,MATCH($B81,业绩录入!$D$9:$D$10001,0)),0)</f>
        <v>42</v>
      </c>
      <c r="BO81" s="297">
        <f>IFERROR(INDEX(业绩录入!BM$9:BM$10001,MATCH($B81,业绩录入!$D$9:$D$10001,0)),0)</f>
        <v>21</v>
      </c>
      <c r="BP81" s="297">
        <f>IFERROR(INDEX(业绩录入!BN$9:BN$10001,MATCH($B81,业绩录入!$D$9:$D$10001,0)),0)</f>
        <v>0.25</v>
      </c>
      <c r="BQ81" s="297">
        <f>IFERROR(INDEX(业绩录入!BO$9:BO$10001,MATCH($B81,业绩录入!$D$9:$D$10001,0)),0)</f>
        <v>500</v>
      </c>
      <c r="BR81" s="297" t="str">
        <f>IFERROR(INDEX(业绩录入!BP$9:BP$10001,MATCH($B81,业绩录入!$D$9:$D$10001,0)),0)</f>
        <v>志强</v>
      </c>
      <c r="BS81" s="297" t="str">
        <f>IFERROR(INDEX(业绩录入!BQ$9:BQ$10001,MATCH($B81,业绩录入!$D$9:$D$10001,0)),0)</f>
        <v>志强</v>
      </c>
      <c r="BT81" s="297" t="str">
        <f>IFERROR(INDEX(业绩录入!BR$9:BR$10001,MATCH($B81,业绩录入!$D$9:$D$10001,0)),0)</f>
        <v>志强</v>
      </c>
      <c r="BU81" s="297" t="str">
        <f>IFERROR(INDEX(业绩录入!BS$9:BS$10001,MATCH($B81,业绩录入!$D$9:$D$10001,0)),0)</f>
        <v>范勇</v>
      </c>
      <c r="BV81" s="297">
        <f>IFERROR(INDEX(业绩录入!BT$9:BT$10001,MATCH($B81,业绩录入!$D$9:$D$10001,0)),0)</f>
        <v>245</v>
      </c>
      <c r="BW81" s="297">
        <f>IFERROR(INDEX(业绩录入!BU$9:BU$10001,MATCH($B81,业绩录入!$D$9:$D$10001,0)),0)</f>
        <v>52.5</v>
      </c>
      <c r="BX81" s="297">
        <f>IFERROR(INDEX(业绩录入!BV$9:BV$10001,MATCH($B81,业绩录入!$D$9:$D$10001,0)),0)</f>
        <v>35</v>
      </c>
      <c r="BY81" s="297">
        <f>IFERROR(INDEX(业绩录入!BW$9:BW$10001,MATCH($B81,业绩录入!$D$9:$D$10001,0)),0)</f>
        <v>17.5</v>
      </c>
      <c r="BZ81" s="297">
        <f>IFERROR(INDEX(业绩录入!BX$9:BX$10001,MATCH($B81,业绩录入!$D$9:$D$10001,0)),0)</f>
        <v>0</v>
      </c>
      <c r="CA81" s="297">
        <f>IFERROR(INDEX(业绩录入!BY$9:BY$10001,MATCH($B81,业绩录入!$D$9:$D$10001,0)),0)</f>
        <v>0</v>
      </c>
      <c r="CB81" s="297">
        <f>IFERROR(INDEX(业绩录入!BZ$9:BZ$10001,MATCH($B81,业绩录入!$D$9:$D$10001,0)),0)</f>
        <v>0</v>
      </c>
      <c r="CC81" s="297">
        <f>IFERROR(INDEX(业绩录入!CA$9:CA$10001,MATCH($B81,业绩录入!$D$9:$D$10001,0)),0)</f>
        <v>0</v>
      </c>
      <c r="CD81" s="297">
        <f>IFERROR(INDEX(业绩录入!CB$9:CB$10001,MATCH($B81,业绩录入!$D$9:$D$10001,0)),0)</f>
        <v>0</v>
      </c>
      <c r="CE81" s="297">
        <f>IFERROR(INDEX(业绩录入!CC$9:CC$10001,MATCH($B81,业绩录入!$D$9:$D$10001,0)),0)</f>
        <v>0</v>
      </c>
      <c r="CF81" s="297">
        <f>IFERROR(INDEX(业绩录入!CD$9:CD$10001,MATCH($B81,业绩录入!$D$9:$D$10001,0)),0)</f>
        <v>0</v>
      </c>
      <c r="CG81" s="297">
        <f>IFERROR(INDEX(业绩录入!CE$9:CE$10001,MATCH($B81,业绩录入!$D$9:$D$10001,0)),0)</f>
        <v>0</v>
      </c>
      <c r="CH81" s="297">
        <f>IFERROR(INDEX(业绩录入!CF$9:CF$10001,MATCH($B81,业绩录入!$D$9:$D$10001,0)),0)</f>
        <v>0</v>
      </c>
      <c r="CI81" s="297">
        <f>IFERROR(INDEX(业绩录入!CG$9:CG$10001,MATCH($B81,业绩录入!$D$9:$D$10001,0)),0)</f>
        <v>0</v>
      </c>
    </row>
    <row r="82" spans="1:87" s="319" customFormat="1">
      <c r="A82" s="638">
        <f t="shared" si="4"/>
        <v>0</v>
      </c>
      <c r="B82" s="297">
        <f>IFERROR(INDEX(业绩录入!$D$9:$D$44,MATCH(SMALL(业绩录入!$A$9:$A$44,ROW(A36)),业绩录入!$A$9:$A$44,0)),"")</f>
        <v>1909240037</v>
      </c>
      <c r="C82" s="297" t="str">
        <f>IFERROR(INDEX(业绩录入!E$9:E$10001,MATCH($B82,业绩录入!$D$9:$D$10001,0)),0)</f>
        <v>范勇</v>
      </c>
      <c r="D82" s="297" t="str">
        <f>IFERROR(INDEX(业绩录入!F$9:F$10001,MATCH($B82,业绩录入!$D$9:$D$10001,0)),0)</f>
        <v>2019/09/24</v>
      </c>
      <c r="E82" s="297" t="str">
        <f>IFERROR(INDEX(业绩录入!G$9:G$10001,MATCH($B82,业绩录入!$D$9:$D$10001,0)),0)</f>
        <v>婚纱照</v>
      </c>
      <c r="F82" s="297" t="str">
        <f>IFERROR(INDEX(业绩录入!H$9:H$10001,MATCH($B82,业绩录入!$D$9:$D$10001,0)),0)</f>
        <v>4900</v>
      </c>
      <c r="G82" s="297" t="str">
        <f>IFERROR(INDEX(业绩录入!I$9:I$10001,MATCH($B82,业绩录入!$D$9:$D$10001,0)),0)</f>
        <v>爱妻1号</v>
      </c>
      <c r="H82" s="297" t="str">
        <f>IFERROR(INDEX(业绩录入!J$9:J$10001,MATCH($B82,业绩录入!$D$9:$D$10001,0)),0)</f>
        <v>微信订单</v>
      </c>
      <c r="I82" s="297" t="str">
        <f>IFERROR(INDEX(业绩录入!K$9:K$10001,MATCH($B82,业绩录入!$D$9:$D$10001,0)),0)</f>
        <v>2000</v>
      </c>
      <c r="J82" s="297">
        <f>IFERROR(INDEX(业绩录入!L$9:L$10001,MATCH($B82,业绩录入!$D$9:$D$10001,0)),0)</f>
        <v>-2250</v>
      </c>
      <c r="K82" s="297">
        <f>IFERROR(INDEX(业绩录入!M$9:M$10001,MATCH($B82,业绩录入!$D$9:$D$10001,0)),0)</f>
        <v>2900</v>
      </c>
      <c r="L82" s="297">
        <f>IFERROR(INDEX(业绩录入!N$9:N$10001,MATCH($B82,业绩录入!$D$9:$D$10001,0)),0)</f>
        <v>0</v>
      </c>
      <c r="M82" s="297">
        <f>IFERROR(INDEX(业绩录入!O$9:O$10001,MATCH($B82,业绩录入!$D$9:$D$10001,0)),0)</f>
        <v>0</v>
      </c>
      <c r="N82" s="297">
        <f>IFERROR(INDEX(业绩录入!P$9:P$10001,MATCH($B82,业绩录入!$D$9:$D$10001,0)),0)</f>
        <v>600</v>
      </c>
      <c r="O82" s="297">
        <f>IFERROR(INDEX(业绩录入!Q$9:Q$10001,MATCH($B82,业绩录入!$D$9:$D$10001,0)),0)</f>
        <v>1400</v>
      </c>
      <c r="P82" s="297">
        <f>IFERROR(INDEX(业绩录入!R$9:R$10001,MATCH($B82,业绩录入!$D$9:$D$10001,0)),0)</f>
        <v>700</v>
      </c>
      <c r="Q82" s="297">
        <f>IFERROR(INDEX(业绩录入!S$9:S$10001,MATCH($B82,业绩录入!$D$9:$D$10001,0)),0)</f>
        <v>1338</v>
      </c>
      <c r="R82" s="297">
        <f>IFERROR(INDEX(业绩录入!T$9:T$10001,MATCH($B82,业绩录入!$D$9:$D$10001,0)),0)</f>
        <v>1400</v>
      </c>
      <c r="S82" s="297">
        <f>IFERROR(INDEX(业绩录入!U$9:U$10001,MATCH($B82,业绩录入!$D$9:$D$10001,0)),0)</f>
        <v>0</v>
      </c>
      <c r="T82" s="297">
        <f>IFERROR(INDEX(业绩录入!V$9:V$10001,MATCH($B82,业绩录入!$D$9:$D$10001,0)),0)</f>
        <v>0</v>
      </c>
      <c r="U82" s="676"/>
      <c r="V82" s="297"/>
      <c r="W82" s="297"/>
      <c r="X82" s="297"/>
      <c r="Y82" s="297" t="str">
        <f>IFERROR(INDEX(业绩录入!W$9:W$10001,MATCH($B82,业绩录入!$D$9:$D$10001,0)),0)</f>
        <v>ASDFDF</v>
      </c>
      <c r="Z82" s="297">
        <f>IFERROR(INDEX(业绩录入!X$9:X$10001,MATCH($B82,业绩录入!$D$9:$D$10001,0)),0)</f>
        <v>0</v>
      </c>
      <c r="AA82" s="297" t="str">
        <f>IFERROR(INDEX(业绩录入!Y$9:Y$10001,MATCH($B82,业绩录入!$D$9:$D$10001,0)),0)</f>
        <v>1546465654</v>
      </c>
      <c r="AB82" s="297">
        <f>IFERROR(INDEX(业绩录入!Z$9:Z$10001,MATCH($B82,业绩录入!$D$9:$D$10001,0)),0)</f>
        <v>0</v>
      </c>
      <c r="AC82" s="297">
        <f>IFERROR(INDEX(业绩录入!AA$9:AA$10001,MATCH($B82,业绩录入!$D$9:$D$10001,0)),0)</f>
        <v>0</v>
      </c>
      <c r="AD82" s="297">
        <f>IFERROR(INDEX(业绩录入!AB$9:AB$10001,MATCH($B82,业绩录入!$D$9:$D$10001,0)),0)</f>
        <v>0</v>
      </c>
      <c r="AE82" s="297">
        <f>IFERROR(INDEX(业绩录入!AC$9:AC$10001,MATCH($B82,业绩录入!$D$9:$D$10001,0)),0)</f>
        <v>0</v>
      </c>
      <c r="AF82" s="297">
        <f>IFERROR(INDEX(业绩录入!AD$9:AD$10001,MATCH($B82,业绩录入!$D$9:$D$10001,0)),0)</f>
        <v>0</v>
      </c>
      <c r="AG82" s="297">
        <f>IFERROR(INDEX(业绩录入!AE$9:AE$10001,MATCH($B82,业绩录入!$D$9:$D$10001,0)),0)</f>
        <v>0</v>
      </c>
      <c r="AH82" s="297">
        <f>IFERROR(INDEX(业绩录入!AF$9:AF$10001,MATCH($B82,业绩录入!$D$9:$D$10001,0)),0)</f>
        <v>0</v>
      </c>
      <c r="AI82" s="297">
        <f>IFERROR(INDEX(业绩录入!AG$9:AG$10001,MATCH($B82,业绩录入!$D$9:$D$10001,0)),0)</f>
        <v>0</v>
      </c>
      <c r="AJ82" s="297">
        <f>IFERROR(INDEX(业绩录入!AH$9:AH$10001,MATCH($B82,业绩录入!$D$9:$D$10001,0)),0)</f>
        <v>0</v>
      </c>
      <c r="AK82" s="297">
        <f>IFERROR(INDEX(业绩录入!AI$9:AI$10001,MATCH($B82,业绩录入!$D$9:$D$10001,0)),0)</f>
        <v>0</v>
      </c>
      <c r="AL82" s="297">
        <f>IFERROR(INDEX(业绩录入!AJ$9:AJ$10001,MATCH($B82,业绩录入!$D$9:$D$10001,0)),0)</f>
        <v>0.15</v>
      </c>
      <c r="AM82" s="297">
        <f>IFERROR(INDEX(业绩录入!AK$9:AK$10001,MATCH($B82,业绩录入!$D$9:$D$10001,0)),0)</f>
        <v>300</v>
      </c>
      <c r="AN82" s="297" t="str">
        <f>IFERROR(INDEX(业绩录入!AL$9:AL$10001,MATCH($B82,业绩录入!$D$9:$D$10001,0)),0)</f>
        <v>贺欢</v>
      </c>
      <c r="AO82" s="297" t="str">
        <f>IFERROR(INDEX(业绩录入!AM$9:AM$10001,MATCH($B82,业绩录入!$D$9:$D$10001,0)),0)</f>
        <v>贺欢</v>
      </c>
      <c r="AP82" s="297" t="str">
        <f>IFERROR(INDEX(业绩录入!AN$9:AN$10001,MATCH($B82,业绩录入!$D$9:$D$10001,0)),0)</f>
        <v>贺欢</v>
      </c>
      <c r="AQ82" s="297" t="str">
        <f>IFERROR(INDEX(业绩录入!AO$9:AO$10001,MATCH($B82,业绩录入!$D$9:$D$10001,0)),0)</f>
        <v>范勇</v>
      </c>
      <c r="AR82" s="297">
        <f>IFERROR(INDEX(业绩录入!AP$9:AP$10001,MATCH($B82,业绩录入!$D$9:$D$10001,0)),0)</f>
        <v>147</v>
      </c>
      <c r="AS82" s="297">
        <f>IFERROR(INDEX(业绩录入!AQ$9:AQ$10001,MATCH($B82,业绩录入!$D$9:$D$10001,0)),0)</f>
        <v>31.5</v>
      </c>
      <c r="AT82" s="297">
        <f>IFERROR(INDEX(业绩录入!AR$9:AR$10001,MATCH($B82,业绩录入!$D$9:$D$10001,0)),0)</f>
        <v>21</v>
      </c>
      <c r="AU82" s="297">
        <f>IFERROR(INDEX(业绩录入!AS$9:AS$10001,MATCH($B82,业绩录入!$D$9:$D$10001,0)),0)</f>
        <v>10.5</v>
      </c>
      <c r="AV82" s="297">
        <f>IFERROR(INDEX(业绩录入!AT$9:AT$10001,MATCH($B82,业绩录入!$D$9:$D$10001,0)),0)</f>
        <v>0.3</v>
      </c>
      <c r="AW82" s="297">
        <f>IFERROR(INDEX(业绩录入!AU$9:AU$10001,MATCH($B82,业绩录入!$D$9:$D$10001,0)),0)</f>
        <v>600</v>
      </c>
      <c r="AX82" s="297" t="str">
        <f>IFERROR(INDEX(业绩录入!AV$9:AV$10001,MATCH($B82,业绩录入!$D$9:$D$10001,0)),0)</f>
        <v>华华</v>
      </c>
      <c r="AY82" s="297" t="str">
        <f>IFERROR(INDEX(业绩录入!AW$9:AW$10001,MATCH($B82,业绩录入!$D$9:$D$10001,0)),0)</f>
        <v>华华</v>
      </c>
      <c r="AZ82" s="297" t="str">
        <f>IFERROR(INDEX(业绩录入!AX$9:AX$10001,MATCH($B82,业绩录入!$D$9:$D$10001,0)),0)</f>
        <v>志强</v>
      </c>
      <c r="BA82" s="297" t="str">
        <f>IFERROR(INDEX(业绩录入!AY$9:AY$10001,MATCH($B82,业绩录入!$D$9:$D$10001,0)),0)</f>
        <v>范勇</v>
      </c>
      <c r="BB82" s="297">
        <f>IFERROR(INDEX(业绩录入!AZ$9:AZ$10001,MATCH($B82,业绩录入!$D$9:$D$10001,0)),0)</f>
        <v>294</v>
      </c>
      <c r="BC82" s="297">
        <f>IFERROR(INDEX(业绩录入!BA$9:BA$10001,MATCH($B82,业绩录入!$D$9:$D$10001,0)),0)</f>
        <v>63</v>
      </c>
      <c r="BD82" s="297">
        <f>IFERROR(INDEX(业绩录入!BB$9:BB$10001,MATCH($B82,业绩录入!$D$9:$D$10001,0)),0)</f>
        <v>42</v>
      </c>
      <c r="BE82" s="297">
        <f>IFERROR(INDEX(业绩录入!BC$9:BC$10001,MATCH($B82,业绩录入!$D$9:$D$10001,0)),0)</f>
        <v>21</v>
      </c>
      <c r="BF82" s="297">
        <f>IFERROR(INDEX(业绩录入!BD$9:BD$10001,MATCH($B82,业绩录入!$D$9:$D$10001,0)),0)</f>
        <v>0.3</v>
      </c>
      <c r="BG82" s="297">
        <f>IFERROR(INDEX(业绩录入!BE$9:BE$10001,MATCH($B82,业绩录入!$D$9:$D$10001,0)),0)</f>
        <v>600</v>
      </c>
      <c r="BH82" s="297" t="str">
        <f>IFERROR(INDEX(业绩录入!BF$9:BF$10001,MATCH($B82,业绩录入!$D$9:$D$10001,0)),0)</f>
        <v>阿郎</v>
      </c>
      <c r="BI82" s="297" t="str">
        <f>IFERROR(INDEX(业绩录入!BG$9:BG$10001,MATCH($B82,业绩录入!$D$9:$D$10001,0)),0)</f>
        <v>阿郎</v>
      </c>
      <c r="BJ82" s="297" t="str">
        <f>IFERROR(INDEX(业绩录入!BH$9:BH$10001,MATCH($B82,业绩录入!$D$9:$D$10001,0)),0)</f>
        <v>志强</v>
      </c>
      <c r="BK82" s="297" t="str">
        <f>IFERROR(INDEX(业绩录入!BI$9:BI$10001,MATCH($B82,业绩录入!$D$9:$D$10001,0)),0)</f>
        <v>范勇</v>
      </c>
      <c r="BL82" s="297">
        <f>IFERROR(INDEX(业绩录入!BJ$9:BJ$10001,MATCH($B82,业绩录入!$D$9:$D$10001,0)),0)</f>
        <v>294</v>
      </c>
      <c r="BM82" s="297">
        <f>IFERROR(INDEX(业绩录入!BK$9:BK$10001,MATCH($B82,业绩录入!$D$9:$D$10001,0)),0)</f>
        <v>63</v>
      </c>
      <c r="BN82" s="297">
        <f>IFERROR(INDEX(业绩录入!BL$9:BL$10001,MATCH($B82,业绩录入!$D$9:$D$10001,0)),0)</f>
        <v>42</v>
      </c>
      <c r="BO82" s="297">
        <f>IFERROR(INDEX(业绩录入!BM$9:BM$10001,MATCH($B82,业绩录入!$D$9:$D$10001,0)),0)</f>
        <v>21</v>
      </c>
      <c r="BP82" s="297">
        <f>IFERROR(INDEX(业绩录入!BN$9:BN$10001,MATCH($B82,业绩录入!$D$9:$D$10001,0)),0)</f>
        <v>0.25</v>
      </c>
      <c r="BQ82" s="297">
        <f>IFERROR(INDEX(业绩录入!BO$9:BO$10001,MATCH($B82,业绩录入!$D$9:$D$10001,0)),0)</f>
        <v>500</v>
      </c>
      <c r="BR82" s="297" t="str">
        <f>IFERROR(INDEX(业绩录入!BP$9:BP$10001,MATCH($B82,业绩录入!$D$9:$D$10001,0)),0)</f>
        <v>志强</v>
      </c>
      <c r="BS82" s="297" t="str">
        <f>IFERROR(INDEX(业绩录入!BQ$9:BQ$10001,MATCH($B82,业绩录入!$D$9:$D$10001,0)),0)</f>
        <v>志强</v>
      </c>
      <c r="BT82" s="297" t="str">
        <f>IFERROR(INDEX(业绩录入!BR$9:BR$10001,MATCH($B82,业绩录入!$D$9:$D$10001,0)),0)</f>
        <v>志强</v>
      </c>
      <c r="BU82" s="297" t="str">
        <f>IFERROR(INDEX(业绩录入!BS$9:BS$10001,MATCH($B82,业绩录入!$D$9:$D$10001,0)),0)</f>
        <v>范勇</v>
      </c>
      <c r="BV82" s="297">
        <f>IFERROR(INDEX(业绩录入!BT$9:BT$10001,MATCH($B82,业绩录入!$D$9:$D$10001,0)),0)</f>
        <v>245</v>
      </c>
      <c r="BW82" s="297">
        <f>IFERROR(INDEX(业绩录入!BU$9:BU$10001,MATCH($B82,业绩录入!$D$9:$D$10001,0)),0)</f>
        <v>52.5</v>
      </c>
      <c r="BX82" s="297">
        <f>IFERROR(INDEX(业绩录入!BV$9:BV$10001,MATCH($B82,业绩录入!$D$9:$D$10001,0)),0)</f>
        <v>35</v>
      </c>
      <c r="BY82" s="297">
        <f>IFERROR(INDEX(业绩录入!BW$9:BW$10001,MATCH($B82,业绩录入!$D$9:$D$10001,0)),0)</f>
        <v>17.5</v>
      </c>
      <c r="BZ82" s="297">
        <f>IFERROR(INDEX(业绩录入!BX$9:BX$10001,MATCH($B82,业绩录入!$D$9:$D$10001,0)),0)</f>
        <v>0</v>
      </c>
      <c r="CA82" s="297">
        <f>IFERROR(INDEX(业绩录入!BY$9:BY$10001,MATCH($B82,业绩录入!$D$9:$D$10001,0)),0)</f>
        <v>0</v>
      </c>
      <c r="CB82" s="297">
        <f>IFERROR(INDEX(业绩录入!BZ$9:BZ$10001,MATCH($B82,业绩录入!$D$9:$D$10001,0)),0)</f>
        <v>0</v>
      </c>
      <c r="CC82" s="297">
        <f>IFERROR(INDEX(业绩录入!CA$9:CA$10001,MATCH($B82,业绩录入!$D$9:$D$10001,0)),0)</f>
        <v>0</v>
      </c>
      <c r="CD82" s="297">
        <f>IFERROR(INDEX(业绩录入!CB$9:CB$10001,MATCH($B82,业绩录入!$D$9:$D$10001,0)),0)</f>
        <v>0</v>
      </c>
      <c r="CE82" s="297">
        <f>IFERROR(INDEX(业绩录入!CC$9:CC$10001,MATCH($B82,业绩录入!$D$9:$D$10001,0)),0)</f>
        <v>0</v>
      </c>
      <c r="CF82" s="297">
        <f>IFERROR(INDEX(业绩录入!CD$9:CD$10001,MATCH($B82,业绩录入!$D$9:$D$10001,0)),0)</f>
        <v>0</v>
      </c>
      <c r="CG82" s="297">
        <f>IFERROR(INDEX(业绩录入!CE$9:CE$10001,MATCH($B82,业绩录入!$D$9:$D$10001,0)),0)</f>
        <v>0</v>
      </c>
      <c r="CH82" s="297">
        <f>IFERROR(INDEX(业绩录入!CF$9:CF$10001,MATCH($B82,业绩录入!$D$9:$D$10001,0)),0)</f>
        <v>0</v>
      </c>
      <c r="CI82" s="297">
        <f>IFERROR(INDEX(业绩录入!CG$9:CG$10001,MATCH($B82,业绩录入!$D$9:$D$10001,0)),0)</f>
        <v>0</v>
      </c>
    </row>
    <row r="83" spans="1:87" s="319" customFormat="1">
      <c r="A83" s="638">
        <f t="shared" si="4"/>
        <v>0</v>
      </c>
      <c r="B83" s="297" t="str">
        <f>IFERROR(INDEX(业绩录入!$D$9:$D$44,MATCH(SMALL(业绩录入!$A$9:$A$44,ROW(A37)),业绩录入!$A$9:$A$44,0)),"")</f>
        <v/>
      </c>
      <c r="C83" s="297">
        <f>IFERROR(INDEX(业绩录入!E$9:E$10001,MATCH($B83,业绩录入!$D$9:$D$10001,0)),0)</f>
        <v>0</v>
      </c>
      <c r="D83" s="297">
        <f>IFERROR(INDEX(业绩录入!F$9:F$10001,MATCH($B83,业绩录入!$D$9:$D$10001,0)),0)</f>
        <v>0</v>
      </c>
      <c r="E83" s="297">
        <f>IFERROR(INDEX(业绩录入!G$9:G$10001,MATCH($B83,业绩录入!$D$9:$D$10001,0)),0)</f>
        <v>0</v>
      </c>
      <c r="F83" s="297">
        <f>IFERROR(INDEX(业绩录入!H$9:H$10001,MATCH($B83,业绩录入!$D$9:$D$10001,0)),0)</f>
        <v>0</v>
      </c>
      <c r="G83" s="297">
        <f>IFERROR(INDEX(业绩录入!I$9:I$10001,MATCH($B83,业绩录入!$D$9:$D$10001,0)),0)</f>
        <v>0</v>
      </c>
      <c r="H83" s="297">
        <f>IFERROR(INDEX(业绩录入!J$9:J$10001,MATCH($B83,业绩录入!$D$9:$D$10001,0)),0)</f>
        <v>0</v>
      </c>
      <c r="I83" s="297">
        <f>IFERROR(INDEX(业绩录入!K$9:K$10001,MATCH($B83,业绩录入!$D$9:$D$10001,0)),0)</f>
        <v>0</v>
      </c>
      <c r="J83" s="297">
        <f>IFERROR(INDEX(业绩录入!L$9:L$10001,MATCH($B83,业绩录入!$D$9:$D$10001,0)),0)</f>
        <v>0</v>
      </c>
      <c r="K83" s="297">
        <f>IFERROR(INDEX(业绩录入!M$9:M$10001,MATCH($B83,业绩录入!$D$9:$D$10001,0)),0)</f>
        <v>0</v>
      </c>
      <c r="L83" s="297">
        <f>IFERROR(INDEX(业绩录入!N$9:N$10001,MATCH($B83,业绩录入!$D$9:$D$10001,0)),0)</f>
        <v>0</v>
      </c>
      <c r="M83" s="297">
        <f>IFERROR(INDEX(业绩录入!O$9:O$10001,MATCH($B83,业绩录入!$D$9:$D$10001,0)),0)</f>
        <v>0</v>
      </c>
      <c r="N83" s="297">
        <f>IFERROR(INDEX(业绩录入!P$9:P$10001,MATCH($B83,业绩录入!$D$9:$D$10001,0)),0)</f>
        <v>0</v>
      </c>
      <c r="O83" s="297">
        <f>IFERROR(INDEX(业绩录入!Q$9:Q$10001,MATCH($B83,业绩录入!$D$9:$D$10001,0)),0)</f>
        <v>0</v>
      </c>
      <c r="P83" s="297">
        <f>IFERROR(INDEX(业绩录入!R$9:R$10001,MATCH($B83,业绩录入!$D$9:$D$10001,0)),0)</f>
        <v>0</v>
      </c>
      <c r="Q83" s="297">
        <f>IFERROR(INDEX(业绩录入!S$9:S$10001,MATCH($B83,业绩录入!$D$9:$D$10001,0)),0)</f>
        <v>0</v>
      </c>
      <c r="R83" s="297">
        <f>IFERROR(INDEX(业绩录入!T$9:T$10001,MATCH($B83,业绩录入!$D$9:$D$10001,0)),0)</f>
        <v>0</v>
      </c>
      <c r="S83" s="297">
        <f>IFERROR(INDEX(业绩录入!U$9:U$10001,MATCH($B83,业绩录入!$D$9:$D$10001,0)),0)</f>
        <v>0</v>
      </c>
      <c r="T83" s="297">
        <f>IFERROR(INDEX(业绩录入!V$9:V$10001,MATCH($B83,业绩录入!$D$9:$D$10001,0)),0)</f>
        <v>0</v>
      </c>
      <c r="U83" s="676"/>
      <c r="V83" s="297"/>
      <c r="W83" s="297"/>
      <c r="X83" s="297"/>
      <c r="Y83" s="297">
        <f>IFERROR(INDEX(业绩录入!W$9:W$10001,MATCH($B83,业绩录入!$D$9:$D$10001,0)),0)</f>
        <v>0</v>
      </c>
      <c r="Z83" s="297">
        <f>IFERROR(INDEX(业绩录入!X$9:X$10001,MATCH($B83,业绩录入!$D$9:$D$10001,0)),0)</f>
        <v>0</v>
      </c>
      <c r="AA83" s="297">
        <f>IFERROR(INDEX(业绩录入!Y$9:Y$10001,MATCH($B83,业绩录入!$D$9:$D$10001,0)),0)</f>
        <v>0</v>
      </c>
      <c r="AB83" s="297">
        <f>IFERROR(INDEX(业绩录入!Z$9:Z$10001,MATCH($B83,业绩录入!$D$9:$D$10001,0)),0)</f>
        <v>0</v>
      </c>
      <c r="AC83" s="297">
        <f>IFERROR(INDEX(业绩录入!AA$9:AA$10001,MATCH($B83,业绩录入!$D$9:$D$10001,0)),0)</f>
        <v>0</v>
      </c>
      <c r="AD83" s="297">
        <f>IFERROR(INDEX(业绩录入!AB$9:AB$10001,MATCH($B83,业绩录入!$D$9:$D$10001,0)),0)</f>
        <v>0</v>
      </c>
      <c r="AE83" s="297">
        <f>IFERROR(INDEX(业绩录入!AC$9:AC$10001,MATCH($B83,业绩录入!$D$9:$D$10001,0)),0)</f>
        <v>0</v>
      </c>
      <c r="AF83" s="297">
        <f>IFERROR(INDEX(业绩录入!AD$9:AD$10001,MATCH($B83,业绩录入!$D$9:$D$10001,0)),0)</f>
        <v>0</v>
      </c>
      <c r="AG83" s="297">
        <f>IFERROR(INDEX(业绩录入!AE$9:AE$10001,MATCH($B83,业绩录入!$D$9:$D$10001,0)),0)</f>
        <v>0</v>
      </c>
      <c r="AH83" s="297">
        <f>IFERROR(INDEX(业绩录入!AF$9:AF$10001,MATCH($B83,业绩录入!$D$9:$D$10001,0)),0)</f>
        <v>0</v>
      </c>
      <c r="AI83" s="297">
        <f>IFERROR(INDEX(业绩录入!AG$9:AG$10001,MATCH($B83,业绩录入!$D$9:$D$10001,0)),0)</f>
        <v>0</v>
      </c>
      <c r="AJ83" s="297">
        <f>IFERROR(INDEX(业绩录入!AH$9:AH$10001,MATCH($B83,业绩录入!$D$9:$D$10001,0)),0)</f>
        <v>0</v>
      </c>
      <c r="AK83" s="297">
        <f>IFERROR(INDEX(业绩录入!AI$9:AI$10001,MATCH($B83,业绩录入!$D$9:$D$10001,0)),0)</f>
        <v>0</v>
      </c>
      <c r="AL83" s="297">
        <f>IFERROR(INDEX(业绩录入!AJ$9:AJ$10001,MATCH($B83,业绩录入!$D$9:$D$10001,0)),0)</f>
        <v>0</v>
      </c>
      <c r="AM83" s="297">
        <f>IFERROR(INDEX(业绩录入!AK$9:AK$10001,MATCH($B83,业绩录入!$D$9:$D$10001,0)),0)</f>
        <v>0</v>
      </c>
      <c r="AN83" s="297">
        <f>IFERROR(INDEX(业绩录入!AL$9:AL$10001,MATCH($B83,业绩录入!$D$9:$D$10001,0)),0)</f>
        <v>0</v>
      </c>
      <c r="AO83" s="297">
        <f>IFERROR(INDEX(业绩录入!AM$9:AM$10001,MATCH($B83,业绩录入!$D$9:$D$10001,0)),0)</f>
        <v>0</v>
      </c>
      <c r="AP83" s="297">
        <f>IFERROR(INDEX(业绩录入!AN$9:AN$10001,MATCH($B83,业绩录入!$D$9:$D$10001,0)),0)</f>
        <v>0</v>
      </c>
      <c r="AQ83" s="297">
        <f>IFERROR(INDEX(业绩录入!AO$9:AO$10001,MATCH($B83,业绩录入!$D$9:$D$10001,0)),0)</f>
        <v>0</v>
      </c>
      <c r="AR83" s="297">
        <f>IFERROR(INDEX(业绩录入!AP$9:AP$10001,MATCH($B83,业绩录入!$D$9:$D$10001,0)),0)</f>
        <v>0</v>
      </c>
      <c r="AS83" s="297">
        <f>IFERROR(INDEX(业绩录入!AQ$9:AQ$10001,MATCH($B83,业绩录入!$D$9:$D$10001,0)),0)</f>
        <v>0</v>
      </c>
      <c r="AT83" s="297">
        <f>IFERROR(INDEX(业绩录入!AR$9:AR$10001,MATCH($B83,业绩录入!$D$9:$D$10001,0)),0)</f>
        <v>0</v>
      </c>
      <c r="AU83" s="297">
        <f>IFERROR(INDEX(业绩录入!AS$9:AS$10001,MATCH($B83,业绩录入!$D$9:$D$10001,0)),0)</f>
        <v>0</v>
      </c>
      <c r="AV83" s="297">
        <f>IFERROR(INDEX(业绩录入!AT$9:AT$10001,MATCH($B83,业绩录入!$D$9:$D$10001,0)),0)</f>
        <v>0</v>
      </c>
      <c r="AW83" s="297">
        <f>IFERROR(INDEX(业绩录入!AU$9:AU$10001,MATCH($B83,业绩录入!$D$9:$D$10001,0)),0)</f>
        <v>0</v>
      </c>
      <c r="AX83" s="297">
        <f>IFERROR(INDEX(业绩录入!AV$9:AV$10001,MATCH($B83,业绩录入!$D$9:$D$10001,0)),0)</f>
        <v>0</v>
      </c>
      <c r="AY83" s="297">
        <f>IFERROR(INDEX(业绩录入!AW$9:AW$10001,MATCH($B83,业绩录入!$D$9:$D$10001,0)),0)</f>
        <v>0</v>
      </c>
      <c r="AZ83" s="297">
        <f>IFERROR(INDEX(业绩录入!AX$9:AX$10001,MATCH($B83,业绩录入!$D$9:$D$10001,0)),0)</f>
        <v>0</v>
      </c>
      <c r="BA83" s="297">
        <f>IFERROR(INDEX(业绩录入!AY$9:AY$10001,MATCH($B83,业绩录入!$D$9:$D$10001,0)),0)</f>
        <v>0</v>
      </c>
      <c r="BB83" s="297">
        <f>IFERROR(INDEX(业绩录入!AZ$9:AZ$10001,MATCH($B83,业绩录入!$D$9:$D$10001,0)),0)</f>
        <v>0</v>
      </c>
      <c r="BC83" s="297">
        <f>IFERROR(INDEX(业绩录入!BA$9:BA$10001,MATCH($B83,业绩录入!$D$9:$D$10001,0)),0)</f>
        <v>0</v>
      </c>
      <c r="BD83" s="297">
        <f>IFERROR(INDEX(业绩录入!BB$9:BB$10001,MATCH($B83,业绩录入!$D$9:$D$10001,0)),0)</f>
        <v>0</v>
      </c>
      <c r="BE83" s="297">
        <f>IFERROR(INDEX(业绩录入!BC$9:BC$10001,MATCH($B83,业绩录入!$D$9:$D$10001,0)),0)</f>
        <v>0</v>
      </c>
      <c r="BF83" s="297">
        <f>IFERROR(INDEX(业绩录入!BD$9:BD$10001,MATCH($B83,业绩录入!$D$9:$D$10001,0)),0)</f>
        <v>0</v>
      </c>
      <c r="BG83" s="297">
        <f>IFERROR(INDEX(业绩录入!BE$9:BE$10001,MATCH($B83,业绩录入!$D$9:$D$10001,0)),0)</f>
        <v>0</v>
      </c>
      <c r="BH83" s="297">
        <f>IFERROR(INDEX(业绩录入!BF$9:BF$10001,MATCH($B83,业绩录入!$D$9:$D$10001,0)),0)</f>
        <v>0</v>
      </c>
      <c r="BI83" s="297">
        <f>IFERROR(INDEX(业绩录入!BG$9:BG$10001,MATCH($B83,业绩录入!$D$9:$D$10001,0)),0)</f>
        <v>0</v>
      </c>
      <c r="BJ83" s="297">
        <f>IFERROR(INDEX(业绩录入!BH$9:BH$10001,MATCH($B83,业绩录入!$D$9:$D$10001,0)),0)</f>
        <v>0</v>
      </c>
      <c r="BK83" s="297">
        <f>IFERROR(INDEX(业绩录入!BI$9:BI$10001,MATCH($B83,业绩录入!$D$9:$D$10001,0)),0)</f>
        <v>0</v>
      </c>
      <c r="BL83" s="297">
        <f>IFERROR(INDEX(业绩录入!BJ$9:BJ$10001,MATCH($B83,业绩录入!$D$9:$D$10001,0)),0)</f>
        <v>0</v>
      </c>
      <c r="BM83" s="297">
        <f>IFERROR(INDEX(业绩录入!BK$9:BK$10001,MATCH($B83,业绩录入!$D$9:$D$10001,0)),0)</f>
        <v>0</v>
      </c>
      <c r="BN83" s="297">
        <f>IFERROR(INDEX(业绩录入!BL$9:BL$10001,MATCH($B83,业绩录入!$D$9:$D$10001,0)),0)</f>
        <v>0</v>
      </c>
      <c r="BO83" s="297">
        <f>IFERROR(INDEX(业绩录入!BM$9:BM$10001,MATCH($B83,业绩录入!$D$9:$D$10001,0)),0)</f>
        <v>0</v>
      </c>
      <c r="BP83" s="297">
        <f>IFERROR(INDEX(业绩录入!BN$9:BN$10001,MATCH($B83,业绩录入!$D$9:$D$10001,0)),0)</f>
        <v>0</v>
      </c>
      <c r="BQ83" s="297">
        <f>IFERROR(INDEX(业绩录入!BO$9:BO$10001,MATCH($B83,业绩录入!$D$9:$D$10001,0)),0)</f>
        <v>0</v>
      </c>
      <c r="BR83" s="297">
        <f>IFERROR(INDEX(业绩录入!BP$9:BP$10001,MATCH($B83,业绩录入!$D$9:$D$10001,0)),0)</f>
        <v>0</v>
      </c>
      <c r="BS83" s="297">
        <f>IFERROR(INDEX(业绩录入!BQ$9:BQ$10001,MATCH($B83,业绩录入!$D$9:$D$10001,0)),0)</f>
        <v>0</v>
      </c>
      <c r="BT83" s="297">
        <f>IFERROR(INDEX(业绩录入!BR$9:BR$10001,MATCH($B83,业绩录入!$D$9:$D$10001,0)),0)</f>
        <v>0</v>
      </c>
      <c r="BU83" s="297">
        <f>IFERROR(INDEX(业绩录入!BS$9:BS$10001,MATCH($B83,业绩录入!$D$9:$D$10001,0)),0)</f>
        <v>0</v>
      </c>
      <c r="BV83" s="297">
        <f>IFERROR(INDEX(业绩录入!BT$9:BT$10001,MATCH($B83,业绩录入!$D$9:$D$10001,0)),0)</f>
        <v>0</v>
      </c>
      <c r="BW83" s="297">
        <f>IFERROR(INDEX(业绩录入!BU$9:BU$10001,MATCH($B83,业绩录入!$D$9:$D$10001,0)),0)</f>
        <v>0</v>
      </c>
      <c r="BX83" s="297">
        <f>IFERROR(INDEX(业绩录入!BV$9:BV$10001,MATCH($B83,业绩录入!$D$9:$D$10001,0)),0)</f>
        <v>0</v>
      </c>
      <c r="BY83" s="297">
        <f>IFERROR(INDEX(业绩录入!BW$9:BW$10001,MATCH($B83,业绩录入!$D$9:$D$10001,0)),0)</f>
        <v>0</v>
      </c>
      <c r="BZ83" s="297">
        <f>IFERROR(INDEX(业绩录入!BX$9:BX$10001,MATCH($B83,业绩录入!$D$9:$D$10001,0)),0)</f>
        <v>0</v>
      </c>
      <c r="CA83" s="297">
        <f>IFERROR(INDEX(业绩录入!BY$9:BY$10001,MATCH($B83,业绩录入!$D$9:$D$10001,0)),0)</f>
        <v>0</v>
      </c>
      <c r="CB83" s="297">
        <f>IFERROR(INDEX(业绩录入!BZ$9:BZ$10001,MATCH($B83,业绩录入!$D$9:$D$10001,0)),0)</f>
        <v>0</v>
      </c>
      <c r="CC83" s="297">
        <f>IFERROR(INDEX(业绩录入!CA$9:CA$10001,MATCH($B83,业绩录入!$D$9:$D$10001,0)),0)</f>
        <v>0</v>
      </c>
      <c r="CD83" s="297">
        <f>IFERROR(INDEX(业绩录入!CB$9:CB$10001,MATCH($B83,业绩录入!$D$9:$D$10001,0)),0)</f>
        <v>0</v>
      </c>
      <c r="CE83" s="297">
        <f>IFERROR(INDEX(业绩录入!CC$9:CC$10001,MATCH($B83,业绩录入!$D$9:$D$10001,0)),0)</f>
        <v>0</v>
      </c>
      <c r="CF83" s="297">
        <f>IFERROR(INDEX(业绩录入!CD$9:CD$10001,MATCH($B83,业绩录入!$D$9:$D$10001,0)),0)</f>
        <v>0</v>
      </c>
      <c r="CG83" s="297">
        <f>IFERROR(INDEX(业绩录入!CE$9:CE$10001,MATCH($B83,业绩录入!$D$9:$D$10001,0)),0)</f>
        <v>0</v>
      </c>
      <c r="CH83" s="297">
        <f>IFERROR(INDEX(业绩录入!CF$9:CF$10001,MATCH($B83,业绩录入!$D$9:$D$10001,0)),0)</f>
        <v>0</v>
      </c>
      <c r="CI83" s="297">
        <f>IFERROR(INDEX(业绩录入!CG$9:CG$10001,MATCH($B83,业绩录入!$D$9:$D$10001,0)),0)</f>
        <v>0</v>
      </c>
    </row>
    <row r="84" spans="1:87" s="319" customFormat="1">
      <c r="A84" s="638">
        <f t="shared" si="4"/>
        <v>0</v>
      </c>
      <c r="B84" s="297" t="str">
        <f>IFERROR(INDEX(业绩录入!$D$9:$D$44,MATCH(SMALL(业绩录入!$A$9:$A$44,ROW(A38)),业绩录入!$A$9:$A$44,0)),"")</f>
        <v/>
      </c>
      <c r="C84" s="297">
        <f>IFERROR(INDEX(业绩录入!E$9:E$10001,MATCH($B84,业绩录入!$D$9:$D$10001,0)),0)</f>
        <v>0</v>
      </c>
      <c r="D84" s="297">
        <f>IFERROR(INDEX(业绩录入!F$9:F$10001,MATCH($B84,业绩录入!$D$9:$D$10001,0)),0)</f>
        <v>0</v>
      </c>
      <c r="E84" s="297">
        <f>IFERROR(INDEX(业绩录入!G$9:G$10001,MATCH($B84,业绩录入!$D$9:$D$10001,0)),0)</f>
        <v>0</v>
      </c>
      <c r="F84" s="297">
        <f>IFERROR(INDEX(业绩录入!H$9:H$10001,MATCH($B84,业绩录入!$D$9:$D$10001,0)),0)</f>
        <v>0</v>
      </c>
      <c r="G84" s="297">
        <f>IFERROR(INDEX(业绩录入!I$9:I$10001,MATCH($B84,业绩录入!$D$9:$D$10001,0)),0)</f>
        <v>0</v>
      </c>
      <c r="H84" s="297">
        <f>IFERROR(INDEX(业绩录入!J$9:J$10001,MATCH($B84,业绩录入!$D$9:$D$10001,0)),0)</f>
        <v>0</v>
      </c>
      <c r="I84" s="297">
        <f>IFERROR(INDEX(业绩录入!K$9:K$10001,MATCH($B84,业绩录入!$D$9:$D$10001,0)),0)</f>
        <v>0</v>
      </c>
      <c r="J84" s="297">
        <f>IFERROR(INDEX(业绩录入!L$9:L$10001,MATCH($B84,业绩录入!$D$9:$D$10001,0)),0)</f>
        <v>0</v>
      </c>
      <c r="K84" s="297">
        <f>IFERROR(INDEX(业绩录入!M$9:M$10001,MATCH($B84,业绩录入!$D$9:$D$10001,0)),0)</f>
        <v>0</v>
      </c>
      <c r="L84" s="297">
        <f>IFERROR(INDEX(业绩录入!N$9:N$10001,MATCH($B84,业绩录入!$D$9:$D$10001,0)),0)</f>
        <v>0</v>
      </c>
      <c r="M84" s="297">
        <f>IFERROR(INDEX(业绩录入!O$9:O$10001,MATCH($B84,业绩录入!$D$9:$D$10001,0)),0)</f>
        <v>0</v>
      </c>
      <c r="N84" s="297">
        <f>IFERROR(INDEX(业绩录入!P$9:P$10001,MATCH($B84,业绩录入!$D$9:$D$10001,0)),0)</f>
        <v>0</v>
      </c>
      <c r="O84" s="297">
        <f>IFERROR(INDEX(业绩录入!Q$9:Q$10001,MATCH($B84,业绩录入!$D$9:$D$10001,0)),0)</f>
        <v>0</v>
      </c>
      <c r="P84" s="297">
        <f>IFERROR(INDEX(业绩录入!R$9:R$10001,MATCH($B84,业绩录入!$D$9:$D$10001,0)),0)</f>
        <v>0</v>
      </c>
      <c r="Q84" s="297">
        <f>IFERROR(INDEX(业绩录入!S$9:S$10001,MATCH($B84,业绩录入!$D$9:$D$10001,0)),0)</f>
        <v>0</v>
      </c>
      <c r="R84" s="297">
        <f>IFERROR(INDEX(业绩录入!T$9:T$10001,MATCH($B84,业绩录入!$D$9:$D$10001,0)),0)</f>
        <v>0</v>
      </c>
      <c r="S84" s="297">
        <f>IFERROR(INDEX(业绩录入!U$9:U$10001,MATCH($B84,业绩录入!$D$9:$D$10001,0)),0)</f>
        <v>0</v>
      </c>
      <c r="T84" s="297">
        <f>IFERROR(INDEX(业绩录入!V$9:V$10001,MATCH($B84,业绩录入!$D$9:$D$10001,0)),0)</f>
        <v>0</v>
      </c>
      <c r="U84" s="676"/>
      <c r="V84" s="297"/>
      <c r="W84" s="297"/>
      <c r="X84" s="297"/>
      <c r="Y84" s="297">
        <f>IFERROR(INDEX(业绩录入!W$9:W$10001,MATCH($B84,业绩录入!$D$9:$D$10001,0)),0)</f>
        <v>0</v>
      </c>
      <c r="Z84" s="297">
        <f>IFERROR(INDEX(业绩录入!X$9:X$10001,MATCH($B84,业绩录入!$D$9:$D$10001,0)),0)</f>
        <v>0</v>
      </c>
      <c r="AA84" s="297">
        <f>IFERROR(INDEX(业绩录入!Y$9:Y$10001,MATCH($B84,业绩录入!$D$9:$D$10001,0)),0)</f>
        <v>0</v>
      </c>
      <c r="AB84" s="297">
        <f>IFERROR(INDEX(业绩录入!Z$9:Z$10001,MATCH($B84,业绩录入!$D$9:$D$10001,0)),0)</f>
        <v>0</v>
      </c>
      <c r="AC84" s="297">
        <f>IFERROR(INDEX(业绩录入!AA$9:AA$10001,MATCH($B84,业绩录入!$D$9:$D$10001,0)),0)</f>
        <v>0</v>
      </c>
      <c r="AD84" s="297">
        <f>IFERROR(INDEX(业绩录入!AB$9:AB$10001,MATCH($B84,业绩录入!$D$9:$D$10001,0)),0)</f>
        <v>0</v>
      </c>
      <c r="AE84" s="297">
        <f>IFERROR(INDEX(业绩录入!AC$9:AC$10001,MATCH($B84,业绩录入!$D$9:$D$10001,0)),0)</f>
        <v>0</v>
      </c>
      <c r="AF84" s="297">
        <f>IFERROR(INDEX(业绩录入!AD$9:AD$10001,MATCH($B84,业绩录入!$D$9:$D$10001,0)),0)</f>
        <v>0</v>
      </c>
      <c r="AG84" s="297">
        <f>IFERROR(INDEX(业绩录入!AE$9:AE$10001,MATCH($B84,业绩录入!$D$9:$D$10001,0)),0)</f>
        <v>0</v>
      </c>
      <c r="AH84" s="297">
        <f>IFERROR(INDEX(业绩录入!AF$9:AF$10001,MATCH($B84,业绩录入!$D$9:$D$10001,0)),0)</f>
        <v>0</v>
      </c>
      <c r="AI84" s="297">
        <f>IFERROR(INDEX(业绩录入!AG$9:AG$10001,MATCH($B84,业绩录入!$D$9:$D$10001,0)),0)</f>
        <v>0</v>
      </c>
      <c r="AJ84" s="297">
        <f>IFERROR(INDEX(业绩录入!AH$9:AH$10001,MATCH($B84,业绩录入!$D$9:$D$10001,0)),0)</f>
        <v>0</v>
      </c>
      <c r="AK84" s="297">
        <f>IFERROR(INDEX(业绩录入!AI$9:AI$10001,MATCH($B84,业绩录入!$D$9:$D$10001,0)),0)</f>
        <v>0</v>
      </c>
      <c r="AL84" s="297">
        <f>IFERROR(INDEX(业绩录入!AJ$9:AJ$10001,MATCH($B84,业绩录入!$D$9:$D$10001,0)),0)</f>
        <v>0</v>
      </c>
      <c r="AM84" s="297">
        <f>IFERROR(INDEX(业绩录入!AK$9:AK$10001,MATCH($B84,业绩录入!$D$9:$D$10001,0)),0)</f>
        <v>0</v>
      </c>
      <c r="AN84" s="297">
        <f>IFERROR(INDEX(业绩录入!AL$9:AL$10001,MATCH($B84,业绩录入!$D$9:$D$10001,0)),0)</f>
        <v>0</v>
      </c>
      <c r="AO84" s="297">
        <f>IFERROR(INDEX(业绩录入!AM$9:AM$10001,MATCH($B84,业绩录入!$D$9:$D$10001,0)),0)</f>
        <v>0</v>
      </c>
      <c r="AP84" s="297">
        <f>IFERROR(INDEX(业绩录入!AN$9:AN$10001,MATCH($B84,业绩录入!$D$9:$D$10001,0)),0)</f>
        <v>0</v>
      </c>
      <c r="AQ84" s="297">
        <f>IFERROR(INDEX(业绩录入!AO$9:AO$10001,MATCH($B84,业绩录入!$D$9:$D$10001,0)),0)</f>
        <v>0</v>
      </c>
      <c r="AR84" s="297">
        <f>IFERROR(INDEX(业绩录入!AP$9:AP$10001,MATCH($B84,业绩录入!$D$9:$D$10001,0)),0)</f>
        <v>0</v>
      </c>
      <c r="AS84" s="297">
        <f>IFERROR(INDEX(业绩录入!AQ$9:AQ$10001,MATCH($B84,业绩录入!$D$9:$D$10001,0)),0)</f>
        <v>0</v>
      </c>
      <c r="AT84" s="297">
        <f>IFERROR(INDEX(业绩录入!AR$9:AR$10001,MATCH($B84,业绩录入!$D$9:$D$10001,0)),0)</f>
        <v>0</v>
      </c>
      <c r="AU84" s="297">
        <f>IFERROR(INDEX(业绩录入!AS$9:AS$10001,MATCH($B84,业绩录入!$D$9:$D$10001,0)),0)</f>
        <v>0</v>
      </c>
      <c r="AV84" s="297">
        <f>IFERROR(INDEX(业绩录入!AT$9:AT$10001,MATCH($B84,业绩录入!$D$9:$D$10001,0)),0)</f>
        <v>0</v>
      </c>
      <c r="AW84" s="297">
        <f>IFERROR(INDEX(业绩录入!AU$9:AU$10001,MATCH($B84,业绩录入!$D$9:$D$10001,0)),0)</f>
        <v>0</v>
      </c>
      <c r="AX84" s="297">
        <f>IFERROR(INDEX(业绩录入!AV$9:AV$10001,MATCH($B84,业绩录入!$D$9:$D$10001,0)),0)</f>
        <v>0</v>
      </c>
      <c r="AY84" s="297">
        <f>IFERROR(INDEX(业绩录入!AW$9:AW$10001,MATCH($B84,业绩录入!$D$9:$D$10001,0)),0)</f>
        <v>0</v>
      </c>
      <c r="AZ84" s="297">
        <f>IFERROR(INDEX(业绩录入!AX$9:AX$10001,MATCH($B84,业绩录入!$D$9:$D$10001,0)),0)</f>
        <v>0</v>
      </c>
      <c r="BA84" s="297">
        <f>IFERROR(INDEX(业绩录入!AY$9:AY$10001,MATCH($B84,业绩录入!$D$9:$D$10001,0)),0)</f>
        <v>0</v>
      </c>
      <c r="BB84" s="297">
        <f>IFERROR(INDEX(业绩录入!AZ$9:AZ$10001,MATCH($B84,业绩录入!$D$9:$D$10001,0)),0)</f>
        <v>0</v>
      </c>
      <c r="BC84" s="297">
        <f>IFERROR(INDEX(业绩录入!BA$9:BA$10001,MATCH($B84,业绩录入!$D$9:$D$10001,0)),0)</f>
        <v>0</v>
      </c>
      <c r="BD84" s="297">
        <f>IFERROR(INDEX(业绩录入!BB$9:BB$10001,MATCH($B84,业绩录入!$D$9:$D$10001,0)),0)</f>
        <v>0</v>
      </c>
      <c r="BE84" s="297">
        <f>IFERROR(INDEX(业绩录入!BC$9:BC$10001,MATCH($B84,业绩录入!$D$9:$D$10001,0)),0)</f>
        <v>0</v>
      </c>
      <c r="BF84" s="297">
        <f>IFERROR(INDEX(业绩录入!BD$9:BD$10001,MATCH($B84,业绩录入!$D$9:$D$10001,0)),0)</f>
        <v>0</v>
      </c>
      <c r="BG84" s="297">
        <f>IFERROR(INDEX(业绩录入!BE$9:BE$10001,MATCH($B84,业绩录入!$D$9:$D$10001,0)),0)</f>
        <v>0</v>
      </c>
      <c r="BH84" s="297">
        <f>IFERROR(INDEX(业绩录入!BF$9:BF$10001,MATCH($B84,业绩录入!$D$9:$D$10001,0)),0)</f>
        <v>0</v>
      </c>
      <c r="BI84" s="297">
        <f>IFERROR(INDEX(业绩录入!BG$9:BG$10001,MATCH($B84,业绩录入!$D$9:$D$10001,0)),0)</f>
        <v>0</v>
      </c>
      <c r="BJ84" s="297">
        <f>IFERROR(INDEX(业绩录入!BH$9:BH$10001,MATCH($B84,业绩录入!$D$9:$D$10001,0)),0)</f>
        <v>0</v>
      </c>
      <c r="BK84" s="297">
        <f>IFERROR(INDEX(业绩录入!BI$9:BI$10001,MATCH($B84,业绩录入!$D$9:$D$10001,0)),0)</f>
        <v>0</v>
      </c>
      <c r="BL84" s="297">
        <f>IFERROR(INDEX(业绩录入!BJ$9:BJ$10001,MATCH($B84,业绩录入!$D$9:$D$10001,0)),0)</f>
        <v>0</v>
      </c>
      <c r="BM84" s="297">
        <f>IFERROR(INDEX(业绩录入!BK$9:BK$10001,MATCH($B84,业绩录入!$D$9:$D$10001,0)),0)</f>
        <v>0</v>
      </c>
      <c r="BN84" s="297">
        <f>IFERROR(INDEX(业绩录入!BL$9:BL$10001,MATCH($B84,业绩录入!$D$9:$D$10001,0)),0)</f>
        <v>0</v>
      </c>
      <c r="BO84" s="297">
        <f>IFERROR(INDEX(业绩录入!BM$9:BM$10001,MATCH($B84,业绩录入!$D$9:$D$10001,0)),0)</f>
        <v>0</v>
      </c>
      <c r="BP84" s="297">
        <f>IFERROR(INDEX(业绩录入!BN$9:BN$10001,MATCH($B84,业绩录入!$D$9:$D$10001,0)),0)</f>
        <v>0</v>
      </c>
      <c r="BQ84" s="297">
        <f>IFERROR(INDEX(业绩录入!BO$9:BO$10001,MATCH($B84,业绩录入!$D$9:$D$10001,0)),0)</f>
        <v>0</v>
      </c>
      <c r="BR84" s="297">
        <f>IFERROR(INDEX(业绩录入!BP$9:BP$10001,MATCH($B84,业绩录入!$D$9:$D$10001,0)),0)</f>
        <v>0</v>
      </c>
      <c r="BS84" s="297">
        <f>IFERROR(INDEX(业绩录入!BQ$9:BQ$10001,MATCH($B84,业绩录入!$D$9:$D$10001,0)),0)</f>
        <v>0</v>
      </c>
      <c r="BT84" s="297">
        <f>IFERROR(INDEX(业绩录入!BR$9:BR$10001,MATCH($B84,业绩录入!$D$9:$D$10001,0)),0)</f>
        <v>0</v>
      </c>
      <c r="BU84" s="297">
        <f>IFERROR(INDEX(业绩录入!BS$9:BS$10001,MATCH($B84,业绩录入!$D$9:$D$10001,0)),0)</f>
        <v>0</v>
      </c>
      <c r="BV84" s="297">
        <f>IFERROR(INDEX(业绩录入!BT$9:BT$10001,MATCH($B84,业绩录入!$D$9:$D$10001,0)),0)</f>
        <v>0</v>
      </c>
      <c r="BW84" s="297">
        <f>IFERROR(INDEX(业绩录入!BU$9:BU$10001,MATCH($B84,业绩录入!$D$9:$D$10001,0)),0)</f>
        <v>0</v>
      </c>
      <c r="BX84" s="297">
        <f>IFERROR(INDEX(业绩录入!BV$9:BV$10001,MATCH($B84,业绩录入!$D$9:$D$10001,0)),0)</f>
        <v>0</v>
      </c>
      <c r="BY84" s="297">
        <f>IFERROR(INDEX(业绩录入!BW$9:BW$10001,MATCH($B84,业绩录入!$D$9:$D$10001,0)),0)</f>
        <v>0</v>
      </c>
      <c r="BZ84" s="297">
        <f>IFERROR(INDEX(业绩录入!BX$9:BX$10001,MATCH($B84,业绩录入!$D$9:$D$10001,0)),0)</f>
        <v>0</v>
      </c>
      <c r="CA84" s="297">
        <f>IFERROR(INDEX(业绩录入!BY$9:BY$10001,MATCH($B84,业绩录入!$D$9:$D$10001,0)),0)</f>
        <v>0</v>
      </c>
      <c r="CB84" s="297">
        <f>IFERROR(INDEX(业绩录入!BZ$9:BZ$10001,MATCH($B84,业绩录入!$D$9:$D$10001,0)),0)</f>
        <v>0</v>
      </c>
      <c r="CC84" s="297">
        <f>IFERROR(INDEX(业绩录入!CA$9:CA$10001,MATCH($B84,业绩录入!$D$9:$D$10001,0)),0)</f>
        <v>0</v>
      </c>
      <c r="CD84" s="297">
        <f>IFERROR(INDEX(业绩录入!CB$9:CB$10001,MATCH($B84,业绩录入!$D$9:$D$10001,0)),0)</f>
        <v>0</v>
      </c>
      <c r="CE84" s="297">
        <f>IFERROR(INDEX(业绩录入!CC$9:CC$10001,MATCH($B84,业绩录入!$D$9:$D$10001,0)),0)</f>
        <v>0</v>
      </c>
      <c r="CF84" s="297">
        <f>IFERROR(INDEX(业绩录入!CD$9:CD$10001,MATCH($B84,业绩录入!$D$9:$D$10001,0)),0)</f>
        <v>0</v>
      </c>
      <c r="CG84" s="297">
        <f>IFERROR(INDEX(业绩录入!CE$9:CE$10001,MATCH($B84,业绩录入!$D$9:$D$10001,0)),0)</f>
        <v>0</v>
      </c>
      <c r="CH84" s="297">
        <f>IFERROR(INDEX(业绩录入!CF$9:CF$10001,MATCH($B84,业绩录入!$D$9:$D$10001,0)),0)</f>
        <v>0</v>
      </c>
      <c r="CI84" s="297">
        <f>IFERROR(INDEX(业绩录入!CG$9:CG$10001,MATCH($B84,业绩录入!$D$9:$D$10001,0)),0)</f>
        <v>0</v>
      </c>
    </row>
    <row r="85" spans="1:87" s="319" customFormat="1">
      <c r="A85" s="638">
        <f t="shared" si="4"/>
        <v>0</v>
      </c>
      <c r="B85" s="297" t="str">
        <f>IFERROR(INDEX(业绩录入!$D$9:$D$44,MATCH(SMALL(业绩录入!$A$9:$A$44,ROW(A39)),业绩录入!$A$9:$A$44,0)),"")</f>
        <v/>
      </c>
      <c r="C85" s="297">
        <f>IFERROR(INDEX(业绩录入!E$9:E$10001,MATCH($B85,业绩录入!$D$9:$D$10001,0)),0)</f>
        <v>0</v>
      </c>
      <c r="D85" s="297">
        <f>IFERROR(INDEX(业绩录入!F$9:F$10001,MATCH($B85,业绩录入!$D$9:$D$10001,0)),0)</f>
        <v>0</v>
      </c>
      <c r="E85" s="297">
        <f>IFERROR(INDEX(业绩录入!G$9:G$10001,MATCH($B85,业绩录入!$D$9:$D$10001,0)),0)</f>
        <v>0</v>
      </c>
      <c r="F85" s="297">
        <f>IFERROR(INDEX(业绩录入!H$9:H$10001,MATCH($B85,业绩录入!$D$9:$D$10001,0)),0)</f>
        <v>0</v>
      </c>
      <c r="G85" s="297">
        <f>IFERROR(INDEX(业绩录入!I$9:I$10001,MATCH($B85,业绩录入!$D$9:$D$10001,0)),0)</f>
        <v>0</v>
      </c>
      <c r="H85" s="297">
        <f>IFERROR(INDEX(业绩录入!J$9:J$10001,MATCH($B85,业绩录入!$D$9:$D$10001,0)),0)</f>
        <v>0</v>
      </c>
      <c r="I85" s="297">
        <f>IFERROR(INDEX(业绩录入!K$9:K$10001,MATCH($B85,业绩录入!$D$9:$D$10001,0)),0)</f>
        <v>0</v>
      </c>
      <c r="J85" s="297">
        <f>IFERROR(INDEX(业绩录入!L$9:L$10001,MATCH($B85,业绩录入!$D$9:$D$10001,0)),0)</f>
        <v>0</v>
      </c>
      <c r="K85" s="297">
        <f>IFERROR(INDEX(业绩录入!M$9:M$10001,MATCH($B85,业绩录入!$D$9:$D$10001,0)),0)</f>
        <v>0</v>
      </c>
      <c r="L85" s="297">
        <f>IFERROR(INDEX(业绩录入!N$9:N$10001,MATCH($B85,业绩录入!$D$9:$D$10001,0)),0)</f>
        <v>0</v>
      </c>
      <c r="M85" s="297">
        <f>IFERROR(INDEX(业绩录入!O$9:O$10001,MATCH($B85,业绩录入!$D$9:$D$10001,0)),0)</f>
        <v>0</v>
      </c>
      <c r="N85" s="297">
        <f>IFERROR(INDEX(业绩录入!P$9:P$10001,MATCH($B85,业绩录入!$D$9:$D$10001,0)),0)</f>
        <v>0</v>
      </c>
      <c r="O85" s="297">
        <f>IFERROR(INDEX(业绩录入!Q$9:Q$10001,MATCH($B85,业绩录入!$D$9:$D$10001,0)),0)</f>
        <v>0</v>
      </c>
      <c r="P85" s="297">
        <f>IFERROR(INDEX(业绩录入!R$9:R$10001,MATCH($B85,业绩录入!$D$9:$D$10001,0)),0)</f>
        <v>0</v>
      </c>
      <c r="Q85" s="297">
        <f>IFERROR(INDEX(业绩录入!S$9:S$10001,MATCH($B85,业绩录入!$D$9:$D$10001,0)),0)</f>
        <v>0</v>
      </c>
      <c r="R85" s="297">
        <f>IFERROR(INDEX(业绩录入!T$9:T$10001,MATCH($B85,业绩录入!$D$9:$D$10001,0)),0)</f>
        <v>0</v>
      </c>
      <c r="S85" s="297">
        <f>IFERROR(INDEX(业绩录入!U$9:U$10001,MATCH($B85,业绩录入!$D$9:$D$10001,0)),0)</f>
        <v>0</v>
      </c>
      <c r="T85" s="297">
        <f>IFERROR(INDEX(业绩录入!V$9:V$10001,MATCH($B85,业绩录入!$D$9:$D$10001,0)),0)</f>
        <v>0</v>
      </c>
      <c r="U85" s="676"/>
      <c r="V85" s="297"/>
      <c r="W85" s="297"/>
      <c r="X85" s="297"/>
      <c r="Y85" s="297">
        <f>IFERROR(INDEX(业绩录入!W$9:W$10001,MATCH($B85,业绩录入!$D$9:$D$10001,0)),0)</f>
        <v>0</v>
      </c>
      <c r="Z85" s="297">
        <f>IFERROR(INDEX(业绩录入!X$9:X$10001,MATCH($B85,业绩录入!$D$9:$D$10001,0)),0)</f>
        <v>0</v>
      </c>
      <c r="AA85" s="297">
        <f>IFERROR(INDEX(业绩录入!Y$9:Y$10001,MATCH($B85,业绩录入!$D$9:$D$10001,0)),0)</f>
        <v>0</v>
      </c>
      <c r="AB85" s="297">
        <f>IFERROR(INDEX(业绩录入!Z$9:Z$10001,MATCH($B85,业绩录入!$D$9:$D$10001,0)),0)</f>
        <v>0</v>
      </c>
      <c r="AC85" s="297">
        <f>IFERROR(INDEX(业绩录入!AA$9:AA$10001,MATCH($B85,业绩录入!$D$9:$D$10001,0)),0)</f>
        <v>0</v>
      </c>
      <c r="AD85" s="297">
        <f>IFERROR(INDEX(业绩录入!AB$9:AB$10001,MATCH($B85,业绩录入!$D$9:$D$10001,0)),0)</f>
        <v>0</v>
      </c>
      <c r="AE85" s="297">
        <f>IFERROR(INDEX(业绩录入!AC$9:AC$10001,MATCH($B85,业绩录入!$D$9:$D$10001,0)),0)</f>
        <v>0</v>
      </c>
      <c r="AF85" s="297">
        <f>IFERROR(INDEX(业绩录入!AD$9:AD$10001,MATCH($B85,业绩录入!$D$9:$D$10001,0)),0)</f>
        <v>0</v>
      </c>
      <c r="AG85" s="297">
        <f>IFERROR(INDEX(业绩录入!AE$9:AE$10001,MATCH($B85,业绩录入!$D$9:$D$10001,0)),0)</f>
        <v>0</v>
      </c>
      <c r="AH85" s="297">
        <f>IFERROR(INDEX(业绩录入!AF$9:AF$10001,MATCH($B85,业绩录入!$D$9:$D$10001,0)),0)</f>
        <v>0</v>
      </c>
      <c r="AI85" s="297">
        <f>IFERROR(INDEX(业绩录入!AG$9:AG$10001,MATCH($B85,业绩录入!$D$9:$D$10001,0)),0)</f>
        <v>0</v>
      </c>
      <c r="AJ85" s="297">
        <f>IFERROR(INDEX(业绩录入!AH$9:AH$10001,MATCH($B85,业绩录入!$D$9:$D$10001,0)),0)</f>
        <v>0</v>
      </c>
      <c r="AK85" s="297">
        <f>IFERROR(INDEX(业绩录入!AI$9:AI$10001,MATCH($B85,业绩录入!$D$9:$D$10001,0)),0)</f>
        <v>0</v>
      </c>
      <c r="AL85" s="297">
        <f>IFERROR(INDEX(业绩录入!AJ$9:AJ$10001,MATCH($B85,业绩录入!$D$9:$D$10001,0)),0)</f>
        <v>0</v>
      </c>
      <c r="AM85" s="297">
        <f>IFERROR(INDEX(业绩录入!AK$9:AK$10001,MATCH($B85,业绩录入!$D$9:$D$10001,0)),0)</f>
        <v>0</v>
      </c>
      <c r="AN85" s="297">
        <f>IFERROR(INDEX(业绩录入!AL$9:AL$10001,MATCH($B85,业绩录入!$D$9:$D$10001,0)),0)</f>
        <v>0</v>
      </c>
      <c r="AO85" s="297">
        <f>IFERROR(INDEX(业绩录入!AM$9:AM$10001,MATCH($B85,业绩录入!$D$9:$D$10001,0)),0)</f>
        <v>0</v>
      </c>
      <c r="AP85" s="297">
        <f>IFERROR(INDEX(业绩录入!AN$9:AN$10001,MATCH($B85,业绩录入!$D$9:$D$10001,0)),0)</f>
        <v>0</v>
      </c>
      <c r="AQ85" s="297">
        <f>IFERROR(INDEX(业绩录入!AO$9:AO$10001,MATCH($B85,业绩录入!$D$9:$D$10001,0)),0)</f>
        <v>0</v>
      </c>
      <c r="AR85" s="297">
        <f>IFERROR(INDEX(业绩录入!AP$9:AP$10001,MATCH($B85,业绩录入!$D$9:$D$10001,0)),0)</f>
        <v>0</v>
      </c>
      <c r="AS85" s="297">
        <f>IFERROR(INDEX(业绩录入!AQ$9:AQ$10001,MATCH($B85,业绩录入!$D$9:$D$10001,0)),0)</f>
        <v>0</v>
      </c>
      <c r="AT85" s="297">
        <f>IFERROR(INDEX(业绩录入!AR$9:AR$10001,MATCH($B85,业绩录入!$D$9:$D$10001,0)),0)</f>
        <v>0</v>
      </c>
      <c r="AU85" s="297">
        <f>IFERROR(INDEX(业绩录入!AS$9:AS$10001,MATCH($B85,业绩录入!$D$9:$D$10001,0)),0)</f>
        <v>0</v>
      </c>
      <c r="AV85" s="297">
        <f>IFERROR(INDEX(业绩录入!AT$9:AT$10001,MATCH($B85,业绩录入!$D$9:$D$10001,0)),0)</f>
        <v>0</v>
      </c>
      <c r="AW85" s="297">
        <f>IFERROR(INDEX(业绩录入!AU$9:AU$10001,MATCH($B85,业绩录入!$D$9:$D$10001,0)),0)</f>
        <v>0</v>
      </c>
      <c r="AX85" s="297">
        <f>IFERROR(INDEX(业绩录入!AV$9:AV$10001,MATCH($B85,业绩录入!$D$9:$D$10001,0)),0)</f>
        <v>0</v>
      </c>
      <c r="AY85" s="297">
        <f>IFERROR(INDEX(业绩录入!AW$9:AW$10001,MATCH($B85,业绩录入!$D$9:$D$10001,0)),0)</f>
        <v>0</v>
      </c>
      <c r="AZ85" s="297">
        <f>IFERROR(INDEX(业绩录入!AX$9:AX$10001,MATCH($B85,业绩录入!$D$9:$D$10001,0)),0)</f>
        <v>0</v>
      </c>
      <c r="BA85" s="297">
        <f>IFERROR(INDEX(业绩录入!AY$9:AY$10001,MATCH($B85,业绩录入!$D$9:$D$10001,0)),0)</f>
        <v>0</v>
      </c>
      <c r="BB85" s="297">
        <f>IFERROR(INDEX(业绩录入!AZ$9:AZ$10001,MATCH($B85,业绩录入!$D$9:$D$10001,0)),0)</f>
        <v>0</v>
      </c>
      <c r="BC85" s="297">
        <f>IFERROR(INDEX(业绩录入!BA$9:BA$10001,MATCH($B85,业绩录入!$D$9:$D$10001,0)),0)</f>
        <v>0</v>
      </c>
      <c r="BD85" s="297">
        <f>IFERROR(INDEX(业绩录入!BB$9:BB$10001,MATCH($B85,业绩录入!$D$9:$D$10001,0)),0)</f>
        <v>0</v>
      </c>
      <c r="BE85" s="297">
        <f>IFERROR(INDEX(业绩录入!BC$9:BC$10001,MATCH($B85,业绩录入!$D$9:$D$10001,0)),0)</f>
        <v>0</v>
      </c>
      <c r="BF85" s="297">
        <f>IFERROR(INDEX(业绩录入!BD$9:BD$10001,MATCH($B85,业绩录入!$D$9:$D$10001,0)),0)</f>
        <v>0</v>
      </c>
      <c r="BG85" s="297">
        <f>IFERROR(INDEX(业绩录入!BE$9:BE$10001,MATCH($B85,业绩录入!$D$9:$D$10001,0)),0)</f>
        <v>0</v>
      </c>
      <c r="BH85" s="297">
        <f>IFERROR(INDEX(业绩录入!BF$9:BF$10001,MATCH($B85,业绩录入!$D$9:$D$10001,0)),0)</f>
        <v>0</v>
      </c>
      <c r="BI85" s="297">
        <f>IFERROR(INDEX(业绩录入!BG$9:BG$10001,MATCH($B85,业绩录入!$D$9:$D$10001,0)),0)</f>
        <v>0</v>
      </c>
      <c r="BJ85" s="297">
        <f>IFERROR(INDEX(业绩录入!BH$9:BH$10001,MATCH($B85,业绩录入!$D$9:$D$10001,0)),0)</f>
        <v>0</v>
      </c>
      <c r="BK85" s="297">
        <f>IFERROR(INDEX(业绩录入!BI$9:BI$10001,MATCH($B85,业绩录入!$D$9:$D$10001,0)),0)</f>
        <v>0</v>
      </c>
      <c r="BL85" s="297">
        <f>IFERROR(INDEX(业绩录入!BJ$9:BJ$10001,MATCH($B85,业绩录入!$D$9:$D$10001,0)),0)</f>
        <v>0</v>
      </c>
      <c r="BM85" s="297">
        <f>IFERROR(INDEX(业绩录入!BK$9:BK$10001,MATCH($B85,业绩录入!$D$9:$D$10001,0)),0)</f>
        <v>0</v>
      </c>
      <c r="BN85" s="297">
        <f>IFERROR(INDEX(业绩录入!BL$9:BL$10001,MATCH($B85,业绩录入!$D$9:$D$10001,0)),0)</f>
        <v>0</v>
      </c>
      <c r="BO85" s="297">
        <f>IFERROR(INDEX(业绩录入!BM$9:BM$10001,MATCH($B85,业绩录入!$D$9:$D$10001,0)),0)</f>
        <v>0</v>
      </c>
      <c r="BP85" s="297">
        <f>IFERROR(INDEX(业绩录入!BN$9:BN$10001,MATCH($B85,业绩录入!$D$9:$D$10001,0)),0)</f>
        <v>0</v>
      </c>
      <c r="BQ85" s="297">
        <f>IFERROR(INDEX(业绩录入!BO$9:BO$10001,MATCH($B85,业绩录入!$D$9:$D$10001,0)),0)</f>
        <v>0</v>
      </c>
      <c r="BR85" s="297">
        <f>IFERROR(INDEX(业绩录入!BP$9:BP$10001,MATCH($B85,业绩录入!$D$9:$D$10001,0)),0)</f>
        <v>0</v>
      </c>
      <c r="BS85" s="297">
        <f>IFERROR(INDEX(业绩录入!BQ$9:BQ$10001,MATCH($B85,业绩录入!$D$9:$D$10001,0)),0)</f>
        <v>0</v>
      </c>
      <c r="BT85" s="297">
        <f>IFERROR(INDEX(业绩录入!BR$9:BR$10001,MATCH($B85,业绩录入!$D$9:$D$10001,0)),0)</f>
        <v>0</v>
      </c>
      <c r="BU85" s="297">
        <f>IFERROR(INDEX(业绩录入!BS$9:BS$10001,MATCH($B85,业绩录入!$D$9:$D$10001,0)),0)</f>
        <v>0</v>
      </c>
      <c r="BV85" s="297">
        <f>IFERROR(INDEX(业绩录入!BT$9:BT$10001,MATCH($B85,业绩录入!$D$9:$D$10001,0)),0)</f>
        <v>0</v>
      </c>
      <c r="BW85" s="297">
        <f>IFERROR(INDEX(业绩录入!BU$9:BU$10001,MATCH($B85,业绩录入!$D$9:$D$10001,0)),0)</f>
        <v>0</v>
      </c>
      <c r="BX85" s="297">
        <f>IFERROR(INDEX(业绩录入!BV$9:BV$10001,MATCH($B85,业绩录入!$D$9:$D$10001,0)),0)</f>
        <v>0</v>
      </c>
      <c r="BY85" s="297">
        <f>IFERROR(INDEX(业绩录入!BW$9:BW$10001,MATCH($B85,业绩录入!$D$9:$D$10001,0)),0)</f>
        <v>0</v>
      </c>
      <c r="BZ85" s="297">
        <f>IFERROR(INDEX(业绩录入!BX$9:BX$10001,MATCH($B85,业绩录入!$D$9:$D$10001,0)),0)</f>
        <v>0</v>
      </c>
      <c r="CA85" s="297">
        <f>IFERROR(INDEX(业绩录入!BY$9:BY$10001,MATCH($B85,业绩录入!$D$9:$D$10001,0)),0)</f>
        <v>0</v>
      </c>
      <c r="CB85" s="297">
        <f>IFERROR(INDEX(业绩录入!BZ$9:BZ$10001,MATCH($B85,业绩录入!$D$9:$D$10001,0)),0)</f>
        <v>0</v>
      </c>
      <c r="CC85" s="297">
        <f>IFERROR(INDEX(业绩录入!CA$9:CA$10001,MATCH($B85,业绩录入!$D$9:$D$10001,0)),0)</f>
        <v>0</v>
      </c>
      <c r="CD85" s="297">
        <f>IFERROR(INDEX(业绩录入!CB$9:CB$10001,MATCH($B85,业绩录入!$D$9:$D$10001,0)),0)</f>
        <v>0</v>
      </c>
      <c r="CE85" s="297">
        <f>IFERROR(INDEX(业绩录入!CC$9:CC$10001,MATCH($B85,业绩录入!$D$9:$D$10001,0)),0)</f>
        <v>0</v>
      </c>
      <c r="CF85" s="297">
        <f>IFERROR(INDEX(业绩录入!CD$9:CD$10001,MATCH($B85,业绩录入!$D$9:$D$10001,0)),0)</f>
        <v>0</v>
      </c>
      <c r="CG85" s="297">
        <f>IFERROR(INDEX(业绩录入!CE$9:CE$10001,MATCH($B85,业绩录入!$D$9:$D$10001,0)),0)</f>
        <v>0</v>
      </c>
      <c r="CH85" s="297">
        <f>IFERROR(INDEX(业绩录入!CF$9:CF$10001,MATCH($B85,业绩录入!$D$9:$D$10001,0)),0)</f>
        <v>0</v>
      </c>
      <c r="CI85" s="297">
        <f>IFERROR(INDEX(业绩录入!CG$9:CG$10001,MATCH($B85,业绩录入!$D$9:$D$10001,0)),0)</f>
        <v>0</v>
      </c>
    </row>
    <row r="86" spans="1:87" s="319" customFormat="1">
      <c r="A86" s="638">
        <f t="shared" si="4"/>
        <v>0</v>
      </c>
      <c r="B86" s="297" t="str">
        <f>IFERROR(INDEX(业绩录入!$D$9:$D$44,MATCH(SMALL(业绩录入!$A$9:$A$44,ROW(A40)),业绩录入!$A$9:$A$44,0)),"")</f>
        <v/>
      </c>
      <c r="C86" s="297">
        <f>IFERROR(INDEX(业绩录入!E$9:E$10001,MATCH($B86,业绩录入!$D$9:$D$10001,0)),0)</f>
        <v>0</v>
      </c>
      <c r="D86" s="297">
        <f>IFERROR(INDEX(业绩录入!F$9:F$10001,MATCH($B86,业绩录入!$D$9:$D$10001,0)),0)</f>
        <v>0</v>
      </c>
      <c r="E86" s="297">
        <f>IFERROR(INDEX(业绩录入!G$9:G$10001,MATCH($B86,业绩录入!$D$9:$D$10001,0)),0)</f>
        <v>0</v>
      </c>
      <c r="F86" s="297">
        <f>IFERROR(INDEX(业绩录入!H$9:H$10001,MATCH($B86,业绩录入!$D$9:$D$10001,0)),0)</f>
        <v>0</v>
      </c>
      <c r="G86" s="297">
        <f>IFERROR(INDEX(业绩录入!I$9:I$10001,MATCH($B86,业绩录入!$D$9:$D$10001,0)),0)</f>
        <v>0</v>
      </c>
      <c r="H86" s="297">
        <f>IFERROR(INDEX(业绩录入!J$9:J$10001,MATCH($B86,业绩录入!$D$9:$D$10001,0)),0)</f>
        <v>0</v>
      </c>
      <c r="I86" s="297">
        <f>IFERROR(INDEX(业绩录入!K$9:K$10001,MATCH($B86,业绩录入!$D$9:$D$10001,0)),0)</f>
        <v>0</v>
      </c>
      <c r="J86" s="297">
        <f>IFERROR(INDEX(业绩录入!L$9:L$10001,MATCH($B86,业绩录入!$D$9:$D$10001,0)),0)</f>
        <v>0</v>
      </c>
      <c r="K86" s="297">
        <f>IFERROR(INDEX(业绩录入!M$9:M$10001,MATCH($B86,业绩录入!$D$9:$D$10001,0)),0)</f>
        <v>0</v>
      </c>
      <c r="L86" s="297">
        <f>IFERROR(INDEX(业绩录入!N$9:N$10001,MATCH($B86,业绩录入!$D$9:$D$10001,0)),0)</f>
        <v>0</v>
      </c>
      <c r="M86" s="297">
        <f>IFERROR(INDEX(业绩录入!O$9:O$10001,MATCH($B86,业绩录入!$D$9:$D$10001,0)),0)</f>
        <v>0</v>
      </c>
      <c r="N86" s="297">
        <f>IFERROR(INDEX(业绩录入!P$9:P$10001,MATCH($B86,业绩录入!$D$9:$D$10001,0)),0)</f>
        <v>0</v>
      </c>
      <c r="O86" s="297">
        <f>IFERROR(INDEX(业绩录入!Q$9:Q$10001,MATCH($B86,业绩录入!$D$9:$D$10001,0)),0)</f>
        <v>0</v>
      </c>
      <c r="P86" s="297">
        <f>IFERROR(INDEX(业绩录入!R$9:R$10001,MATCH($B86,业绩录入!$D$9:$D$10001,0)),0)</f>
        <v>0</v>
      </c>
      <c r="Q86" s="297">
        <f>IFERROR(INDEX(业绩录入!S$9:S$10001,MATCH($B86,业绩录入!$D$9:$D$10001,0)),0)</f>
        <v>0</v>
      </c>
      <c r="R86" s="297">
        <f>IFERROR(INDEX(业绩录入!T$9:T$10001,MATCH($B86,业绩录入!$D$9:$D$10001,0)),0)</f>
        <v>0</v>
      </c>
      <c r="S86" s="297">
        <f>IFERROR(INDEX(业绩录入!U$9:U$10001,MATCH($B86,业绩录入!$D$9:$D$10001,0)),0)</f>
        <v>0</v>
      </c>
      <c r="T86" s="297">
        <f>IFERROR(INDEX(业绩录入!V$9:V$10001,MATCH($B86,业绩录入!$D$9:$D$10001,0)),0)</f>
        <v>0</v>
      </c>
      <c r="U86" s="676"/>
      <c r="V86" s="297"/>
      <c r="W86" s="297"/>
      <c r="X86" s="297"/>
      <c r="Y86" s="297">
        <f>IFERROR(INDEX(业绩录入!W$9:W$10001,MATCH($B86,业绩录入!$D$9:$D$10001,0)),0)</f>
        <v>0</v>
      </c>
      <c r="Z86" s="297">
        <f>IFERROR(INDEX(业绩录入!X$9:X$10001,MATCH($B86,业绩录入!$D$9:$D$10001,0)),0)</f>
        <v>0</v>
      </c>
      <c r="AA86" s="297">
        <f>IFERROR(INDEX(业绩录入!Y$9:Y$10001,MATCH($B86,业绩录入!$D$9:$D$10001,0)),0)</f>
        <v>0</v>
      </c>
      <c r="AB86" s="297">
        <f>IFERROR(INDEX(业绩录入!Z$9:Z$10001,MATCH($B86,业绩录入!$D$9:$D$10001,0)),0)</f>
        <v>0</v>
      </c>
      <c r="AC86" s="297">
        <f>IFERROR(INDEX(业绩录入!AA$9:AA$10001,MATCH($B86,业绩录入!$D$9:$D$10001,0)),0)</f>
        <v>0</v>
      </c>
      <c r="AD86" s="297">
        <f>IFERROR(INDEX(业绩录入!AB$9:AB$10001,MATCH($B86,业绩录入!$D$9:$D$10001,0)),0)</f>
        <v>0</v>
      </c>
      <c r="AE86" s="297">
        <f>IFERROR(INDEX(业绩录入!AC$9:AC$10001,MATCH($B86,业绩录入!$D$9:$D$10001,0)),0)</f>
        <v>0</v>
      </c>
      <c r="AF86" s="297">
        <f>IFERROR(INDEX(业绩录入!AD$9:AD$10001,MATCH($B86,业绩录入!$D$9:$D$10001,0)),0)</f>
        <v>0</v>
      </c>
      <c r="AG86" s="297">
        <f>IFERROR(INDEX(业绩录入!AE$9:AE$10001,MATCH($B86,业绩录入!$D$9:$D$10001,0)),0)</f>
        <v>0</v>
      </c>
      <c r="AH86" s="297">
        <f>IFERROR(INDEX(业绩录入!AF$9:AF$10001,MATCH($B86,业绩录入!$D$9:$D$10001,0)),0)</f>
        <v>0</v>
      </c>
      <c r="AI86" s="297">
        <f>IFERROR(INDEX(业绩录入!AG$9:AG$10001,MATCH($B86,业绩录入!$D$9:$D$10001,0)),0)</f>
        <v>0</v>
      </c>
      <c r="AJ86" s="297">
        <f>IFERROR(INDEX(业绩录入!AH$9:AH$10001,MATCH($B86,业绩录入!$D$9:$D$10001,0)),0)</f>
        <v>0</v>
      </c>
      <c r="AK86" s="297">
        <f>IFERROR(INDEX(业绩录入!AI$9:AI$10001,MATCH($B86,业绩录入!$D$9:$D$10001,0)),0)</f>
        <v>0</v>
      </c>
      <c r="AL86" s="297">
        <f>IFERROR(INDEX(业绩录入!AJ$9:AJ$10001,MATCH($B86,业绩录入!$D$9:$D$10001,0)),0)</f>
        <v>0</v>
      </c>
      <c r="AM86" s="297">
        <f>IFERROR(INDEX(业绩录入!AK$9:AK$10001,MATCH($B86,业绩录入!$D$9:$D$10001,0)),0)</f>
        <v>0</v>
      </c>
      <c r="AN86" s="297">
        <f>IFERROR(INDEX(业绩录入!AL$9:AL$10001,MATCH($B86,业绩录入!$D$9:$D$10001,0)),0)</f>
        <v>0</v>
      </c>
      <c r="AO86" s="297">
        <f>IFERROR(INDEX(业绩录入!AM$9:AM$10001,MATCH($B86,业绩录入!$D$9:$D$10001,0)),0)</f>
        <v>0</v>
      </c>
      <c r="AP86" s="297">
        <f>IFERROR(INDEX(业绩录入!AN$9:AN$10001,MATCH($B86,业绩录入!$D$9:$D$10001,0)),0)</f>
        <v>0</v>
      </c>
      <c r="AQ86" s="297">
        <f>IFERROR(INDEX(业绩录入!AO$9:AO$10001,MATCH($B86,业绩录入!$D$9:$D$10001,0)),0)</f>
        <v>0</v>
      </c>
      <c r="AR86" s="297">
        <f>IFERROR(INDEX(业绩录入!AP$9:AP$10001,MATCH($B86,业绩录入!$D$9:$D$10001,0)),0)</f>
        <v>0</v>
      </c>
      <c r="AS86" s="297">
        <f>IFERROR(INDEX(业绩录入!AQ$9:AQ$10001,MATCH($B86,业绩录入!$D$9:$D$10001,0)),0)</f>
        <v>0</v>
      </c>
      <c r="AT86" s="297">
        <f>IFERROR(INDEX(业绩录入!AR$9:AR$10001,MATCH($B86,业绩录入!$D$9:$D$10001,0)),0)</f>
        <v>0</v>
      </c>
      <c r="AU86" s="297">
        <f>IFERROR(INDEX(业绩录入!AS$9:AS$10001,MATCH($B86,业绩录入!$D$9:$D$10001,0)),0)</f>
        <v>0</v>
      </c>
      <c r="AV86" s="297">
        <f>IFERROR(INDEX(业绩录入!AT$9:AT$10001,MATCH($B86,业绩录入!$D$9:$D$10001,0)),0)</f>
        <v>0</v>
      </c>
      <c r="AW86" s="297">
        <f>IFERROR(INDEX(业绩录入!AU$9:AU$10001,MATCH($B86,业绩录入!$D$9:$D$10001,0)),0)</f>
        <v>0</v>
      </c>
      <c r="AX86" s="297">
        <f>IFERROR(INDEX(业绩录入!AV$9:AV$10001,MATCH($B86,业绩录入!$D$9:$D$10001,0)),0)</f>
        <v>0</v>
      </c>
      <c r="AY86" s="297">
        <f>IFERROR(INDEX(业绩录入!AW$9:AW$10001,MATCH($B86,业绩录入!$D$9:$D$10001,0)),0)</f>
        <v>0</v>
      </c>
      <c r="AZ86" s="297">
        <f>IFERROR(INDEX(业绩录入!AX$9:AX$10001,MATCH($B86,业绩录入!$D$9:$D$10001,0)),0)</f>
        <v>0</v>
      </c>
      <c r="BA86" s="297">
        <f>IFERROR(INDEX(业绩录入!AY$9:AY$10001,MATCH($B86,业绩录入!$D$9:$D$10001,0)),0)</f>
        <v>0</v>
      </c>
      <c r="BB86" s="297">
        <f>IFERROR(INDEX(业绩录入!AZ$9:AZ$10001,MATCH($B86,业绩录入!$D$9:$D$10001,0)),0)</f>
        <v>0</v>
      </c>
      <c r="BC86" s="297">
        <f>IFERROR(INDEX(业绩录入!BA$9:BA$10001,MATCH($B86,业绩录入!$D$9:$D$10001,0)),0)</f>
        <v>0</v>
      </c>
      <c r="BD86" s="297">
        <f>IFERROR(INDEX(业绩录入!BB$9:BB$10001,MATCH($B86,业绩录入!$D$9:$D$10001,0)),0)</f>
        <v>0</v>
      </c>
      <c r="BE86" s="297">
        <f>IFERROR(INDEX(业绩录入!BC$9:BC$10001,MATCH($B86,业绩录入!$D$9:$D$10001,0)),0)</f>
        <v>0</v>
      </c>
      <c r="BF86" s="297">
        <f>IFERROR(INDEX(业绩录入!BD$9:BD$10001,MATCH($B86,业绩录入!$D$9:$D$10001,0)),0)</f>
        <v>0</v>
      </c>
      <c r="BG86" s="297">
        <f>IFERROR(INDEX(业绩录入!BE$9:BE$10001,MATCH($B86,业绩录入!$D$9:$D$10001,0)),0)</f>
        <v>0</v>
      </c>
      <c r="BH86" s="297">
        <f>IFERROR(INDEX(业绩录入!BF$9:BF$10001,MATCH($B86,业绩录入!$D$9:$D$10001,0)),0)</f>
        <v>0</v>
      </c>
      <c r="BI86" s="297">
        <f>IFERROR(INDEX(业绩录入!BG$9:BG$10001,MATCH($B86,业绩录入!$D$9:$D$10001,0)),0)</f>
        <v>0</v>
      </c>
      <c r="BJ86" s="297">
        <f>IFERROR(INDEX(业绩录入!BH$9:BH$10001,MATCH($B86,业绩录入!$D$9:$D$10001,0)),0)</f>
        <v>0</v>
      </c>
      <c r="BK86" s="297">
        <f>IFERROR(INDEX(业绩录入!BI$9:BI$10001,MATCH($B86,业绩录入!$D$9:$D$10001,0)),0)</f>
        <v>0</v>
      </c>
      <c r="BL86" s="297">
        <f>IFERROR(INDEX(业绩录入!BJ$9:BJ$10001,MATCH($B86,业绩录入!$D$9:$D$10001,0)),0)</f>
        <v>0</v>
      </c>
      <c r="BM86" s="297">
        <f>IFERROR(INDEX(业绩录入!BK$9:BK$10001,MATCH($B86,业绩录入!$D$9:$D$10001,0)),0)</f>
        <v>0</v>
      </c>
      <c r="BN86" s="297">
        <f>IFERROR(INDEX(业绩录入!BL$9:BL$10001,MATCH($B86,业绩录入!$D$9:$D$10001,0)),0)</f>
        <v>0</v>
      </c>
      <c r="BO86" s="297">
        <f>IFERROR(INDEX(业绩录入!BM$9:BM$10001,MATCH($B86,业绩录入!$D$9:$D$10001,0)),0)</f>
        <v>0</v>
      </c>
      <c r="BP86" s="297">
        <f>IFERROR(INDEX(业绩录入!BN$9:BN$10001,MATCH($B86,业绩录入!$D$9:$D$10001,0)),0)</f>
        <v>0</v>
      </c>
      <c r="BQ86" s="297">
        <f>IFERROR(INDEX(业绩录入!BO$9:BO$10001,MATCH($B86,业绩录入!$D$9:$D$10001,0)),0)</f>
        <v>0</v>
      </c>
      <c r="BR86" s="297">
        <f>IFERROR(INDEX(业绩录入!BP$9:BP$10001,MATCH($B86,业绩录入!$D$9:$D$10001,0)),0)</f>
        <v>0</v>
      </c>
      <c r="BS86" s="297">
        <f>IFERROR(INDEX(业绩录入!BQ$9:BQ$10001,MATCH($B86,业绩录入!$D$9:$D$10001,0)),0)</f>
        <v>0</v>
      </c>
      <c r="BT86" s="297">
        <f>IFERROR(INDEX(业绩录入!BR$9:BR$10001,MATCH($B86,业绩录入!$D$9:$D$10001,0)),0)</f>
        <v>0</v>
      </c>
      <c r="BU86" s="297">
        <f>IFERROR(INDEX(业绩录入!BS$9:BS$10001,MATCH($B86,业绩录入!$D$9:$D$10001,0)),0)</f>
        <v>0</v>
      </c>
      <c r="BV86" s="297">
        <f>IFERROR(INDEX(业绩录入!BT$9:BT$10001,MATCH($B86,业绩录入!$D$9:$D$10001,0)),0)</f>
        <v>0</v>
      </c>
      <c r="BW86" s="297">
        <f>IFERROR(INDEX(业绩录入!BU$9:BU$10001,MATCH($B86,业绩录入!$D$9:$D$10001,0)),0)</f>
        <v>0</v>
      </c>
      <c r="BX86" s="297">
        <f>IFERROR(INDEX(业绩录入!BV$9:BV$10001,MATCH($B86,业绩录入!$D$9:$D$10001,0)),0)</f>
        <v>0</v>
      </c>
      <c r="BY86" s="297">
        <f>IFERROR(INDEX(业绩录入!BW$9:BW$10001,MATCH($B86,业绩录入!$D$9:$D$10001,0)),0)</f>
        <v>0</v>
      </c>
      <c r="BZ86" s="297">
        <f>IFERROR(INDEX(业绩录入!BX$9:BX$10001,MATCH($B86,业绩录入!$D$9:$D$10001,0)),0)</f>
        <v>0</v>
      </c>
      <c r="CA86" s="297">
        <f>IFERROR(INDEX(业绩录入!BY$9:BY$10001,MATCH($B86,业绩录入!$D$9:$D$10001,0)),0)</f>
        <v>0</v>
      </c>
      <c r="CB86" s="297">
        <f>IFERROR(INDEX(业绩录入!BZ$9:BZ$10001,MATCH($B86,业绩录入!$D$9:$D$10001,0)),0)</f>
        <v>0</v>
      </c>
      <c r="CC86" s="297">
        <f>IFERROR(INDEX(业绩录入!CA$9:CA$10001,MATCH($B86,业绩录入!$D$9:$D$10001,0)),0)</f>
        <v>0</v>
      </c>
      <c r="CD86" s="297">
        <f>IFERROR(INDEX(业绩录入!CB$9:CB$10001,MATCH($B86,业绩录入!$D$9:$D$10001,0)),0)</f>
        <v>0</v>
      </c>
      <c r="CE86" s="297">
        <f>IFERROR(INDEX(业绩录入!CC$9:CC$10001,MATCH($B86,业绩录入!$D$9:$D$10001,0)),0)</f>
        <v>0</v>
      </c>
      <c r="CF86" s="297">
        <f>IFERROR(INDEX(业绩录入!CD$9:CD$10001,MATCH($B86,业绩录入!$D$9:$D$10001,0)),0)</f>
        <v>0</v>
      </c>
      <c r="CG86" s="297">
        <f>IFERROR(INDEX(业绩录入!CE$9:CE$10001,MATCH($B86,业绩录入!$D$9:$D$10001,0)),0)</f>
        <v>0</v>
      </c>
      <c r="CH86" s="297">
        <f>IFERROR(INDEX(业绩录入!CF$9:CF$10001,MATCH($B86,业绩录入!$D$9:$D$10001,0)),0)</f>
        <v>0</v>
      </c>
      <c r="CI86" s="297">
        <f>IFERROR(INDEX(业绩录入!CG$9:CG$10001,MATCH($B86,业绩录入!$D$9:$D$10001,0)),0)</f>
        <v>0</v>
      </c>
    </row>
    <row r="87" spans="1:87" s="319" customFormat="1">
      <c r="A87" s="638">
        <f t="shared" si="4"/>
        <v>0</v>
      </c>
      <c r="B87" s="297" t="str">
        <f>IFERROR(INDEX(业绩录入!$D$9:$D$44,MATCH(SMALL(业绩录入!$A$9:$A$44,ROW(A41)),业绩录入!$A$9:$A$44,0)),"")</f>
        <v/>
      </c>
      <c r="C87" s="297">
        <f>IFERROR(INDEX(业绩录入!E$9:E$10001,MATCH($B87,业绩录入!$D$9:$D$10001,0)),0)</f>
        <v>0</v>
      </c>
      <c r="D87" s="297">
        <f>IFERROR(INDEX(业绩录入!F$9:F$10001,MATCH($B87,业绩录入!$D$9:$D$10001,0)),0)</f>
        <v>0</v>
      </c>
      <c r="E87" s="297">
        <f>IFERROR(INDEX(业绩录入!G$9:G$10001,MATCH($B87,业绩录入!$D$9:$D$10001,0)),0)</f>
        <v>0</v>
      </c>
      <c r="F87" s="297">
        <f>IFERROR(INDEX(业绩录入!H$9:H$10001,MATCH($B87,业绩录入!$D$9:$D$10001,0)),0)</f>
        <v>0</v>
      </c>
      <c r="G87" s="297">
        <f>IFERROR(INDEX(业绩录入!I$9:I$10001,MATCH($B87,业绩录入!$D$9:$D$10001,0)),0)</f>
        <v>0</v>
      </c>
      <c r="H87" s="297">
        <f>IFERROR(INDEX(业绩录入!J$9:J$10001,MATCH($B87,业绩录入!$D$9:$D$10001,0)),0)</f>
        <v>0</v>
      </c>
      <c r="I87" s="297">
        <f>IFERROR(INDEX(业绩录入!K$9:K$10001,MATCH($B87,业绩录入!$D$9:$D$10001,0)),0)</f>
        <v>0</v>
      </c>
      <c r="J87" s="297">
        <f>IFERROR(INDEX(业绩录入!L$9:L$10001,MATCH($B87,业绩录入!$D$9:$D$10001,0)),0)</f>
        <v>0</v>
      </c>
      <c r="K87" s="297">
        <f>IFERROR(INDEX(业绩录入!M$9:M$10001,MATCH($B87,业绩录入!$D$9:$D$10001,0)),0)</f>
        <v>0</v>
      </c>
      <c r="L87" s="297">
        <f>IFERROR(INDEX(业绩录入!N$9:N$10001,MATCH($B87,业绩录入!$D$9:$D$10001,0)),0)</f>
        <v>0</v>
      </c>
      <c r="M87" s="297">
        <f>IFERROR(INDEX(业绩录入!O$9:O$10001,MATCH($B87,业绩录入!$D$9:$D$10001,0)),0)</f>
        <v>0</v>
      </c>
      <c r="N87" s="297">
        <f>IFERROR(INDEX(业绩录入!P$9:P$10001,MATCH($B87,业绩录入!$D$9:$D$10001,0)),0)</f>
        <v>0</v>
      </c>
      <c r="O87" s="297">
        <f>IFERROR(INDEX(业绩录入!Q$9:Q$10001,MATCH($B87,业绩录入!$D$9:$D$10001,0)),0)</f>
        <v>0</v>
      </c>
      <c r="P87" s="297">
        <f>IFERROR(INDEX(业绩录入!R$9:R$10001,MATCH($B87,业绩录入!$D$9:$D$10001,0)),0)</f>
        <v>0</v>
      </c>
      <c r="Q87" s="297">
        <f>IFERROR(INDEX(业绩录入!S$9:S$10001,MATCH($B87,业绩录入!$D$9:$D$10001,0)),0)</f>
        <v>0</v>
      </c>
      <c r="R87" s="297">
        <f>IFERROR(INDEX(业绩录入!T$9:T$10001,MATCH($B87,业绩录入!$D$9:$D$10001,0)),0)</f>
        <v>0</v>
      </c>
      <c r="S87" s="297">
        <f>IFERROR(INDEX(业绩录入!U$9:U$10001,MATCH($B87,业绩录入!$D$9:$D$10001,0)),0)</f>
        <v>0</v>
      </c>
      <c r="T87" s="297">
        <f>IFERROR(INDEX(业绩录入!V$9:V$10001,MATCH($B87,业绩录入!$D$9:$D$10001,0)),0)</f>
        <v>0</v>
      </c>
      <c r="U87" s="676"/>
      <c r="V87" s="297"/>
      <c r="W87" s="297"/>
      <c r="X87" s="297"/>
      <c r="Y87" s="297">
        <f>IFERROR(INDEX(业绩录入!W$9:W$10001,MATCH($B87,业绩录入!$D$9:$D$10001,0)),0)</f>
        <v>0</v>
      </c>
      <c r="Z87" s="297">
        <f>IFERROR(INDEX(业绩录入!X$9:X$10001,MATCH($B87,业绩录入!$D$9:$D$10001,0)),0)</f>
        <v>0</v>
      </c>
      <c r="AA87" s="297">
        <f>IFERROR(INDEX(业绩录入!Y$9:Y$10001,MATCH($B87,业绩录入!$D$9:$D$10001,0)),0)</f>
        <v>0</v>
      </c>
      <c r="AB87" s="297">
        <f>IFERROR(INDEX(业绩录入!Z$9:Z$10001,MATCH($B87,业绩录入!$D$9:$D$10001,0)),0)</f>
        <v>0</v>
      </c>
      <c r="AC87" s="297">
        <f>IFERROR(INDEX(业绩录入!AA$9:AA$10001,MATCH($B87,业绩录入!$D$9:$D$10001,0)),0)</f>
        <v>0</v>
      </c>
      <c r="AD87" s="297">
        <f>IFERROR(INDEX(业绩录入!AB$9:AB$10001,MATCH($B87,业绩录入!$D$9:$D$10001,0)),0)</f>
        <v>0</v>
      </c>
      <c r="AE87" s="297">
        <f>IFERROR(INDEX(业绩录入!AC$9:AC$10001,MATCH($B87,业绩录入!$D$9:$D$10001,0)),0)</f>
        <v>0</v>
      </c>
      <c r="AF87" s="297">
        <f>IFERROR(INDEX(业绩录入!AD$9:AD$10001,MATCH($B87,业绩录入!$D$9:$D$10001,0)),0)</f>
        <v>0</v>
      </c>
      <c r="AG87" s="297">
        <f>IFERROR(INDEX(业绩录入!AE$9:AE$10001,MATCH($B87,业绩录入!$D$9:$D$10001,0)),0)</f>
        <v>0</v>
      </c>
      <c r="AH87" s="297">
        <f>IFERROR(INDEX(业绩录入!AF$9:AF$10001,MATCH($B87,业绩录入!$D$9:$D$10001,0)),0)</f>
        <v>0</v>
      </c>
      <c r="AI87" s="297">
        <f>IFERROR(INDEX(业绩录入!AG$9:AG$10001,MATCH($B87,业绩录入!$D$9:$D$10001,0)),0)</f>
        <v>0</v>
      </c>
      <c r="AJ87" s="297">
        <f>IFERROR(INDEX(业绩录入!AH$9:AH$10001,MATCH($B87,业绩录入!$D$9:$D$10001,0)),0)</f>
        <v>0</v>
      </c>
      <c r="AK87" s="297">
        <f>IFERROR(INDEX(业绩录入!AI$9:AI$10001,MATCH($B87,业绩录入!$D$9:$D$10001,0)),0)</f>
        <v>0</v>
      </c>
      <c r="AL87" s="297">
        <f>IFERROR(INDEX(业绩录入!AJ$9:AJ$10001,MATCH($B87,业绩录入!$D$9:$D$10001,0)),0)</f>
        <v>0</v>
      </c>
      <c r="AM87" s="297">
        <f>IFERROR(INDEX(业绩录入!AK$9:AK$10001,MATCH($B87,业绩录入!$D$9:$D$10001,0)),0)</f>
        <v>0</v>
      </c>
      <c r="AN87" s="297">
        <f>IFERROR(INDEX(业绩录入!AL$9:AL$10001,MATCH($B87,业绩录入!$D$9:$D$10001,0)),0)</f>
        <v>0</v>
      </c>
      <c r="AO87" s="297">
        <f>IFERROR(INDEX(业绩录入!AM$9:AM$10001,MATCH($B87,业绩录入!$D$9:$D$10001,0)),0)</f>
        <v>0</v>
      </c>
      <c r="AP87" s="297">
        <f>IFERROR(INDEX(业绩录入!AN$9:AN$10001,MATCH($B87,业绩录入!$D$9:$D$10001,0)),0)</f>
        <v>0</v>
      </c>
      <c r="AQ87" s="297">
        <f>IFERROR(INDEX(业绩录入!AO$9:AO$10001,MATCH($B87,业绩录入!$D$9:$D$10001,0)),0)</f>
        <v>0</v>
      </c>
      <c r="AR87" s="297">
        <f>IFERROR(INDEX(业绩录入!AP$9:AP$10001,MATCH($B87,业绩录入!$D$9:$D$10001,0)),0)</f>
        <v>0</v>
      </c>
      <c r="AS87" s="297">
        <f>IFERROR(INDEX(业绩录入!AQ$9:AQ$10001,MATCH($B87,业绩录入!$D$9:$D$10001,0)),0)</f>
        <v>0</v>
      </c>
      <c r="AT87" s="297">
        <f>IFERROR(INDEX(业绩录入!AR$9:AR$10001,MATCH($B87,业绩录入!$D$9:$D$10001,0)),0)</f>
        <v>0</v>
      </c>
      <c r="AU87" s="297">
        <f>IFERROR(INDEX(业绩录入!AS$9:AS$10001,MATCH($B87,业绩录入!$D$9:$D$10001,0)),0)</f>
        <v>0</v>
      </c>
      <c r="AV87" s="297">
        <f>IFERROR(INDEX(业绩录入!AT$9:AT$10001,MATCH($B87,业绩录入!$D$9:$D$10001,0)),0)</f>
        <v>0</v>
      </c>
      <c r="AW87" s="297">
        <f>IFERROR(INDEX(业绩录入!AU$9:AU$10001,MATCH($B87,业绩录入!$D$9:$D$10001,0)),0)</f>
        <v>0</v>
      </c>
      <c r="AX87" s="297">
        <f>IFERROR(INDEX(业绩录入!AV$9:AV$10001,MATCH($B87,业绩录入!$D$9:$D$10001,0)),0)</f>
        <v>0</v>
      </c>
      <c r="AY87" s="297">
        <f>IFERROR(INDEX(业绩录入!AW$9:AW$10001,MATCH($B87,业绩录入!$D$9:$D$10001,0)),0)</f>
        <v>0</v>
      </c>
      <c r="AZ87" s="297">
        <f>IFERROR(INDEX(业绩录入!AX$9:AX$10001,MATCH($B87,业绩录入!$D$9:$D$10001,0)),0)</f>
        <v>0</v>
      </c>
      <c r="BA87" s="297">
        <f>IFERROR(INDEX(业绩录入!AY$9:AY$10001,MATCH($B87,业绩录入!$D$9:$D$10001,0)),0)</f>
        <v>0</v>
      </c>
      <c r="BB87" s="297">
        <f>IFERROR(INDEX(业绩录入!AZ$9:AZ$10001,MATCH($B87,业绩录入!$D$9:$D$10001,0)),0)</f>
        <v>0</v>
      </c>
      <c r="BC87" s="297">
        <f>IFERROR(INDEX(业绩录入!BA$9:BA$10001,MATCH($B87,业绩录入!$D$9:$D$10001,0)),0)</f>
        <v>0</v>
      </c>
      <c r="BD87" s="297">
        <f>IFERROR(INDEX(业绩录入!BB$9:BB$10001,MATCH($B87,业绩录入!$D$9:$D$10001,0)),0)</f>
        <v>0</v>
      </c>
      <c r="BE87" s="297">
        <f>IFERROR(INDEX(业绩录入!BC$9:BC$10001,MATCH($B87,业绩录入!$D$9:$D$10001,0)),0)</f>
        <v>0</v>
      </c>
      <c r="BF87" s="297">
        <f>IFERROR(INDEX(业绩录入!BD$9:BD$10001,MATCH($B87,业绩录入!$D$9:$D$10001,0)),0)</f>
        <v>0</v>
      </c>
      <c r="BG87" s="297">
        <f>IFERROR(INDEX(业绩录入!BE$9:BE$10001,MATCH($B87,业绩录入!$D$9:$D$10001,0)),0)</f>
        <v>0</v>
      </c>
      <c r="BH87" s="297">
        <f>IFERROR(INDEX(业绩录入!BF$9:BF$10001,MATCH($B87,业绩录入!$D$9:$D$10001,0)),0)</f>
        <v>0</v>
      </c>
      <c r="BI87" s="297">
        <f>IFERROR(INDEX(业绩录入!BG$9:BG$10001,MATCH($B87,业绩录入!$D$9:$D$10001,0)),0)</f>
        <v>0</v>
      </c>
      <c r="BJ87" s="297">
        <f>IFERROR(INDEX(业绩录入!BH$9:BH$10001,MATCH($B87,业绩录入!$D$9:$D$10001,0)),0)</f>
        <v>0</v>
      </c>
      <c r="BK87" s="297">
        <f>IFERROR(INDEX(业绩录入!BI$9:BI$10001,MATCH($B87,业绩录入!$D$9:$D$10001,0)),0)</f>
        <v>0</v>
      </c>
      <c r="BL87" s="297">
        <f>IFERROR(INDEX(业绩录入!BJ$9:BJ$10001,MATCH($B87,业绩录入!$D$9:$D$10001,0)),0)</f>
        <v>0</v>
      </c>
      <c r="BM87" s="297">
        <f>IFERROR(INDEX(业绩录入!BK$9:BK$10001,MATCH($B87,业绩录入!$D$9:$D$10001,0)),0)</f>
        <v>0</v>
      </c>
      <c r="BN87" s="297">
        <f>IFERROR(INDEX(业绩录入!BL$9:BL$10001,MATCH($B87,业绩录入!$D$9:$D$10001,0)),0)</f>
        <v>0</v>
      </c>
      <c r="BO87" s="297">
        <f>IFERROR(INDEX(业绩录入!BM$9:BM$10001,MATCH($B87,业绩录入!$D$9:$D$10001,0)),0)</f>
        <v>0</v>
      </c>
      <c r="BP87" s="297">
        <f>IFERROR(INDEX(业绩录入!BN$9:BN$10001,MATCH($B87,业绩录入!$D$9:$D$10001,0)),0)</f>
        <v>0</v>
      </c>
      <c r="BQ87" s="297">
        <f>IFERROR(INDEX(业绩录入!BO$9:BO$10001,MATCH($B87,业绩录入!$D$9:$D$10001,0)),0)</f>
        <v>0</v>
      </c>
      <c r="BR87" s="297">
        <f>IFERROR(INDEX(业绩录入!BP$9:BP$10001,MATCH($B87,业绩录入!$D$9:$D$10001,0)),0)</f>
        <v>0</v>
      </c>
      <c r="BS87" s="297">
        <f>IFERROR(INDEX(业绩录入!BQ$9:BQ$10001,MATCH($B87,业绩录入!$D$9:$D$10001,0)),0)</f>
        <v>0</v>
      </c>
      <c r="BT87" s="297">
        <f>IFERROR(INDEX(业绩录入!BR$9:BR$10001,MATCH($B87,业绩录入!$D$9:$D$10001,0)),0)</f>
        <v>0</v>
      </c>
      <c r="BU87" s="297">
        <f>IFERROR(INDEX(业绩录入!BS$9:BS$10001,MATCH($B87,业绩录入!$D$9:$D$10001,0)),0)</f>
        <v>0</v>
      </c>
      <c r="BV87" s="297">
        <f>IFERROR(INDEX(业绩录入!BT$9:BT$10001,MATCH($B87,业绩录入!$D$9:$D$10001,0)),0)</f>
        <v>0</v>
      </c>
      <c r="BW87" s="297">
        <f>IFERROR(INDEX(业绩录入!BU$9:BU$10001,MATCH($B87,业绩录入!$D$9:$D$10001,0)),0)</f>
        <v>0</v>
      </c>
      <c r="BX87" s="297">
        <f>IFERROR(INDEX(业绩录入!BV$9:BV$10001,MATCH($B87,业绩录入!$D$9:$D$10001,0)),0)</f>
        <v>0</v>
      </c>
      <c r="BY87" s="297">
        <f>IFERROR(INDEX(业绩录入!BW$9:BW$10001,MATCH($B87,业绩录入!$D$9:$D$10001,0)),0)</f>
        <v>0</v>
      </c>
      <c r="BZ87" s="297">
        <f>IFERROR(INDEX(业绩录入!BX$9:BX$10001,MATCH($B87,业绩录入!$D$9:$D$10001,0)),0)</f>
        <v>0</v>
      </c>
      <c r="CA87" s="297">
        <f>IFERROR(INDEX(业绩录入!BY$9:BY$10001,MATCH($B87,业绩录入!$D$9:$D$10001,0)),0)</f>
        <v>0</v>
      </c>
      <c r="CB87" s="297">
        <f>IFERROR(INDEX(业绩录入!BZ$9:BZ$10001,MATCH($B87,业绩录入!$D$9:$D$10001,0)),0)</f>
        <v>0</v>
      </c>
      <c r="CC87" s="297">
        <f>IFERROR(INDEX(业绩录入!CA$9:CA$10001,MATCH($B87,业绩录入!$D$9:$D$10001,0)),0)</f>
        <v>0</v>
      </c>
      <c r="CD87" s="297">
        <f>IFERROR(INDEX(业绩录入!CB$9:CB$10001,MATCH($B87,业绩录入!$D$9:$D$10001,0)),0)</f>
        <v>0</v>
      </c>
      <c r="CE87" s="297">
        <f>IFERROR(INDEX(业绩录入!CC$9:CC$10001,MATCH($B87,业绩录入!$D$9:$D$10001,0)),0)</f>
        <v>0</v>
      </c>
      <c r="CF87" s="297">
        <f>IFERROR(INDEX(业绩录入!CD$9:CD$10001,MATCH($B87,业绩录入!$D$9:$D$10001,0)),0)</f>
        <v>0</v>
      </c>
      <c r="CG87" s="297">
        <f>IFERROR(INDEX(业绩录入!CE$9:CE$10001,MATCH($B87,业绩录入!$D$9:$D$10001,0)),0)</f>
        <v>0</v>
      </c>
      <c r="CH87" s="297">
        <f>IFERROR(INDEX(业绩录入!CF$9:CF$10001,MATCH($B87,业绩录入!$D$9:$D$10001,0)),0)</f>
        <v>0</v>
      </c>
      <c r="CI87" s="297">
        <f>IFERROR(INDEX(业绩录入!CG$9:CG$10001,MATCH($B87,业绩录入!$D$9:$D$10001,0)),0)</f>
        <v>0</v>
      </c>
    </row>
    <row r="88" spans="1:87" s="319" customFormat="1">
      <c r="A88" s="638">
        <f t="shared" si="4"/>
        <v>0</v>
      </c>
      <c r="B88" s="297" t="str">
        <f>IFERROR(INDEX(业绩录入!$D$9:$D$44,MATCH(SMALL(业绩录入!$A$9:$A$44,ROW(A42)),业绩录入!$A$9:$A$44,0)),"")</f>
        <v/>
      </c>
      <c r="C88" s="297">
        <f>IFERROR(INDEX(业绩录入!E$9:E$10001,MATCH($B88,业绩录入!$D$9:$D$10001,0)),0)</f>
        <v>0</v>
      </c>
      <c r="D88" s="297">
        <f>IFERROR(INDEX(业绩录入!F$9:F$10001,MATCH($B88,业绩录入!$D$9:$D$10001,0)),0)</f>
        <v>0</v>
      </c>
      <c r="E88" s="297">
        <f>IFERROR(INDEX(业绩录入!G$9:G$10001,MATCH($B88,业绩录入!$D$9:$D$10001,0)),0)</f>
        <v>0</v>
      </c>
      <c r="F88" s="297">
        <f>IFERROR(INDEX(业绩录入!H$9:H$10001,MATCH($B88,业绩录入!$D$9:$D$10001,0)),0)</f>
        <v>0</v>
      </c>
      <c r="G88" s="297">
        <f>IFERROR(INDEX(业绩录入!I$9:I$10001,MATCH($B88,业绩录入!$D$9:$D$10001,0)),0)</f>
        <v>0</v>
      </c>
      <c r="H88" s="297">
        <f>IFERROR(INDEX(业绩录入!J$9:J$10001,MATCH($B88,业绩录入!$D$9:$D$10001,0)),0)</f>
        <v>0</v>
      </c>
      <c r="I88" s="297">
        <f>IFERROR(INDEX(业绩录入!K$9:K$10001,MATCH($B88,业绩录入!$D$9:$D$10001,0)),0)</f>
        <v>0</v>
      </c>
      <c r="J88" s="297">
        <f>IFERROR(INDEX(业绩录入!L$9:L$10001,MATCH($B88,业绩录入!$D$9:$D$10001,0)),0)</f>
        <v>0</v>
      </c>
      <c r="K88" s="297">
        <f>IFERROR(INDEX(业绩录入!M$9:M$10001,MATCH($B88,业绩录入!$D$9:$D$10001,0)),0)</f>
        <v>0</v>
      </c>
      <c r="L88" s="297">
        <f>IFERROR(INDEX(业绩录入!N$9:N$10001,MATCH($B88,业绩录入!$D$9:$D$10001,0)),0)</f>
        <v>0</v>
      </c>
      <c r="M88" s="297">
        <f>IFERROR(INDEX(业绩录入!O$9:O$10001,MATCH($B88,业绩录入!$D$9:$D$10001,0)),0)</f>
        <v>0</v>
      </c>
      <c r="N88" s="297">
        <f>IFERROR(INDEX(业绩录入!P$9:P$10001,MATCH($B88,业绩录入!$D$9:$D$10001,0)),0)</f>
        <v>0</v>
      </c>
      <c r="O88" s="297">
        <f>IFERROR(INDEX(业绩录入!Q$9:Q$10001,MATCH($B88,业绩录入!$D$9:$D$10001,0)),0)</f>
        <v>0</v>
      </c>
      <c r="P88" s="297">
        <f>IFERROR(INDEX(业绩录入!R$9:R$10001,MATCH($B88,业绩录入!$D$9:$D$10001,0)),0)</f>
        <v>0</v>
      </c>
      <c r="Q88" s="297">
        <f>IFERROR(INDEX(业绩录入!S$9:S$10001,MATCH($B88,业绩录入!$D$9:$D$10001,0)),0)</f>
        <v>0</v>
      </c>
      <c r="R88" s="297">
        <f>IFERROR(INDEX(业绩录入!T$9:T$10001,MATCH($B88,业绩录入!$D$9:$D$10001,0)),0)</f>
        <v>0</v>
      </c>
      <c r="S88" s="297">
        <f>IFERROR(INDEX(业绩录入!U$9:U$10001,MATCH($B88,业绩录入!$D$9:$D$10001,0)),0)</f>
        <v>0</v>
      </c>
      <c r="T88" s="297">
        <f>IFERROR(INDEX(业绩录入!V$9:V$10001,MATCH($B88,业绩录入!$D$9:$D$10001,0)),0)</f>
        <v>0</v>
      </c>
      <c r="U88" s="676"/>
      <c r="V88" s="297"/>
      <c r="W88" s="297"/>
      <c r="X88" s="297"/>
      <c r="Y88" s="297">
        <f>IFERROR(INDEX(业绩录入!W$9:W$10001,MATCH($B88,业绩录入!$D$9:$D$10001,0)),0)</f>
        <v>0</v>
      </c>
      <c r="Z88" s="297">
        <f>IFERROR(INDEX(业绩录入!X$9:X$10001,MATCH($B88,业绩录入!$D$9:$D$10001,0)),0)</f>
        <v>0</v>
      </c>
      <c r="AA88" s="297">
        <f>IFERROR(INDEX(业绩录入!Y$9:Y$10001,MATCH($B88,业绩录入!$D$9:$D$10001,0)),0)</f>
        <v>0</v>
      </c>
      <c r="AB88" s="297">
        <f>IFERROR(INDEX(业绩录入!Z$9:Z$10001,MATCH($B88,业绩录入!$D$9:$D$10001,0)),0)</f>
        <v>0</v>
      </c>
      <c r="AC88" s="297">
        <f>IFERROR(INDEX(业绩录入!AA$9:AA$10001,MATCH($B88,业绩录入!$D$9:$D$10001,0)),0)</f>
        <v>0</v>
      </c>
      <c r="AD88" s="297">
        <f>IFERROR(INDEX(业绩录入!AB$9:AB$10001,MATCH($B88,业绩录入!$D$9:$D$10001,0)),0)</f>
        <v>0</v>
      </c>
      <c r="AE88" s="297">
        <f>IFERROR(INDEX(业绩录入!AC$9:AC$10001,MATCH($B88,业绩录入!$D$9:$D$10001,0)),0)</f>
        <v>0</v>
      </c>
      <c r="AF88" s="297">
        <f>IFERROR(INDEX(业绩录入!AD$9:AD$10001,MATCH($B88,业绩录入!$D$9:$D$10001,0)),0)</f>
        <v>0</v>
      </c>
      <c r="AG88" s="297">
        <f>IFERROR(INDEX(业绩录入!AE$9:AE$10001,MATCH($B88,业绩录入!$D$9:$D$10001,0)),0)</f>
        <v>0</v>
      </c>
      <c r="AH88" s="297">
        <f>IFERROR(INDEX(业绩录入!AF$9:AF$10001,MATCH($B88,业绩录入!$D$9:$D$10001,0)),0)</f>
        <v>0</v>
      </c>
      <c r="AI88" s="297">
        <f>IFERROR(INDEX(业绩录入!AG$9:AG$10001,MATCH($B88,业绩录入!$D$9:$D$10001,0)),0)</f>
        <v>0</v>
      </c>
      <c r="AJ88" s="297">
        <f>IFERROR(INDEX(业绩录入!AH$9:AH$10001,MATCH($B88,业绩录入!$D$9:$D$10001,0)),0)</f>
        <v>0</v>
      </c>
      <c r="AK88" s="297">
        <f>IFERROR(INDEX(业绩录入!AI$9:AI$10001,MATCH($B88,业绩录入!$D$9:$D$10001,0)),0)</f>
        <v>0</v>
      </c>
      <c r="AL88" s="297">
        <f>IFERROR(INDEX(业绩录入!AJ$9:AJ$10001,MATCH($B88,业绩录入!$D$9:$D$10001,0)),0)</f>
        <v>0</v>
      </c>
      <c r="AM88" s="297">
        <f>IFERROR(INDEX(业绩录入!AK$9:AK$10001,MATCH($B88,业绩录入!$D$9:$D$10001,0)),0)</f>
        <v>0</v>
      </c>
      <c r="AN88" s="297">
        <f>IFERROR(INDEX(业绩录入!AL$9:AL$10001,MATCH($B88,业绩录入!$D$9:$D$10001,0)),0)</f>
        <v>0</v>
      </c>
      <c r="AO88" s="297">
        <f>IFERROR(INDEX(业绩录入!AM$9:AM$10001,MATCH($B88,业绩录入!$D$9:$D$10001,0)),0)</f>
        <v>0</v>
      </c>
      <c r="AP88" s="297">
        <f>IFERROR(INDEX(业绩录入!AN$9:AN$10001,MATCH($B88,业绩录入!$D$9:$D$10001,0)),0)</f>
        <v>0</v>
      </c>
      <c r="AQ88" s="297">
        <f>IFERROR(INDEX(业绩录入!AO$9:AO$10001,MATCH($B88,业绩录入!$D$9:$D$10001,0)),0)</f>
        <v>0</v>
      </c>
      <c r="AR88" s="297">
        <f>IFERROR(INDEX(业绩录入!AP$9:AP$10001,MATCH($B88,业绩录入!$D$9:$D$10001,0)),0)</f>
        <v>0</v>
      </c>
      <c r="AS88" s="297">
        <f>IFERROR(INDEX(业绩录入!AQ$9:AQ$10001,MATCH($B88,业绩录入!$D$9:$D$10001,0)),0)</f>
        <v>0</v>
      </c>
      <c r="AT88" s="297">
        <f>IFERROR(INDEX(业绩录入!AR$9:AR$10001,MATCH($B88,业绩录入!$D$9:$D$10001,0)),0)</f>
        <v>0</v>
      </c>
      <c r="AU88" s="297">
        <f>IFERROR(INDEX(业绩录入!AS$9:AS$10001,MATCH($B88,业绩录入!$D$9:$D$10001,0)),0)</f>
        <v>0</v>
      </c>
      <c r="AV88" s="297">
        <f>IFERROR(INDEX(业绩录入!AT$9:AT$10001,MATCH($B88,业绩录入!$D$9:$D$10001,0)),0)</f>
        <v>0</v>
      </c>
      <c r="AW88" s="297">
        <f>IFERROR(INDEX(业绩录入!AU$9:AU$10001,MATCH($B88,业绩录入!$D$9:$D$10001,0)),0)</f>
        <v>0</v>
      </c>
      <c r="AX88" s="297">
        <f>IFERROR(INDEX(业绩录入!AV$9:AV$10001,MATCH($B88,业绩录入!$D$9:$D$10001,0)),0)</f>
        <v>0</v>
      </c>
      <c r="AY88" s="297">
        <f>IFERROR(INDEX(业绩录入!AW$9:AW$10001,MATCH($B88,业绩录入!$D$9:$D$10001,0)),0)</f>
        <v>0</v>
      </c>
      <c r="AZ88" s="297">
        <f>IFERROR(INDEX(业绩录入!AX$9:AX$10001,MATCH($B88,业绩录入!$D$9:$D$10001,0)),0)</f>
        <v>0</v>
      </c>
      <c r="BA88" s="297">
        <f>IFERROR(INDEX(业绩录入!AY$9:AY$10001,MATCH($B88,业绩录入!$D$9:$D$10001,0)),0)</f>
        <v>0</v>
      </c>
      <c r="BB88" s="297">
        <f>IFERROR(INDEX(业绩录入!AZ$9:AZ$10001,MATCH($B88,业绩录入!$D$9:$D$10001,0)),0)</f>
        <v>0</v>
      </c>
      <c r="BC88" s="297">
        <f>IFERROR(INDEX(业绩录入!BA$9:BA$10001,MATCH($B88,业绩录入!$D$9:$D$10001,0)),0)</f>
        <v>0</v>
      </c>
      <c r="BD88" s="297">
        <f>IFERROR(INDEX(业绩录入!BB$9:BB$10001,MATCH($B88,业绩录入!$D$9:$D$10001,0)),0)</f>
        <v>0</v>
      </c>
      <c r="BE88" s="297">
        <f>IFERROR(INDEX(业绩录入!BC$9:BC$10001,MATCH($B88,业绩录入!$D$9:$D$10001,0)),0)</f>
        <v>0</v>
      </c>
      <c r="BF88" s="297">
        <f>IFERROR(INDEX(业绩录入!BD$9:BD$10001,MATCH($B88,业绩录入!$D$9:$D$10001,0)),0)</f>
        <v>0</v>
      </c>
      <c r="BG88" s="297">
        <f>IFERROR(INDEX(业绩录入!BE$9:BE$10001,MATCH($B88,业绩录入!$D$9:$D$10001,0)),0)</f>
        <v>0</v>
      </c>
      <c r="BH88" s="297">
        <f>IFERROR(INDEX(业绩录入!BF$9:BF$10001,MATCH($B88,业绩录入!$D$9:$D$10001,0)),0)</f>
        <v>0</v>
      </c>
      <c r="BI88" s="297">
        <f>IFERROR(INDEX(业绩录入!BG$9:BG$10001,MATCH($B88,业绩录入!$D$9:$D$10001,0)),0)</f>
        <v>0</v>
      </c>
      <c r="BJ88" s="297">
        <f>IFERROR(INDEX(业绩录入!BH$9:BH$10001,MATCH($B88,业绩录入!$D$9:$D$10001,0)),0)</f>
        <v>0</v>
      </c>
      <c r="BK88" s="297">
        <f>IFERROR(INDEX(业绩录入!BI$9:BI$10001,MATCH($B88,业绩录入!$D$9:$D$10001,0)),0)</f>
        <v>0</v>
      </c>
      <c r="BL88" s="297">
        <f>IFERROR(INDEX(业绩录入!BJ$9:BJ$10001,MATCH($B88,业绩录入!$D$9:$D$10001,0)),0)</f>
        <v>0</v>
      </c>
      <c r="BM88" s="297">
        <f>IFERROR(INDEX(业绩录入!BK$9:BK$10001,MATCH($B88,业绩录入!$D$9:$D$10001,0)),0)</f>
        <v>0</v>
      </c>
      <c r="BN88" s="297">
        <f>IFERROR(INDEX(业绩录入!BL$9:BL$10001,MATCH($B88,业绩录入!$D$9:$D$10001,0)),0)</f>
        <v>0</v>
      </c>
      <c r="BO88" s="297">
        <f>IFERROR(INDEX(业绩录入!BM$9:BM$10001,MATCH($B88,业绩录入!$D$9:$D$10001,0)),0)</f>
        <v>0</v>
      </c>
      <c r="BP88" s="297">
        <f>IFERROR(INDEX(业绩录入!BN$9:BN$10001,MATCH($B88,业绩录入!$D$9:$D$10001,0)),0)</f>
        <v>0</v>
      </c>
      <c r="BQ88" s="297">
        <f>IFERROR(INDEX(业绩录入!BO$9:BO$10001,MATCH($B88,业绩录入!$D$9:$D$10001,0)),0)</f>
        <v>0</v>
      </c>
      <c r="BR88" s="297">
        <f>IFERROR(INDEX(业绩录入!BP$9:BP$10001,MATCH($B88,业绩录入!$D$9:$D$10001,0)),0)</f>
        <v>0</v>
      </c>
      <c r="BS88" s="297">
        <f>IFERROR(INDEX(业绩录入!BQ$9:BQ$10001,MATCH($B88,业绩录入!$D$9:$D$10001,0)),0)</f>
        <v>0</v>
      </c>
      <c r="BT88" s="297">
        <f>IFERROR(INDEX(业绩录入!BR$9:BR$10001,MATCH($B88,业绩录入!$D$9:$D$10001,0)),0)</f>
        <v>0</v>
      </c>
      <c r="BU88" s="297">
        <f>IFERROR(INDEX(业绩录入!BS$9:BS$10001,MATCH($B88,业绩录入!$D$9:$D$10001,0)),0)</f>
        <v>0</v>
      </c>
      <c r="BV88" s="297">
        <f>IFERROR(INDEX(业绩录入!BT$9:BT$10001,MATCH($B88,业绩录入!$D$9:$D$10001,0)),0)</f>
        <v>0</v>
      </c>
      <c r="BW88" s="297">
        <f>IFERROR(INDEX(业绩录入!BU$9:BU$10001,MATCH($B88,业绩录入!$D$9:$D$10001,0)),0)</f>
        <v>0</v>
      </c>
      <c r="BX88" s="297">
        <f>IFERROR(INDEX(业绩录入!BV$9:BV$10001,MATCH($B88,业绩录入!$D$9:$D$10001,0)),0)</f>
        <v>0</v>
      </c>
      <c r="BY88" s="297">
        <f>IFERROR(INDEX(业绩录入!BW$9:BW$10001,MATCH($B88,业绩录入!$D$9:$D$10001,0)),0)</f>
        <v>0</v>
      </c>
      <c r="BZ88" s="297">
        <f>IFERROR(INDEX(业绩录入!BX$9:BX$10001,MATCH($B88,业绩录入!$D$9:$D$10001,0)),0)</f>
        <v>0</v>
      </c>
      <c r="CA88" s="297">
        <f>IFERROR(INDEX(业绩录入!BY$9:BY$10001,MATCH($B88,业绩录入!$D$9:$D$10001,0)),0)</f>
        <v>0</v>
      </c>
      <c r="CB88" s="297">
        <f>IFERROR(INDEX(业绩录入!BZ$9:BZ$10001,MATCH($B88,业绩录入!$D$9:$D$10001,0)),0)</f>
        <v>0</v>
      </c>
      <c r="CC88" s="297">
        <f>IFERROR(INDEX(业绩录入!CA$9:CA$10001,MATCH($B88,业绩录入!$D$9:$D$10001,0)),0)</f>
        <v>0</v>
      </c>
      <c r="CD88" s="297">
        <f>IFERROR(INDEX(业绩录入!CB$9:CB$10001,MATCH($B88,业绩录入!$D$9:$D$10001,0)),0)</f>
        <v>0</v>
      </c>
      <c r="CE88" s="297">
        <f>IFERROR(INDEX(业绩录入!CC$9:CC$10001,MATCH($B88,业绩录入!$D$9:$D$10001,0)),0)</f>
        <v>0</v>
      </c>
      <c r="CF88" s="297">
        <f>IFERROR(INDEX(业绩录入!CD$9:CD$10001,MATCH($B88,业绩录入!$D$9:$D$10001,0)),0)</f>
        <v>0</v>
      </c>
      <c r="CG88" s="297">
        <f>IFERROR(INDEX(业绩录入!CE$9:CE$10001,MATCH($B88,业绩录入!$D$9:$D$10001,0)),0)</f>
        <v>0</v>
      </c>
      <c r="CH88" s="297">
        <f>IFERROR(INDEX(业绩录入!CF$9:CF$10001,MATCH($B88,业绩录入!$D$9:$D$10001,0)),0)</f>
        <v>0</v>
      </c>
      <c r="CI88" s="297">
        <f>IFERROR(INDEX(业绩录入!CG$9:CG$10001,MATCH($B88,业绩录入!$D$9:$D$10001,0)),0)</f>
        <v>0</v>
      </c>
    </row>
    <row r="89" spans="1:87" s="319" customFormat="1">
      <c r="A89" s="638">
        <f t="shared" si="4"/>
        <v>0</v>
      </c>
      <c r="B89" s="297" t="str">
        <f>IFERROR(INDEX(业绩录入!$D$9:$D$44,MATCH(SMALL(业绩录入!$A$9:$A$44,ROW(A43)),业绩录入!$A$9:$A$44,0)),"")</f>
        <v/>
      </c>
      <c r="C89" s="297">
        <f>IFERROR(INDEX(业绩录入!E$9:E$10001,MATCH($B89,业绩录入!$D$9:$D$10001,0)),0)</f>
        <v>0</v>
      </c>
      <c r="D89" s="297">
        <f>IFERROR(INDEX(业绩录入!F$9:F$10001,MATCH($B89,业绩录入!$D$9:$D$10001,0)),0)</f>
        <v>0</v>
      </c>
      <c r="E89" s="297">
        <f>IFERROR(INDEX(业绩录入!G$9:G$10001,MATCH($B89,业绩录入!$D$9:$D$10001,0)),0)</f>
        <v>0</v>
      </c>
      <c r="F89" s="297">
        <f>IFERROR(INDEX(业绩录入!H$9:H$10001,MATCH($B89,业绩录入!$D$9:$D$10001,0)),0)</f>
        <v>0</v>
      </c>
      <c r="G89" s="297">
        <f>IFERROR(INDEX(业绩录入!I$9:I$10001,MATCH($B89,业绩录入!$D$9:$D$10001,0)),0)</f>
        <v>0</v>
      </c>
      <c r="H89" s="297">
        <f>IFERROR(INDEX(业绩录入!J$9:J$10001,MATCH($B89,业绩录入!$D$9:$D$10001,0)),0)</f>
        <v>0</v>
      </c>
      <c r="I89" s="297">
        <f>IFERROR(INDEX(业绩录入!K$9:K$10001,MATCH($B89,业绩录入!$D$9:$D$10001,0)),0)</f>
        <v>0</v>
      </c>
      <c r="J89" s="297">
        <f>IFERROR(INDEX(业绩录入!L$9:L$10001,MATCH($B89,业绩录入!$D$9:$D$10001,0)),0)</f>
        <v>0</v>
      </c>
      <c r="K89" s="297">
        <f>IFERROR(INDEX(业绩录入!M$9:M$10001,MATCH($B89,业绩录入!$D$9:$D$10001,0)),0)</f>
        <v>0</v>
      </c>
      <c r="L89" s="297">
        <f>IFERROR(INDEX(业绩录入!N$9:N$10001,MATCH($B89,业绩录入!$D$9:$D$10001,0)),0)</f>
        <v>0</v>
      </c>
      <c r="M89" s="297">
        <f>IFERROR(INDEX(业绩录入!O$9:O$10001,MATCH($B89,业绩录入!$D$9:$D$10001,0)),0)</f>
        <v>0</v>
      </c>
      <c r="N89" s="297">
        <f>IFERROR(INDEX(业绩录入!P$9:P$10001,MATCH($B89,业绩录入!$D$9:$D$10001,0)),0)</f>
        <v>0</v>
      </c>
      <c r="O89" s="297">
        <f>IFERROR(INDEX(业绩录入!Q$9:Q$10001,MATCH($B89,业绩录入!$D$9:$D$10001,0)),0)</f>
        <v>0</v>
      </c>
      <c r="P89" s="297">
        <f>IFERROR(INDEX(业绩录入!R$9:R$10001,MATCH($B89,业绩录入!$D$9:$D$10001,0)),0)</f>
        <v>0</v>
      </c>
      <c r="Q89" s="297">
        <f>IFERROR(INDEX(业绩录入!S$9:S$10001,MATCH($B89,业绩录入!$D$9:$D$10001,0)),0)</f>
        <v>0</v>
      </c>
      <c r="R89" s="297">
        <f>IFERROR(INDEX(业绩录入!T$9:T$10001,MATCH($B89,业绩录入!$D$9:$D$10001,0)),0)</f>
        <v>0</v>
      </c>
      <c r="S89" s="297">
        <f>IFERROR(INDEX(业绩录入!U$9:U$10001,MATCH($B89,业绩录入!$D$9:$D$10001,0)),0)</f>
        <v>0</v>
      </c>
      <c r="T89" s="297">
        <f>IFERROR(INDEX(业绩录入!V$9:V$10001,MATCH($B89,业绩录入!$D$9:$D$10001,0)),0)</f>
        <v>0</v>
      </c>
      <c r="U89" s="676"/>
      <c r="V89" s="297"/>
      <c r="W89" s="297"/>
      <c r="X89" s="297"/>
      <c r="Y89" s="297">
        <f>IFERROR(INDEX(业绩录入!W$9:W$10001,MATCH($B89,业绩录入!$D$9:$D$10001,0)),0)</f>
        <v>0</v>
      </c>
      <c r="Z89" s="297">
        <f>IFERROR(INDEX(业绩录入!X$9:X$10001,MATCH($B89,业绩录入!$D$9:$D$10001,0)),0)</f>
        <v>0</v>
      </c>
      <c r="AA89" s="297">
        <f>IFERROR(INDEX(业绩录入!Y$9:Y$10001,MATCH($B89,业绩录入!$D$9:$D$10001,0)),0)</f>
        <v>0</v>
      </c>
      <c r="AB89" s="297">
        <f>IFERROR(INDEX(业绩录入!Z$9:Z$10001,MATCH($B89,业绩录入!$D$9:$D$10001,0)),0)</f>
        <v>0</v>
      </c>
      <c r="AC89" s="297">
        <f>IFERROR(INDEX(业绩录入!AA$9:AA$10001,MATCH($B89,业绩录入!$D$9:$D$10001,0)),0)</f>
        <v>0</v>
      </c>
      <c r="AD89" s="297">
        <f>IFERROR(INDEX(业绩录入!AB$9:AB$10001,MATCH($B89,业绩录入!$D$9:$D$10001,0)),0)</f>
        <v>0</v>
      </c>
      <c r="AE89" s="297">
        <f>IFERROR(INDEX(业绩录入!AC$9:AC$10001,MATCH($B89,业绩录入!$D$9:$D$10001,0)),0)</f>
        <v>0</v>
      </c>
      <c r="AF89" s="297">
        <f>IFERROR(INDEX(业绩录入!AD$9:AD$10001,MATCH($B89,业绩录入!$D$9:$D$10001,0)),0)</f>
        <v>0</v>
      </c>
      <c r="AG89" s="297">
        <f>IFERROR(INDEX(业绩录入!AE$9:AE$10001,MATCH($B89,业绩录入!$D$9:$D$10001,0)),0)</f>
        <v>0</v>
      </c>
      <c r="AH89" s="297">
        <f>IFERROR(INDEX(业绩录入!AF$9:AF$10001,MATCH($B89,业绩录入!$D$9:$D$10001,0)),0)</f>
        <v>0</v>
      </c>
      <c r="AI89" s="297">
        <f>IFERROR(INDEX(业绩录入!AG$9:AG$10001,MATCH($B89,业绩录入!$D$9:$D$10001,0)),0)</f>
        <v>0</v>
      </c>
      <c r="AJ89" s="297">
        <f>IFERROR(INDEX(业绩录入!AH$9:AH$10001,MATCH($B89,业绩录入!$D$9:$D$10001,0)),0)</f>
        <v>0</v>
      </c>
      <c r="AK89" s="297">
        <f>IFERROR(INDEX(业绩录入!AI$9:AI$10001,MATCH($B89,业绩录入!$D$9:$D$10001,0)),0)</f>
        <v>0</v>
      </c>
      <c r="AL89" s="297">
        <f>IFERROR(INDEX(业绩录入!AJ$9:AJ$10001,MATCH($B89,业绩录入!$D$9:$D$10001,0)),0)</f>
        <v>0</v>
      </c>
      <c r="AM89" s="297">
        <f>IFERROR(INDEX(业绩录入!AK$9:AK$10001,MATCH($B89,业绩录入!$D$9:$D$10001,0)),0)</f>
        <v>0</v>
      </c>
      <c r="AN89" s="297">
        <f>IFERROR(INDEX(业绩录入!AL$9:AL$10001,MATCH($B89,业绩录入!$D$9:$D$10001,0)),0)</f>
        <v>0</v>
      </c>
      <c r="AO89" s="297">
        <f>IFERROR(INDEX(业绩录入!AM$9:AM$10001,MATCH($B89,业绩录入!$D$9:$D$10001,0)),0)</f>
        <v>0</v>
      </c>
      <c r="AP89" s="297">
        <f>IFERROR(INDEX(业绩录入!AN$9:AN$10001,MATCH($B89,业绩录入!$D$9:$D$10001,0)),0)</f>
        <v>0</v>
      </c>
      <c r="AQ89" s="297">
        <f>IFERROR(INDEX(业绩录入!AO$9:AO$10001,MATCH($B89,业绩录入!$D$9:$D$10001,0)),0)</f>
        <v>0</v>
      </c>
      <c r="AR89" s="297">
        <f>IFERROR(INDEX(业绩录入!AP$9:AP$10001,MATCH($B89,业绩录入!$D$9:$D$10001,0)),0)</f>
        <v>0</v>
      </c>
      <c r="AS89" s="297">
        <f>IFERROR(INDEX(业绩录入!AQ$9:AQ$10001,MATCH($B89,业绩录入!$D$9:$D$10001,0)),0)</f>
        <v>0</v>
      </c>
      <c r="AT89" s="297">
        <f>IFERROR(INDEX(业绩录入!AR$9:AR$10001,MATCH($B89,业绩录入!$D$9:$D$10001,0)),0)</f>
        <v>0</v>
      </c>
      <c r="AU89" s="297">
        <f>IFERROR(INDEX(业绩录入!AS$9:AS$10001,MATCH($B89,业绩录入!$D$9:$D$10001,0)),0)</f>
        <v>0</v>
      </c>
      <c r="AV89" s="297">
        <f>IFERROR(INDEX(业绩录入!AT$9:AT$10001,MATCH($B89,业绩录入!$D$9:$D$10001,0)),0)</f>
        <v>0</v>
      </c>
      <c r="AW89" s="297">
        <f>IFERROR(INDEX(业绩录入!AU$9:AU$10001,MATCH($B89,业绩录入!$D$9:$D$10001,0)),0)</f>
        <v>0</v>
      </c>
      <c r="AX89" s="297">
        <f>IFERROR(INDEX(业绩录入!AV$9:AV$10001,MATCH($B89,业绩录入!$D$9:$D$10001,0)),0)</f>
        <v>0</v>
      </c>
      <c r="AY89" s="297">
        <f>IFERROR(INDEX(业绩录入!AW$9:AW$10001,MATCH($B89,业绩录入!$D$9:$D$10001,0)),0)</f>
        <v>0</v>
      </c>
      <c r="AZ89" s="297">
        <f>IFERROR(INDEX(业绩录入!AX$9:AX$10001,MATCH($B89,业绩录入!$D$9:$D$10001,0)),0)</f>
        <v>0</v>
      </c>
      <c r="BA89" s="297">
        <f>IFERROR(INDEX(业绩录入!AY$9:AY$10001,MATCH($B89,业绩录入!$D$9:$D$10001,0)),0)</f>
        <v>0</v>
      </c>
      <c r="BB89" s="297">
        <f>IFERROR(INDEX(业绩录入!AZ$9:AZ$10001,MATCH($B89,业绩录入!$D$9:$D$10001,0)),0)</f>
        <v>0</v>
      </c>
      <c r="BC89" s="297">
        <f>IFERROR(INDEX(业绩录入!BA$9:BA$10001,MATCH($B89,业绩录入!$D$9:$D$10001,0)),0)</f>
        <v>0</v>
      </c>
      <c r="BD89" s="297">
        <f>IFERROR(INDEX(业绩录入!BB$9:BB$10001,MATCH($B89,业绩录入!$D$9:$D$10001,0)),0)</f>
        <v>0</v>
      </c>
      <c r="BE89" s="297">
        <f>IFERROR(INDEX(业绩录入!BC$9:BC$10001,MATCH($B89,业绩录入!$D$9:$D$10001,0)),0)</f>
        <v>0</v>
      </c>
      <c r="BF89" s="297">
        <f>IFERROR(INDEX(业绩录入!BD$9:BD$10001,MATCH($B89,业绩录入!$D$9:$D$10001,0)),0)</f>
        <v>0</v>
      </c>
      <c r="BG89" s="297">
        <f>IFERROR(INDEX(业绩录入!BE$9:BE$10001,MATCH($B89,业绩录入!$D$9:$D$10001,0)),0)</f>
        <v>0</v>
      </c>
      <c r="BH89" s="297">
        <f>IFERROR(INDEX(业绩录入!BF$9:BF$10001,MATCH($B89,业绩录入!$D$9:$D$10001,0)),0)</f>
        <v>0</v>
      </c>
      <c r="BI89" s="297">
        <f>IFERROR(INDEX(业绩录入!BG$9:BG$10001,MATCH($B89,业绩录入!$D$9:$D$10001,0)),0)</f>
        <v>0</v>
      </c>
      <c r="BJ89" s="297">
        <f>IFERROR(INDEX(业绩录入!BH$9:BH$10001,MATCH($B89,业绩录入!$D$9:$D$10001,0)),0)</f>
        <v>0</v>
      </c>
      <c r="BK89" s="297">
        <f>IFERROR(INDEX(业绩录入!BI$9:BI$10001,MATCH($B89,业绩录入!$D$9:$D$10001,0)),0)</f>
        <v>0</v>
      </c>
      <c r="BL89" s="297">
        <f>IFERROR(INDEX(业绩录入!BJ$9:BJ$10001,MATCH($B89,业绩录入!$D$9:$D$10001,0)),0)</f>
        <v>0</v>
      </c>
      <c r="BM89" s="297">
        <f>IFERROR(INDEX(业绩录入!BK$9:BK$10001,MATCH($B89,业绩录入!$D$9:$D$10001,0)),0)</f>
        <v>0</v>
      </c>
      <c r="BN89" s="297">
        <f>IFERROR(INDEX(业绩录入!BL$9:BL$10001,MATCH($B89,业绩录入!$D$9:$D$10001,0)),0)</f>
        <v>0</v>
      </c>
      <c r="BO89" s="297">
        <f>IFERROR(INDEX(业绩录入!BM$9:BM$10001,MATCH($B89,业绩录入!$D$9:$D$10001,0)),0)</f>
        <v>0</v>
      </c>
      <c r="BP89" s="297">
        <f>IFERROR(INDEX(业绩录入!BN$9:BN$10001,MATCH($B89,业绩录入!$D$9:$D$10001,0)),0)</f>
        <v>0</v>
      </c>
      <c r="BQ89" s="297">
        <f>IFERROR(INDEX(业绩录入!BO$9:BO$10001,MATCH($B89,业绩录入!$D$9:$D$10001,0)),0)</f>
        <v>0</v>
      </c>
      <c r="BR89" s="297">
        <f>IFERROR(INDEX(业绩录入!BP$9:BP$10001,MATCH($B89,业绩录入!$D$9:$D$10001,0)),0)</f>
        <v>0</v>
      </c>
      <c r="BS89" s="297">
        <f>IFERROR(INDEX(业绩录入!BQ$9:BQ$10001,MATCH($B89,业绩录入!$D$9:$D$10001,0)),0)</f>
        <v>0</v>
      </c>
      <c r="BT89" s="297">
        <f>IFERROR(INDEX(业绩录入!BR$9:BR$10001,MATCH($B89,业绩录入!$D$9:$D$10001,0)),0)</f>
        <v>0</v>
      </c>
      <c r="BU89" s="297">
        <f>IFERROR(INDEX(业绩录入!BS$9:BS$10001,MATCH($B89,业绩录入!$D$9:$D$10001,0)),0)</f>
        <v>0</v>
      </c>
      <c r="BV89" s="297">
        <f>IFERROR(INDEX(业绩录入!BT$9:BT$10001,MATCH($B89,业绩录入!$D$9:$D$10001,0)),0)</f>
        <v>0</v>
      </c>
      <c r="BW89" s="297">
        <f>IFERROR(INDEX(业绩录入!BU$9:BU$10001,MATCH($B89,业绩录入!$D$9:$D$10001,0)),0)</f>
        <v>0</v>
      </c>
      <c r="BX89" s="297">
        <f>IFERROR(INDEX(业绩录入!BV$9:BV$10001,MATCH($B89,业绩录入!$D$9:$D$10001,0)),0)</f>
        <v>0</v>
      </c>
      <c r="BY89" s="297">
        <f>IFERROR(INDEX(业绩录入!BW$9:BW$10001,MATCH($B89,业绩录入!$D$9:$D$10001,0)),0)</f>
        <v>0</v>
      </c>
      <c r="BZ89" s="297">
        <f>IFERROR(INDEX(业绩录入!BX$9:BX$10001,MATCH($B89,业绩录入!$D$9:$D$10001,0)),0)</f>
        <v>0</v>
      </c>
      <c r="CA89" s="297">
        <f>IFERROR(INDEX(业绩录入!BY$9:BY$10001,MATCH($B89,业绩录入!$D$9:$D$10001,0)),0)</f>
        <v>0</v>
      </c>
      <c r="CB89" s="297">
        <f>IFERROR(INDEX(业绩录入!BZ$9:BZ$10001,MATCH($B89,业绩录入!$D$9:$D$10001,0)),0)</f>
        <v>0</v>
      </c>
      <c r="CC89" s="297">
        <f>IFERROR(INDEX(业绩录入!CA$9:CA$10001,MATCH($B89,业绩录入!$D$9:$D$10001,0)),0)</f>
        <v>0</v>
      </c>
      <c r="CD89" s="297">
        <f>IFERROR(INDEX(业绩录入!CB$9:CB$10001,MATCH($B89,业绩录入!$D$9:$D$10001,0)),0)</f>
        <v>0</v>
      </c>
      <c r="CE89" s="297">
        <f>IFERROR(INDEX(业绩录入!CC$9:CC$10001,MATCH($B89,业绩录入!$D$9:$D$10001,0)),0)</f>
        <v>0</v>
      </c>
      <c r="CF89" s="297">
        <f>IFERROR(INDEX(业绩录入!CD$9:CD$10001,MATCH($B89,业绩录入!$D$9:$D$10001,0)),0)</f>
        <v>0</v>
      </c>
      <c r="CG89" s="297">
        <f>IFERROR(INDEX(业绩录入!CE$9:CE$10001,MATCH($B89,业绩录入!$D$9:$D$10001,0)),0)</f>
        <v>0</v>
      </c>
      <c r="CH89" s="297">
        <f>IFERROR(INDEX(业绩录入!CF$9:CF$10001,MATCH($B89,业绩录入!$D$9:$D$10001,0)),0)</f>
        <v>0</v>
      </c>
      <c r="CI89" s="297">
        <f>IFERROR(INDEX(业绩录入!CG$9:CG$10001,MATCH($B89,业绩录入!$D$9:$D$10001,0)),0)</f>
        <v>0</v>
      </c>
    </row>
    <row r="90" spans="1:87" s="319" customFormat="1">
      <c r="A90" s="638">
        <f t="shared" si="4"/>
        <v>0</v>
      </c>
      <c r="B90" s="297" t="str">
        <f>IFERROR(INDEX(业绩录入!$D$9:$D$44,MATCH(SMALL(业绩录入!$A$9:$A$44,ROW(A44)),业绩录入!$A$9:$A$44,0)),"")</f>
        <v/>
      </c>
      <c r="C90" s="297">
        <f>IFERROR(INDEX(业绩录入!E$9:E$10001,MATCH($B90,业绩录入!$D$9:$D$10001,0)),0)</f>
        <v>0</v>
      </c>
      <c r="D90" s="297">
        <f>IFERROR(INDEX(业绩录入!F$9:F$10001,MATCH($B90,业绩录入!$D$9:$D$10001,0)),0)</f>
        <v>0</v>
      </c>
      <c r="E90" s="297">
        <f>IFERROR(INDEX(业绩录入!G$9:G$10001,MATCH($B90,业绩录入!$D$9:$D$10001,0)),0)</f>
        <v>0</v>
      </c>
      <c r="F90" s="297">
        <f>IFERROR(INDEX(业绩录入!H$9:H$10001,MATCH($B90,业绩录入!$D$9:$D$10001,0)),0)</f>
        <v>0</v>
      </c>
      <c r="G90" s="297">
        <f>IFERROR(INDEX(业绩录入!I$9:I$10001,MATCH($B90,业绩录入!$D$9:$D$10001,0)),0)</f>
        <v>0</v>
      </c>
      <c r="H90" s="297">
        <f>IFERROR(INDEX(业绩录入!J$9:J$10001,MATCH($B90,业绩录入!$D$9:$D$10001,0)),0)</f>
        <v>0</v>
      </c>
      <c r="I90" s="297">
        <f>IFERROR(INDEX(业绩录入!K$9:K$10001,MATCH($B90,业绩录入!$D$9:$D$10001,0)),0)</f>
        <v>0</v>
      </c>
      <c r="J90" s="297">
        <f>IFERROR(INDEX(业绩录入!L$9:L$10001,MATCH($B90,业绩录入!$D$9:$D$10001,0)),0)</f>
        <v>0</v>
      </c>
      <c r="K90" s="297">
        <f>IFERROR(INDEX(业绩录入!M$9:M$10001,MATCH($B90,业绩录入!$D$9:$D$10001,0)),0)</f>
        <v>0</v>
      </c>
      <c r="L90" s="297">
        <f>IFERROR(INDEX(业绩录入!N$9:N$10001,MATCH($B90,业绩录入!$D$9:$D$10001,0)),0)</f>
        <v>0</v>
      </c>
      <c r="M90" s="297">
        <f>IFERROR(INDEX(业绩录入!O$9:O$10001,MATCH($B90,业绩录入!$D$9:$D$10001,0)),0)</f>
        <v>0</v>
      </c>
      <c r="N90" s="297">
        <f>IFERROR(INDEX(业绩录入!P$9:P$10001,MATCH($B90,业绩录入!$D$9:$D$10001,0)),0)</f>
        <v>0</v>
      </c>
      <c r="O90" s="297">
        <f>IFERROR(INDEX(业绩录入!Q$9:Q$10001,MATCH($B90,业绩录入!$D$9:$D$10001,0)),0)</f>
        <v>0</v>
      </c>
      <c r="P90" s="297">
        <f>IFERROR(INDEX(业绩录入!R$9:R$10001,MATCH($B90,业绩录入!$D$9:$D$10001,0)),0)</f>
        <v>0</v>
      </c>
      <c r="Q90" s="297">
        <f>IFERROR(INDEX(业绩录入!S$9:S$10001,MATCH($B90,业绩录入!$D$9:$D$10001,0)),0)</f>
        <v>0</v>
      </c>
      <c r="R90" s="297">
        <f>IFERROR(INDEX(业绩录入!T$9:T$10001,MATCH($B90,业绩录入!$D$9:$D$10001,0)),0)</f>
        <v>0</v>
      </c>
      <c r="S90" s="297">
        <f>IFERROR(INDEX(业绩录入!U$9:U$10001,MATCH($B90,业绩录入!$D$9:$D$10001,0)),0)</f>
        <v>0</v>
      </c>
      <c r="T90" s="297">
        <f>IFERROR(INDEX(业绩录入!V$9:V$10001,MATCH($B90,业绩录入!$D$9:$D$10001,0)),0)</f>
        <v>0</v>
      </c>
      <c r="U90" s="676"/>
      <c r="V90" s="297"/>
      <c r="W90" s="297"/>
      <c r="X90" s="297"/>
      <c r="Y90" s="297">
        <f>IFERROR(INDEX(业绩录入!W$9:W$10001,MATCH($B90,业绩录入!$D$9:$D$10001,0)),0)</f>
        <v>0</v>
      </c>
      <c r="Z90" s="297">
        <f>IFERROR(INDEX(业绩录入!X$9:X$10001,MATCH($B90,业绩录入!$D$9:$D$10001,0)),0)</f>
        <v>0</v>
      </c>
      <c r="AA90" s="297">
        <f>IFERROR(INDEX(业绩录入!Y$9:Y$10001,MATCH($B90,业绩录入!$D$9:$D$10001,0)),0)</f>
        <v>0</v>
      </c>
      <c r="AB90" s="297">
        <f>IFERROR(INDEX(业绩录入!Z$9:Z$10001,MATCH($B90,业绩录入!$D$9:$D$10001,0)),0)</f>
        <v>0</v>
      </c>
      <c r="AC90" s="297">
        <f>IFERROR(INDEX(业绩录入!AA$9:AA$10001,MATCH($B90,业绩录入!$D$9:$D$10001,0)),0)</f>
        <v>0</v>
      </c>
      <c r="AD90" s="297">
        <f>IFERROR(INDEX(业绩录入!AB$9:AB$10001,MATCH($B90,业绩录入!$D$9:$D$10001,0)),0)</f>
        <v>0</v>
      </c>
      <c r="AE90" s="297">
        <f>IFERROR(INDEX(业绩录入!AC$9:AC$10001,MATCH($B90,业绩录入!$D$9:$D$10001,0)),0)</f>
        <v>0</v>
      </c>
      <c r="AF90" s="297">
        <f>IFERROR(INDEX(业绩录入!AD$9:AD$10001,MATCH($B90,业绩录入!$D$9:$D$10001,0)),0)</f>
        <v>0</v>
      </c>
      <c r="AG90" s="297">
        <f>IFERROR(INDEX(业绩录入!AE$9:AE$10001,MATCH($B90,业绩录入!$D$9:$D$10001,0)),0)</f>
        <v>0</v>
      </c>
      <c r="AH90" s="297">
        <f>IFERROR(INDEX(业绩录入!AF$9:AF$10001,MATCH($B90,业绩录入!$D$9:$D$10001,0)),0)</f>
        <v>0</v>
      </c>
      <c r="AI90" s="297">
        <f>IFERROR(INDEX(业绩录入!AG$9:AG$10001,MATCH($B90,业绩录入!$D$9:$D$10001,0)),0)</f>
        <v>0</v>
      </c>
      <c r="AJ90" s="297">
        <f>IFERROR(INDEX(业绩录入!AH$9:AH$10001,MATCH($B90,业绩录入!$D$9:$D$10001,0)),0)</f>
        <v>0</v>
      </c>
      <c r="AK90" s="297">
        <f>IFERROR(INDEX(业绩录入!AI$9:AI$10001,MATCH($B90,业绩录入!$D$9:$D$10001,0)),0)</f>
        <v>0</v>
      </c>
      <c r="AL90" s="297">
        <f>IFERROR(INDEX(业绩录入!AJ$9:AJ$10001,MATCH($B90,业绩录入!$D$9:$D$10001,0)),0)</f>
        <v>0</v>
      </c>
      <c r="AM90" s="297">
        <f>IFERROR(INDEX(业绩录入!AK$9:AK$10001,MATCH($B90,业绩录入!$D$9:$D$10001,0)),0)</f>
        <v>0</v>
      </c>
      <c r="AN90" s="297">
        <f>IFERROR(INDEX(业绩录入!AL$9:AL$10001,MATCH($B90,业绩录入!$D$9:$D$10001,0)),0)</f>
        <v>0</v>
      </c>
      <c r="AO90" s="297">
        <f>IFERROR(INDEX(业绩录入!AM$9:AM$10001,MATCH($B90,业绩录入!$D$9:$D$10001,0)),0)</f>
        <v>0</v>
      </c>
      <c r="AP90" s="297">
        <f>IFERROR(INDEX(业绩录入!AN$9:AN$10001,MATCH($B90,业绩录入!$D$9:$D$10001,0)),0)</f>
        <v>0</v>
      </c>
      <c r="AQ90" s="297">
        <f>IFERROR(INDEX(业绩录入!AO$9:AO$10001,MATCH($B90,业绩录入!$D$9:$D$10001,0)),0)</f>
        <v>0</v>
      </c>
      <c r="AR90" s="297">
        <f>IFERROR(INDEX(业绩录入!AP$9:AP$10001,MATCH($B90,业绩录入!$D$9:$D$10001,0)),0)</f>
        <v>0</v>
      </c>
      <c r="AS90" s="297">
        <f>IFERROR(INDEX(业绩录入!AQ$9:AQ$10001,MATCH($B90,业绩录入!$D$9:$D$10001,0)),0)</f>
        <v>0</v>
      </c>
      <c r="AT90" s="297">
        <f>IFERROR(INDEX(业绩录入!AR$9:AR$10001,MATCH($B90,业绩录入!$D$9:$D$10001,0)),0)</f>
        <v>0</v>
      </c>
      <c r="AU90" s="297">
        <f>IFERROR(INDEX(业绩录入!AS$9:AS$10001,MATCH($B90,业绩录入!$D$9:$D$10001,0)),0)</f>
        <v>0</v>
      </c>
      <c r="AV90" s="297">
        <f>IFERROR(INDEX(业绩录入!AT$9:AT$10001,MATCH($B90,业绩录入!$D$9:$D$10001,0)),0)</f>
        <v>0</v>
      </c>
      <c r="AW90" s="297">
        <f>IFERROR(INDEX(业绩录入!AU$9:AU$10001,MATCH($B90,业绩录入!$D$9:$D$10001,0)),0)</f>
        <v>0</v>
      </c>
      <c r="AX90" s="297">
        <f>IFERROR(INDEX(业绩录入!AV$9:AV$10001,MATCH($B90,业绩录入!$D$9:$D$10001,0)),0)</f>
        <v>0</v>
      </c>
      <c r="AY90" s="297">
        <f>IFERROR(INDEX(业绩录入!AW$9:AW$10001,MATCH($B90,业绩录入!$D$9:$D$10001,0)),0)</f>
        <v>0</v>
      </c>
      <c r="AZ90" s="297">
        <f>IFERROR(INDEX(业绩录入!AX$9:AX$10001,MATCH($B90,业绩录入!$D$9:$D$10001,0)),0)</f>
        <v>0</v>
      </c>
      <c r="BA90" s="297">
        <f>IFERROR(INDEX(业绩录入!AY$9:AY$10001,MATCH($B90,业绩录入!$D$9:$D$10001,0)),0)</f>
        <v>0</v>
      </c>
      <c r="BB90" s="297">
        <f>IFERROR(INDEX(业绩录入!AZ$9:AZ$10001,MATCH($B90,业绩录入!$D$9:$D$10001,0)),0)</f>
        <v>0</v>
      </c>
      <c r="BC90" s="297">
        <f>IFERROR(INDEX(业绩录入!BA$9:BA$10001,MATCH($B90,业绩录入!$D$9:$D$10001,0)),0)</f>
        <v>0</v>
      </c>
      <c r="BD90" s="297">
        <f>IFERROR(INDEX(业绩录入!BB$9:BB$10001,MATCH($B90,业绩录入!$D$9:$D$10001,0)),0)</f>
        <v>0</v>
      </c>
      <c r="BE90" s="297">
        <f>IFERROR(INDEX(业绩录入!BC$9:BC$10001,MATCH($B90,业绩录入!$D$9:$D$10001,0)),0)</f>
        <v>0</v>
      </c>
      <c r="BF90" s="297">
        <f>IFERROR(INDEX(业绩录入!BD$9:BD$10001,MATCH($B90,业绩录入!$D$9:$D$10001,0)),0)</f>
        <v>0</v>
      </c>
      <c r="BG90" s="297">
        <f>IFERROR(INDEX(业绩录入!BE$9:BE$10001,MATCH($B90,业绩录入!$D$9:$D$10001,0)),0)</f>
        <v>0</v>
      </c>
      <c r="BH90" s="297">
        <f>IFERROR(INDEX(业绩录入!BF$9:BF$10001,MATCH($B90,业绩录入!$D$9:$D$10001,0)),0)</f>
        <v>0</v>
      </c>
      <c r="BI90" s="297">
        <f>IFERROR(INDEX(业绩录入!BG$9:BG$10001,MATCH($B90,业绩录入!$D$9:$D$10001,0)),0)</f>
        <v>0</v>
      </c>
      <c r="BJ90" s="297">
        <f>IFERROR(INDEX(业绩录入!BH$9:BH$10001,MATCH($B90,业绩录入!$D$9:$D$10001,0)),0)</f>
        <v>0</v>
      </c>
      <c r="BK90" s="297">
        <f>IFERROR(INDEX(业绩录入!BI$9:BI$10001,MATCH($B90,业绩录入!$D$9:$D$10001,0)),0)</f>
        <v>0</v>
      </c>
      <c r="BL90" s="297">
        <f>IFERROR(INDEX(业绩录入!BJ$9:BJ$10001,MATCH($B90,业绩录入!$D$9:$D$10001,0)),0)</f>
        <v>0</v>
      </c>
      <c r="BM90" s="297">
        <f>IFERROR(INDEX(业绩录入!BK$9:BK$10001,MATCH($B90,业绩录入!$D$9:$D$10001,0)),0)</f>
        <v>0</v>
      </c>
      <c r="BN90" s="297">
        <f>IFERROR(INDEX(业绩录入!BL$9:BL$10001,MATCH($B90,业绩录入!$D$9:$D$10001,0)),0)</f>
        <v>0</v>
      </c>
      <c r="BO90" s="297">
        <f>IFERROR(INDEX(业绩录入!BM$9:BM$10001,MATCH($B90,业绩录入!$D$9:$D$10001,0)),0)</f>
        <v>0</v>
      </c>
      <c r="BP90" s="297">
        <f>IFERROR(INDEX(业绩录入!BN$9:BN$10001,MATCH($B90,业绩录入!$D$9:$D$10001,0)),0)</f>
        <v>0</v>
      </c>
      <c r="BQ90" s="297">
        <f>IFERROR(INDEX(业绩录入!BO$9:BO$10001,MATCH($B90,业绩录入!$D$9:$D$10001,0)),0)</f>
        <v>0</v>
      </c>
      <c r="BR90" s="297">
        <f>IFERROR(INDEX(业绩录入!BP$9:BP$10001,MATCH($B90,业绩录入!$D$9:$D$10001,0)),0)</f>
        <v>0</v>
      </c>
      <c r="BS90" s="297">
        <f>IFERROR(INDEX(业绩录入!BQ$9:BQ$10001,MATCH($B90,业绩录入!$D$9:$D$10001,0)),0)</f>
        <v>0</v>
      </c>
      <c r="BT90" s="297">
        <f>IFERROR(INDEX(业绩录入!BR$9:BR$10001,MATCH($B90,业绩录入!$D$9:$D$10001,0)),0)</f>
        <v>0</v>
      </c>
      <c r="BU90" s="297">
        <f>IFERROR(INDEX(业绩录入!BS$9:BS$10001,MATCH($B90,业绩录入!$D$9:$D$10001,0)),0)</f>
        <v>0</v>
      </c>
      <c r="BV90" s="297">
        <f>IFERROR(INDEX(业绩录入!BT$9:BT$10001,MATCH($B90,业绩录入!$D$9:$D$10001,0)),0)</f>
        <v>0</v>
      </c>
      <c r="BW90" s="297">
        <f>IFERROR(INDEX(业绩录入!BU$9:BU$10001,MATCH($B90,业绩录入!$D$9:$D$10001,0)),0)</f>
        <v>0</v>
      </c>
      <c r="BX90" s="297">
        <f>IFERROR(INDEX(业绩录入!BV$9:BV$10001,MATCH($B90,业绩录入!$D$9:$D$10001,0)),0)</f>
        <v>0</v>
      </c>
      <c r="BY90" s="297">
        <f>IFERROR(INDEX(业绩录入!BW$9:BW$10001,MATCH($B90,业绩录入!$D$9:$D$10001,0)),0)</f>
        <v>0</v>
      </c>
      <c r="BZ90" s="297">
        <f>IFERROR(INDEX(业绩录入!BX$9:BX$10001,MATCH($B90,业绩录入!$D$9:$D$10001,0)),0)</f>
        <v>0</v>
      </c>
      <c r="CA90" s="297">
        <f>IFERROR(INDEX(业绩录入!BY$9:BY$10001,MATCH($B90,业绩录入!$D$9:$D$10001,0)),0)</f>
        <v>0</v>
      </c>
      <c r="CB90" s="297">
        <f>IFERROR(INDEX(业绩录入!BZ$9:BZ$10001,MATCH($B90,业绩录入!$D$9:$D$10001,0)),0)</f>
        <v>0</v>
      </c>
      <c r="CC90" s="297">
        <f>IFERROR(INDEX(业绩录入!CA$9:CA$10001,MATCH($B90,业绩录入!$D$9:$D$10001,0)),0)</f>
        <v>0</v>
      </c>
      <c r="CD90" s="297">
        <f>IFERROR(INDEX(业绩录入!CB$9:CB$10001,MATCH($B90,业绩录入!$D$9:$D$10001,0)),0)</f>
        <v>0</v>
      </c>
      <c r="CE90" s="297">
        <f>IFERROR(INDEX(业绩录入!CC$9:CC$10001,MATCH($B90,业绩录入!$D$9:$D$10001,0)),0)</f>
        <v>0</v>
      </c>
      <c r="CF90" s="297">
        <f>IFERROR(INDEX(业绩录入!CD$9:CD$10001,MATCH($B90,业绩录入!$D$9:$D$10001,0)),0)</f>
        <v>0</v>
      </c>
      <c r="CG90" s="297">
        <f>IFERROR(INDEX(业绩录入!CE$9:CE$10001,MATCH($B90,业绩录入!$D$9:$D$10001,0)),0)</f>
        <v>0</v>
      </c>
      <c r="CH90" s="297">
        <f>IFERROR(INDEX(业绩录入!CF$9:CF$10001,MATCH($B90,业绩录入!$D$9:$D$10001,0)),0)</f>
        <v>0</v>
      </c>
      <c r="CI90" s="297">
        <f>IFERROR(INDEX(业绩录入!CG$9:CG$10001,MATCH($B90,业绩录入!$D$9:$D$10001,0)),0)</f>
        <v>0</v>
      </c>
    </row>
    <row r="91" spans="1:87" s="319" customFormat="1">
      <c r="A91" s="638">
        <f t="shared" si="4"/>
        <v>0</v>
      </c>
      <c r="B91" s="297" t="str">
        <f>IFERROR(INDEX(业绩录入!$D$9:$D$44,MATCH(SMALL(业绩录入!$A$9:$A$44,ROW(A45)),业绩录入!$A$9:$A$44,0)),"")</f>
        <v/>
      </c>
      <c r="C91" s="297">
        <f>IFERROR(INDEX(业绩录入!E$9:E$10001,MATCH($B91,业绩录入!$D$9:$D$10001,0)),0)</f>
        <v>0</v>
      </c>
      <c r="D91" s="297">
        <f>IFERROR(INDEX(业绩录入!F$9:F$10001,MATCH($B91,业绩录入!$D$9:$D$10001,0)),0)</f>
        <v>0</v>
      </c>
      <c r="E91" s="297">
        <f>IFERROR(INDEX(业绩录入!G$9:G$10001,MATCH($B91,业绩录入!$D$9:$D$10001,0)),0)</f>
        <v>0</v>
      </c>
      <c r="F91" s="297">
        <f>IFERROR(INDEX(业绩录入!H$9:H$10001,MATCH($B91,业绩录入!$D$9:$D$10001,0)),0)</f>
        <v>0</v>
      </c>
      <c r="G91" s="297">
        <f>IFERROR(INDEX(业绩录入!I$9:I$10001,MATCH($B91,业绩录入!$D$9:$D$10001,0)),0)</f>
        <v>0</v>
      </c>
      <c r="H91" s="297">
        <f>IFERROR(INDEX(业绩录入!J$9:J$10001,MATCH($B91,业绩录入!$D$9:$D$10001,0)),0)</f>
        <v>0</v>
      </c>
      <c r="I91" s="297">
        <f>IFERROR(INDEX(业绩录入!K$9:K$10001,MATCH($B91,业绩录入!$D$9:$D$10001,0)),0)</f>
        <v>0</v>
      </c>
      <c r="J91" s="297">
        <f>IFERROR(INDEX(业绩录入!L$9:L$10001,MATCH($B91,业绩录入!$D$9:$D$10001,0)),0)</f>
        <v>0</v>
      </c>
      <c r="K91" s="297">
        <f>IFERROR(INDEX(业绩录入!M$9:M$10001,MATCH($B91,业绩录入!$D$9:$D$10001,0)),0)</f>
        <v>0</v>
      </c>
      <c r="L91" s="297">
        <f>IFERROR(INDEX(业绩录入!N$9:N$10001,MATCH($B91,业绩录入!$D$9:$D$10001,0)),0)</f>
        <v>0</v>
      </c>
      <c r="M91" s="297">
        <f>IFERROR(INDEX(业绩录入!O$9:O$10001,MATCH($B91,业绩录入!$D$9:$D$10001,0)),0)</f>
        <v>0</v>
      </c>
      <c r="N91" s="297">
        <f>IFERROR(INDEX(业绩录入!P$9:P$10001,MATCH($B91,业绩录入!$D$9:$D$10001,0)),0)</f>
        <v>0</v>
      </c>
      <c r="O91" s="297">
        <f>IFERROR(INDEX(业绩录入!Q$9:Q$10001,MATCH($B91,业绩录入!$D$9:$D$10001,0)),0)</f>
        <v>0</v>
      </c>
      <c r="P91" s="297">
        <f>IFERROR(INDEX(业绩录入!R$9:R$10001,MATCH($B91,业绩录入!$D$9:$D$10001,0)),0)</f>
        <v>0</v>
      </c>
      <c r="Q91" s="297">
        <f>IFERROR(INDEX(业绩录入!S$9:S$10001,MATCH($B91,业绩录入!$D$9:$D$10001,0)),0)</f>
        <v>0</v>
      </c>
      <c r="R91" s="297">
        <f>IFERROR(INDEX(业绩录入!T$9:T$10001,MATCH($B91,业绩录入!$D$9:$D$10001,0)),0)</f>
        <v>0</v>
      </c>
      <c r="S91" s="297">
        <f>IFERROR(INDEX(业绩录入!U$9:U$10001,MATCH($B91,业绩录入!$D$9:$D$10001,0)),0)</f>
        <v>0</v>
      </c>
      <c r="T91" s="297">
        <f>IFERROR(INDEX(业绩录入!V$9:V$10001,MATCH($B91,业绩录入!$D$9:$D$10001,0)),0)</f>
        <v>0</v>
      </c>
      <c r="U91" s="676"/>
      <c r="V91" s="297"/>
      <c r="W91" s="297"/>
      <c r="X91" s="297"/>
      <c r="Y91" s="297">
        <f>IFERROR(INDEX(业绩录入!W$9:W$10001,MATCH($B91,业绩录入!$D$9:$D$10001,0)),0)</f>
        <v>0</v>
      </c>
      <c r="Z91" s="297">
        <f>IFERROR(INDEX(业绩录入!X$9:X$10001,MATCH($B91,业绩录入!$D$9:$D$10001,0)),0)</f>
        <v>0</v>
      </c>
      <c r="AA91" s="297">
        <f>IFERROR(INDEX(业绩录入!Y$9:Y$10001,MATCH($B91,业绩录入!$D$9:$D$10001,0)),0)</f>
        <v>0</v>
      </c>
      <c r="AB91" s="297">
        <f>IFERROR(INDEX(业绩录入!Z$9:Z$10001,MATCH($B91,业绩录入!$D$9:$D$10001,0)),0)</f>
        <v>0</v>
      </c>
      <c r="AC91" s="297">
        <f>IFERROR(INDEX(业绩录入!AA$9:AA$10001,MATCH($B91,业绩录入!$D$9:$D$10001,0)),0)</f>
        <v>0</v>
      </c>
      <c r="AD91" s="297">
        <f>IFERROR(INDEX(业绩录入!AB$9:AB$10001,MATCH($B91,业绩录入!$D$9:$D$10001,0)),0)</f>
        <v>0</v>
      </c>
      <c r="AE91" s="297">
        <f>IFERROR(INDEX(业绩录入!AC$9:AC$10001,MATCH($B91,业绩录入!$D$9:$D$10001,0)),0)</f>
        <v>0</v>
      </c>
      <c r="AF91" s="297">
        <f>IFERROR(INDEX(业绩录入!AD$9:AD$10001,MATCH($B91,业绩录入!$D$9:$D$10001,0)),0)</f>
        <v>0</v>
      </c>
      <c r="AG91" s="297">
        <f>IFERROR(INDEX(业绩录入!AE$9:AE$10001,MATCH($B91,业绩录入!$D$9:$D$10001,0)),0)</f>
        <v>0</v>
      </c>
      <c r="AH91" s="297">
        <f>IFERROR(INDEX(业绩录入!AF$9:AF$10001,MATCH($B91,业绩录入!$D$9:$D$10001,0)),0)</f>
        <v>0</v>
      </c>
      <c r="AI91" s="297">
        <f>IFERROR(INDEX(业绩录入!AG$9:AG$10001,MATCH($B91,业绩录入!$D$9:$D$10001,0)),0)</f>
        <v>0</v>
      </c>
      <c r="AJ91" s="297">
        <f>IFERROR(INDEX(业绩录入!AH$9:AH$10001,MATCH($B91,业绩录入!$D$9:$D$10001,0)),0)</f>
        <v>0</v>
      </c>
      <c r="AK91" s="297">
        <f>IFERROR(INDEX(业绩录入!AI$9:AI$10001,MATCH($B91,业绩录入!$D$9:$D$10001,0)),0)</f>
        <v>0</v>
      </c>
      <c r="AL91" s="297">
        <f>IFERROR(INDEX(业绩录入!AJ$9:AJ$10001,MATCH($B91,业绩录入!$D$9:$D$10001,0)),0)</f>
        <v>0</v>
      </c>
      <c r="AM91" s="297">
        <f>IFERROR(INDEX(业绩录入!AK$9:AK$10001,MATCH($B91,业绩录入!$D$9:$D$10001,0)),0)</f>
        <v>0</v>
      </c>
      <c r="AN91" s="297">
        <f>IFERROR(INDEX(业绩录入!AL$9:AL$10001,MATCH($B91,业绩录入!$D$9:$D$10001,0)),0)</f>
        <v>0</v>
      </c>
      <c r="AO91" s="297">
        <f>IFERROR(INDEX(业绩录入!AM$9:AM$10001,MATCH($B91,业绩录入!$D$9:$D$10001,0)),0)</f>
        <v>0</v>
      </c>
      <c r="AP91" s="297">
        <f>IFERROR(INDEX(业绩录入!AN$9:AN$10001,MATCH($B91,业绩录入!$D$9:$D$10001,0)),0)</f>
        <v>0</v>
      </c>
      <c r="AQ91" s="297">
        <f>IFERROR(INDEX(业绩录入!AO$9:AO$10001,MATCH($B91,业绩录入!$D$9:$D$10001,0)),0)</f>
        <v>0</v>
      </c>
      <c r="AR91" s="297">
        <f>IFERROR(INDEX(业绩录入!AP$9:AP$10001,MATCH($B91,业绩录入!$D$9:$D$10001,0)),0)</f>
        <v>0</v>
      </c>
      <c r="AS91" s="297">
        <f>IFERROR(INDEX(业绩录入!AQ$9:AQ$10001,MATCH($B91,业绩录入!$D$9:$D$10001,0)),0)</f>
        <v>0</v>
      </c>
      <c r="AT91" s="297">
        <f>IFERROR(INDEX(业绩录入!AR$9:AR$10001,MATCH($B91,业绩录入!$D$9:$D$10001,0)),0)</f>
        <v>0</v>
      </c>
      <c r="AU91" s="297">
        <f>IFERROR(INDEX(业绩录入!AS$9:AS$10001,MATCH($B91,业绩录入!$D$9:$D$10001,0)),0)</f>
        <v>0</v>
      </c>
      <c r="AV91" s="297">
        <f>IFERROR(INDEX(业绩录入!AT$9:AT$10001,MATCH($B91,业绩录入!$D$9:$D$10001,0)),0)</f>
        <v>0</v>
      </c>
      <c r="AW91" s="297">
        <f>IFERROR(INDEX(业绩录入!AU$9:AU$10001,MATCH($B91,业绩录入!$D$9:$D$10001,0)),0)</f>
        <v>0</v>
      </c>
      <c r="AX91" s="297">
        <f>IFERROR(INDEX(业绩录入!AV$9:AV$10001,MATCH($B91,业绩录入!$D$9:$D$10001,0)),0)</f>
        <v>0</v>
      </c>
      <c r="AY91" s="297">
        <f>IFERROR(INDEX(业绩录入!AW$9:AW$10001,MATCH($B91,业绩录入!$D$9:$D$10001,0)),0)</f>
        <v>0</v>
      </c>
      <c r="AZ91" s="297">
        <f>IFERROR(INDEX(业绩录入!AX$9:AX$10001,MATCH($B91,业绩录入!$D$9:$D$10001,0)),0)</f>
        <v>0</v>
      </c>
      <c r="BA91" s="297">
        <f>IFERROR(INDEX(业绩录入!AY$9:AY$10001,MATCH($B91,业绩录入!$D$9:$D$10001,0)),0)</f>
        <v>0</v>
      </c>
      <c r="BB91" s="297">
        <f>IFERROR(INDEX(业绩录入!AZ$9:AZ$10001,MATCH($B91,业绩录入!$D$9:$D$10001,0)),0)</f>
        <v>0</v>
      </c>
      <c r="BC91" s="297">
        <f>IFERROR(INDEX(业绩录入!BA$9:BA$10001,MATCH($B91,业绩录入!$D$9:$D$10001,0)),0)</f>
        <v>0</v>
      </c>
      <c r="BD91" s="297">
        <f>IFERROR(INDEX(业绩录入!BB$9:BB$10001,MATCH($B91,业绩录入!$D$9:$D$10001,0)),0)</f>
        <v>0</v>
      </c>
      <c r="BE91" s="297">
        <f>IFERROR(INDEX(业绩录入!BC$9:BC$10001,MATCH($B91,业绩录入!$D$9:$D$10001,0)),0)</f>
        <v>0</v>
      </c>
      <c r="BF91" s="297">
        <f>IFERROR(INDEX(业绩录入!BD$9:BD$10001,MATCH($B91,业绩录入!$D$9:$D$10001,0)),0)</f>
        <v>0</v>
      </c>
      <c r="BG91" s="297">
        <f>IFERROR(INDEX(业绩录入!BE$9:BE$10001,MATCH($B91,业绩录入!$D$9:$D$10001,0)),0)</f>
        <v>0</v>
      </c>
      <c r="BH91" s="297">
        <f>IFERROR(INDEX(业绩录入!BF$9:BF$10001,MATCH($B91,业绩录入!$D$9:$D$10001,0)),0)</f>
        <v>0</v>
      </c>
      <c r="BI91" s="297">
        <f>IFERROR(INDEX(业绩录入!BG$9:BG$10001,MATCH($B91,业绩录入!$D$9:$D$10001,0)),0)</f>
        <v>0</v>
      </c>
      <c r="BJ91" s="297">
        <f>IFERROR(INDEX(业绩录入!BH$9:BH$10001,MATCH($B91,业绩录入!$D$9:$D$10001,0)),0)</f>
        <v>0</v>
      </c>
      <c r="BK91" s="297">
        <f>IFERROR(INDEX(业绩录入!BI$9:BI$10001,MATCH($B91,业绩录入!$D$9:$D$10001,0)),0)</f>
        <v>0</v>
      </c>
      <c r="BL91" s="297">
        <f>IFERROR(INDEX(业绩录入!BJ$9:BJ$10001,MATCH($B91,业绩录入!$D$9:$D$10001,0)),0)</f>
        <v>0</v>
      </c>
      <c r="BM91" s="297">
        <f>IFERROR(INDEX(业绩录入!BK$9:BK$10001,MATCH($B91,业绩录入!$D$9:$D$10001,0)),0)</f>
        <v>0</v>
      </c>
      <c r="BN91" s="297">
        <f>IFERROR(INDEX(业绩录入!BL$9:BL$10001,MATCH($B91,业绩录入!$D$9:$D$10001,0)),0)</f>
        <v>0</v>
      </c>
      <c r="BO91" s="297">
        <f>IFERROR(INDEX(业绩录入!BM$9:BM$10001,MATCH($B91,业绩录入!$D$9:$D$10001,0)),0)</f>
        <v>0</v>
      </c>
      <c r="BP91" s="297">
        <f>IFERROR(INDEX(业绩录入!BN$9:BN$10001,MATCH($B91,业绩录入!$D$9:$D$10001,0)),0)</f>
        <v>0</v>
      </c>
      <c r="BQ91" s="297">
        <f>IFERROR(INDEX(业绩录入!BO$9:BO$10001,MATCH($B91,业绩录入!$D$9:$D$10001,0)),0)</f>
        <v>0</v>
      </c>
      <c r="BR91" s="297">
        <f>IFERROR(INDEX(业绩录入!BP$9:BP$10001,MATCH($B91,业绩录入!$D$9:$D$10001,0)),0)</f>
        <v>0</v>
      </c>
      <c r="BS91" s="297">
        <f>IFERROR(INDEX(业绩录入!BQ$9:BQ$10001,MATCH($B91,业绩录入!$D$9:$D$10001,0)),0)</f>
        <v>0</v>
      </c>
      <c r="BT91" s="297">
        <f>IFERROR(INDEX(业绩录入!BR$9:BR$10001,MATCH($B91,业绩录入!$D$9:$D$10001,0)),0)</f>
        <v>0</v>
      </c>
      <c r="BU91" s="297">
        <f>IFERROR(INDEX(业绩录入!BS$9:BS$10001,MATCH($B91,业绩录入!$D$9:$D$10001,0)),0)</f>
        <v>0</v>
      </c>
      <c r="BV91" s="297">
        <f>IFERROR(INDEX(业绩录入!BT$9:BT$10001,MATCH($B91,业绩录入!$D$9:$D$10001,0)),0)</f>
        <v>0</v>
      </c>
      <c r="BW91" s="297">
        <f>IFERROR(INDEX(业绩录入!BU$9:BU$10001,MATCH($B91,业绩录入!$D$9:$D$10001,0)),0)</f>
        <v>0</v>
      </c>
      <c r="BX91" s="297">
        <f>IFERROR(INDEX(业绩录入!BV$9:BV$10001,MATCH($B91,业绩录入!$D$9:$D$10001,0)),0)</f>
        <v>0</v>
      </c>
      <c r="BY91" s="297">
        <f>IFERROR(INDEX(业绩录入!BW$9:BW$10001,MATCH($B91,业绩录入!$D$9:$D$10001,0)),0)</f>
        <v>0</v>
      </c>
      <c r="BZ91" s="297">
        <f>IFERROR(INDEX(业绩录入!BX$9:BX$10001,MATCH($B91,业绩录入!$D$9:$D$10001,0)),0)</f>
        <v>0</v>
      </c>
      <c r="CA91" s="297">
        <f>IFERROR(INDEX(业绩录入!BY$9:BY$10001,MATCH($B91,业绩录入!$D$9:$D$10001,0)),0)</f>
        <v>0</v>
      </c>
      <c r="CB91" s="297">
        <f>IFERROR(INDEX(业绩录入!BZ$9:BZ$10001,MATCH($B91,业绩录入!$D$9:$D$10001,0)),0)</f>
        <v>0</v>
      </c>
      <c r="CC91" s="297">
        <f>IFERROR(INDEX(业绩录入!CA$9:CA$10001,MATCH($B91,业绩录入!$D$9:$D$10001,0)),0)</f>
        <v>0</v>
      </c>
      <c r="CD91" s="297">
        <f>IFERROR(INDEX(业绩录入!CB$9:CB$10001,MATCH($B91,业绩录入!$D$9:$D$10001,0)),0)</f>
        <v>0</v>
      </c>
      <c r="CE91" s="297">
        <f>IFERROR(INDEX(业绩录入!CC$9:CC$10001,MATCH($B91,业绩录入!$D$9:$D$10001,0)),0)</f>
        <v>0</v>
      </c>
      <c r="CF91" s="297">
        <f>IFERROR(INDEX(业绩录入!CD$9:CD$10001,MATCH($B91,业绩录入!$D$9:$D$10001,0)),0)</f>
        <v>0</v>
      </c>
      <c r="CG91" s="297">
        <f>IFERROR(INDEX(业绩录入!CE$9:CE$10001,MATCH($B91,业绩录入!$D$9:$D$10001,0)),0)</f>
        <v>0</v>
      </c>
      <c r="CH91" s="297">
        <f>IFERROR(INDEX(业绩录入!CF$9:CF$10001,MATCH($B91,业绩录入!$D$9:$D$10001,0)),0)</f>
        <v>0</v>
      </c>
      <c r="CI91" s="297">
        <f>IFERROR(INDEX(业绩录入!CG$9:CG$10001,MATCH($B91,业绩录入!$D$9:$D$10001,0)),0)</f>
        <v>0</v>
      </c>
    </row>
    <row r="92" spans="1:87" s="319" customFormat="1">
      <c r="A92" s="638">
        <f t="shared" si="4"/>
        <v>0</v>
      </c>
      <c r="B92" s="297" t="str">
        <f>IFERROR(INDEX(业绩录入!$D$9:$D$44,MATCH(SMALL(业绩录入!$A$9:$A$44,ROW(A46)),业绩录入!$A$9:$A$44,0)),"")</f>
        <v/>
      </c>
      <c r="C92" s="297">
        <f>IFERROR(INDEX(业绩录入!E$9:E$10001,MATCH($B92,业绩录入!$D$9:$D$10001,0)),0)</f>
        <v>0</v>
      </c>
      <c r="D92" s="297">
        <f>IFERROR(INDEX(业绩录入!F$9:F$10001,MATCH($B92,业绩录入!$D$9:$D$10001,0)),0)</f>
        <v>0</v>
      </c>
      <c r="E92" s="297">
        <f>IFERROR(INDEX(业绩录入!G$9:G$10001,MATCH($B92,业绩录入!$D$9:$D$10001,0)),0)</f>
        <v>0</v>
      </c>
      <c r="F92" s="297">
        <f>IFERROR(INDEX(业绩录入!H$9:H$10001,MATCH($B92,业绩录入!$D$9:$D$10001,0)),0)</f>
        <v>0</v>
      </c>
      <c r="G92" s="297">
        <f>IFERROR(INDEX(业绩录入!I$9:I$10001,MATCH($B92,业绩录入!$D$9:$D$10001,0)),0)</f>
        <v>0</v>
      </c>
      <c r="H92" s="297">
        <f>IFERROR(INDEX(业绩录入!J$9:J$10001,MATCH($B92,业绩录入!$D$9:$D$10001,0)),0)</f>
        <v>0</v>
      </c>
      <c r="I92" s="297">
        <f>IFERROR(INDEX(业绩录入!K$9:K$10001,MATCH($B92,业绩录入!$D$9:$D$10001,0)),0)</f>
        <v>0</v>
      </c>
      <c r="J92" s="297">
        <f>IFERROR(INDEX(业绩录入!L$9:L$10001,MATCH($B92,业绩录入!$D$9:$D$10001,0)),0)</f>
        <v>0</v>
      </c>
      <c r="K92" s="297">
        <f>IFERROR(INDEX(业绩录入!M$9:M$10001,MATCH($B92,业绩录入!$D$9:$D$10001,0)),0)</f>
        <v>0</v>
      </c>
      <c r="L92" s="297">
        <f>IFERROR(INDEX(业绩录入!N$9:N$10001,MATCH($B92,业绩录入!$D$9:$D$10001,0)),0)</f>
        <v>0</v>
      </c>
      <c r="M92" s="297">
        <f>IFERROR(INDEX(业绩录入!O$9:O$10001,MATCH($B92,业绩录入!$D$9:$D$10001,0)),0)</f>
        <v>0</v>
      </c>
      <c r="N92" s="297">
        <f>IFERROR(INDEX(业绩录入!P$9:P$10001,MATCH($B92,业绩录入!$D$9:$D$10001,0)),0)</f>
        <v>0</v>
      </c>
      <c r="O92" s="297">
        <f>IFERROR(INDEX(业绩录入!Q$9:Q$10001,MATCH($B92,业绩录入!$D$9:$D$10001,0)),0)</f>
        <v>0</v>
      </c>
      <c r="P92" s="297">
        <f>IFERROR(INDEX(业绩录入!R$9:R$10001,MATCH($B92,业绩录入!$D$9:$D$10001,0)),0)</f>
        <v>0</v>
      </c>
      <c r="Q92" s="297">
        <f>IFERROR(INDEX(业绩录入!S$9:S$10001,MATCH($B92,业绩录入!$D$9:$D$10001,0)),0)</f>
        <v>0</v>
      </c>
      <c r="R92" s="297">
        <f>IFERROR(INDEX(业绩录入!T$9:T$10001,MATCH($B92,业绩录入!$D$9:$D$10001,0)),0)</f>
        <v>0</v>
      </c>
      <c r="S92" s="297">
        <f>IFERROR(INDEX(业绩录入!U$9:U$10001,MATCH($B92,业绩录入!$D$9:$D$10001,0)),0)</f>
        <v>0</v>
      </c>
      <c r="T92" s="297">
        <f>IFERROR(INDEX(业绩录入!V$9:V$10001,MATCH($B92,业绩录入!$D$9:$D$10001,0)),0)</f>
        <v>0</v>
      </c>
      <c r="U92" s="676"/>
      <c r="V92" s="297"/>
      <c r="W92" s="297"/>
      <c r="X92" s="297"/>
      <c r="Y92" s="297">
        <f>IFERROR(INDEX(业绩录入!W$9:W$10001,MATCH($B92,业绩录入!$D$9:$D$10001,0)),0)</f>
        <v>0</v>
      </c>
      <c r="Z92" s="297">
        <f>IFERROR(INDEX(业绩录入!X$9:X$10001,MATCH($B92,业绩录入!$D$9:$D$10001,0)),0)</f>
        <v>0</v>
      </c>
      <c r="AA92" s="297">
        <f>IFERROR(INDEX(业绩录入!Y$9:Y$10001,MATCH($B92,业绩录入!$D$9:$D$10001,0)),0)</f>
        <v>0</v>
      </c>
      <c r="AB92" s="297">
        <f>IFERROR(INDEX(业绩录入!Z$9:Z$10001,MATCH($B92,业绩录入!$D$9:$D$10001,0)),0)</f>
        <v>0</v>
      </c>
      <c r="AC92" s="297">
        <f>IFERROR(INDEX(业绩录入!AA$9:AA$10001,MATCH($B92,业绩录入!$D$9:$D$10001,0)),0)</f>
        <v>0</v>
      </c>
      <c r="AD92" s="297">
        <f>IFERROR(INDEX(业绩录入!AB$9:AB$10001,MATCH($B92,业绩录入!$D$9:$D$10001,0)),0)</f>
        <v>0</v>
      </c>
      <c r="AE92" s="297">
        <f>IFERROR(INDEX(业绩录入!AC$9:AC$10001,MATCH($B92,业绩录入!$D$9:$D$10001,0)),0)</f>
        <v>0</v>
      </c>
      <c r="AF92" s="297">
        <f>IFERROR(INDEX(业绩录入!AD$9:AD$10001,MATCH($B92,业绩录入!$D$9:$D$10001,0)),0)</f>
        <v>0</v>
      </c>
      <c r="AG92" s="297">
        <f>IFERROR(INDEX(业绩录入!AE$9:AE$10001,MATCH($B92,业绩录入!$D$9:$D$10001,0)),0)</f>
        <v>0</v>
      </c>
      <c r="AH92" s="297">
        <f>IFERROR(INDEX(业绩录入!AF$9:AF$10001,MATCH($B92,业绩录入!$D$9:$D$10001,0)),0)</f>
        <v>0</v>
      </c>
      <c r="AI92" s="297">
        <f>IFERROR(INDEX(业绩录入!AG$9:AG$10001,MATCH($B92,业绩录入!$D$9:$D$10001,0)),0)</f>
        <v>0</v>
      </c>
      <c r="AJ92" s="297">
        <f>IFERROR(INDEX(业绩录入!AH$9:AH$10001,MATCH($B92,业绩录入!$D$9:$D$10001,0)),0)</f>
        <v>0</v>
      </c>
      <c r="AK92" s="297">
        <f>IFERROR(INDEX(业绩录入!AI$9:AI$10001,MATCH($B92,业绩录入!$D$9:$D$10001,0)),0)</f>
        <v>0</v>
      </c>
      <c r="AL92" s="297">
        <f>IFERROR(INDEX(业绩录入!AJ$9:AJ$10001,MATCH($B92,业绩录入!$D$9:$D$10001,0)),0)</f>
        <v>0</v>
      </c>
      <c r="AM92" s="297">
        <f>IFERROR(INDEX(业绩录入!AK$9:AK$10001,MATCH($B92,业绩录入!$D$9:$D$10001,0)),0)</f>
        <v>0</v>
      </c>
      <c r="AN92" s="297">
        <f>IFERROR(INDEX(业绩录入!AL$9:AL$10001,MATCH($B92,业绩录入!$D$9:$D$10001,0)),0)</f>
        <v>0</v>
      </c>
      <c r="AO92" s="297">
        <f>IFERROR(INDEX(业绩录入!AM$9:AM$10001,MATCH($B92,业绩录入!$D$9:$D$10001,0)),0)</f>
        <v>0</v>
      </c>
      <c r="AP92" s="297">
        <f>IFERROR(INDEX(业绩录入!AN$9:AN$10001,MATCH($B92,业绩录入!$D$9:$D$10001,0)),0)</f>
        <v>0</v>
      </c>
      <c r="AQ92" s="297">
        <f>IFERROR(INDEX(业绩录入!AO$9:AO$10001,MATCH($B92,业绩录入!$D$9:$D$10001,0)),0)</f>
        <v>0</v>
      </c>
      <c r="AR92" s="297">
        <f>IFERROR(INDEX(业绩录入!AP$9:AP$10001,MATCH($B92,业绩录入!$D$9:$D$10001,0)),0)</f>
        <v>0</v>
      </c>
      <c r="AS92" s="297">
        <f>IFERROR(INDEX(业绩录入!AQ$9:AQ$10001,MATCH($B92,业绩录入!$D$9:$D$10001,0)),0)</f>
        <v>0</v>
      </c>
      <c r="AT92" s="297">
        <f>IFERROR(INDEX(业绩录入!AR$9:AR$10001,MATCH($B92,业绩录入!$D$9:$D$10001,0)),0)</f>
        <v>0</v>
      </c>
      <c r="AU92" s="297">
        <f>IFERROR(INDEX(业绩录入!AS$9:AS$10001,MATCH($B92,业绩录入!$D$9:$D$10001,0)),0)</f>
        <v>0</v>
      </c>
      <c r="AV92" s="297">
        <f>IFERROR(INDEX(业绩录入!AT$9:AT$10001,MATCH($B92,业绩录入!$D$9:$D$10001,0)),0)</f>
        <v>0</v>
      </c>
      <c r="AW92" s="297">
        <f>IFERROR(INDEX(业绩录入!AU$9:AU$10001,MATCH($B92,业绩录入!$D$9:$D$10001,0)),0)</f>
        <v>0</v>
      </c>
      <c r="AX92" s="297">
        <f>IFERROR(INDEX(业绩录入!AV$9:AV$10001,MATCH($B92,业绩录入!$D$9:$D$10001,0)),0)</f>
        <v>0</v>
      </c>
      <c r="AY92" s="297">
        <f>IFERROR(INDEX(业绩录入!AW$9:AW$10001,MATCH($B92,业绩录入!$D$9:$D$10001,0)),0)</f>
        <v>0</v>
      </c>
      <c r="AZ92" s="297">
        <f>IFERROR(INDEX(业绩录入!AX$9:AX$10001,MATCH($B92,业绩录入!$D$9:$D$10001,0)),0)</f>
        <v>0</v>
      </c>
      <c r="BA92" s="297">
        <f>IFERROR(INDEX(业绩录入!AY$9:AY$10001,MATCH($B92,业绩录入!$D$9:$D$10001,0)),0)</f>
        <v>0</v>
      </c>
      <c r="BB92" s="297">
        <f>IFERROR(INDEX(业绩录入!AZ$9:AZ$10001,MATCH($B92,业绩录入!$D$9:$D$10001,0)),0)</f>
        <v>0</v>
      </c>
      <c r="BC92" s="297">
        <f>IFERROR(INDEX(业绩录入!BA$9:BA$10001,MATCH($B92,业绩录入!$D$9:$D$10001,0)),0)</f>
        <v>0</v>
      </c>
      <c r="BD92" s="297">
        <f>IFERROR(INDEX(业绩录入!BB$9:BB$10001,MATCH($B92,业绩录入!$D$9:$D$10001,0)),0)</f>
        <v>0</v>
      </c>
      <c r="BE92" s="297">
        <f>IFERROR(INDEX(业绩录入!BC$9:BC$10001,MATCH($B92,业绩录入!$D$9:$D$10001,0)),0)</f>
        <v>0</v>
      </c>
      <c r="BF92" s="297">
        <f>IFERROR(INDEX(业绩录入!BD$9:BD$10001,MATCH($B92,业绩录入!$D$9:$D$10001,0)),0)</f>
        <v>0</v>
      </c>
      <c r="BG92" s="297">
        <f>IFERROR(INDEX(业绩录入!BE$9:BE$10001,MATCH($B92,业绩录入!$D$9:$D$10001,0)),0)</f>
        <v>0</v>
      </c>
      <c r="BH92" s="297">
        <f>IFERROR(INDEX(业绩录入!BF$9:BF$10001,MATCH($B92,业绩录入!$D$9:$D$10001,0)),0)</f>
        <v>0</v>
      </c>
      <c r="BI92" s="297">
        <f>IFERROR(INDEX(业绩录入!BG$9:BG$10001,MATCH($B92,业绩录入!$D$9:$D$10001,0)),0)</f>
        <v>0</v>
      </c>
      <c r="BJ92" s="297">
        <f>IFERROR(INDEX(业绩录入!BH$9:BH$10001,MATCH($B92,业绩录入!$D$9:$D$10001,0)),0)</f>
        <v>0</v>
      </c>
      <c r="BK92" s="297">
        <f>IFERROR(INDEX(业绩录入!BI$9:BI$10001,MATCH($B92,业绩录入!$D$9:$D$10001,0)),0)</f>
        <v>0</v>
      </c>
      <c r="BL92" s="297">
        <f>IFERROR(INDEX(业绩录入!BJ$9:BJ$10001,MATCH($B92,业绩录入!$D$9:$D$10001,0)),0)</f>
        <v>0</v>
      </c>
      <c r="BM92" s="297">
        <f>IFERROR(INDEX(业绩录入!BK$9:BK$10001,MATCH($B92,业绩录入!$D$9:$D$10001,0)),0)</f>
        <v>0</v>
      </c>
      <c r="BN92" s="297">
        <f>IFERROR(INDEX(业绩录入!BL$9:BL$10001,MATCH($B92,业绩录入!$D$9:$D$10001,0)),0)</f>
        <v>0</v>
      </c>
      <c r="BO92" s="297">
        <f>IFERROR(INDEX(业绩录入!BM$9:BM$10001,MATCH($B92,业绩录入!$D$9:$D$10001,0)),0)</f>
        <v>0</v>
      </c>
      <c r="BP92" s="297">
        <f>IFERROR(INDEX(业绩录入!BN$9:BN$10001,MATCH($B92,业绩录入!$D$9:$D$10001,0)),0)</f>
        <v>0</v>
      </c>
      <c r="BQ92" s="297">
        <f>IFERROR(INDEX(业绩录入!BO$9:BO$10001,MATCH($B92,业绩录入!$D$9:$D$10001,0)),0)</f>
        <v>0</v>
      </c>
      <c r="BR92" s="297">
        <f>IFERROR(INDEX(业绩录入!BP$9:BP$10001,MATCH($B92,业绩录入!$D$9:$D$10001,0)),0)</f>
        <v>0</v>
      </c>
      <c r="BS92" s="297">
        <f>IFERROR(INDEX(业绩录入!BQ$9:BQ$10001,MATCH($B92,业绩录入!$D$9:$D$10001,0)),0)</f>
        <v>0</v>
      </c>
      <c r="BT92" s="297">
        <f>IFERROR(INDEX(业绩录入!BR$9:BR$10001,MATCH($B92,业绩录入!$D$9:$D$10001,0)),0)</f>
        <v>0</v>
      </c>
      <c r="BU92" s="297">
        <f>IFERROR(INDEX(业绩录入!BS$9:BS$10001,MATCH($B92,业绩录入!$D$9:$D$10001,0)),0)</f>
        <v>0</v>
      </c>
      <c r="BV92" s="297">
        <f>IFERROR(INDEX(业绩录入!BT$9:BT$10001,MATCH($B92,业绩录入!$D$9:$D$10001,0)),0)</f>
        <v>0</v>
      </c>
      <c r="BW92" s="297">
        <f>IFERROR(INDEX(业绩录入!BU$9:BU$10001,MATCH($B92,业绩录入!$D$9:$D$10001,0)),0)</f>
        <v>0</v>
      </c>
      <c r="BX92" s="297">
        <f>IFERROR(INDEX(业绩录入!BV$9:BV$10001,MATCH($B92,业绩录入!$D$9:$D$10001,0)),0)</f>
        <v>0</v>
      </c>
      <c r="BY92" s="297">
        <f>IFERROR(INDEX(业绩录入!BW$9:BW$10001,MATCH($B92,业绩录入!$D$9:$D$10001,0)),0)</f>
        <v>0</v>
      </c>
      <c r="BZ92" s="297">
        <f>IFERROR(INDEX(业绩录入!BX$9:BX$10001,MATCH($B92,业绩录入!$D$9:$D$10001,0)),0)</f>
        <v>0</v>
      </c>
      <c r="CA92" s="297">
        <f>IFERROR(INDEX(业绩录入!BY$9:BY$10001,MATCH($B92,业绩录入!$D$9:$D$10001,0)),0)</f>
        <v>0</v>
      </c>
      <c r="CB92" s="297">
        <f>IFERROR(INDEX(业绩录入!BZ$9:BZ$10001,MATCH($B92,业绩录入!$D$9:$D$10001,0)),0)</f>
        <v>0</v>
      </c>
      <c r="CC92" s="297">
        <f>IFERROR(INDEX(业绩录入!CA$9:CA$10001,MATCH($B92,业绩录入!$D$9:$D$10001,0)),0)</f>
        <v>0</v>
      </c>
      <c r="CD92" s="297">
        <f>IFERROR(INDEX(业绩录入!CB$9:CB$10001,MATCH($B92,业绩录入!$D$9:$D$10001,0)),0)</f>
        <v>0</v>
      </c>
      <c r="CE92" s="297">
        <f>IFERROR(INDEX(业绩录入!CC$9:CC$10001,MATCH($B92,业绩录入!$D$9:$D$10001,0)),0)</f>
        <v>0</v>
      </c>
      <c r="CF92" s="297">
        <f>IFERROR(INDEX(业绩录入!CD$9:CD$10001,MATCH($B92,业绩录入!$D$9:$D$10001,0)),0)</f>
        <v>0</v>
      </c>
      <c r="CG92" s="297">
        <f>IFERROR(INDEX(业绩录入!CE$9:CE$10001,MATCH($B92,业绩录入!$D$9:$D$10001,0)),0)</f>
        <v>0</v>
      </c>
      <c r="CH92" s="297">
        <f>IFERROR(INDEX(业绩录入!CF$9:CF$10001,MATCH($B92,业绩录入!$D$9:$D$10001,0)),0)</f>
        <v>0</v>
      </c>
      <c r="CI92" s="297">
        <f>IFERROR(INDEX(业绩录入!CG$9:CG$10001,MATCH($B92,业绩录入!$D$9:$D$10001,0)),0)</f>
        <v>0</v>
      </c>
    </row>
    <row r="93" spans="1:87" s="319" customFormat="1">
      <c r="A93" s="638">
        <f t="shared" si="4"/>
        <v>0</v>
      </c>
      <c r="B93" s="297" t="str">
        <f>IFERROR(INDEX(业绩录入!$D$9:$D$44,MATCH(SMALL(业绩录入!$A$9:$A$44,ROW(A47)),业绩录入!$A$9:$A$44,0)),"")</f>
        <v/>
      </c>
      <c r="C93" s="297">
        <f>IFERROR(INDEX(业绩录入!E$9:E$10001,MATCH($B93,业绩录入!$D$9:$D$10001,0)),0)</f>
        <v>0</v>
      </c>
      <c r="D93" s="297">
        <f>IFERROR(INDEX(业绩录入!F$9:F$10001,MATCH($B93,业绩录入!$D$9:$D$10001,0)),0)</f>
        <v>0</v>
      </c>
      <c r="E93" s="297">
        <f>IFERROR(INDEX(业绩录入!G$9:G$10001,MATCH($B93,业绩录入!$D$9:$D$10001,0)),0)</f>
        <v>0</v>
      </c>
      <c r="F93" s="297">
        <f>IFERROR(INDEX(业绩录入!H$9:H$10001,MATCH($B93,业绩录入!$D$9:$D$10001,0)),0)</f>
        <v>0</v>
      </c>
      <c r="G93" s="297">
        <f>IFERROR(INDEX(业绩录入!I$9:I$10001,MATCH($B93,业绩录入!$D$9:$D$10001,0)),0)</f>
        <v>0</v>
      </c>
      <c r="H93" s="297">
        <f>IFERROR(INDEX(业绩录入!J$9:J$10001,MATCH($B93,业绩录入!$D$9:$D$10001,0)),0)</f>
        <v>0</v>
      </c>
      <c r="I93" s="297">
        <f>IFERROR(INDEX(业绩录入!K$9:K$10001,MATCH($B93,业绩录入!$D$9:$D$10001,0)),0)</f>
        <v>0</v>
      </c>
      <c r="J93" s="297">
        <f>IFERROR(INDEX(业绩录入!L$9:L$10001,MATCH($B93,业绩录入!$D$9:$D$10001,0)),0)</f>
        <v>0</v>
      </c>
      <c r="K93" s="297">
        <f>IFERROR(INDEX(业绩录入!M$9:M$10001,MATCH($B93,业绩录入!$D$9:$D$10001,0)),0)</f>
        <v>0</v>
      </c>
      <c r="L93" s="297">
        <f>IFERROR(INDEX(业绩录入!N$9:N$10001,MATCH($B93,业绩录入!$D$9:$D$10001,0)),0)</f>
        <v>0</v>
      </c>
      <c r="M93" s="297">
        <f>IFERROR(INDEX(业绩录入!O$9:O$10001,MATCH($B93,业绩录入!$D$9:$D$10001,0)),0)</f>
        <v>0</v>
      </c>
      <c r="N93" s="297">
        <f>IFERROR(INDEX(业绩录入!P$9:P$10001,MATCH($B93,业绩录入!$D$9:$D$10001,0)),0)</f>
        <v>0</v>
      </c>
      <c r="O93" s="297">
        <f>IFERROR(INDEX(业绩录入!Q$9:Q$10001,MATCH($B93,业绩录入!$D$9:$D$10001,0)),0)</f>
        <v>0</v>
      </c>
      <c r="P93" s="297">
        <f>IFERROR(INDEX(业绩录入!R$9:R$10001,MATCH($B93,业绩录入!$D$9:$D$10001,0)),0)</f>
        <v>0</v>
      </c>
      <c r="Q93" s="297">
        <f>IFERROR(INDEX(业绩录入!S$9:S$10001,MATCH($B93,业绩录入!$D$9:$D$10001,0)),0)</f>
        <v>0</v>
      </c>
      <c r="R93" s="297">
        <f>IFERROR(INDEX(业绩录入!T$9:T$10001,MATCH($B93,业绩录入!$D$9:$D$10001,0)),0)</f>
        <v>0</v>
      </c>
      <c r="S93" s="297">
        <f>IFERROR(INDEX(业绩录入!U$9:U$10001,MATCH($B93,业绩录入!$D$9:$D$10001,0)),0)</f>
        <v>0</v>
      </c>
      <c r="T93" s="297">
        <f>IFERROR(INDEX(业绩录入!V$9:V$10001,MATCH($B93,业绩录入!$D$9:$D$10001,0)),0)</f>
        <v>0</v>
      </c>
      <c r="U93" s="676"/>
      <c r="V93" s="297"/>
      <c r="W93" s="297"/>
      <c r="X93" s="297"/>
      <c r="Y93" s="297">
        <f>IFERROR(INDEX(业绩录入!W$9:W$10001,MATCH($B93,业绩录入!$D$9:$D$10001,0)),0)</f>
        <v>0</v>
      </c>
      <c r="Z93" s="297">
        <f>IFERROR(INDEX(业绩录入!X$9:X$10001,MATCH($B93,业绩录入!$D$9:$D$10001,0)),0)</f>
        <v>0</v>
      </c>
      <c r="AA93" s="297">
        <f>IFERROR(INDEX(业绩录入!Y$9:Y$10001,MATCH($B93,业绩录入!$D$9:$D$10001,0)),0)</f>
        <v>0</v>
      </c>
      <c r="AB93" s="297">
        <f>IFERROR(INDEX(业绩录入!Z$9:Z$10001,MATCH($B93,业绩录入!$D$9:$D$10001,0)),0)</f>
        <v>0</v>
      </c>
      <c r="AC93" s="297">
        <f>IFERROR(INDEX(业绩录入!AA$9:AA$10001,MATCH($B93,业绩录入!$D$9:$D$10001,0)),0)</f>
        <v>0</v>
      </c>
      <c r="AD93" s="297">
        <f>IFERROR(INDEX(业绩录入!AB$9:AB$10001,MATCH($B93,业绩录入!$D$9:$D$10001,0)),0)</f>
        <v>0</v>
      </c>
      <c r="AE93" s="297">
        <f>IFERROR(INDEX(业绩录入!AC$9:AC$10001,MATCH($B93,业绩录入!$D$9:$D$10001,0)),0)</f>
        <v>0</v>
      </c>
      <c r="AF93" s="297">
        <f>IFERROR(INDEX(业绩录入!AD$9:AD$10001,MATCH($B93,业绩录入!$D$9:$D$10001,0)),0)</f>
        <v>0</v>
      </c>
      <c r="AG93" s="297">
        <f>IFERROR(INDEX(业绩录入!AE$9:AE$10001,MATCH($B93,业绩录入!$D$9:$D$10001,0)),0)</f>
        <v>0</v>
      </c>
      <c r="AH93" s="297">
        <f>IFERROR(INDEX(业绩录入!AF$9:AF$10001,MATCH($B93,业绩录入!$D$9:$D$10001,0)),0)</f>
        <v>0</v>
      </c>
      <c r="AI93" s="297">
        <f>IFERROR(INDEX(业绩录入!AG$9:AG$10001,MATCH($B93,业绩录入!$D$9:$D$10001,0)),0)</f>
        <v>0</v>
      </c>
      <c r="AJ93" s="297">
        <f>IFERROR(INDEX(业绩录入!AH$9:AH$10001,MATCH($B93,业绩录入!$D$9:$D$10001,0)),0)</f>
        <v>0</v>
      </c>
      <c r="AK93" s="297">
        <f>IFERROR(INDEX(业绩录入!AI$9:AI$10001,MATCH($B93,业绩录入!$D$9:$D$10001,0)),0)</f>
        <v>0</v>
      </c>
      <c r="AL93" s="297">
        <f>IFERROR(INDEX(业绩录入!AJ$9:AJ$10001,MATCH($B93,业绩录入!$D$9:$D$10001,0)),0)</f>
        <v>0</v>
      </c>
      <c r="AM93" s="297">
        <f>IFERROR(INDEX(业绩录入!AK$9:AK$10001,MATCH($B93,业绩录入!$D$9:$D$10001,0)),0)</f>
        <v>0</v>
      </c>
      <c r="AN93" s="297">
        <f>IFERROR(INDEX(业绩录入!AL$9:AL$10001,MATCH($B93,业绩录入!$D$9:$D$10001,0)),0)</f>
        <v>0</v>
      </c>
      <c r="AO93" s="297">
        <f>IFERROR(INDEX(业绩录入!AM$9:AM$10001,MATCH($B93,业绩录入!$D$9:$D$10001,0)),0)</f>
        <v>0</v>
      </c>
      <c r="AP93" s="297">
        <f>IFERROR(INDEX(业绩录入!AN$9:AN$10001,MATCH($B93,业绩录入!$D$9:$D$10001,0)),0)</f>
        <v>0</v>
      </c>
      <c r="AQ93" s="297">
        <f>IFERROR(INDEX(业绩录入!AO$9:AO$10001,MATCH($B93,业绩录入!$D$9:$D$10001,0)),0)</f>
        <v>0</v>
      </c>
      <c r="AR93" s="297">
        <f>IFERROR(INDEX(业绩录入!AP$9:AP$10001,MATCH($B93,业绩录入!$D$9:$D$10001,0)),0)</f>
        <v>0</v>
      </c>
      <c r="AS93" s="297">
        <f>IFERROR(INDEX(业绩录入!AQ$9:AQ$10001,MATCH($B93,业绩录入!$D$9:$D$10001,0)),0)</f>
        <v>0</v>
      </c>
      <c r="AT93" s="297">
        <f>IFERROR(INDEX(业绩录入!AR$9:AR$10001,MATCH($B93,业绩录入!$D$9:$D$10001,0)),0)</f>
        <v>0</v>
      </c>
      <c r="AU93" s="297">
        <f>IFERROR(INDEX(业绩录入!AS$9:AS$10001,MATCH($B93,业绩录入!$D$9:$D$10001,0)),0)</f>
        <v>0</v>
      </c>
      <c r="AV93" s="297">
        <f>IFERROR(INDEX(业绩录入!AT$9:AT$10001,MATCH($B93,业绩录入!$D$9:$D$10001,0)),0)</f>
        <v>0</v>
      </c>
      <c r="AW93" s="297">
        <f>IFERROR(INDEX(业绩录入!AU$9:AU$10001,MATCH($B93,业绩录入!$D$9:$D$10001,0)),0)</f>
        <v>0</v>
      </c>
      <c r="AX93" s="297">
        <f>IFERROR(INDEX(业绩录入!AV$9:AV$10001,MATCH($B93,业绩录入!$D$9:$D$10001,0)),0)</f>
        <v>0</v>
      </c>
      <c r="AY93" s="297">
        <f>IFERROR(INDEX(业绩录入!AW$9:AW$10001,MATCH($B93,业绩录入!$D$9:$D$10001,0)),0)</f>
        <v>0</v>
      </c>
      <c r="AZ93" s="297">
        <f>IFERROR(INDEX(业绩录入!AX$9:AX$10001,MATCH($B93,业绩录入!$D$9:$D$10001,0)),0)</f>
        <v>0</v>
      </c>
      <c r="BA93" s="297">
        <f>IFERROR(INDEX(业绩录入!AY$9:AY$10001,MATCH($B93,业绩录入!$D$9:$D$10001,0)),0)</f>
        <v>0</v>
      </c>
      <c r="BB93" s="297">
        <f>IFERROR(INDEX(业绩录入!AZ$9:AZ$10001,MATCH($B93,业绩录入!$D$9:$D$10001,0)),0)</f>
        <v>0</v>
      </c>
      <c r="BC93" s="297">
        <f>IFERROR(INDEX(业绩录入!BA$9:BA$10001,MATCH($B93,业绩录入!$D$9:$D$10001,0)),0)</f>
        <v>0</v>
      </c>
      <c r="BD93" s="297">
        <f>IFERROR(INDEX(业绩录入!BB$9:BB$10001,MATCH($B93,业绩录入!$D$9:$D$10001,0)),0)</f>
        <v>0</v>
      </c>
      <c r="BE93" s="297">
        <f>IFERROR(INDEX(业绩录入!BC$9:BC$10001,MATCH($B93,业绩录入!$D$9:$D$10001,0)),0)</f>
        <v>0</v>
      </c>
      <c r="BF93" s="297">
        <f>IFERROR(INDEX(业绩录入!BD$9:BD$10001,MATCH($B93,业绩录入!$D$9:$D$10001,0)),0)</f>
        <v>0</v>
      </c>
      <c r="BG93" s="297">
        <f>IFERROR(INDEX(业绩录入!BE$9:BE$10001,MATCH($B93,业绩录入!$D$9:$D$10001,0)),0)</f>
        <v>0</v>
      </c>
      <c r="BH93" s="297">
        <f>IFERROR(INDEX(业绩录入!BF$9:BF$10001,MATCH($B93,业绩录入!$D$9:$D$10001,0)),0)</f>
        <v>0</v>
      </c>
      <c r="BI93" s="297">
        <f>IFERROR(INDEX(业绩录入!BG$9:BG$10001,MATCH($B93,业绩录入!$D$9:$D$10001,0)),0)</f>
        <v>0</v>
      </c>
      <c r="BJ93" s="297">
        <f>IFERROR(INDEX(业绩录入!BH$9:BH$10001,MATCH($B93,业绩录入!$D$9:$D$10001,0)),0)</f>
        <v>0</v>
      </c>
      <c r="BK93" s="297">
        <f>IFERROR(INDEX(业绩录入!BI$9:BI$10001,MATCH($B93,业绩录入!$D$9:$D$10001,0)),0)</f>
        <v>0</v>
      </c>
      <c r="BL93" s="297">
        <f>IFERROR(INDEX(业绩录入!BJ$9:BJ$10001,MATCH($B93,业绩录入!$D$9:$D$10001,0)),0)</f>
        <v>0</v>
      </c>
      <c r="BM93" s="297">
        <f>IFERROR(INDEX(业绩录入!BK$9:BK$10001,MATCH($B93,业绩录入!$D$9:$D$10001,0)),0)</f>
        <v>0</v>
      </c>
      <c r="BN93" s="297">
        <f>IFERROR(INDEX(业绩录入!BL$9:BL$10001,MATCH($B93,业绩录入!$D$9:$D$10001,0)),0)</f>
        <v>0</v>
      </c>
      <c r="BO93" s="297">
        <f>IFERROR(INDEX(业绩录入!BM$9:BM$10001,MATCH($B93,业绩录入!$D$9:$D$10001,0)),0)</f>
        <v>0</v>
      </c>
      <c r="BP93" s="297">
        <f>IFERROR(INDEX(业绩录入!BN$9:BN$10001,MATCH($B93,业绩录入!$D$9:$D$10001,0)),0)</f>
        <v>0</v>
      </c>
      <c r="BQ93" s="297">
        <f>IFERROR(INDEX(业绩录入!BO$9:BO$10001,MATCH($B93,业绩录入!$D$9:$D$10001,0)),0)</f>
        <v>0</v>
      </c>
      <c r="BR93" s="297">
        <f>IFERROR(INDEX(业绩录入!BP$9:BP$10001,MATCH($B93,业绩录入!$D$9:$D$10001,0)),0)</f>
        <v>0</v>
      </c>
      <c r="BS93" s="297">
        <f>IFERROR(INDEX(业绩录入!BQ$9:BQ$10001,MATCH($B93,业绩录入!$D$9:$D$10001,0)),0)</f>
        <v>0</v>
      </c>
      <c r="BT93" s="297">
        <f>IFERROR(INDEX(业绩录入!BR$9:BR$10001,MATCH($B93,业绩录入!$D$9:$D$10001,0)),0)</f>
        <v>0</v>
      </c>
      <c r="BU93" s="297">
        <f>IFERROR(INDEX(业绩录入!BS$9:BS$10001,MATCH($B93,业绩录入!$D$9:$D$10001,0)),0)</f>
        <v>0</v>
      </c>
      <c r="BV93" s="297">
        <f>IFERROR(INDEX(业绩录入!BT$9:BT$10001,MATCH($B93,业绩录入!$D$9:$D$10001,0)),0)</f>
        <v>0</v>
      </c>
      <c r="BW93" s="297">
        <f>IFERROR(INDEX(业绩录入!BU$9:BU$10001,MATCH($B93,业绩录入!$D$9:$D$10001,0)),0)</f>
        <v>0</v>
      </c>
      <c r="BX93" s="297">
        <f>IFERROR(INDEX(业绩录入!BV$9:BV$10001,MATCH($B93,业绩录入!$D$9:$D$10001,0)),0)</f>
        <v>0</v>
      </c>
      <c r="BY93" s="297">
        <f>IFERROR(INDEX(业绩录入!BW$9:BW$10001,MATCH($B93,业绩录入!$D$9:$D$10001,0)),0)</f>
        <v>0</v>
      </c>
      <c r="BZ93" s="297">
        <f>IFERROR(INDEX(业绩录入!BX$9:BX$10001,MATCH($B93,业绩录入!$D$9:$D$10001,0)),0)</f>
        <v>0</v>
      </c>
      <c r="CA93" s="297">
        <f>IFERROR(INDEX(业绩录入!BY$9:BY$10001,MATCH($B93,业绩录入!$D$9:$D$10001,0)),0)</f>
        <v>0</v>
      </c>
      <c r="CB93" s="297">
        <f>IFERROR(INDEX(业绩录入!BZ$9:BZ$10001,MATCH($B93,业绩录入!$D$9:$D$10001,0)),0)</f>
        <v>0</v>
      </c>
      <c r="CC93" s="297">
        <f>IFERROR(INDEX(业绩录入!CA$9:CA$10001,MATCH($B93,业绩录入!$D$9:$D$10001,0)),0)</f>
        <v>0</v>
      </c>
      <c r="CD93" s="297">
        <f>IFERROR(INDEX(业绩录入!CB$9:CB$10001,MATCH($B93,业绩录入!$D$9:$D$10001,0)),0)</f>
        <v>0</v>
      </c>
      <c r="CE93" s="297">
        <f>IFERROR(INDEX(业绩录入!CC$9:CC$10001,MATCH($B93,业绩录入!$D$9:$D$10001,0)),0)</f>
        <v>0</v>
      </c>
      <c r="CF93" s="297">
        <f>IFERROR(INDEX(业绩录入!CD$9:CD$10001,MATCH($B93,业绩录入!$D$9:$D$10001,0)),0)</f>
        <v>0</v>
      </c>
      <c r="CG93" s="297">
        <f>IFERROR(INDEX(业绩录入!CE$9:CE$10001,MATCH($B93,业绩录入!$D$9:$D$10001,0)),0)</f>
        <v>0</v>
      </c>
      <c r="CH93" s="297">
        <f>IFERROR(INDEX(业绩录入!CF$9:CF$10001,MATCH($B93,业绩录入!$D$9:$D$10001,0)),0)</f>
        <v>0</v>
      </c>
      <c r="CI93" s="297">
        <f>IFERROR(INDEX(业绩录入!CG$9:CG$10001,MATCH($B93,业绩录入!$D$9:$D$10001,0)),0)</f>
        <v>0</v>
      </c>
    </row>
    <row r="94" spans="1:87" s="319" customFormat="1">
      <c r="A94" s="638">
        <f t="shared" si="4"/>
        <v>0</v>
      </c>
      <c r="B94" s="297" t="str">
        <f>IFERROR(INDEX(业绩录入!$D$9:$D$44,MATCH(SMALL(业绩录入!$A$9:$A$44,ROW(A48)),业绩录入!$A$9:$A$44,0)),"")</f>
        <v/>
      </c>
      <c r="C94" s="297">
        <f>IFERROR(INDEX(业绩录入!E$9:E$10001,MATCH($B94,业绩录入!$D$9:$D$10001,0)),0)</f>
        <v>0</v>
      </c>
      <c r="D94" s="297">
        <f>IFERROR(INDEX(业绩录入!F$9:F$10001,MATCH($B94,业绩录入!$D$9:$D$10001,0)),0)</f>
        <v>0</v>
      </c>
      <c r="E94" s="297">
        <f>IFERROR(INDEX(业绩录入!G$9:G$10001,MATCH($B94,业绩录入!$D$9:$D$10001,0)),0)</f>
        <v>0</v>
      </c>
      <c r="F94" s="297">
        <f>IFERROR(INDEX(业绩录入!H$9:H$10001,MATCH($B94,业绩录入!$D$9:$D$10001,0)),0)</f>
        <v>0</v>
      </c>
      <c r="G94" s="297">
        <f>IFERROR(INDEX(业绩录入!I$9:I$10001,MATCH($B94,业绩录入!$D$9:$D$10001,0)),0)</f>
        <v>0</v>
      </c>
      <c r="H94" s="297">
        <f>IFERROR(INDEX(业绩录入!J$9:J$10001,MATCH($B94,业绩录入!$D$9:$D$10001,0)),0)</f>
        <v>0</v>
      </c>
      <c r="I94" s="297">
        <f>IFERROR(INDEX(业绩录入!K$9:K$10001,MATCH($B94,业绩录入!$D$9:$D$10001,0)),0)</f>
        <v>0</v>
      </c>
      <c r="J94" s="297">
        <f>IFERROR(INDEX(业绩录入!L$9:L$10001,MATCH($B94,业绩录入!$D$9:$D$10001,0)),0)</f>
        <v>0</v>
      </c>
      <c r="K94" s="297">
        <f>IFERROR(INDEX(业绩录入!M$9:M$10001,MATCH($B94,业绩录入!$D$9:$D$10001,0)),0)</f>
        <v>0</v>
      </c>
      <c r="L94" s="297">
        <f>IFERROR(INDEX(业绩录入!N$9:N$10001,MATCH($B94,业绩录入!$D$9:$D$10001,0)),0)</f>
        <v>0</v>
      </c>
      <c r="M94" s="297">
        <f>IFERROR(INDEX(业绩录入!O$9:O$10001,MATCH($B94,业绩录入!$D$9:$D$10001,0)),0)</f>
        <v>0</v>
      </c>
      <c r="N94" s="297">
        <f>IFERROR(INDEX(业绩录入!P$9:P$10001,MATCH($B94,业绩录入!$D$9:$D$10001,0)),0)</f>
        <v>0</v>
      </c>
      <c r="O94" s="297">
        <f>IFERROR(INDEX(业绩录入!Q$9:Q$10001,MATCH($B94,业绩录入!$D$9:$D$10001,0)),0)</f>
        <v>0</v>
      </c>
      <c r="P94" s="297">
        <f>IFERROR(INDEX(业绩录入!R$9:R$10001,MATCH($B94,业绩录入!$D$9:$D$10001,0)),0)</f>
        <v>0</v>
      </c>
      <c r="Q94" s="297">
        <f>IFERROR(INDEX(业绩录入!S$9:S$10001,MATCH($B94,业绩录入!$D$9:$D$10001,0)),0)</f>
        <v>0</v>
      </c>
      <c r="R94" s="297">
        <f>IFERROR(INDEX(业绩录入!T$9:T$10001,MATCH($B94,业绩录入!$D$9:$D$10001,0)),0)</f>
        <v>0</v>
      </c>
      <c r="S94" s="297">
        <f>IFERROR(INDEX(业绩录入!U$9:U$10001,MATCH($B94,业绩录入!$D$9:$D$10001,0)),0)</f>
        <v>0</v>
      </c>
      <c r="T94" s="297">
        <f>IFERROR(INDEX(业绩录入!V$9:V$10001,MATCH($B94,业绩录入!$D$9:$D$10001,0)),0)</f>
        <v>0</v>
      </c>
      <c r="U94" s="676"/>
      <c r="V94" s="297"/>
      <c r="W94" s="297"/>
      <c r="X94" s="297"/>
      <c r="Y94" s="297">
        <f>IFERROR(INDEX(业绩录入!W$9:W$10001,MATCH($B94,业绩录入!$D$9:$D$10001,0)),0)</f>
        <v>0</v>
      </c>
      <c r="Z94" s="297">
        <f>IFERROR(INDEX(业绩录入!X$9:X$10001,MATCH($B94,业绩录入!$D$9:$D$10001,0)),0)</f>
        <v>0</v>
      </c>
      <c r="AA94" s="297">
        <f>IFERROR(INDEX(业绩录入!Y$9:Y$10001,MATCH($B94,业绩录入!$D$9:$D$10001,0)),0)</f>
        <v>0</v>
      </c>
      <c r="AB94" s="297">
        <f>IFERROR(INDEX(业绩录入!Z$9:Z$10001,MATCH($B94,业绩录入!$D$9:$D$10001,0)),0)</f>
        <v>0</v>
      </c>
      <c r="AC94" s="297">
        <f>IFERROR(INDEX(业绩录入!AA$9:AA$10001,MATCH($B94,业绩录入!$D$9:$D$10001,0)),0)</f>
        <v>0</v>
      </c>
      <c r="AD94" s="297">
        <f>IFERROR(INDEX(业绩录入!AB$9:AB$10001,MATCH($B94,业绩录入!$D$9:$D$10001,0)),0)</f>
        <v>0</v>
      </c>
      <c r="AE94" s="297">
        <f>IFERROR(INDEX(业绩录入!AC$9:AC$10001,MATCH($B94,业绩录入!$D$9:$D$10001,0)),0)</f>
        <v>0</v>
      </c>
      <c r="AF94" s="297">
        <f>IFERROR(INDEX(业绩录入!AD$9:AD$10001,MATCH($B94,业绩录入!$D$9:$D$10001,0)),0)</f>
        <v>0</v>
      </c>
      <c r="AG94" s="297">
        <f>IFERROR(INDEX(业绩录入!AE$9:AE$10001,MATCH($B94,业绩录入!$D$9:$D$10001,0)),0)</f>
        <v>0</v>
      </c>
      <c r="AH94" s="297">
        <f>IFERROR(INDEX(业绩录入!AF$9:AF$10001,MATCH($B94,业绩录入!$D$9:$D$10001,0)),0)</f>
        <v>0</v>
      </c>
      <c r="AI94" s="297">
        <f>IFERROR(INDEX(业绩录入!AG$9:AG$10001,MATCH($B94,业绩录入!$D$9:$D$10001,0)),0)</f>
        <v>0</v>
      </c>
      <c r="AJ94" s="297">
        <f>IFERROR(INDEX(业绩录入!AH$9:AH$10001,MATCH($B94,业绩录入!$D$9:$D$10001,0)),0)</f>
        <v>0</v>
      </c>
      <c r="AK94" s="297">
        <f>IFERROR(INDEX(业绩录入!AI$9:AI$10001,MATCH($B94,业绩录入!$D$9:$D$10001,0)),0)</f>
        <v>0</v>
      </c>
      <c r="AL94" s="297">
        <f>IFERROR(INDEX(业绩录入!AJ$9:AJ$10001,MATCH($B94,业绩录入!$D$9:$D$10001,0)),0)</f>
        <v>0</v>
      </c>
      <c r="AM94" s="297">
        <f>IFERROR(INDEX(业绩录入!AK$9:AK$10001,MATCH($B94,业绩录入!$D$9:$D$10001,0)),0)</f>
        <v>0</v>
      </c>
      <c r="AN94" s="297">
        <f>IFERROR(INDEX(业绩录入!AL$9:AL$10001,MATCH($B94,业绩录入!$D$9:$D$10001,0)),0)</f>
        <v>0</v>
      </c>
      <c r="AO94" s="297">
        <f>IFERROR(INDEX(业绩录入!AM$9:AM$10001,MATCH($B94,业绩录入!$D$9:$D$10001,0)),0)</f>
        <v>0</v>
      </c>
      <c r="AP94" s="297">
        <f>IFERROR(INDEX(业绩录入!AN$9:AN$10001,MATCH($B94,业绩录入!$D$9:$D$10001,0)),0)</f>
        <v>0</v>
      </c>
      <c r="AQ94" s="297">
        <f>IFERROR(INDEX(业绩录入!AO$9:AO$10001,MATCH($B94,业绩录入!$D$9:$D$10001,0)),0)</f>
        <v>0</v>
      </c>
      <c r="AR94" s="297">
        <f>IFERROR(INDEX(业绩录入!AP$9:AP$10001,MATCH($B94,业绩录入!$D$9:$D$10001,0)),0)</f>
        <v>0</v>
      </c>
      <c r="AS94" s="297">
        <f>IFERROR(INDEX(业绩录入!AQ$9:AQ$10001,MATCH($B94,业绩录入!$D$9:$D$10001,0)),0)</f>
        <v>0</v>
      </c>
      <c r="AT94" s="297">
        <f>IFERROR(INDEX(业绩录入!AR$9:AR$10001,MATCH($B94,业绩录入!$D$9:$D$10001,0)),0)</f>
        <v>0</v>
      </c>
      <c r="AU94" s="297">
        <f>IFERROR(INDEX(业绩录入!AS$9:AS$10001,MATCH($B94,业绩录入!$D$9:$D$10001,0)),0)</f>
        <v>0</v>
      </c>
      <c r="AV94" s="297">
        <f>IFERROR(INDEX(业绩录入!AT$9:AT$10001,MATCH($B94,业绩录入!$D$9:$D$10001,0)),0)</f>
        <v>0</v>
      </c>
      <c r="AW94" s="297">
        <f>IFERROR(INDEX(业绩录入!AU$9:AU$10001,MATCH($B94,业绩录入!$D$9:$D$10001,0)),0)</f>
        <v>0</v>
      </c>
      <c r="AX94" s="297">
        <f>IFERROR(INDEX(业绩录入!AV$9:AV$10001,MATCH($B94,业绩录入!$D$9:$D$10001,0)),0)</f>
        <v>0</v>
      </c>
      <c r="AY94" s="297">
        <f>IFERROR(INDEX(业绩录入!AW$9:AW$10001,MATCH($B94,业绩录入!$D$9:$D$10001,0)),0)</f>
        <v>0</v>
      </c>
      <c r="AZ94" s="297">
        <f>IFERROR(INDEX(业绩录入!AX$9:AX$10001,MATCH($B94,业绩录入!$D$9:$D$10001,0)),0)</f>
        <v>0</v>
      </c>
      <c r="BA94" s="297">
        <f>IFERROR(INDEX(业绩录入!AY$9:AY$10001,MATCH($B94,业绩录入!$D$9:$D$10001,0)),0)</f>
        <v>0</v>
      </c>
      <c r="BB94" s="297">
        <f>IFERROR(INDEX(业绩录入!AZ$9:AZ$10001,MATCH($B94,业绩录入!$D$9:$D$10001,0)),0)</f>
        <v>0</v>
      </c>
      <c r="BC94" s="297">
        <f>IFERROR(INDEX(业绩录入!BA$9:BA$10001,MATCH($B94,业绩录入!$D$9:$D$10001,0)),0)</f>
        <v>0</v>
      </c>
      <c r="BD94" s="297">
        <f>IFERROR(INDEX(业绩录入!BB$9:BB$10001,MATCH($B94,业绩录入!$D$9:$D$10001,0)),0)</f>
        <v>0</v>
      </c>
      <c r="BE94" s="297">
        <f>IFERROR(INDEX(业绩录入!BC$9:BC$10001,MATCH($B94,业绩录入!$D$9:$D$10001,0)),0)</f>
        <v>0</v>
      </c>
      <c r="BF94" s="297">
        <f>IFERROR(INDEX(业绩录入!BD$9:BD$10001,MATCH($B94,业绩录入!$D$9:$D$10001,0)),0)</f>
        <v>0</v>
      </c>
      <c r="BG94" s="297">
        <f>IFERROR(INDEX(业绩录入!BE$9:BE$10001,MATCH($B94,业绩录入!$D$9:$D$10001,0)),0)</f>
        <v>0</v>
      </c>
      <c r="BH94" s="297">
        <f>IFERROR(INDEX(业绩录入!BF$9:BF$10001,MATCH($B94,业绩录入!$D$9:$D$10001,0)),0)</f>
        <v>0</v>
      </c>
      <c r="BI94" s="297">
        <f>IFERROR(INDEX(业绩录入!BG$9:BG$10001,MATCH($B94,业绩录入!$D$9:$D$10001,0)),0)</f>
        <v>0</v>
      </c>
      <c r="BJ94" s="297">
        <f>IFERROR(INDEX(业绩录入!BH$9:BH$10001,MATCH($B94,业绩录入!$D$9:$D$10001,0)),0)</f>
        <v>0</v>
      </c>
      <c r="BK94" s="297">
        <f>IFERROR(INDEX(业绩录入!BI$9:BI$10001,MATCH($B94,业绩录入!$D$9:$D$10001,0)),0)</f>
        <v>0</v>
      </c>
      <c r="BL94" s="297">
        <f>IFERROR(INDEX(业绩录入!BJ$9:BJ$10001,MATCH($B94,业绩录入!$D$9:$D$10001,0)),0)</f>
        <v>0</v>
      </c>
      <c r="BM94" s="297">
        <f>IFERROR(INDEX(业绩录入!BK$9:BK$10001,MATCH($B94,业绩录入!$D$9:$D$10001,0)),0)</f>
        <v>0</v>
      </c>
      <c r="BN94" s="297">
        <f>IFERROR(INDEX(业绩录入!BL$9:BL$10001,MATCH($B94,业绩录入!$D$9:$D$10001,0)),0)</f>
        <v>0</v>
      </c>
      <c r="BO94" s="297">
        <f>IFERROR(INDEX(业绩录入!BM$9:BM$10001,MATCH($B94,业绩录入!$D$9:$D$10001,0)),0)</f>
        <v>0</v>
      </c>
      <c r="BP94" s="297">
        <f>IFERROR(INDEX(业绩录入!BN$9:BN$10001,MATCH($B94,业绩录入!$D$9:$D$10001,0)),0)</f>
        <v>0</v>
      </c>
      <c r="BQ94" s="297">
        <f>IFERROR(INDEX(业绩录入!BO$9:BO$10001,MATCH($B94,业绩录入!$D$9:$D$10001,0)),0)</f>
        <v>0</v>
      </c>
      <c r="BR94" s="297">
        <f>IFERROR(INDEX(业绩录入!BP$9:BP$10001,MATCH($B94,业绩录入!$D$9:$D$10001,0)),0)</f>
        <v>0</v>
      </c>
      <c r="BS94" s="297">
        <f>IFERROR(INDEX(业绩录入!BQ$9:BQ$10001,MATCH($B94,业绩录入!$D$9:$D$10001,0)),0)</f>
        <v>0</v>
      </c>
      <c r="BT94" s="297">
        <f>IFERROR(INDEX(业绩录入!BR$9:BR$10001,MATCH($B94,业绩录入!$D$9:$D$10001,0)),0)</f>
        <v>0</v>
      </c>
      <c r="BU94" s="297">
        <f>IFERROR(INDEX(业绩录入!BS$9:BS$10001,MATCH($B94,业绩录入!$D$9:$D$10001,0)),0)</f>
        <v>0</v>
      </c>
      <c r="BV94" s="297">
        <f>IFERROR(INDEX(业绩录入!BT$9:BT$10001,MATCH($B94,业绩录入!$D$9:$D$10001,0)),0)</f>
        <v>0</v>
      </c>
      <c r="BW94" s="297">
        <f>IFERROR(INDEX(业绩录入!BU$9:BU$10001,MATCH($B94,业绩录入!$D$9:$D$10001,0)),0)</f>
        <v>0</v>
      </c>
      <c r="BX94" s="297">
        <f>IFERROR(INDEX(业绩录入!BV$9:BV$10001,MATCH($B94,业绩录入!$D$9:$D$10001,0)),0)</f>
        <v>0</v>
      </c>
      <c r="BY94" s="297">
        <f>IFERROR(INDEX(业绩录入!BW$9:BW$10001,MATCH($B94,业绩录入!$D$9:$D$10001,0)),0)</f>
        <v>0</v>
      </c>
      <c r="BZ94" s="297">
        <f>IFERROR(INDEX(业绩录入!BX$9:BX$10001,MATCH($B94,业绩录入!$D$9:$D$10001,0)),0)</f>
        <v>0</v>
      </c>
      <c r="CA94" s="297">
        <f>IFERROR(INDEX(业绩录入!BY$9:BY$10001,MATCH($B94,业绩录入!$D$9:$D$10001,0)),0)</f>
        <v>0</v>
      </c>
      <c r="CB94" s="297">
        <f>IFERROR(INDEX(业绩录入!BZ$9:BZ$10001,MATCH($B94,业绩录入!$D$9:$D$10001,0)),0)</f>
        <v>0</v>
      </c>
      <c r="CC94" s="297">
        <f>IFERROR(INDEX(业绩录入!CA$9:CA$10001,MATCH($B94,业绩录入!$D$9:$D$10001,0)),0)</f>
        <v>0</v>
      </c>
      <c r="CD94" s="297">
        <f>IFERROR(INDEX(业绩录入!CB$9:CB$10001,MATCH($B94,业绩录入!$D$9:$D$10001,0)),0)</f>
        <v>0</v>
      </c>
      <c r="CE94" s="297">
        <f>IFERROR(INDEX(业绩录入!CC$9:CC$10001,MATCH($B94,业绩录入!$D$9:$D$10001,0)),0)</f>
        <v>0</v>
      </c>
      <c r="CF94" s="297">
        <f>IFERROR(INDEX(业绩录入!CD$9:CD$10001,MATCH($B94,业绩录入!$D$9:$D$10001,0)),0)</f>
        <v>0</v>
      </c>
      <c r="CG94" s="297">
        <f>IFERROR(INDEX(业绩录入!CE$9:CE$10001,MATCH($B94,业绩录入!$D$9:$D$10001,0)),0)</f>
        <v>0</v>
      </c>
      <c r="CH94" s="297">
        <f>IFERROR(INDEX(业绩录入!CF$9:CF$10001,MATCH($B94,业绩录入!$D$9:$D$10001,0)),0)</f>
        <v>0</v>
      </c>
      <c r="CI94" s="297">
        <f>IFERROR(INDEX(业绩录入!CG$9:CG$10001,MATCH($B94,业绩录入!$D$9:$D$10001,0)),0)</f>
        <v>0</v>
      </c>
    </row>
    <row r="95" spans="1:87" s="319" customFormat="1">
      <c r="A95" s="638">
        <f t="shared" si="4"/>
        <v>0</v>
      </c>
      <c r="B95" s="297" t="str">
        <f>IFERROR(INDEX(业绩录入!$D$9:$D$44,MATCH(SMALL(业绩录入!$A$9:$A$44,ROW(A49)),业绩录入!$A$9:$A$44,0)),"")</f>
        <v/>
      </c>
      <c r="C95" s="297">
        <f>IFERROR(INDEX(业绩录入!E$9:E$10001,MATCH($B95,业绩录入!$D$9:$D$10001,0)),0)</f>
        <v>0</v>
      </c>
      <c r="D95" s="297">
        <f>IFERROR(INDEX(业绩录入!F$9:F$10001,MATCH($B95,业绩录入!$D$9:$D$10001,0)),0)</f>
        <v>0</v>
      </c>
      <c r="E95" s="297">
        <f>IFERROR(INDEX(业绩录入!G$9:G$10001,MATCH($B95,业绩录入!$D$9:$D$10001,0)),0)</f>
        <v>0</v>
      </c>
      <c r="F95" s="297">
        <f>IFERROR(INDEX(业绩录入!H$9:H$10001,MATCH($B95,业绩录入!$D$9:$D$10001,0)),0)</f>
        <v>0</v>
      </c>
      <c r="G95" s="297">
        <f>IFERROR(INDEX(业绩录入!I$9:I$10001,MATCH($B95,业绩录入!$D$9:$D$10001,0)),0)</f>
        <v>0</v>
      </c>
      <c r="H95" s="297">
        <f>IFERROR(INDEX(业绩录入!J$9:J$10001,MATCH($B95,业绩录入!$D$9:$D$10001,0)),0)</f>
        <v>0</v>
      </c>
      <c r="I95" s="297">
        <f>IFERROR(INDEX(业绩录入!K$9:K$10001,MATCH($B95,业绩录入!$D$9:$D$10001,0)),0)</f>
        <v>0</v>
      </c>
      <c r="J95" s="297">
        <f>IFERROR(INDEX(业绩录入!L$9:L$10001,MATCH($B95,业绩录入!$D$9:$D$10001,0)),0)</f>
        <v>0</v>
      </c>
      <c r="K95" s="297">
        <f>IFERROR(INDEX(业绩录入!M$9:M$10001,MATCH($B95,业绩录入!$D$9:$D$10001,0)),0)</f>
        <v>0</v>
      </c>
      <c r="L95" s="297">
        <f>IFERROR(INDEX(业绩录入!N$9:N$10001,MATCH($B95,业绩录入!$D$9:$D$10001,0)),0)</f>
        <v>0</v>
      </c>
      <c r="M95" s="297">
        <f>IFERROR(INDEX(业绩录入!O$9:O$10001,MATCH($B95,业绩录入!$D$9:$D$10001,0)),0)</f>
        <v>0</v>
      </c>
      <c r="N95" s="297">
        <f>IFERROR(INDEX(业绩录入!P$9:P$10001,MATCH($B95,业绩录入!$D$9:$D$10001,0)),0)</f>
        <v>0</v>
      </c>
      <c r="O95" s="297">
        <f>IFERROR(INDEX(业绩录入!Q$9:Q$10001,MATCH($B95,业绩录入!$D$9:$D$10001,0)),0)</f>
        <v>0</v>
      </c>
      <c r="P95" s="297">
        <f>IFERROR(INDEX(业绩录入!R$9:R$10001,MATCH($B95,业绩录入!$D$9:$D$10001,0)),0)</f>
        <v>0</v>
      </c>
      <c r="Q95" s="297">
        <f>IFERROR(INDEX(业绩录入!S$9:S$10001,MATCH($B95,业绩录入!$D$9:$D$10001,0)),0)</f>
        <v>0</v>
      </c>
      <c r="R95" s="297">
        <f>IFERROR(INDEX(业绩录入!T$9:T$10001,MATCH($B95,业绩录入!$D$9:$D$10001,0)),0)</f>
        <v>0</v>
      </c>
      <c r="S95" s="297">
        <f>IFERROR(INDEX(业绩录入!U$9:U$10001,MATCH($B95,业绩录入!$D$9:$D$10001,0)),0)</f>
        <v>0</v>
      </c>
      <c r="T95" s="297">
        <f>IFERROR(INDEX(业绩录入!V$9:V$10001,MATCH($B95,业绩录入!$D$9:$D$10001,0)),0)</f>
        <v>0</v>
      </c>
      <c r="U95" s="676"/>
      <c r="V95" s="297"/>
      <c r="W95" s="297"/>
      <c r="X95" s="297"/>
      <c r="Y95" s="297">
        <f>IFERROR(INDEX(业绩录入!W$9:W$10001,MATCH($B95,业绩录入!$D$9:$D$10001,0)),0)</f>
        <v>0</v>
      </c>
      <c r="Z95" s="297">
        <f>IFERROR(INDEX(业绩录入!X$9:X$10001,MATCH($B95,业绩录入!$D$9:$D$10001,0)),0)</f>
        <v>0</v>
      </c>
      <c r="AA95" s="297">
        <f>IFERROR(INDEX(业绩录入!Y$9:Y$10001,MATCH($B95,业绩录入!$D$9:$D$10001,0)),0)</f>
        <v>0</v>
      </c>
      <c r="AB95" s="297">
        <f>IFERROR(INDEX(业绩录入!Z$9:Z$10001,MATCH($B95,业绩录入!$D$9:$D$10001,0)),0)</f>
        <v>0</v>
      </c>
      <c r="AC95" s="297">
        <f>IFERROR(INDEX(业绩录入!AA$9:AA$10001,MATCH($B95,业绩录入!$D$9:$D$10001,0)),0)</f>
        <v>0</v>
      </c>
      <c r="AD95" s="297">
        <f>IFERROR(INDEX(业绩录入!AB$9:AB$10001,MATCH($B95,业绩录入!$D$9:$D$10001,0)),0)</f>
        <v>0</v>
      </c>
      <c r="AE95" s="297">
        <f>IFERROR(INDEX(业绩录入!AC$9:AC$10001,MATCH($B95,业绩录入!$D$9:$D$10001,0)),0)</f>
        <v>0</v>
      </c>
      <c r="AF95" s="297">
        <f>IFERROR(INDEX(业绩录入!AD$9:AD$10001,MATCH($B95,业绩录入!$D$9:$D$10001,0)),0)</f>
        <v>0</v>
      </c>
      <c r="AG95" s="297">
        <f>IFERROR(INDEX(业绩录入!AE$9:AE$10001,MATCH($B95,业绩录入!$D$9:$D$10001,0)),0)</f>
        <v>0</v>
      </c>
      <c r="AH95" s="297">
        <f>IFERROR(INDEX(业绩录入!AF$9:AF$10001,MATCH($B95,业绩录入!$D$9:$D$10001,0)),0)</f>
        <v>0</v>
      </c>
      <c r="AI95" s="297">
        <f>IFERROR(INDEX(业绩录入!AG$9:AG$10001,MATCH($B95,业绩录入!$D$9:$D$10001,0)),0)</f>
        <v>0</v>
      </c>
      <c r="AJ95" s="297">
        <f>IFERROR(INDEX(业绩录入!AH$9:AH$10001,MATCH($B95,业绩录入!$D$9:$D$10001,0)),0)</f>
        <v>0</v>
      </c>
      <c r="AK95" s="297">
        <f>IFERROR(INDEX(业绩录入!AI$9:AI$10001,MATCH($B95,业绩录入!$D$9:$D$10001,0)),0)</f>
        <v>0</v>
      </c>
      <c r="AL95" s="297">
        <f>IFERROR(INDEX(业绩录入!AJ$9:AJ$10001,MATCH($B95,业绩录入!$D$9:$D$10001,0)),0)</f>
        <v>0</v>
      </c>
      <c r="AM95" s="297">
        <f>IFERROR(INDEX(业绩录入!AK$9:AK$10001,MATCH($B95,业绩录入!$D$9:$D$10001,0)),0)</f>
        <v>0</v>
      </c>
      <c r="AN95" s="297">
        <f>IFERROR(INDEX(业绩录入!AL$9:AL$10001,MATCH($B95,业绩录入!$D$9:$D$10001,0)),0)</f>
        <v>0</v>
      </c>
      <c r="AO95" s="297">
        <f>IFERROR(INDEX(业绩录入!AM$9:AM$10001,MATCH($B95,业绩录入!$D$9:$D$10001,0)),0)</f>
        <v>0</v>
      </c>
      <c r="AP95" s="297">
        <f>IFERROR(INDEX(业绩录入!AN$9:AN$10001,MATCH($B95,业绩录入!$D$9:$D$10001,0)),0)</f>
        <v>0</v>
      </c>
      <c r="AQ95" s="297">
        <f>IFERROR(INDEX(业绩录入!AO$9:AO$10001,MATCH($B95,业绩录入!$D$9:$D$10001,0)),0)</f>
        <v>0</v>
      </c>
      <c r="AR95" s="297">
        <f>IFERROR(INDEX(业绩录入!AP$9:AP$10001,MATCH($B95,业绩录入!$D$9:$D$10001,0)),0)</f>
        <v>0</v>
      </c>
      <c r="AS95" s="297">
        <f>IFERROR(INDEX(业绩录入!AQ$9:AQ$10001,MATCH($B95,业绩录入!$D$9:$D$10001,0)),0)</f>
        <v>0</v>
      </c>
      <c r="AT95" s="297">
        <f>IFERROR(INDEX(业绩录入!AR$9:AR$10001,MATCH($B95,业绩录入!$D$9:$D$10001,0)),0)</f>
        <v>0</v>
      </c>
      <c r="AU95" s="297">
        <f>IFERROR(INDEX(业绩录入!AS$9:AS$10001,MATCH($B95,业绩录入!$D$9:$D$10001,0)),0)</f>
        <v>0</v>
      </c>
      <c r="AV95" s="297">
        <f>IFERROR(INDEX(业绩录入!AT$9:AT$10001,MATCH($B95,业绩录入!$D$9:$D$10001,0)),0)</f>
        <v>0</v>
      </c>
      <c r="AW95" s="297">
        <f>IFERROR(INDEX(业绩录入!AU$9:AU$10001,MATCH($B95,业绩录入!$D$9:$D$10001,0)),0)</f>
        <v>0</v>
      </c>
      <c r="AX95" s="297">
        <f>IFERROR(INDEX(业绩录入!AV$9:AV$10001,MATCH($B95,业绩录入!$D$9:$D$10001,0)),0)</f>
        <v>0</v>
      </c>
      <c r="AY95" s="297">
        <f>IFERROR(INDEX(业绩录入!AW$9:AW$10001,MATCH($B95,业绩录入!$D$9:$D$10001,0)),0)</f>
        <v>0</v>
      </c>
      <c r="AZ95" s="297">
        <f>IFERROR(INDEX(业绩录入!AX$9:AX$10001,MATCH($B95,业绩录入!$D$9:$D$10001,0)),0)</f>
        <v>0</v>
      </c>
      <c r="BA95" s="297">
        <f>IFERROR(INDEX(业绩录入!AY$9:AY$10001,MATCH($B95,业绩录入!$D$9:$D$10001,0)),0)</f>
        <v>0</v>
      </c>
      <c r="BB95" s="297">
        <f>IFERROR(INDEX(业绩录入!AZ$9:AZ$10001,MATCH($B95,业绩录入!$D$9:$D$10001,0)),0)</f>
        <v>0</v>
      </c>
      <c r="BC95" s="297">
        <f>IFERROR(INDEX(业绩录入!BA$9:BA$10001,MATCH($B95,业绩录入!$D$9:$D$10001,0)),0)</f>
        <v>0</v>
      </c>
      <c r="BD95" s="297">
        <f>IFERROR(INDEX(业绩录入!BB$9:BB$10001,MATCH($B95,业绩录入!$D$9:$D$10001,0)),0)</f>
        <v>0</v>
      </c>
      <c r="BE95" s="297">
        <f>IFERROR(INDEX(业绩录入!BC$9:BC$10001,MATCH($B95,业绩录入!$D$9:$D$10001,0)),0)</f>
        <v>0</v>
      </c>
      <c r="BF95" s="297">
        <f>IFERROR(INDEX(业绩录入!BD$9:BD$10001,MATCH($B95,业绩录入!$D$9:$D$10001,0)),0)</f>
        <v>0</v>
      </c>
      <c r="BG95" s="297">
        <f>IFERROR(INDEX(业绩录入!BE$9:BE$10001,MATCH($B95,业绩录入!$D$9:$D$10001,0)),0)</f>
        <v>0</v>
      </c>
      <c r="BH95" s="297">
        <f>IFERROR(INDEX(业绩录入!BF$9:BF$10001,MATCH($B95,业绩录入!$D$9:$D$10001,0)),0)</f>
        <v>0</v>
      </c>
      <c r="BI95" s="297">
        <f>IFERROR(INDEX(业绩录入!BG$9:BG$10001,MATCH($B95,业绩录入!$D$9:$D$10001,0)),0)</f>
        <v>0</v>
      </c>
      <c r="BJ95" s="297">
        <f>IFERROR(INDEX(业绩录入!BH$9:BH$10001,MATCH($B95,业绩录入!$D$9:$D$10001,0)),0)</f>
        <v>0</v>
      </c>
      <c r="BK95" s="297">
        <f>IFERROR(INDEX(业绩录入!BI$9:BI$10001,MATCH($B95,业绩录入!$D$9:$D$10001,0)),0)</f>
        <v>0</v>
      </c>
      <c r="BL95" s="297">
        <f>IFERROR(INDEX(业绩录入!BJ$9:BJ$10001,MATCH($B95,业绩录入!$D$9:$D$10001,0)),0)</f>
        <v>0</v>
      </c>
      <c r="BM95" s="297">
        <f>IFERROR(INDEX(业绩录入!BK$9:BK$10001,MATCH($B95,业绩录入!$D$9:$D$10001,0)),0)</f>
        <v>0</v>
      </c>
      <c r="BN95" s="297">
        <f>IFERROR(INDEX(业绩录入!BL$9:BL$10001,MATCH($B95,业绩录入!$D$9:$D$10001,0)),0)</f>
        <v>0</v>
      </c>
      <c r="BO95" s="297">
        <f>IFERROR(INDEX(业绩录入!BM$9:BM$10001,MATCH($B95,业绩录入!$D$9:$D$10001,0)),0)</f>
        <v>0</v>
      </c>
      <c r="BP95" s="297">
        <f>IFERROR(INDEX(业绩录入!BN$9:BN$10001,MATCH($B95,业绩录入!$D$9:$D$10001,0)),0)</f>
        <v>0</v>
      </c>
      <c r="BQ95" s="297">
        <f>IFERROR(INDEX(业绩录入!BO$9:BO$10001,MATCH($B95,业绩录入!$D$9:$D$10001,0)),0)</f>
        <v>0</v>
      </c>
      <c r="BR95" s="297">
        <f>IFERROR(INDEX(业绩录入!BP$9:BP$10001,MATCH($B95,业绩录入!$D$9:$D$10001,0)),0)</f>
        <v>0</v>
      </c>
      <c r="BS95" s="297">
        <f>IFERROR(INDEX(业绩录入!BQ$9:BQ$10001,MATCH($B95,业绩录入!$D$9:$D$10001,0)),0)</f>
        <v>0</v>
      </c>
      <c r="BT95" s="297">
        <f>IFERROR(INDEX(业绩录入!BR$9:BR$10001,MATCH($B95,业绩录入!$D$9:$D$10001,0)),0)</f>
        <v>0</v>
      </c>
      <c r="BU95" s="297">
        <f>IFERROR(INDEX(业绩录入!BS$9:BS$10001,MATCH($B95,业绩录入!$D$9:$D$10001,0)),0)</f>
        <v>0</v>
      </c>
      <c r="BV95" s="297">
        <f>IFERROR(INDEX(业绩录入!BT$9:BT$10001,MATCH($B95,业绩录入!$D$9:$D$10001,0)),0)</f>
        <v>0</v>
      </c>
      <c r="BW95" s="297">
        <f>IFERROR(INDEX(业绩录入!BU$9:BU$10001,MATCH($B95,业绩录入!$D$9:$D$10001,0)),0)</f>
        <v>0</v>
      </c>
      <c r="BX95" s="297">
        <f>IFERROR(INDEX(业绩录入!BV$9:BV$10001,MATCH($B95,业绩录入!$D$9:$D$10001,0)),0)</f>
        <v>0</v>
      </c>
      <c r="BY95" s="297">
        <f>IFERROR(INDEX(业绩录入!BW$9:BW$10001,MATCH($B95,业绩录入!$D$9:$D$10001,0)),0)</f>
        <v>0</v>
      </c>
      <c r="BZ95" s="297">
        <f>IFERROR(INDEX(业绩录入!BX$9:BX$10001,MATCH($B95,业绩录入!$D$9:$D$10001,0)),0)</f>
        <v>0</v>
      </c>
      <c r="CA95" s="297">
        <f>IFERROR(INDEX(业绩录入!BY$9:BY$10001,MATCH($B95,业绩录入!$D$9:$D$10001,0)),0)</f>
        <v>0</v>
      </c>
      <c r="CB95" s="297">
        <f>IFERROR(INDEX(业绩录入!BZ$9:BZ$10001,MATCH($B95,业绩录入!$D$9:$D$10001,0)),0)</f>
        <v>0</v>
      </c>
      <c r="CC95" s="297">
        <f>IFERROR(INDEX(业绩录入!CA$9:CA$10001,MATCH($B95,业绩录入!$D$9:$D$10001,0)),0)</f>
        <v>0</v>
      </c>
      <c r="CD95" s="297">
        <f>IFERROR(INDEX(业绩录入!CB$9:CB$10001,MATCH($B95,业绩录入!$D$9:$D$10001,0)),0)</f>
        <v>0</v>
      </c>
      <c r="CE95" s="297">
        <f>IFERROR(INDEX(业绩录入!CC$9:CC$10001,MATCH($B95,业绩录入!$D$9:$D$10001,0)),0)</f>
        <v>0</v>
      </c>
      <c r="CF95" s="297">
        <f>IFERROR(INDEX(业绩录入!CD$9:CD$10001,MATCH($B95,业绩录入!$D$9:$D$10001,0)),0)</f>
        <v>0</v>
      </c>
      <c r="CG95" s="297">
        <f>IFERROR(INDEX(业绩录入!CE$9:CE$10001,MATCH($B95,业绩录入!$D$9:$D$10001,0)),0)</f>
        <v>0</v>
      </c>
      <c r="CH95" s="297">
        <f>IFERROR(INDEX(业绩录入!CF$9:CF$10001,MATCH($B95,业绩录入!$D$9:$D$10001,0)),0)</f>
        <v>0</v>
      </c>
      <c r="CI95" s="297">
        <f>IFERROR(INDEX(业绩录入!CG$9:CG$10001,MATCH($B95,业绩录入!$D$9:$D$10001,0)),0)</f>
        <v>0</v>
      </c>
    </row>
    <row r="96" spans="1:87" s="319" customFormat="1">
      <c r="A96" s="638">
        <f t="shared" si="4"/>
        <v>0</v>
      </c>
      <c r="B96" s="297" t="str">
        <f>IFERROR(INDEX(业绩录入!$D$9:$D$44,MATCH(SMALL(业绩录入!$A$9:$A$44,ROW(A50)),业绩录入!$A$9:$A$44,0)),"")</f>
        <v/>
      </c>
      <c r="C96" s="297">
        <f>IFERROR(INDEX(业绩录入!E$9:E$10001,MATCH($B96,业绩录入!$D$9:$D$10001,0)),0)</f>
        <v>0</v>
      </c>
      <c r="D96" s="297">
        <f>IFERROR(INDEX(业绩录入!F$9:F$10001,MATCH($B96,业绩录入!$D$9:$D$10001,0)),0)</f>
        <v>0</v>
      </c>
      <c r="E96" s="297">
        <f>IFERROR(INDEX(业绩录入!G$9:G$10001,MATCH($B96,业绩录入!$D$9:$D$10001,0)),0)</f>
        <v>0</v>
      </c>
      <c r="F96" s="297">
        <f>IFERROR(INDEX(业绩录入!H$9:H$10001,MATCH($B96,业绩录入!$D$9:$D$10001,0)),0)</f>
        <v>0</v>
      </c>
      <c r="G96" s="297">
        <f>IFERROR(INDEX(业绩录入!I$9:I$10001,MATCH($B96,业绩录入!$D$9:$D$10001,0)),0)</f>
        <v>0</v>
      </c>
      <c r="H96" s="297">
        <f>IFERROR(INDEX(业绩录入!J$9:J$10001,MATCH($B96,业绩录入!$D$9:$D$10001,0)),0)</f>
        <v>0</v>
      </c>
      <c r="I96" s="297">
        <f>IFERROR(INDEX(业绩录入!K$9:K$10001,MATCH($B96,业绩录入!$D$9:$D$10001,0)),0)</f>
        <v>0</v>
      </c>
      <c r="J96" s="297">
        <f>IFERROR(INDEX(业绩录入!L$9:L$10001,MATCH($B96,业绩录入!$D$9:$D$10001,0)),0)</f>
        <v>0</v>
      </c>
      <c r="K96" s="297">
        <f>IFERROR(INDEX(业绩录入!M$9:M$10001,MATCH($B96,业绩录入!$D$9:$D$10001,0)),0)</f>
        <v>0</v>
      </c>
      <c r="L96" s="297">
        <f>IFERROR(INDEX(业绩录入!N$9:N$10001,MATCH($B96,业绩录入!$D$9:$D$10001,0)),0)</f>
        <v>0</v>
      </c>
      <c r="M96" s="297">
        <f>IFERROR(INDEX(业绩录入!O$9:O$10001,MATCH($B96,业绩录入!$D$9:$D$10001,0)),0)</f>
        <v>0</v>
      </c>
      <c r="N96" s="297">
        <f>IFERROR(INDEX(业绩录入!P$9:P$10001,MATCH($B96,业绩录入!$D$9:$D$10001,0)),0)</f>
        <v>0</v>
      </c>
      <c r="O96" s="297">
        <f>IFERROR(INDEX(业绩录入!Q$9:Q$10001,MATCH($B96,业绩录入!$D$9:$D$10001,0)),0)</f>
        <v>0</v>
      </c>
      <c r="P96" s="297">
        <f>IFERROR(INDEX(业绩录入!R$9:R$10001,MATCH($B96,业绩录入!$D$9:$D$10001,0)),0)</f>
        <v>0</v>
      </c>
      <c r="Q96" s="297">
        <f>IFERROR(INDEX(业绩录入!S$9:S$10001,MATCH($B96,业绩录入!$D$9:$D$10001,0)),0)</f>
        <v>0</v>
      </c>
      <c r="R96" s="297">
        <f>IFERROR(INDEX(业绩录入!T$9:T$10001,MATCH($B96,业绩录入!$D$9:$D$10001,0)),0)</f>
        <v>0</v>
      </c>
      <c r="S96" s="297">
        <f>IFERROR(INDEX(业绩录入!U$9:U$10001,MATCH($B96,业绩录入!$D$9:$D$10001,0)),0)</f>
        <v>0</v>
      </c>
      <c r="T96" s="297">
        <f>IFERROR(INDEX(业绩录入!V$9:V$10001,MATCH($B96,业绩录入!$D$9:$D$10001,0)),0)</f>
        <v>0</v>
      </c>
      <c r="U96" s="676"/>
      <c r="V96" s="297"/>
      <c r="W96" s="297"/>
      <c r="X96" s="297"/>
      <c r="Y96" s="297">
        <f>IFERROR(INDEX(业绩录入!W$9:W$10001,MATCH($B96,业绩录入!$D$9:$D$10001,0)),0)</f>
        <v>0</v>
      </c>
      <c r="Z96" s="297">
        <f>IFERROR(INDEX(业绩录入!X$9:X$10001,MATCH($B96,业绩录入!$D$9:$D$10001,0)),0)</f>
        <v>0</v>
      </c>
      <c r="AA96" s="297">
        <f>IFERROR(INDEX(业绩录入!Y$9:Y$10001,MATCH($B96,业绩录入!$D$9:$D$10001,0)),0)</f>
        <v>0</v>
      </c>
      <c r="AB96" s="297">
        <f>IFERROR(INDEX(业绩录入!Z$9:Z$10001,MATCH($B96,业绩录入!$D$9:$D$10001,0)),0)</f>
        <v>0</v>
      </c>
      <c r="AC96" s="297">
        <f>IFERROR(INDEX(业绩录入!AA$9:AA$10001,MATCH($B96,业绩录入!$D$9:$D$10001,0)),0)</f>
        <v>0</v>
      </c>
      <c r="AD96" s="297">
        <f>IFERROR(INDEX(业绩录入!AB$9:AB$10001,MATCH($B96,业绩录入!$D$9:$D$10001,0)),0)</f>
        <v>0</v>
      </c>
      <c r="AE96" s="297">
        <f>IFERROR(INDEX(业绩录入!AC$9:AC$10001,MATCH($B96,业绩录入!$D$9:$D$10001,0)),0)</f>
        <v>0</v>
      </c>
      <c r="AF96" s="297">
        <f>IFERROR(INDEX(业绩录入!AD$9:AD$10001,MATCH($B96,业绩录入!$D$9:$D$10001,0)),0)</f>
        <v>0</v>
      </c>
      <c r="AG96" s="297">
        <f>IFERROR(INDEX(业绩录入!AE$9:AE$10001,MATCH($B96,业绩录入!$D$9:$D$10001,0)),0)</f>
        <v>0</v>
      </c>
      <c r="AH96" s="297">
        <f>IFERROR(INDEX(业绩录入!AF$9:AF$10001,MATCH($B96,业绩录入!$D$9:$D$10001,0)),0)</f>
        <v>0</v>
      </c>
      <c r="AI96" s="297">
        <f>IFERROR(INDEX(业绩录入!AG$9:AG$10001,MATCH($B96,业绩录入!$D$9:$D$10001,0)),0)</f>
        <v>0</v>
      </c>
      <c r="AJ96" s="297">
        <f>IFERROR(INDEX(业绩录入!AH$9:AH$10001,MATCH($B96,业绩录入!$D$9:$D$10001,0)),0)</f>
        <v>0</v>
      </c>
      <c r="AK96" s="297">
        <f>IFERROR(INDEX(业绩录入!AI$9:AI$10001,MATCH($B96,业绩录入!$D$9:$D$10001,0)),0)</f>
        <v>0</v>
      </c>
      <c r="AL96" s="297">
        <f>IFERROR(INDEX(业绩录入!AJ$9:AJ$10001,MATCH($B96,业绩录入!$D$9:$D$10001,0)),0)</f>
        <v>0</v>
      </c>
      <c r="AM96" s="297">
        <f>IFERROR(INDEX(业绩录入!AK$9:AK$10001,MATCH($B96,业绩录入!$D$9:$D$10001,0)),0)</f>
        <v>0</v>
      </c>
      <c r="AN96" s="297">
        <f>IFERROR(INDEX(业绩录入!AL$9:AL$10001,MATCH($B96,业绩录入!$D$9:$D$10001,0)),0)</f>
        <v>0</v>
      </c>
      <c r="AO96" s="297">
        <f>IFERROR(INDEX(业绩录入!AM$9:AM$10001,MATCH($B96,业绩录入!$D$9:$D$10001,0)),0)</f>
        <v>0</v>
      </c>
      <c r="AP96" s="297">
        <f>IFERROR(INDEX(业绩录入!AN$9:AN$10001,MATCH($B96,业绩录入!$D$9:$D$10001,0)),0)</f>
        <v>0</v>
      </c>
      <c r="AQ96" s="297">
        <f>IFERROR(INDEX(业绩录入!AO$9:AO$10001,MATCH($B96,业绩录入!$D$9:$D$10001,0)),0)</f>
        <v>0</v>
      </c>
      <c r="AR96" s="297">
        <f>IFERROR(INDEX(业绩录入!AP$9:AP$10001,MATCH($B96,业绩录入!$D$9:$D$10001,0)),0)</f>
        <v>0</v>
      </c>
      <c r="AS96" s="297">
        <f>IFERROR(INDEX(业绩录入!AQ$9:AQ$10001,MATCH($B96,业绩录入!$D$9:$D$10001,0)),0)</f>
        <v>0</v>
      </c>
      <c r="AT96" s="297">
        <f>IFERROR(INDEX(业绩录入!AR$9:AR$10001,MATCH($B96,业绩录入!$D$9:$D$10001,0)),0)</f>
        <v>0</v>
      </c>
      <c r="AU96" s="297">
        <f>IFERROR(INDEX(业绩录入!AS$9:AS$10001,MATCH($B96,业绩录入!$D$9:$D$10001,0)),0)</f>
        <v>0</v>
      </c>
      <c r="AV96" s="297">
        <f>IFERROR(INDEX(业绩录入!AT$9:AT$10001,MATCH($B96,业绩录入!$D$9:$D$10001,0)),0)</f>
        <v>0</v>
      </c>
      <c r="AW96" s="297">
        <f>IFERROR(INDEX(业绩录入!AU$9:AU$10001,MATCH($B96,业绩录入!$D$9:$D$10001,0)),0)</f>
        <v>0</v>
      </c>
      <c r="AX96" s="297">
        <f>IFERROR(INDEX(业绩录入!AV$9:AV$10001,MATCH($B96,业绩录入!$D$9:$D$10001,0)),0)</f>
        <v>0</v>
      </c>
      <c r="AY96" s="297">
        <f>IFERROR(INDEX(业绩录入!AW$9:AW$10001,MATCH($B96,业绩录入!$D$9:$D$10001,0)),0)</f>
        <v>0</v>
      </c>
      <c r="AZ96" s="297">
        <f>IFERROR(INDEX(业绩录入!AX$9:AX$10001,MATCH($B96,业绩录入!$D$9:$D$10001,0)),0)</f>
        <v>0</v>
      </c>
      <c r="BA96" s="297">
        <f>IFERROR(INDEX(业绩录入!AY$9:AY$10001,MATCH($B96,业绩录入!$D$9:$D$10001,0)),0)</f>
        <v>0</v>
      </c>
      <c r="BB96" s="297">
        <f>IFERROR(INDEX(业绩录入!AZ$9:AZ$10001,MATCH($B96,业绩录入!$D$9:$D$10001,0)),0)</f>
        <v>0</v>
      </c>
      <c r="BC96" s="297">
        <f>IFERROR(INDEX(业绩录入!BA$9:BA$10001,MATCH($B96,业绩录入!$D$9:$D$10001,0)),0)</f>
        <v>0</v>
      </c>
      <c r="BD96" s="297">
        <f>IFERROR(INDEX(业绩录入!BB$9:BB$10001,MATCH($B96,业绩录入!$D$9:$D$10001,0)),0)</f>
        <v>0</v>
      </c>
      <c r="BE96" s="297">
        <f>IFERROR(INDEX(业绩录入!BC$9:BC$10001,MATCH($B96,业绩录入!$D$9:$D$10001,0)),0)</f>
        <v>0</v>
      </c>
      <c r="BF96" s="297">
        <f>IFERROR(INDEX(业绩录入!BD$9:BD$10001,MATCH($B96,业绩录入!$D$9:$D$10001,0)),0)</f>
        <v>0</v>
      </c>
      <c r="BG96" s="297">
        <f>IFERROR(INDEX(业绩录入!BE$9:BE$10001,MATCH($B96,业绩录入!$D$9:$D$10001,0)),0)</f>
        <v>0</v>
      </c>
      <c r="BH96" s="297">
        <f>IFERROR(INDEX(业绩录入!BF$9:BF$10001,MATCH($B96,业绩录入!$D$9:$D$10001,0)),0)</f>
        <v>0</v>
      </c>
      <c r="BI96" s="297">
        <f>IFERROR(INDEX(业绩录入!BG$9:BG$10001,MATCH($B96,业绩录入!$D$9:$D$10001,0)),0)</f>
        <v>0</v>
      </c>
      <c r="BJ96" s="297">
        <f>IFERROR(INDEX(业绩录入!BH$9:BH$10001,MATCH($B96,业绩录入!$D$9:$D$10001,0)),0)</f>
        <v>0</v>
      </c>
      <c r="BK96" s="297">
        <f>IFERROR(INDEX(业绩录入!BI$9:BI$10001,MATCH($B96,业绩录入!$D$9:$D$10001,0)),0)</f>
        <v>0</v>
      </c>
      <c r="BL96" s="297">
        <f>IFERROR(INDEX(业绩录入!BJ$9:BJ$10001,MATCH($B96,业绩录入!$D$9:$D$10001,0)),0)</f>
        <v>0</v>
      </c>
      <c r="BM96" s="297">
        <f>IFERROR(INDEX(业绩录入!BK$9:BK$10001,MATCH($B96,业绩录入!$D$9:$D$10001,0)),0)</f>
        <v>0</v>
      </c>
      <c r="BN96" s="297">
        <f>IFERROR(INDEX(业绩录入!BL$9:BL$10001,MATCH($B96,业绩录入!$D$9:$D$10001,0)),0)</f>
        <v>0</v>
      </c>
      <c r="BO96" s="297">
        <f>IFERROR(INDEX(业绩录入!BM$9:BM$10001,MATCH($B96,业绩录入!$D$9:$D$10001,0)),0)</f>
        <v>0</v>
      </c>
      <c r="BP96" s="297">
        <f>IFERROR(INDEX(业绩录入!BN$9:BN$10001,MATCH($B96,业绩录入!$D$9:$D$10001,0)),0)</f>
        <v>0</v>
      </c>
      <c r="BQ96" s="297">
        <f>IFERROR(INDEX(业绩录入!BO$9:BO$10001,MATCH($B96,业绩录入!$D$9:$D$10001,0)),0)</f>
        <v>0</v>
      </c>
      <c r="BR96" s="297">
        <f>IFERROR(INDEX(业绩录入!BP$9:BP$10001,MATCH($B96,业绩录入!$D$9:$D$10001,0)),0)</f>
        <v>0</v>
      </c>
      <c r="BS96" s="297">
        <f>IFERROR(INDEX(业绩录入!BQ$9:BQ$10001,MATCH($B96,业绩录入!$D$9:$D$10001,0)),0)</f>
        <v>0</v>
      </c>
      <c r="BT96" s="297">
        <f>IFERROR(INDEX(业绩录入!BR$9:BR$10001,MATCH($B96,业绩录入!$D$9:$D$10001,0)),0)</f>
        <v>0</v>
      </c>
      <c r="BU96" s="297">
        <f>IFERROR(INDEX(业绩录入!BS$9:BS$10001,MATCH($B96,业绩录入!$D$9:$D$10001,0)),0)</f>
        <v>0</v>
      </c>
      <c r="BV96" s="297">
        <f>IFERROR(INDEX(业绩录入!BT$9:BT$10001,MATCH($B96,业绩录入!$D$9:$D$10001,0)),0)</f>
        <v>0</v>
      </c>
      <c r="BW96" s="297">
        <f>IFERROR(INDEX(业绩录入!BU$9:BU$10001,MATCH($B96,业绩录入!$D$9:$D$10001,0)),0)</f>
        <v>0</v>
      </c>
      <c r="BX96" s="297">
        <f>IFERROR(INDEX(业绩录入!BV$9:BV$10001,MATCH($B96,业绩录入!$D$9:$D$10001,0)),0)</f>
        <v>0</v>
      </c>
      <c r="BY96" s="297">
        <f>IFERROR(INDEX(业绩录入!BW$9:BW$10001,MATCH($B96,业绩录入!$D$9:$D$10001,0)),0)</f>
        <v>0</v>
      </c>
      <c r="BZ96" s="297">
        <f>IFERROR(INDEX(业绩录入!BX$9:BX$10001,MATCH($B96,业绩录入!$D$9:$D$10001,0)),0)</f>
        <v>0</v>
      </c>
      <c r="CA96" s="297">
        <f>IFERROR(INDEX(业绩录入!BY$9:BY$10001,MATCH($B96,业绩录入!$D$9:$D$10001,0)),0)</f>
        <v>0</v>
      </c>
      <c r="CB96" s="297">
        <f>IFERROR(INDEX(业绩录入!BZ$9:BZ$10001,MATCH($B96,业绩录入!$D$9:$D$10001,0)),0)</f>
        <v>0</v>
      </c>
      <c r="CC96" s="297">
        <f>IFERROR(INDEX(业绩录入!CA$9:CA$10001,MATCH($B96,业绩录入!$D$9:$D$10001,0)),0)</f>
        <v>0</v>
      </c>
      <c r="CD96" s="297">
        <f>IFERROR(INDEX(业绩录入!CB$9:CB$10001,MATCH($B96,业绩录入!$D$9:$D$10001,0)),0)</f>
        <v>0</v>
      </c>
      <c r="CE96" s="297">
        <f>IFERROR(INDEX(业绩录入!CC$9:CC$10001,MATCH($B96,业绩录入!$D$9:$D$10001,0)),0)</f>
        <v>0</v>
      </c>
      <c r="CF96" s="297">
        <f>IFERROR(INDEX(业绩录入!CD$9:CD$10001,MATCH($B96,业绩录入!$D$9:$D$10001,0)),0)</f>
        <v>0</v>
      </c>
      <c r="CG96" s="297">
        <f>IFERROR(INDEX(业绩录入!CE$9:CE$10001,MATCH($B96,业绩录入!$D$9:$D$10001,0)),0)</f>
        <v>0</v>
      </c>
      <c r="CH96" s="297">
        <f>IFERROR(INDEX(业绩录入!CF$9:CF$10001,MATCH($B96,业绩录入!$D$9:$D$10001,0)),0)</f>
        <v>0</v>
      </c>
      <c r="CI96" s="297">
        <f>IFERROR(INDEX(业绩录入!CG$9:CG$10001,MATCH($B96,业绩录入!$D$9:$D$10001,0)),0)</f>
        <v>0</v>
      </c>
    </row>
    <row r="97" spans="1:87" s="319" customFormat="1">
      <c r="A97" s="638">
        <f t="shared" si="4"/>
        <v>0</v>
      </c>
      <c r="B97" s="297" t="str">
        <f>IFERROR(INDEX(业绩录入!$D$9:$D$44,MATCH(SMALL(业绩录入!$A$9:$A$44,ROW(A51)),业绩录入!$A$9:$A$44,0)),"")</f>
        <v/>
      </c>
      <c r="C97" s="297">
        <f>IFERROR(INDEX(业绩录入!E$9:E$10001,MATCH($B97,业绩录入!$D$9:$D$10001,0)),0)</f>
        <v>0</v>
      </c>
      <c r="D97" s="297">
        <f>IFERROR(INDEX(业绩录入!F$9:F$10001,MATCH($B97,业绩录入!$D$9:$D$10001,0)),0)</f>
        <v>0</v>
      </c>
      <c r="E97" s="297">
        <f>IFERROR(INDEX(业绩录入!G$9:G$10001,MATCH($B97,业绩录入!$D$9:$D$10001,0)),0)</f>
        <v>0</v>
      </c>
      <c r="F97" s="297">
        <f>IFERROR(INDEX(业绩录入!H$9:H$10001,MATCH($B97,业绩录入!$D$9:$D$10001,0)),0)</f>
        <v>0</v>
      </c>
      <c r="G97" s="297">
        <f>IFERROR(INDEX(业绩录入!I$9:I$10001,MATCH($B97,业绩录入!$D$9:$D$10001,0)),0)</f>
        <v>0</v>
      </c>
      <c r="H97" s="297">
        <f>IFERROR(INDEX(业绩录入!J$9:J$10001,MATCH($B97,业绩录入!$D$9:$D$10001,0)),0)</f>
        <v>0</v>
      </c>
      <c r="I97" s="297">
        <f>IFERROR(INDEX(业绩录入!K$9:K$10001,MATCH($B97,业绩录入!$D$9:$D$10001,0)),0)</f>
        <v>0</v>
      </c>
      <c r="J97" s="297">
        <f>IFERROR(INDEX(业绩录入!L$9:L$10001,MATCH($B97,业绩录入!$D$9:$D$10001,0)),0)</f>
        <v>0</v>
      </c>
      <c r="K97" s="297">
        <f>IFERROR(INDEX(业绩录入!M$9:M$10001,MATCH($B97,业绩录入!$D$9:$D$10001,0)),0)</f>
        <v>0</v>
      </c>
      <c r="L97" s="297">
        <f>IFERROR(INDEX(业绩录入!N$9:N$10001,MATCH($B97,业绩录入!$D$9:$D$10001,0)),0)</f>
        <v>0</v>
      </c>
      <c r="M97" s="297">
        <f>IFERROR(INDEX(业绩录入!O$9:O$10001,MATCH($B97,业绩录入!$D$9:$D$10001,0)),0)</f>
        <v>0</v>
      </c>
      <c r="N97" s="297">
        <f>IFERROR(INDEX(业绩录入!P$9:P$10001,MATCH($B97,业绩录入!$D$9:$D$10001,0)),0)</f>
        <v>0</v>
      </c>
      <c r="O97" s="297">
        <f>IFERROR(INDEX(业绩录入!Q$9:Q$10001,MATCH($B97,业绩录入!$D$9:$D$10001,0)),0)</f>
        <v>0</v>
      </c>
      <c r="P97" s="297">
        <f>IFERROR(INDEX(业绩录入!R$9:R$10001,MATCH($B97,业绩录入!$D$9:$D$10001,0)),0)</f>
        <v>0</v>
      </c>
      <c r="Q97" s="297">
        <f>IFERROR(INDEX(业绩录入!S$9:S$10001,MATCH($B97,业绩录入!$D$9:$D$10001,0)),0)</f>
        <v>0</v>
      </c>
      <c r="R97" s="297">
        <f>IFERROR(INDEX(业绩录入!T$9:T$10001,MATCH($B97,业绩录入!$D$9:$D$10001,0)),0)</f>
        <v>0</v>
      </c>
      <c r="S97" s="297">
        <f>IFERROR(INDEX(业绩录入!U$9:U$10001,MATCH($B97,业绩录入!$D$9:$D$10001,0)),0)</f>
        <v>0</v>
      </c>
      <c r="T97" s="297">
        <f>IFERROR(INDEX(业绩录入!V$9:V$10001,MATCH($B97,业绩录入!$D$9:$D$10001,0)),0)</f>
        <v>0</v>
      </c>
      <c r="U97" s="676"/>
      <c r="V97" s="297"/>
      <c r="W97" s="297"/>
      <c r="X97" s="297"/>
      <c r="Y97" s="297">
        <f>IFERROR(INDEX(业绩录入!W$9:W$10001,MATCH($B97,业绩录入!$D$9:$D$10001,0)),0)</f>
        <v>0</v>
      </c>
      <c r="Z97" s="297">
        <f>IFERROR(INDEX(业绩录入!X$9:X$10001,MATCH($B97,业绩录入!$D$9:$D$10001,0)),0)</f>
        <v>0</v>
      </c>
      <c r="AA97" s="297">
        <f>IFERROR(INDEX(业绩录入!Y$9:Y$10001,MATCH($B97,业绩录入!$D$9:$D$10001,0)),0)</f>
        <v>0</v>
      </c>
      <c r="AB97" s="297">
        <f>IFERROR(INDEX(业绩录入!Z$9:Z$10001,MATCH($B97,业绩录入!$D$9:$D$10001,0)),0)</f>
        <v>0</v>
      </c>
      <c r="AC97" s="297">
        <f>IFERROR(INDEX(业绩录入!AA$9:AA$10001,MATCH($B97,业绩录入!$D$9:$D$10001,0)),0)</f>
        <v>0</v>
      </c>
      <c r="AD97" s="297">
        <f>IFERROR(INDEX(业绩录入!AB$9:AB$10001,MATCH($B97,业绩录入!$D$9:$D$10001,0)),0)</f>
        <v>0</v>
      </c>
      <c r="AE97" s="297">
        <f>IFERROR(INDEX(业绩录入!AC$9:AC$10001,MATCH($B97,业绩录入!$D$9:$D$10001,0)),0)</f>
        <v>0</v>
      </c>
      <c r="AF97" s="297">
        <f>IFERROR(INDEX(业绩录入!AD$9:AD$10001,MATCH($B97,业绩录入!$D$9:$D$10001,0)),0)</f>
        <v>0</v>
      </c>
      <c r="AG97" s="297">
        <f>IFERROR(INDEX(业绩录入!AE$9:AE$10001,MATCH($B97,业绩录入!$D$9:$D$10001,0)),0)</f>
        <v>0</v>
      </c>
      <c r="AH97" s="297">
        <f>IFERROR(INDEX(业绩录入!AF$9:AF$10001,MATCH($B97,业绩录入!$D$9:$D$10001,0)),0)</f>
        <v>0</v>
      </c>
      <c r="AI97" s="297">
        <f>IFERROR(INDEX(业绩录入!AG$9:AG$10001,MATCH($B97,业绩录入!$D$9:$D$10001,0)),0)</f>
        <v>0</v>
      </c>
      <c r="AJ97" s="297">
        <f>IFERROR(INDEX(业绩录入!AH$9:AH$10001,MATCH($B97,业绩录入!$D$9:$D$10001,0)),0)</f>
        <v>0</v>
      </c>
      <c r="AK97" s="297">
        <f>IFERROR(INDEX(业绩录入!AI$9:AI$10001,MATCH($B97,业绩录入!$D$9:$D$10001,0)),0)</f>
        <v>0</v>
      </c>
      <c r="AL97" s="297">
        <f>IFERROR(INDEX(业绩录入!AJ$9:AJ$10001,MATCH($B97,业绩录入!$D$9:$D$10001,0)),0)</f>
        <v>0</v>
      </c>
      <c r="AM97" s="297">
        <f>IFERROR(INDEX(业绩录入!AK$9:AK$10001,MATCH($B97,业绩录入!$D$9:$D$10001,0)),0)</f>
        <v>0</v>
      </c>
      <c r="AN97" s="297">
        <f>IFERROR(INDEX(业绩录入!AL$9:AL$10001,MATCH($B97,业绩录入!$D$9:$D$10001,0)),0)</f>
        <v>0</v>
      </c>
      <c r="AO97" s="297">
        <f>IFERROR(INDEX(业绩录入!AM$9:AM$10001,MATCH($B97,业绩录入!$D$9:$D$10001,0)),0)</f>
        <v>0</v>
      </c>
      <c r="AP97" s="297">
        <f>IFERROR(INDEX(业绩录入!AN$9:AN$10001,MATCH($B97,业绩录入!$D$9:$D$10001,0)),0)</f>
        <v>0</v>
      </c>
      <c r="AQ97" s="297">
        <f>IFERROR(INDEX(业绩录入!AO$9:AO$10001,MATCH($B97,业绩录入!$D$9:$D$10001,0)),0)</f>
        <v>0</v>
      </c>
      <c r="AR97" s="297">
        <f>IFERROR(INDEX(业绩录入!AP$9:AP$10001,MATCH($B97,业绩录入!$D$9:$D$10001,0)),0)</f>
        <v>0</v>
      </c>
      <c r="AS97" s="297">
        <f>IFERROR(INDEX(业绩录入!AQ$9:AQ$10001,MATCH($B97,业绩录入!$D$9:$D$10001,0)),0)</f>
        <v>0</v>
      </c>
      <c r="AT97" s="297">
        <f>IFERROR(INDEX(业绩录入!AR$9:AR$10001,MATCH($B97,业绩录入!$D$9:$D$10001,0)),0)</f>
        <v>0</v>
      </c>
      <c r="AU97" s="297">
        <f>IFERROR(INDEX(业绩录入!AS$9:AS$10001,MATCH($B97,业绩录入!$D$9:$D$10001,0)),0)</f>
        <v>0</v>
      </c>
      <c r="AV97" s="297">
        <f>IFERROR(INDEX(业绩录入!AT$9:AT$10001,MATCH($B97,业绩录入!$D$9:$D$10001,0)),0)</f>
        <v>0</v>
      </c>
      <c r="AW97" s="297">
        <f>IFERROR(INDEX(业绩录入!AU$9:AU$10001,MATCH($B97,业绩录入!$D$9:$D$10001,0)),0)</f>
        <v>0</v>
      </c>
      <c r="AX97" s="297">
        <f>IFERROR(INDEX(业绩录入!AV$9:AV$10001,MATCH($B97,业绩录入!$D$9:$D$10001,0)),0)</f>
        <v>0</v>
      </c>
      <c r="AY97" s="297">
        <f>IFERROR(INDEX(业绩录入!AW$9:AW$10001,MATCH($B97,业绩录入!$D$9:$D$10001,0)),0)</f>
        <v>0</v>
      </c>
      <c r="AZ97" s="297">
        <f>IFERROR(INDEX(业绩录入!AX$9:AX$10001,MATCH($B97,业绩录入!$D$9:$D$10001,0)),0)</f>
        <v>0</v>
      </c>
      <c r="BA97" s="297">
        <f>IFERROR(INDEX(业绩录入!AY$9:AY$10001,MATCH($B97,业绩录入!$D$9:$D$10001,0)),0)</f>
        <v>0</v>
      </c>
      <c r="BB97" s="297">
        <f>IFERROR(INDEX(业绩录入!AZ$9:AZ$10001,MATCH($B97,业绩录入!$D$9:$D$10001,0)),0)</f>
        <v>0</v>
      </c>
      <c r="BC97" s="297">
        <f>IFERROR(INDEX(业绩录入!BA$9:BA$10001,MATCH($B97,业绩录入!$D$9:$D$10001,0)),0)</f>
        <v>0</v>
      </c>
      <c r="BD97" s="297">
        <f>IFERROR(INDEX(业绩录入!BB$9:BB$10001,MATCH($B97,业绩录入!$D$9:$D$10001,0)),0)</f>
        <v>0</v>
      </c>
      <c r="BE97" s="297">
        <f>IFERROR(INDEX(业绩录入!BC$9:BC$10001,MATCH($B97,业绩录入!$D$9:$D$10001,0)),0)</f>
        <v>0</v>
      </c>
      <c r="BF97" s="297">
        <f>IFERROR(INDEX(业绩录入!BD$9:BD$10001,MATCH($B97,业绩录入!$D$9:$D$10001,0)),0)</f>
        <v>0</v>
      </c>
      <c r="BG97" s="297">
        <f>IFERROR(INDEX(业绩录入!BE$9:BE$10001,MATCH($B97,业绩录入!$D$9:$D$10001,0)),0)</f>
        <v>0</v>
      </c>
      <c r="BH97" s="297">
        <f>IFERROR(INDEX(业绩录入!BF$9:BF$10001,MATCH($B97,业绩录入!$D$9:$D$10001,0)),0)</f>
        <v>0</v>
      </c>
      <c r="BI97" s="297">
        <f>IFERROR(INDEX(业绩录入!BG$9:BG$10001,MATCH($B97,业绩录入!$D$9:$D$10001,0)),0)</f>
        <v>0</v>
      </c>
      <c r="BJ97" s="297">
        <f>IFERROR(INDEX(业绩录入!BH$9:BH$10001,MATCH($B97,业绩录入!$D$9:$D$10001,0)),0)</f>
        <v>0</v>
      </c>
      <c r="BK97" s="297">
        <f>IFERROR(INDEX(业绩录入!BI$9:BI$10001,MATCH($B97,业绩录入!$D$9:$D$10001,0)),0)</f>
        <v>0</v>
      </c>
      <c r="BL97" s="297">
        <f>IFERROR(INDEX(业绩录入!BJ$9:BJ$10001,MATCH($B97,业绩录入!$D$9:$D$10001,0)),0)</f>
        <v>0</v>
      </c>
      <c r="BM97" s="297">
        <f>IFERROR(INDEX(业绩录入!BK$9:BK$10001,MATCH($B97,业绩录入!$D$9:$D$10001,0)),0)</f>
        <v>0</v>
      </c>
      <c r="BN97" s="297">
        <f>IFERROR(INDEX(业绩录入!BL$9:BL$10001,MATCH($B97,业绩录入!$D$9:$D$10001,0)),0)</f>
        <v>0</v>
      </c>
      <c r="BO97" s="297">
        <f>IFERROR(INDEX(业绩录入!BM$9:BM$10001,MATCH($B97,业绩录入!$D$9:$D$10001,0)),0)</f>
        <v>0</v>
      </c>
      <c r="BP97" s="297">
        <f>IFERROR(INDEX(业绩录入!BN$9:BN$10001,MATCH($B97,业绩录入!$D$9:$D$10001,0)),0)</f>
        <v>0</v>
      </c>
      <c r="BQ97" s="297">
        <f>IFERROR(INDEX(业绩录入!BO$9:BO$10001,MATCH($B97,业绩录入!$D$9:$D$10001,0)),0)</f>
        <v>0</v>
      </c>
      <c r="BR97" s="297">
        <f>IFERROR(INDEX(业绩录入!BP$9:BP$10001,MATCH($B97,业绩录入!$D$9:$D$10001,0)),0)</f>
        <v>0</v>
      </c>
      <c r="BS97" s="297">
        <f>IFERROR(INDEX(业绩录入!BQ$9:BQ$10001,MATCH($B97,业绩录入!$D$9:$D$10001,0)),0)</f>
        <v>0</v>
      </c>
      <c r="BT97" s="297">
        <f>IFERROR(INDEX(业绩录入!BR$9:BR$10001,MATCH($B97,业绩录入!$D$9:$D$10001,0)),0)</f>
        <v>0</v>
      </c>
      <c r="BU97" s="297">
        <f>IFERROR(INDEX(业绩录入!BS$9:BS$10001,MATCH($B97,业绩录入!$D$9:$D$10001,0)),0)</f>
        <v>0</v>
      </c>
      <c r="BV97" s="297">
        <f>IFERROR(INDEX(业绩录入!BT$9:BT$10001,MATCH($B97,业绩录入!$D$9:$D$10001,0)),0)</f>
        <v>0</v>
      </c>
      <c r="BW97" s="297">
        <f>IFERROR(INDEX(业绩录入!BU$9:BU$10001,MATCH($B97,业绩录入!$D$9:$D$10001,0)),0)</f>
        <v>0</v>
      </c>
      <c r="BX97" s="297">
        <f>IFERROR(INDEX(业绩录入!BV$9:BV$10001,MATCH($B97,业绩录入!$D$9:$D$10001,0)),0)</f>
        <v>0</v>
      </c>
      <c r="BY97" s="297">
        <f>IFERROR(INDEX(业绩录入!BW$9:BW$10001,MATCH($B97,业绩录入!$D$9:$D$10001,0)),0)</f>
        <v>0</v>
      </c>
      <c r="BZ97" s="297">
        <f>IFERROR(INDEX(业绩录入!BX$9:BX$10001,MATCH($B97,业绩录入!$D$9:$D$10001,0)),0)</f>
        <v>0</v>
      </c>
      <c r="CA97" s="297">
        <f>IFERROR(INDEX(业绩录入!BY$9:BY$10001,MATCH($B97,业绩录入!$D$9:$D$10001,0)),0)</f>
        <v>0</v>
      </c>
      <c r="CB97" s="297">
        <f>IFERROR(INDEX(业绩录入!BZ$9:BZ$10001,MATCH($B97,业绩录入!$D$9:$D$10001,0)),0)</f>
        <v>0</v>
      </c>
      <c r="CC97" s="297">
        <f>IFERROR(INDEX(业绩录入!CA$9:CA$10001,MATCH($B97,业绩录入!$D$9:$D$10001,0)),0)</f>
        <v>0</v>
      </c>
      <c r="CD97" s="297">
        <f>IFERROR(INDEX(业绩录入!CB$9:CB$10001,MATCH($B97,业绩录入!$D$9:$D$10001,0)),0)</f>
        <v>0</v>
      </c>
      <c r="CE97" s="297">
        <f>IFERROR(INDEX(业绩录入!CC$9:CC$10001,MATCH($B97,业绩录入!$D$9:$D$10001,0)),0)</f>
        <v>0</v>
      </c>
      <c r="CF97" s="297">
        <f>IFERROR(INDEX(业绩录入!CD$9:CD$10001,MATCH($B97,业绩录入!$D$9:$D$10001,0)),0)</f>
        <v>0</v>
      </c>
      <c r="CG97" s="297">
        <f>IFERROR(INDEX(业绩录入!CE$9:CE$10001,MATCH($B97,业绩录入!$D$9:$D$10001,0)),0)</f>
        <v>0</v>
      </c>
      <c r="CH97" s="297">
        <f>IFERROR(INDEX(业绩录入!CF$9:CF$10001,MATCH($B97,业绩录入!$D$9:$D$10001,0)),0)</f>
        <v>0</v>
      </c>
      <c r="CI97" s="297">
        <f>IFERROR(INDEX(业绩录入!CG$9:CG$10001,MATCH($B97,业绩录入!$D$9:$D$10001,0)),0)</f>
        <v>0</v>
      </c>
    </row>
    <row r="98" spans="1:87" s="319" customFormat="1">
      <c r="A98" s="638">
        <f t="shared" si="4"/>
        <v>0</v>
      </c>
      <c r="B98" s="297" t="str">
        <f>IFERROR(INDEX(业绩录入!$D$9:$D$44,MATCH(SMALL(业绩录入!$A$9:$A$44,ROW(A52)),业绩录入!$A$9:$A$44,0)),"")</f>
        <v/>
      </c>
      <c r="C98" s="297">
        <f>IFERROR(INDEX(业绩录入!E$9:E$10001,MATCH($B98,业绩录入!$D$9:$D$10001,0)),0)</f>
        <v>0</v>
      </c>
      <c r="D98" s="297">
        <f>IFERROR(INDEX(业绩录入!F$9:F$10001,MATCH($B98,业绩录入!$D$9:$D$10001,0)),0)</f>
        <v>0</v>
      </c>
      <c r="E98" s="297">
        <f>IFERROR(INDEX(业绩录入!G$9:G$10001,MATCH($B98,业绩录入!$D$9:$D$10001,0)),0)</f>
        <v>0</v>
      </c>
      <c r="F98" s="297">
        <f>IFERROR(INDEX(业绩录入!H$9:H$10001,MATCH($B98,业绩录入!$D$9:$D$10001,0)),0)</f>
        <v>0</v>
      </c>
      <c r="G98" s="297">
        <f>IFERROR(INDEX(业绩录入!I$9:I$10001,MATCH($B98,业绩录入!$D$9:$D$10001,0)),0)</f>
        <v>0</v>
      </c>
      <c r="H98" s="297">
        <f>IFERROR(INDEX(业绩录入!J$9:J$10001,MATCH($B98,业绩录入!$D$9:$D$10001,0)),0)</f>
        <v>0</v>
      </c>
      <c r="I98" s="297">
        <f>IFERROR(INDEX(业绩录入!K$9:K$10001,MATCH($B98,业绩录入!$D$9:$D$10001,0)),0)</f>
        <v>0</v>
      </c>
      <c r="J98" s="297">
        <f>IFERROR(INDEX(业绩录入!L$9:L$10001,MATCH($B98,业绩录入!$D$9:$D$10001,0)),0)</f>
        <v>0</v>
      </c>
      <c r="K98" s="297">
        <f>IFERROR(INDEX(业绩录入!M$9:M$10001,MATCH($B98,业绩录入!$D$9:$D$10001,0)),0)</f>
        <v>0</v>
      </c>
      <c r="L98" s="297">
        <f>IFERROR(INDEX(业绩录入!N$9:N$10001,MATCH($B98,业绩录入!$D$9:$D$10001,0)),0)</f>
        <v>0</v>
      </c>
      <c r="M98" s="297">
        <f>IFERROR(INDEX(业绩录入!O$9:O$10001,MATCH($B98,业绩录入!$D$9:$D$10001,0)),0)</f>
        <v>0</v>
      </c>
      <c r="N98" s="297">
        <f>IFERROR(INDEX(业绩录入!P$9:P$10001,MATCH($B98,业绩录入!$D$9:$D$10001,0)),0)</f>
        <v>0</v>
      </c>
      <c r="O98" s="297">
        <f>IFERROR(INDEX(业绩录入!Q$9:Q$10001,MATCH($B98,业绩录入!$D$9:$D$10001,0)),0)</f>
        <v>0</v>
      </c>
      <c r="P98" s="297">
        <f>IFERROR(INDEX(业绩录入!R$9:R$10001,MATCH($B98,业绩录入!$D$9:$D$10001,0)),0)</f>
        <v>0</v>
      </c>
      <c r="Q98" s="297">
        <f>IFERROR(INDEX(业绩录入!S$9:S$10001,MATCH($B98,业绩录入!$D$9:$D$10001,0)),0)</f>
        <v>0</v>
      </c>
      <c r="R98" s="297">
        <f>IFERROR(INDEX(业绩录入!T$9:T$10001,MATCH($B98,业绩录入!$D$9:$D$10001,0)),0)</f>
        <v>0</v>
      </c>
      <c r="S98" s="297">
        <f>IFERROR(INDEX(业绩录入!U$9:U$10001,MATCH($B98,业绩录入!$D$9:$D$10001,0)),0)</f>
        <v>0</v>
      </c>
      <c r="T98" s="297">
        <f>IFERROR(INDEX(业绩录入!V$9:V$10001,MATCH($B98,业绩录入!$D$9:$D$10001,0)),0)</f>
        <v>0</v>
      </c>
      <c r="U98" s="676"/>
      <c r="V98" s="297"/>
      <c r="W98" s="297"/>
      <c r="X98" s="297"/>
      <c r="Y98" s="297">
        <f>IFERROR(INDEX(业绩录入!W$9:W$10001,MATCH($B98,业绩录入!$D$9:$D$10001,0)),0)</f>
        <v>0</v>
      </c>
      <c r="Z98" s="297">
        <f>IFERROR(INDEX(业绩录入!X$9:X$10001,MATCH($B98,业绩录入!$D$9:$D$10001,0)),0)</f>
        <v>0</v>
      </c>
      <c r="AA98" s="297">
        <f>IFERROR(INDEX(业绩录入!Y$9:Y$10001,MATCH($B98,业绩录入!$D$9:$D$10001,0)),0)</f>
        <v>0</v>
      </c>
      <c r="AB98" s="297">
        <f>IFERROR(INDEX(业绩录入!Z$9:Z$10001,MATCH($B98,业绩录入!$D$9:$D$10001,0)),0)</f>
        <v>0</v>
      </c>
      <c r="AC98" s="297">
        <f>IFERROR(INDEX(业绩录入!AA$9:AA$10001,MATCH($B98,业绩录入!$D$9:$D$10001,0)),0)</f>
        <v>0</v>
      </c>
      <c r="AD98" s="297">
        <f>IFERROR(INDEX(业绩录入!AB$9:AB$10001,MATCH($B98,业绩录入!$D$9:$D$10001,0)),0)</f>
        <v>0</v>
      </c>
      <c r="AE98" s="297">
        <f>IFERROR(INDEX(业绩录入!AC$9:AC$10001,MATCH($B98,业绩录入!$D$9:$D$10001,0)),0)</f>
        <v>0</v>
      </c>
      <c r="AF98" s="297">
        <f>IFERROR(INDEX(业绩录入!AD$9:AD$10001,MATCH($B98,业绩录入!$D$9:$D$10001,0)),0)</f>
        <v>0</v>
      </c>
      <c r="AG98" s="297">
        <f>IFERROR(INDEX(业绩录入!AE$9:AE$10001,MATCH($B98,业绩录入!$D$9:$D$10001,0)),0)</f>
        <v>0</v>
      </c>
      <c r="AH98" s="297">
        <f>IFERROR(INDEX(业绩录入!AF$9:AF$10001,MATCH($B98,业绩录入!$D$9:$D$10001,0)),0)</f>
        <v>0</v>
      </c>
      <c r="AI98" s="297">
        <f>IFERROR(INDEX(业绩录入!AG$9:AG$10001,MATCH($B98,业绩录入!$D$9:$D$10001,0)),0)</f>
        <v>0</v>
      </c>
      <c r="AJ98" s="297">
        <f>IFERROR(INDEX(业绩录入!AH$9:AH$10001,MATCH($B98,业绩录入!$D$9:$D$10001,0)),0)</f>
        <v>0</v>
      </c>
      <c r="AK98" s="297">
        <f>IFERROR(INDEX(业绩录入!AI$9:AI$10001,MATCH($B98,业绩录入!$D$9:$D$10001,0)),0)</f>
        <v>0</v>
      </c>
      <c r="AL98" s="297">
        <f>IFERROR(INDEX(业绩录入!AJ$9:AJ$10001,MATCH($B98,业绩录入!$D$9:$D$10001,0)),0)</f>
        <v>0</v>
      </c>
      <c r="AM98" s="297">
        <f>IFERROR(INDEX(业绩录入!AK$9:AK$10001,MATCH($B98,业绩录入!$D$9:$D$10001,0)),0)</f>
        <v>0</v>
      </c>
      <c r="AN98" s="297">
        <f>IFERROR(INDEX(业绩录入!AL$9:AL$10001,MATCH($B98,业绩录入!$D$9:$D$10001,0)),0)</f>
        <v>0</v>
      </c>
      <c r="AO98" s="297">
        <f>IFERROR(INDEX(业绩录入!AM$9:AM$10001,MATCH($B98,业绩录入!$D$9:$D$10001,0)),0)</f>
        <v>0</v>
      </c>
      <c r="AP98" s="297">
        <f>IFERROR(INDEX(业绩录入!AN$9:AN$10001,MATCH($B98,业绩录入!$D$9:$D$10001,0)),0)</f>
        <v>0</v>
      </c>
      <c r="AQ98" s="297">
        <f>IFERROR(INDEX(业绩录入!AO$9:AO$10001,MATCH($B98,业绩录入!$D$9:$D$10001,0)),0)</f>
        <v>0</v>
      </c>
      <c r="AR98" s="297">
        <f>IFERROR(INDEX(业绩录入!AP$9:AP$10001,MATCH($B98,业绩录入!$D$9:$D$10001,0)),0)</f>
        <v>0</v>
      </c>
      <c r="AS98" s="297">
        <f>IFERROR(INDEX(业绩录入!AQ$9:AQ$10001,MATCH($B98,业绩录入!$D$9:$D$10001,0)),0)</f>
        <v>0</v>
      </c>
      <c r="AT98" s="297">
        <f>IFERROR(INDEX(业绩录入!AR$9:AR$10001,MATCH($B98,业绩录入!$D$9:$D$10001,0)),0)</f>
        <v>0</v>
      </c>
      <c r="AU98" s="297">
        <f>IFERROR(INDEX(业绩录入!AS$9:AS$10001,MATCH($B98,业绩录入!$D$9:$D$10001,0)),0)</f>
        <v>0</v>
      </c>
      <c r="AV98" s="297">
        <f>IFERROR(INDEX(业绩录入!AT$9:AT$10001,MATCH($B98,业绩录入!$D$9:$D$10001,0)),0)</f>
        <v>0</v>
      </c>
      <c r="AW98" s="297">
        <f>IFERROR(INDEX(业绩录入!AU$9:AU$10001,MATCH($B98,业绩录入!$D$9:$D$10001,0)),0)</f>
        <v>0</v>
      </c>
      <c r="AX98" s="297">
        <f>IFERROR(INDEX(业绩录入!AV$9:AV$10001,MATCH($B98,业绩录入!$D$9:$D$10001,0)),0)</f>
        <v>0</v>
      </c>
      <c r="AY98" s="297">
        <f>IFERROR(INDEX(业绩录入!AW$9:AW$10001,MATCH($B98,业绩录入!$D$9:$D$10001,0)),0)</f>
        <v>0</v>
      </c>
      <c r="AZ98" s="297">
        <f>IFERROR(INDEX(业绩录入!AX$9:AX$10001,MATCH($B98,业绩录入!$D$9:$D$10001,0)),0)</f>
        <v>0</v>
      </c>
      <c r="BA98" s="297">
        <f>IFERROR(INDEX(业绩录入!AY$9:AY$10001,MATCH($B98,业绩录入!$D$9:$D$10001,0)),0)</f>
        <v>0</v>
      </c>
      <c r="BB98" s="297">
        <f>IFERROR(INDEX(业绩录入!AZ$9:AZ$10001,MATCH($B98,业绩录入!$D$9:$D$10001,0)),0)</f>
        <v>0</v>
      </c>
      <c r="BC98" s="297">
        <f>IFERROR(INDEX(业绩录入!BA$9:BA$10001,MATCH($B98,业绩录入!$D$9:$D$10001,0)),0)</f>
        <v>0</v>
      </c>
      <c r="BD98" s="297">
        <f>IFERROR(INDEX(业绩录入!BB$9:BB$10001,MATCH($B98,业绩录入!$D$9:$D$10001,0)),0)</f>
        <v>0</v>
      </c>
      <c r="BE98" s="297">
        <f>IFERROR(INDEX(业绩录入!BC$9:BC$10001,MATCH($B98,业绩录入!$D$9:$D$10001,0)),0)</f>
        <v>0</v>
      </c>
      <c r="BF98" s="297">
        <f>IFERROR(INDEX(业绩录入!BD$9:BD$10001,MATCH($B98,业绩录入!$D$9:$D$10001,0)),0)</f>
        <v>0</v>
      </c>
      <c r="BG98" s="297">
        <f>IFERROR(INDEX(业绩录入!BE$9:BE$10001,MATCH($B98,业绩录入!$D$9:$D$10001,0)),0)</f>
        <v>0</v>
      </c>
      <c r="BH98" s="297">
        <f>IFERROR(INDEX(业绩录入!BF$9:BF$10001,MATCH($B98,业绩录入!$D$9:$D$10001,0)),0)</f>
        <v>0</v>
      </c>
      <c r="BI98" s="297">
        <f>IFERROR(INDEX(业绩录入!BG$9:BG$10001,MATCH($B98,业绩录入!$D$9:$D$10001,0)),0)</f>
        <v>0</v>
      </c>
      <c r="BJ98" s="297">
        <f>IFERROR(INDEX(业绩录入!BH$9:BH$10001,MATCH($B98,业绩录入!$D$9:$D$10001,0)),0)</f>
        <v>0</v>
      </c>
      <c r="BK98" s="297">
        <f>IFERROR(INDEX(业绩录入!BI$9:BI$10001,MATCH($B98,业绩录入!$D$9:$D$10001,0)),0)</f>
        <v>0</v>
      </c>
      <c r="BL98" s="297">
        <f>IFERROR(INDEX(业绩录入!BJ$9:BJ$10001,MATCH($B98,业绩录入!$D$9:$D$10001,0)),0)</f>
        <v>0</v>
      </c>
      <c r="BM98" s="297">
        <f>IFERROR(INDEX(业绩录入!BK$9:BK$10001,MATCH($B98,业绩录入!$D$9:$D$10001,0)),0)</f>
        <v>0</v>
      </c>
      <c r="BN98" s="297">
        <f>IFERROR(INDEX(业绩录入!BL$9:BL$10001,MATCH($B98,业绩录入!$D$9:$D$10001,0)),0)</f>
        <v>0</v>
      </c>
      <c r="BO98" s="297">
        <f>IFERROR(INDEX(业绩录入!BM$9:BM$10001,MATCH($B98,业绩录入!$D$9:$D$10001,0)),0)</f>
        <v>0</v>
      </c>
      <c r="BP98" s="297">
        <f>IFERROR(INDEX(业绩录入!BN$9:BN$10001,MATCH($B98,业绩录入!$D$9:$D$10001,0)),0)</f>
        <v>0</v>
      </c>
      <c r="BQ98" s="297">
        <f>IFERROR(INDEX(业绩录入!BO$9:BO$10001,MATCH($B98,业绩录入!$D$9:$D$10001,0)),0)</f>
        <v>0</v>
      </c>
      <c r="BR98" s="297">
        <f>IFERROR(INDEX(业绩录入!BP$9:BP$10001,MATCH($B98,业绩录入!$D$9:$D$10001,0)),0)</f>
        <v>0</v>
      </c>
      <c r="BS98" s="297">
        <f>IFERROR(INDEX(业绩录入!BQ$9:BQ$10001,MATCH($B98,业绩录入!$D$9:$D$10001,0)),0)</f>
        <v>0</v>
      </c>
      <c r="BT98" s="297">
        <f>IFERROR(INDEX(业绩录入!BR$9:BR$10001,MATCH($B98,业绩录入!$D$9:$D$10001,0)),0)</f>
        <v>0</v>
      </c>
      <c r="BU98" s="297">
        <f>IFERROR(INDEX(业绩录入!BS$9:BS$10001,MATCH($B98,业绩录入!$D$9:$D$10001,0)),0)</f>
        <v>0</v>
      </c>
      <c r="BV98" s="297">
        <f>IFERROR(INDEX(业绩录入!BT$9:BT$10001,MATCH($B98,业绩录入!$D$9:$D$10001,0)),0)</f>
        <v>0</v>
      </c>
      <c r="BW98" s="297">
        <f>IFERROR(INDEX(业绩录入!BU$9:BU$10001,MATCH($B98,业绩录入!$D$9:$D$10001,0)),0)</f>
        <v>0</v>
      </c>
      <c r="BX98" s="297">
        <f>IFERROR(INDEX(业绩录入!BV$9:BV$10001,MATCH($B98,业绩录入!$D$9:$D$10001,0)),0)</f>
        <v>0</v>
      </c>
      <c r="BY98" s="297">
        <f>IFERROR(INDEX(业绩录入!BW$9:BW$10001,MATCH($B98,业绩录入!$D$9:$D$10001,0)),0)</f>
        <v>0</v>
      </c>
      <c r="BZ98" s="297">
        <f>IFERROR(INDEX(业绩录入!BX$9:BX$10001,MATCH($B98,业绩录入!$D$9:$D$10001,0)),0)</f>
        <v>0</v>
      </c>
      <c r="CA98" s="297">
        <f>IFERROR(INDEX(业绩录入!BY$9:BY$10001,MATCH($B98,业绩录入!$D$9:$D$10001,0)),0)</f>
        <v>0</v>
      </c>
      <c r="CB98" s="297">
        <f>IFERROR(INDEX(业绩录入!BZ$9:BZ$10001,MATCH($B98,业绩录入!$D$9:$D$10001,0)),0)</f>
        <v>0</v>
      </c>
      <c r="CC98" s="297">
        <f>IFERROR(INDEX(业绩录入!CA$9:CA$10001,MATCH($B98,业绩录入!$D$9:$D$10001,0)),0)</f>
        <v>0</v>
      </c>
      <c r="CD98" s="297">
        <f>IFERROR(INDEX(业绩录入!CB$9:CB$10001,MATCH($B98,业绩录入!$D$9:$D$10001,0)),0)</f>
        <v>0</v>
      </c>
      <c r="CE98" s="297">
        <f>IFERROR(INDEX(业绩录入!CC$9:CC$10001,MATCH($B98,业绩录入!$D$9:$D$10001,0)),0)</f>
        <v>0</v>
      </c>
      <c r="CF98" s="297">
        <f>IFERROR(INDEX(业绩录入!CD$9:CD$10001,MATCH($B98,业绩录入!$D$9:$D$10001,0)),0)</f>
        <v>0</v>
      </c>
      <c r="CG98" s="297">
        <f>IFERROR(INDEX(业绩录入!CE$9:CE$10001,MATCH($B98,业绩录入!$D$9:$D$10001,0)),0)</f>
        <v>0</v>
      </c>
      <c r="CH98" s="297">
        <f>IFERROR(INDEX(业绩录入!CF$9:CF$10001,MATCH($B98,业绩录入!$D$9:$D$10001,0)),0)</f>
        <v>0</v>
      </c>
      <c r="CI98" s="297">
        <f>IFERROR(INDEX(业绩录入!CG$9:CG$10001,MATCH($B98,业绩录入!$D$9:$D$10001,0)),0)</f>
        <v>0</v>
      </c>
    </row>
    <row r="99" spans="1:87" s="319" customFormat="1">
      <c r="A99" s="638">
        <f t="shared" si="4"/>
        <v>0</v>
      </c>
      <c r="B99" s="297" t="str">
        <f>IFERROR(INDEX(业绩录入!$D$9:$D$44,MATCH(SMALL(业绩录入!$A$9:$A$44,ROW(A53)),业绩录入!$A$9:$A$44,0)),"")</f>
        <v/>
      </c>
      <c r="C99" s="297">
        <f>IFERROR(INDEX(业绩录入!E$9:E$10001,MATCH($B99,业绩录入!$D$9:$D$10001,0)),0)</f>
        <v>0</v>
      </c>
      <c r="D99" s="297">
        <f>IFERROR(INDEX(业绩录入!F$9:F$10001,MATCH($B99,业绩录入!$D$9:$D$10001,0)),0)</f>
        <v>0</v>
      </c>
      <c r="E99" s="297">
        <f>IFERROR(INDEX(业绩录入!G$9:G$10001,MATCH($B99,业绩录入!$D$9:$D$10001,0)),0)</f>
        <v>0</v>
      </c>
      <c r="F99" s="297">
        <f>IFERROR(INDEX(业绩录入!H$9:H$10001,MATCH($B99,业绩录入!$D$9:$D$10001,0)),0)</f>
        <v>0</v>
      </c>
      <c r="G99" s="297">
        <f>IFERROR(INDEX(业绩录入!I$9:I$10001,MATCH($B99,业绩录入!$D$9:$D$10001,0)),0)</f>
        <v>0</v>
      </c>
      <c r="H99" s="297">
        <f>IFERROR(INDEX(业绩录入!J$9:J$10001,MATCH($B99,业绩录入!$D$9:$D$10001,0)),0)</f>
        <v>0</v>
      </c>
      <c r="I99" s="297">
        <f>IFERROR(INDEX(业绩录入!K$9:K$10001,MATCH($B99,业绩录入!$D$9:$D$10001,0)),0)</f>
        <v>0</v>
      </c>
      <c r="J99" s="297">
        <f>IFERROR(INDEX(业绩录入!L$9:L$10001,MATCH($B99,业绩录入!$D$9:$D$10001,0)),0)</f>
        <v>0</v>
      </c>
      <c r="K99" s="297">
        <f>IFERROR(INDEX(业绩录入!M$9:M$10001,MATCH($B99,业绩录入!$D$9:$D$10001,0)),0)</f>
        <v>0</v>
      </c>
      <c r="L99" s="297">
        <f>IFERROR(INDEX(业绩录入!N$9:N$10001,MATCH($B99,业绩录入!$D$9:$D$10001,0)),0)</f>
        <v>0</v>
      </c>
      <c r="M99" s="297">
        <f>IFERROR(INDEX(业绩录入!O$9:O$10001,MATCH($B99,业绩录入!$D$9:$D$10001,0)),0)</f>
        <v>0</v>
      </c>
      <c r="N99" s="297">
        <f>IFERROR(INDEX(业绩录入!P$9:P$10001,MATCH($B99,业绩录入!$D$9:$D$10001,0)),0)</f>
        <v>0</v>
      </c>
      <c r="O99" s="297">
        <f>IFERROR(INDEX(业绩录入!Q$9:Q$10001,MATCH($B99,业绩录入!$D$9:$D$10001,0)),0)</f>
        <v>0</v>
      </c>
      <c r="P99" s="297">
        <f>IFERROR(INDEX(业绩录入!R$9:R$10001,MATCH($B99,业绩录入!$D$9:$D$10001,0)),0)</f>
        <v>0</v>
      </c>
      <c r="Q99" s="297">
        <f>IFERROR(INDEX(业绩录入!S$9:S$10001,MATCH($B99,业绩录入!$D$9:$D$10001,0)),0)</f>
        <v>0</v>
      </c>
      <c r="R99" s="297">
        <f>IFERROR(INDEX(业绩录入!T$9:T$10001,MATCH($B99,业绩录入!$D$9:$D$10001,0)),0)</f>
        <v>0</v>
      </c>
      <c r="S99" s="297">
        <f>IFERROR(INDEX(业绩录入!U$9:U$10001,MATCH($B99,业绩录入!$D$9:$D$10001,0)),0)</f>
        <v>0</v>
      </c>
      <c r="T99" s="297">
        <f>IFERROR(INDEX(业绩录入!V$9:V$10001,MATCH($B99,业绩录入!$D$9:$D$10001,0)),0)</f>
        <v>0</v>
      </c>
      <c r="U99" s="676"/>
      <c r="V99" s="297"/>
      <c r="W99" s="297"/>
      <c r="X99" s="297"/>
      <c r="Y99" s="297">
        <f>IFERROR(INDEX(业绩录入!W$9:W$10001,MATCH($B99,业绩录入!$D$9:$D$10001,0)),0)</f>
        <v>0</v>
      </c>
      <c r="Z99" s="297">
        <f>IFERROR(INDEX(业绩录入!X$9:X$10001,MATCH($B99,业绩录入!$D$9:$D$10001,0)),0)</f>
        <v>0</v>
      </c>
      <c r="AA99" s="297">
        <f>IFERROR(INDEX(业绩录入!Y$9:Y$10001,MATCH($B99,业绩录入!$D$9:$D$10001,0)),0)</f>
        <v>0</v>
      </c>
      <c r="AB99" s="297">
        <f>IFERROR(INDEX(业绩录入!Z$9:Z$10001,MATCH($B99,业绩录入!$D$9:$D$10001,0)),0)</f>
        <v>0</v>
      </c>
      <c r="AC99" s="297">
        <f>IFERROR(INDEX(业绩录入!AA$9:AA$10001,MATCH($B99,业绩录入!$D$9:$D$10001,0)),0)</f>
        <v>0</v>
      </c>
      <c r="AD99" s="297">
        <f>IFERROR(INDEX(业绩录入!AB$9:AB$10001,MATCH($B99,业绩录入!$D$9:$D$10001,0)),0)</f>
        <v>0</v>
      </c>
      <c r="AE99" s="297">
        <f>IFERROR(INDEX(业绩录入!AC$9:AC$10001,MATCH($B99,业绩录入!$D$9:$D$10001,0)),0)</f>
        <v>0</v>
      </c>
      <c r="AF99" s="297">
        <f>IFERROR(INDEX(业绩录入!AD$9:AD$10001,MATCH($B99,业绩录入!$D$9:$D$10001,0)),0)</f>
        <v>0</v>
      </c>
      <c r="AG99" s="297">
        <f>IFERROR(INDEX(业绩录入!AE$9:AE$10001,MATCH($B99,业绩录入!$D$9:$D$10001,0)),0)</f>
        <v>0</v>
      </c>
      <c r="AH99" s="297">
        <f>IFERROR(INDEX(业绩录入!AF$9:AF$10001,MATCH($B99,业绩录入!$D$9:$D$10001,0)),0)</f>
        <v>0</v>
      </c>
      <c r="AI99" s="297">
        <f>IFERROR(INDEX(业绩录入!AG$9:AG$10001,MATCH($B99,业绩录入!$D$9:$D$10001,0)),0)</f>
        <v>0</v>
      </c>
      <c r="AJ99" s="297">
        <f>IFERROR(INDEX(业绩录入!AH$9:AH$10001,MATCH($B99,业绩录入!$D$9:$D$10001,0)),0)</f>
        <v>0</v>
      </c>
      <c r="AK99" s="297">
        <f>IFERROR(INDEX(业绩录入!AI$9:AI$10001,MATCH($B99,业绩录入!$D$9:$D$10001,0)),0)</f>
        <v>0</v>
      </c>
      <c r="AL99" s="297">
        <f>IFERROR(INDEX(业绩录入!AJ$9:AJ$10001,MATCH($B99,业绩录入!$D$9:$D$10001,0)),0)</f>
        <v>0</v>
      </c>
      <c r="AM99" s="297">
        <f>IFERROR(INDEX(业绩录入!AK$9:AK$10001,MATCH($B99,业绩录入!$D$9:$D$10001,0)),0)</f>
        <v>0</v>
      </c>
      <c r="AN99" s="297">
        <f>IFERROR(INDEX(业绩录入!AL$9:AL$10001,MATCH($B99,业绩录入!$D$9:$D$10001,0)),0)</f>
        <v>0</v>
      </c>
      <c r="AO99" s="297">
        <f>IFERROR(INDEX(业绩录入!AM$9:AM$10001,MATCH($B99,业绩录入!$D$9:$D$10001,0)),0)</f>
        <v>0</v>
      </c>
      <c r="AP99" s="297">
        <f>IFERROR(INDEX(业绩录入!AN$9:AN$10001,MATCH($B99,业绩录入!$D$9:$D$10001,0)),0)</f>
        <v>0</v>
      </c>
      <c r="AQ99" s="297">
        <f>IFERROR(INDEX(业绩录入!AO$9:AO$10001,MATCH($B99,业绩录入!$D$9:$D$10001,0)),0)</f>
        <v>0</v>
      </c>
      <c r="AR99" s="297">
        <f>IFERROR(INDEX(业绩录入!AP$9:AP$10001,MATCH($B99,业绩录入!$D$9:$D$10001,0)),0)</f>
        <v>0</v>
      </c>
      <c r="AS99" s="297">
        <f>IFERROR(INDEX(业绩录入!AQ$9:AQ$10001,MATCH($B99,业绩录入!$D$9:$D$10001,0)),0)</f>
        <v>0</v>
      </c>
      <c r="AT99" s="297">
        <f>IFERROR(INDEX(业绩录入!AR$9:AR$10001,MATCH($B99,业绩录入!$D$9:$D$10001,0)),0)</f>
        <v>0</v>
      </c>
      <c r="AU99" s="297">
        <f>IFERROR(INDEX(业绩录入!AS$9:AS$10001,MATCH($B99,业绩录入!$D$9:$D$10001,0)),0)</f>
        <v>0</v>
      </c>
      <c r="AV99" s="297">
        <f>IFERROR(INDEX(业绩录入!AT$9:AT$10001,MATCH($B99,业绩录入!$D$9:$D$10001,0)),0)</f>
        <v>0</v>
      </c>
      <c r="AW99" s="297">
        <f>IFERROR(INDEX(业绩录入!AU$9:AU$10001,MATCH($B99,业绩录入!$D$9:$D$10001,0)),0)</f>
        <v>0</v>
      </c>
      <c r="AX99" s="297">
        <f>IFERROR(INDEX(业绩录入!AV$9:AV$10001,MATCH($B99,业绩录入!$D$9:$D$10001,0)),0)</f>
        <v>0</v>
      </c>
      <c r="AY99" s="297">
        <f>IFERROR(INDEX(业绩录入!AW$9:AW$10001,MATCH($B99,业绩录入!$D$9:$D$10001,0)),0)</f>
        <v>0</v>
      </c>
      <c r="AZ99" s="297">
        <f>IFERROR(INDEX(业绩录入!AX$9:AX$10001,MATCH($B99,业绩录入!$D$9:$D$10001,0)),0)</f>
        <v>0</v>
      </c>
      <c r="BA99" s="297">
        <f>IFERROR(INDEX(业绩录入!AY$9:AY$10001,MATCH($B99,业绩录入!$D$9:$D$10001,0)),0)</f>
        <v>0</v>
      </c>
      <c r="BB99" s="297">
        <f>IFERROR(INDEX(业绩录入!AZ$9:AZ$10001,MATCH($B99,业绩录入!$D$9:$D$10001,0)),0)</f>
        <v>0</v>
      </c>
      <c r="BC99" s="297">
        <f>IFERROR(INDEX(业绩录入!BA$9:BA$10001,MATCH($B99,业绩录入!$D$9:$D$10001,0)),0)</f>
        <v>0</v>
      </c>
      <c r="BD99" s="297">
        <f>IFERROR(INDEX(业绩录入!BB$9:BB$10001,MATCH($B99,业绩录入!$D$9:$D$10001,0)),0)</f>
        <v>0</v>
      </c>
      <c r="BE99" s="297">
        <f>IFERROR(INDEX(业绩录入!BC$9:BC$10001,MATCH($B99,业绩录入!$D$9:$D$10001,0)),0)</f>
        <v>0</v>
      </c>
      <c r="BF99" s="297">
        <f>IFERROR(INDEX(业绩录入!BD$9:BD$10001,MATCH($B99,业绩录入!$D$9:$D$10001,0)),0)</f>
        <v>0</v>
      </c>
      <c r="BG99" s="297">
        <f>IFERROR(INDEX(业绩录入!BE$9:BE$10001,MATCH($B99,业绩录入!$D$9:$D$10001,0)),0)</f>
        <v>0</v>
      </c>
      <c r="BH99" s="297">
        <f>IFERROR(INDEX(业绩录入!BF$9:BF$10001,MATCH($B99,业绩录入!$D$9:$D$10001,0)),0)</f>
        <v>0</v>
      </c>
      <c r="BI99" s="297">
        <f>IFERROR(INDEX(业绩录入!BG$9:BG$10001,MATCH($B99,业绩录入!$D$9:$D$10001,0)),0)</f>
        <v>0</v>
      </c>
      <c r="BJ99" s="297">
        <f>IFERROR(INDEX(业绩录入!BH$9:BH$10001,MATCH($B99,业绩录入!$D$9:$D$10001,0)),0)</f>
        <v>0</v>
      </c>
      <c r="BK99" s="297">
        <f>IFERROR(INDEX(业绩录入!BI$9:BI$10001,MATCH($B99,业绩录入!$D$9:$D$10001,0)),0)</f>
        <v>0</v>
      </c>
      <c r="BL99" s="297">
        <f>IFERROR(INDEX(业绩录入!BJ$9:BJ$10001,MATCH($B99,业绩录入!$D$9:$D$10001,0)),0)</f>
        <v>0</v>
      </c>
      <c r="BM99" s="297">
        <f>IFERROR(INDEX(业绩录入!BK$9:BK$10001,MATCH($B99,业绩录入!$D$9:$D$10001,0)),0)</f>
        <v>0</v>
      </c>
      <c r="BN99" s="297">
        <f>IFERROR(INDEX(业绩录入!BL$9:BL$10001,MATCH($B99,业绩录入!$D$9:$D$10001,0)),0)</f>
        <v>0</v>
      </c>
      <c r="BO99" s="297">
        <f>IFERROR(INDEX(业绩录入!BM$9:BM$10001,MATCH($B99,业绩录入!$D$9:$D$10001,0)),0)</f>
        <v>0</v>
      </c>
      <c r="BP99" s="297">
        <f>IFERROR(INDEX(业绩录入!BN$9:BN$10001,MATCH($B99,业绩录入!$D$9:$D$10001,0)),0)</f>
        <v>0</v>
      </c>
      <c r="BQ99" s="297">
        <f>IFERROR(INDEX(业绩录入!BO$9:BO$10001,MATCH($B99,业绩录入!$D$9:$D$10001,0)),0)</f>
        <v>0</v>
      </c>
      <c r="BR99" s="297">
        <f>IFERROR(INDEX(业绩录入!BP$9:BP$10001,MATCH($B99,业绩录入!$D$9:$D$10001,0)),0)</f>
        <v>0</v>
      </c>
      <c r="BS99" s="297">
        <f>IFERROR(INDEX(业绩录入!BQ$9:BQ$10001,MATCH($B99,业绩录入!$D$9:$D$10001,0)),0)</f>
        <v>0</v>
      </c>
      <c r="BT99" s="297">
        <f>IFERROR(INDEX(业绩录入!BR$9:BR$10001,MATCH($B99,业绩录入!$D$9:$D$10001,0)),0)</f>
        <v>0</v>
      </c>
      <c r="BU99" s="297">
        <f>IFERROR(INDEX(业绩录入!BS$9:BS$10001,MATCH($B99,业绩录入!$D$9:$D$10001,0)),0)</f>
        <v>0</v>
      </c>
      <c r="BV99" s="297">
        <f>IFERROR(INDEX(业绩录入!BT$9:BT$10001,MATCH($B99,业绩录入!$D$9:$D$10001,0)),0)</f>
        <v>0</v>
      </c>
      <c r="BW99" s="297">
        <f>IFERROR(INDEX(业绩录入!BU$9:BU$10001,MATCH($B99,业绩录入!$D$9:$D$10001,0)),0)</f>
        <v>0</v>
      </c>
      <c r="BX99" s="297">
        <f>IFERROR(INDEX(业绩录入!BV$9:BV$10001,MATCH($B99,业绩录入!$D$9:$D$10001,0)),0)</f>
        <v>0</v>
      </c>
      <c r="BY99" s="297">
        <f>IFERROR(INDEX(业绩录入!BW$9:BW$10001,MATCH($B99,业绩录入!$D$9:$D$10001,0)),0)</f>
        <v>0</v>
      </c>
      <c r="BZ99" s="297">
        <f>IFERROR(INDEX(业绩录入!BX$9:BX$10001,MATCH($B99,业绩录入!$D$9:$D$10001,0)),0)</f>
        <v>0</v>
      </c>
      <c r="CA99" s="297">
        <f>IFERROR(INDEX(业绩录入!BY$9:BY$10001,MATCH($B99,业绩录入!$D$9:$D$10001,0)),0)</f>
        <v>0</v>
      </c>
      <c r="CB99" s="297">
        <f>IFERROR(INDEX(业绩录入!BZ$9:BZ$10001,MATCH($B99,业绩录入!$D$9:$D$10001,0)),0)</f>
        <v>0</v>
      </c>
      <c r="CC99" s="297">
        <f>IFERROR(INDEX(业绩录入!CA$9:CA$10001,MATCH($B99,业绩录入!$D$9:$D$10001,0)),0)</f>
        <v>0</v>
      </c>
      <c r="CD99" s="297">
        <f>IFERROR(INDEX(业绩录入!CB$9:CB$10001,MATCH($B99,业绩录入!$D$9:$D$10001,0)),0)</f>
        <v>0</v>
      </c>
      <c r="CE99" s="297">
        <f>IFERROR(INDEX(业绩录入!CC$9:CC$10001,MATCH($B99,业绩录入!$D$9:$D$10001,0)),0)</f>
        <v>0</v>
      </c>
      <c r="CF99" s="297">
        <f>IFERROR(INDEX(业绩录入!CD$9:CD$10001,MATCH($B99,业绩录入!$D$9:$D$10001,0)),0)</f>
        <v>0</v>
      </c>
      <c r="CG99" s="297">
        <f>IFERROR(INDEX(业绩录入!CE$9:CE$10001,MATCH($B99,业绩录入!$D$9:$D$10001,0)),0)</f>
        <v>0</v>
      </c>
      <c r="CH99" s="297">
        <f>IFERROR(INDEX(业绩录入!CF$9:CF$10001,MATCH($B99,业绩录入!$D$9:$D$10001,0)),0)</f>
        <v>0</v>
      </c>
      <c r="CI99" s="297">
        <f>IFERROR(INDEX(业绩录入!CG$9:CG$10001,MATCH($B99,业绩录入!$D$9:$D$10001,0)),0)</f>
        <v>0</v>
      </c>
    </row>
    <row r="100" spans="1:87" s="319" customFormat="1">
      <c r="A100" s="638">
        <f t="shared" si="4"/>
        <v>0</v>
      </c>
      <c r="B100" s="297" t="str">
        <f>IFERROR(INDEX(业绩录入!$D$9:$D$44,MATCH(SMALL(业绩录入!$A$9:$A$44,ROW(A54)),业绩录入!$A$9:$A$44,0)),"")</f>
        <v/>
      </c>
      <c r="C100" s="297">
        <f>IFERROR(INDEX(业绩录入!E$9:E$10001,MATCH($B100,业绩录入!$D$9:$D$10001,0)),0)</f>
        <v>0</v>
      </c>
      <c r="D100" s="297">
        <f>IFERROR(INDEX(业绩录入!F$9:F$10001,MATCH($B100,业绩录入!$D$9:$D$10001,0)),0)</f>
        <v>0</v>
      </c>
      <c r="E100" s="297">
        <f>IFERROR(INDEX(业绩录入!G$9:G$10001,MATCH($B100,业绩录入!$D$9:$D$10001,0)),0)</f>
        <v>0</v>
      </c>
      <c r="F100" s="297">
        <f>IFERROR(INDEX(业绩录入!H$9:H$10001,MATCH($B100,业绩录入!$D$9:$D$10001,0)),0)</f>
        <v>0</v>
      </c>
      <c r="G100" s="297">
        <f>IFERROR(INDEX(业绩录入!I$9:I$10001,MATCH($B100,业绩录入!$D$9:$D$10001,0)),0)</f>
        <v>0</v>
      </c>
      <c r="H100" s="297">
        <f>IFERROR(INDEX(业绩录入!J$9:J$10001,MATCH($B100,业绩录入!$D$9:$D$10001,0)),0)</f>
        <v>0</v>
      </c>
      <c r="I100" s="297">
        <f>IFERROR(INDEX(业绩录入!K$9:K$10001,MATCH($B100,业绩录入!$D$9:$D$10001,0)),0)</f>
        <v>0</v>
      </c>
      <c r="J100" s="297">
        <f>IFERROR(INDEX(业绩录入!L$9:L$10001,MATCH($B100,业绩录入!$D$9:$D$10001,0)),0)</f>
        <v>0</v>
      </c>
      <c r="K100" s="297">
        <f>IFERROR(INDEX(业绩录入!M$9:M$10001,MATCH($B100,业绩录入!$D$9:$D$10001,0)),0)</f>
        <v>0</v>
      </c>
      <c r="L100" s="297">
        <f>IFERROR(INDEX(业绩录入!N$9:N$10001,MATCH($B100,业绩录入!$D$9:$D$10001,0)),0)</f>
        <v>0</v>
      </c>
      <c r="M100" s="297">
        <f>IFERROR(INDEX(业绩录入!O$9:O$10001,MATCH($B100,业绩录入!$D$9:$D$10001,0)),0)</f>
        <v>0</v>
      </c>
      <c r="N100" s="297">
        <f>IFERROR(INDEX(业绩录入!P$9:P$10001,MATCH($B100,业绩录入!$D$9:$D$10001,0)),0)</f>
        <v>0</v>
      </c>
      <c r="O100" s="297">
        <f>IFERROR(INDEX(业绩录入!Q$9:Q$10001,MATCH($B100,业绩录入!$D$9:$D$10001,0)),0)</f>
        <v>0</v>
      </c>
      <c r="P100" s="297">
        <f>IFERROR(INDEX(业绩录入!R$9:R$10001,MATCH($B100,业绩录入!$D$9:$D$10001,0)),0)</f>
        <v>0</v>
      </c>
      <c r="Q100" s="297">
        <f>IFERROR(INDEX(业绩录入!S$9:S$10001,MATCH($B100,业绩录入!$D$9:$D$10001,0)),0)</f>
        <v>0</v>
      </c>
      <c r="R100" s="297">
        <f>IFERROR(INDEX(业绩录入!T$9:T$10001,MATCH($B100,业绩录入!$D$9:$D$10001,0)),0)</f>
        <v>0</v>
      </c>
      <c r="S100" s="297">
        <f>IFERROR(INDEX(业绩录入!U$9:U$10001,MATCH($B100,业绩录入!$D$9:$D$10001,0)),0)</f>
        <v>0</v>
      </c>
      <c r="T100" s="297">
        <f>IFERROR(INDEX(业绩录入!V$9:V$10001,MATCH($B100,业绩录入!$D$9:$D$10001,0)),0)</f>
        <v>0</v>
      </c>
      <c r="U100" s="676"/>
      <c r="V100" s="297"/>
      <c r="W100" s="297"/>
      <c r="X100" s="297"/>
      <c r="Y100" s="297">
        <f>IFERROR(INDEX(业绩录入!W$9:W$10001,MATCH($B100,业绩录入!$D$9:$D$10001,0)),0)</f>
        <v>0</v>
      </c>
      <c r="Z100" s="297">
        <f>IFERROR(INDEX(业绩录入!X$9:X$10001,MATCH($B100,业绩录入!$D$9:$D$10001,0)),0)</f>
        <v>0</v>
      </c>
      <c r="AA100" s="297">
        <f>IFERROR(INDEX(业绩录入!Y$9:Y$10001,MATCH($B100,业绩录入!$D$9:$D$10001,0)),0)</f>
        <v>0</v>
      </c>
      <c r="AB100" s="297">
        <f>IFERROR(INDEX(业绩录入!Z$9:Z$10001,MATCH($B100,业绩录入!$D$9:$D$10001,0)),0)</f>
        <v>0</v>
      </c>
      <c r="AC100" s="297">
        <f>IFERROR(INDEX(业绩录入!AA$9:AA$10001,MATCH($B100,业绩录入!$D$9:$D$10001,0)),0)</f>
        <v>0</v>
      </c>
      <c r="AD100" s="297">
        <f>IFERROR(INDEX(业绩录入!AB$9:AB$10001,MATCH($B100,业绩录入!$D$9:$D$10001,0)),0)</f>
        <v>0</v>
      </c>
      <c r="AE100" s="297">
        <f>IFERROR(INDEX(业绩录入!AC$9:AC$10001,MATCH($B100,业绩录入!$D$9:$D$10001,0)),0)</f>
        <v>0</v>
      </c>
      <c r="AF100" s="297">
        <f>IFERROR(INDEX(业绩录入!AD$9:AD$10001,MATCH($B100,业绩录入!$D$9:$D$10001,0)),0)</f>
        <v>0</v>
      </c>
      <c r="AG100" s="297">
        <f>IFERROR(INDEX(业绩录入!AE$9:AE$10001,MATCH($B100,业绩录入!$D$9:$D$10001,0)),0)</f>
        <v>0</v>
      </c>
      <c r="AH100" s="297">
        <f>IFERROR(INDEX(业绩录入!AF$9:AF$10001,MATCH($B100,业绩录入!$D$9:$D$10001,0)),0)</f>
        <v>0</v>
      </c>
      <c r="AI100" s="297">
        <f>IFERROR(INDEX(业绩录入!AG$9:AG$10001,MATCH($B100,业绩录入!$D$9:$D$10001,0)),0)</f>
        <v>0</v>
      </c>
      <c r="AJ100" s="297">
        <f>IFERROR(INDEX(业绩录入!AH$9:AH$10001,MATCH($B100,业绩录入!$D$9:$D$10001,0)),0)</f>
        <v>0</v>
      </c>
      <c r="AK100" s="297">
        <f>IFERROR(INDEX(业绩录入!AI$9:AI$10001,MATCH($B100,业绩录入!$D$9:$D$10001,0)),0)</f>
        <v>0</v>
      </c>
      <c r="AL100" s="297">
        <f>IFERROR(INDEX(业绩录入!AJ$9:AJ$10001,MATCH($B100,业绩录入!$D$9:$D$10001,0)),0)</f>
        <v>0</v>
      </c>
      <c r="AM100" s="297">
        <f>IFERROR(INDEX(业绩录入!AK$9:AK$10001,MATCH($B100,业绩录入!$D$9:$D$10001,0)),0)</f>
        <v>0</v>
      </c>
      <c r="AN100" s="297">
        <f>IFERROR(INDEX(业绩录入!AL$9:AL$10001,MATCH($B100,业绩录入!$D$9:$D$10001,0)),0)</f>
        <v>0</v>
      </c>
      <c r="AO100" s="297">
        <f>IFERROR(INDEX(业绩录入!AM$9:AM$10001,MATCH($B100,业绩录入!$D$9:$D$10001,0)),0)</f>
        <v>0</v>
      </c>
      <c r="AP100" s="297">
        <f>IFERROR(INDEX(业绩录入!AN$9:AN$10001,MATCH($B100,业绩录入!$D$9:$D$10001,0)),0)</f>
        <v>0</v>
      </c>
      <c r="AQ100" s="297">
        <f>IFERROR(INDEX(业绩录入!AO$9:AO$10001,MATCH($B100,业绩录入!$D$9:$D$10001,0)),0)</f>
        <v>0</v>
      </c>
      <c r="AR100" s="297">
        <f>IFERROR(INDEX(业绩录入!AP$9:AP$10001,MATCH($B100,业绩录入!$D$9:$D$10001,0)),0)</f>
        <v>0</v>
      </c>
      <c r="AS100" s="297">
        <f>IFERROR(INDEX(业绩录入!AQ$9:AQ$10001,MATCH($B100,业绩录入!$D$9:$D$10001,0)),0)</f>
        <v>0</v>
      </c>
      <c r="AT100" s="297">
        <f>IFERROR(INDEX(业绩录入!AR$9:AR$10001,MATCH($B100,业绩录入!$D$9:$D$10001,0)),0)</f>
        <v>0</v>
      </c>
      <c r="AU100" s="297">
        <f>IFERROR(INDEX(业绩录入!AS$9:AS$10001,MATCH($B100,业绩录入!$D$9:$D$10001,0)),0)</f>
        <v>0</v>
      </c>
      <c r="AV100" s="297">
        <f>IFERROR(INDEX(业绩录入!AT$9:AT$10001,MATCH($B100,业绩录入!$D$9:$D$10001,0)),0)</f>
        <v>0</v>
      </c>
      <c r="AW100" s="297">
        <f>IFERROR(INDEX(业绩录入!AU$9:AU$10001,MATCH($B100,业绩录入!$D$9:$D$10001,0)),0)</f>
        <v>0</v>
      </c>
      <c r="AX100" s="297">
        <f>IFERROR(INDEX(业绩录入!AV$9:AV$10001,MATCH($B100,业绩录入!$D$9:$D$10001,0)),0)</f>
        <v>0</v>
      </c>
      <c r="AY100" s="297">
        <f>IFERROR(INDEX(业绩录入!AW$9:AW$10001,MATCH($B100,业绩录入!$D$9:$D$10001,0)),0)</f>
        <v>0</v>
      </c>
      <c r="AZ100" s="297">
        <f>IFERROR(INDEX(业绩录入!AX$9:AX$10001,MATCH($B100,业绩录入!$D$9:$D$10001,0)),0)</f>
        <v>0</v>
      </c>
      <c r="BA100" s="297">
        <f>IFERROR(INDEX(业绩录入!AY$9:AY$10001,MATCH($B100,业绩录入!$D$9:$D$10001,0)),0)</f>
        <v>0</v>
      </c>
      <c r="BB100" s="297">
        <f>IFERROR(INDEX(业绩录入!AZ$9:AZ$10001,MATCH($B100,业绩录入!$D$9:$D$10001,0)),0)</f>
        <v>0</v>
      </c>
      <c r="BC100" s="297">
        <f>IFERROR(INDEX(业绩录入!BA$9:BA$10001,MATCH($B100,业绩录入!$D$9:$D$10001,0)),0)</f>
        <v>0</v>
      </c>
      <c r="BD100" s="297">
        <f>IFERROR(INDEX(业绩录入!BB$9:BB$10001,MATCH($B100,业绩录入!$D$9:$D$10001,0)),0)</f>
        <v>0</v>
      </c>
      <c r="BE100" s="297">
        <f>IFERROR(INDEX(业绩录入!BC$9:BC$10001,MATCH($B100,业绩录入!$D$9:$D$10001,0)),0)</f>
        <v>0</v>
      </c>
      <c r="BF100" s="297">
        <f>IFERROR(INDEX(业绩录入!BD$9:BD$10001,MATCH($B100,业绩录入!$D$9:$D$10001,0)),0)</f>
        <v>0</v>
      </c>
      <c r="BG100" s="297">
        <f>IFERROR(INDEX(业绩录入!BE$9:BE$10001,MATCH($B100,业绩录入!$D$9:$D$10001,0)),0)</f>
        <v>0</v>
      </c>
      <c r="BH100" s="297">
        <f>IFERROR(INDEX(业绩录入!BF$9:BF$10001,MATCH($B100,业绩录入!$D$9:$D$10001,0)),0)</f>
        <v>0</v>
      </c>
      <c r="BI100" s="297">
        <f>IFERROR(INDEX(业绩录入!BG$9:BG$10001,MATCH($B100,业绩录入!$D$9:$D$10001,0)),0)</f>
        <v>0</v>
      </c>
      <c r="BJ100" s="297">
        <f>IFERROR(INDEX(业绩录入!BH$9:BH$10001,MATCH($B100,业绩录入!$D$9:$D$10001,0)),0)</f>
        <v>0</v>
      </c>
      <c r="BK100" s="297">
        <f>IFERROR(INDEX(业绩录入!BI$9:BI$10001,MATCH($B100,业绩录入!$D$9:$D$10001,0)),0)</f>
        <v>0</v>
      </c>
      <c r="BL100" s="297">
        <f>IFERROR(INDEX(业绩录入!BJ$9:BJ$10001,MATCH($B100,业绩录入!$D$9:$D$10001,0)),0)</f>
        <v>0</v>
      </c>
      <c r="BM100" s="297">
        <f>IFERROR(INDEX(业绩录入!BK$9:BK$10001,MATCH($B100,业绩录入!$D$9:$D$10001,0)),0)</f>
        <v>0</v>
      </c>
      <c r="BN100" s="297">
        <f>IFERROR(INDEX(业绩录入!BL$9:BL$10001,MATCH($B100,业绩录入!$D$9:$D$10001,0)),0)</f>
        <v>0</v>
      </c>
      <c r="BO100" s="297">
        <f>IFERROR(INDEX(业绩录入!BM$9:BM$10001,MATCH($B100,业绩录入!$D$9:$D$10001,0)),0)</f>
        <v>0</v>
      </c>
      <c r="BP100" s="297">
        <f>IFERROR(INDEX(业绩录入!BN$9:BN$10001,MATCH($B100,业绩录入!$D$9:$D$10001,0)),0)</f>
        <v>0</v>
      </c>
      <c r="BQ100" s="297">
        <f>IFERROR(INDEX(业绩录入!BO$9:BO$10001,MATCH($B100,业绩录入!$D$9:$D$10001,0)),0)</f>
        <v>0</v>
      </c>
      <c r="BR100" s="297">
        <f>IFERROR(INDEX(业绩录入!BP$9:BP$10001,MATCH($B100,业绩录入!$D$9:$D$10001,0)),0)</f>
        <v>0</v>
      </c>
      <c r="BS100" s="297">
        <f>IFERROR(INDEX(业绩录入!BQ$9:BQ$10001,MATCH($B100,业绩录入!$D$9:$D$10001,0)),0)</f>
        <v>0</v>
      </c>
      <c r="BT100" s="297">
        <f>IFERROR(INDEX(业绩录入!BR$9:BR$10001,MATCH($B100,业绩录入!$D$9:$D$10001,0)),0)</f>
        <v>0</v>
      </c>
      <c r="BU100" s="297">
        <f>IFERROR(INDEX(业绩录入!BS$9:BS$10001,MATCH($B100,业绩录入!$D$9:$D$10001,0)),0)</f>
        <v>0</v>
      </c>
      <c r="BV100" s="297">
        <f>IFERROR(INDEX(业绩录入!BT$9:BT$10001,MATCH($B100,业绩录入!$D$9:$D$10001,0)),0)</f>
        <v>0</v>
      </c>
      <c r="BW100" s="297">
        <f>IFERROR(INDEX(业绩录入!BU$9:BU$10001,MATCH($B100,业绩录入!$D$9:$D$10001,0)),0)</f>
        <v>0</v>
      </c>
      <c r="BX100" s="297">
        <f>IFERROR(INDEX(业绩录入!BV$9:BV$10001,MATCH($B100,业绩录入!$D$9:$D$10001,0)),0)</f>
        <v>0</v>
      </c>
      <c r="BY100" s="297">
        <f>IFERROR(INDEX(业绩录入!BW$9:BW$10001,MATCH($B100,业绩录入!$D$9:$D$10001,0)),0)</f>
        <v>0</v>
      </c>
      <c r="BZ100" s="297">
        <f>IFERROR(INDEX(业绩录入!BX$9:BX$10001,MATCH($B100,业绩录入!$D$9:$D$10001,0)),0)</f>
        <v>0</v>
      </c>
      <c r="CA100" s="297">
        <f>IFERROR(INDEX(业绩录入!BY$9:BY$10001,MATCH($B100,业绩录入!$D$9:$D$10001,0)),0)</f>
        <v>0</v>
      </c>
      <c r="CB100" s="297">
        <f>IFERROR(INDEX(业绩录入!BZ$9:BZ$10001,MATCH($B100,业绩录入!$D$9:$D$10001,0)),0)</f>
        <v>0</v>
      </c>
      <c r="CC100" s="297">
        <f>IFERROR(INDEX(业绩录入!CA$9:CA$10001,MATCH($B100,业绩录入!$D$9:$D$10001,0)),0)</f>
        <v>0</v>
      </c>
      <c r="CD100" s="297">
        <f>IFERROR(INDEX(业绩录入!CB$9:CB$10001,MATCH($B100,业绩录入!$D$9:$D$10001,0)),0)</f>
        <v>0</v>
      </c>
      <c r="CE100" s="297">
        <f>IFERROR(INDEX(业绩录入!CC$9:CC$10001,MATCH($B100,业绩录入!$D$9:$D$10001,0)),0)</f>
        <v>0</v>
      </c>
      <c r="CF100" s="297">
        <f>IFERROR(INDEX(业绩录入!CD$9:CD$10001,MATCH($B100,业绩录入!$D$9:$D$10001,0)),0)</f>
        <v>0</v>
      </c>
      <c r="CG100" s="297">
        <f>IFERROR(INDEX(业绩录入!CE$9:CE$10001,MATCH($B100,业绩录入!$D$9:$D$10001,0)),0)</f>
        <v>0</v>
      </c>
      <c r="CH100" s="297">
        <f>IFERROR(INDEX(业绩录入!CF$9:CF$10001,MATCH($B100,业绩录入!$D$9:$D$10001,0)),0)</f>
        <v>0</v>
      </c>
      <c r="CI100" s="297">
        <f>IFERROR(INDEX(业绩录入!CG$9:CG$10001,MATCH($B100,业绩录入!$D$9:$D$10001,0)),0)</f>
        <v>0</v>
      </c>
    </row>
    <row r="101" spans="1:87" s="319" customFormat="1">
      <c r="A101" s="638">
        <f t="shared" si="4"/>
        <v>0</v>
      </c>
      <c r="B101" s="297" t="str">
        <f>IFERROR(INDEX(业绩录入!$D$9:$D$44,MATCH(SMALL(业绩录入!$A$9:$A$44,ROW(A55)),业绩录入!$A$9:$A$44,0)),"")</f>
        <v/>
      </c>
      <c r="C101" s="297">
        <f>IFERROR(INDEX(业绩录入!E$9:E$10001,MATCH($B101,业绩录入!$D$9:$D$10001,0)),0)</f>
        <v>0</v>
      </c>
      <c r="D101" s="297">
        <f>IFERROR(INDEX(业绩录入!F$9:F$10001,MATCH($B101,业绩录入!$D$9:$D$10001,0)),0)</f>
        <v>0</v>
      </c>
      <c r="E101" s="297">
        <f>IFERROR(INDEX(业绩录入!G$9:G$10001,MATCH($B101,业绩录入!$D$9:$D$10001,0)),0)</f>
        <v>0</v>
      </c>
      <c r="F101" s="297">
        <f>IFERROR(INDEX(业绩录入!H$9:H$10001,MATCH($B101,业绩录入!$D$9:$D$10001,0)),0)</f>
        <v>0</v>
      </c>
      <c r="G101" s="297">
        <f>IFERROR(INDEX(业绩录入!I$9:I$10001,MATCH($B101,业绩录入!$D$9:$D$10001,0)),0)</f>
        <v>0</v>
      </c>
      <c r="H101" s="297">
        <f>IFERROR(INDEX(业绩录入!J$9:J$10001,MATCH($B101,业绩录入!$D$9:$D$10001,0)),0)</f>
        <v>0</v>
      </c>
      <c r="I101" s="297">
        <f>IFERROR(INDEX(业绩录入!K$9:K$10001,MATCH($B101,业绩录入!$D$9:$D$10001,0)),0)</f>
        <v>0</v>
      </c>
      <c r="J101" s="297">
        <f>IFERROR(INDEX(业绩录入!L$9:L$10001,MATCH($B101,业绩录入!$D$9:$D$10001,0)),0)</f>
        <v>0</v>
      </c>
      <c r="K101" s="297">
        <f>IFERROR(INDEX(业绩录入!M$9:M$10001,MATCH($B101,业绩录入!$D$9:$D$10001,0)),0)</f>
        <v>0</v>
      </c>
      <c r="L101" s="297">
        <f>IFERROR(INDEX(业绩录入!N$9:N$10001,MATCH($B101,业绩录入!$D$9:$D$10001,0)),0)</f>
        <v>0</v>
      </c>
      <c r="M101" s="297">
        <f>IFERROR(INDEX(业绩录入!O$9:O$10001,MATCH($B101,业绩录入!$D$9:$D$10001,0)),0)</f>
        <v>0</v>
      </c>
      <c r="N101" s="297">
        <f>IFERROR(INDEX(业绩录入!P$9:P$10001,MATCH($B101,业绩录入!$D$9:$D$10001,0)),0)</f>
        <v>0</v>
      </c>
      <c r="O101" s="297">
        <f>IFERROR(INDEX(业绩录入!Q$9:Q$10001,MATCH($B101,业绩录入!$D$9:$D$10001,0)),0)</f>
        <v>0</v>
      </c>
      <c r="P101" s="297">
        <f>IFERROR(INDEX(业绩录入!R$9:R$10001,MATCH($B101,业绩录入!$D$9:$D$10001,0)),0)</f>
        <v>0</v>
      </c>
      <c r="Q101" s="297">
        <f>IFERROR(INDEX(业绩录入!S$9:S$10001,MATCH($B101,业绩录入!$D$9:$D$10001,0)),0)</f>
        <v>0</v>
      </c>
      <c r="R101" s="297">
        <f>IFERROR(INDEX(业绩录入!T$9:T$10001,MATCH($B101,业绩录入!$D$9:$D$10001,0)),0)</f>
        <v>0</v>
      </c>
      <c r="S101" s="297">
        <f>IFERROR(INDEX(业绩录入!U$9:U$10001,MATCH($B101,业绩录入!$D$9:$D$10001,0)),0)</f>
        <v>0</v>
      </c>
      <c r="T101" s="297">
        <f>IFERROR(INDEX(业绩录入!V$9:V$10001,MATCH($B101,业绩录入!$D$9:$D$10001,0)),0)</f>
        <v>0</v>
      </c>
      <c r="U101" s="676"/>
      <c r="V101" s="297"/>
      <c r="W101" s="297"/>
      <c r="X101" s="297"/>
      <c r="Y101" s="297">
        <f>IFERROR(INDEX(业绩录入!W$9:W$10001,MATCH($B101,业绩录入!$D$9:$D$10001,0)),0)</f>
        <v>0</v>
      </c>
      <c r="Z101" s="297">
        <f>IFERROR(INDEX(业绩录入!X$9:X$10001,MATCH($B101,业绩录入!$D$9:$D$10001,0)),0)</f>
        <v>0</v>
      </c>
      <c r="AA101" s="297">
        <f>IFERROR(INDEX(业绩录入!Y$9:Y$10001,MATCH($B101,业绩录入!$D$9:$D$10001,0)),0)</f>
        <v>0</v>
      </c>
      <c r="AB101" s="297">
        <f>IFERROR(INDEX(业绩录入!Z$9:Z$10001,MATCH($B101,业绩录入!$D$9:$D$10001,0)),0)</f>
        <v>0</v>
      </c>
      <c r="AC101" s="297">
        <f>IFERROR(INDEX(业绩录入!AA$9:AA$10001,MATCH($B101,业绩录入!$D$9:$D$10001,0)),0)</f>
        <v>0</v>
      </c>
      <c r="AD101" s="297">
        <f>IFERROR(INDEX(业绩录入!AB$9:AB$10001,MATCH($B101,业绩录入!$D$9:$D$10001,0)),0)</f>
        <v>0</v>
      </c>
      <c r="AE101" s="297">
        <f>IFERROR(INDEX(业绩录入!AC$9:AC$10001,MATCH($B101,业绩录入!$D$9:$D$10001,0)),0)</f>
        <v>0</v>
      </c>
      <c r="AF101" s="297">
        <f>IFERROR(INDEX(业绩录入!AD$9:AD$10001,MATCH($B101,业绩录入!$D$9:$D$10001,0)),0)</f>
        <v>0</v>
      </c>
      <c r="AG101" s="297">
        <f>IFERROR(INDEX(业绩录入!AE$9:AE$10001,MATCH($B101,业绩录入!$D$9:$D$10001,0)),0)</f>
        <v>0</v>
      </c>
      <c r="AH101" s="297">
        <f>IFERROR(INDEX(业绩录入!AF$9:AF$10001,MATCH($B101,业绩录入!$D$9:$D$10001,0)),0)</f>
        <v>0</v>
      </c>
      <c r="AI101" s="297">
        <f>IFERROR(INDEX(业绩录入!AG$9:AG$10001,MATCH($B101,业绩录入!$D$9:$D$10001,0)),0)</f>
        <v>0</v>
      </c>
      <c r="AJ101" s="297">
        <f>IFERROR(INDEX(业绩录入!AH$9:AH$10001,MATCH($B101,业绩录入!$D$9:$D$10001,0)),0)</f>
        <v>0</v>
      </c>
      <c r="AK101" s="297">
        <f>IFERROR(INDEX(业绩录入!AI$9:AI$10001,MATCH($B101,业绩录入!$D$9:$D$10001,0)),0)</f>
        <v>0</v>
      </c>
      <c r="AL101" s="297">
        <f>IFERROR(INDEX(业绩录入!AJ$9:AJ$10001,MATCH($B101,业绩录入!$D$9:$D$10001,0)),0)</f>
        <v>0</v>
      </c>
      <c r="AM101" s="297">
        <f>IFERROR(INDEX(业绩录入!AK$9:AK$10001,MATCH($B101,业绩录入!$D$9:$D$10001,0)),0)</f>
        <v>0</v>
      </c>
      <c r="AN101" s="297">
        <f>IFERROR(INDEX(业绩录入!AL$9:AL$10001,MATCH($B101,业绩录入!$D$9:$D$10001,0)),0)</f>
        <v>0</v>
      </c>
      <c r="AO101" s="297">
        <f>IFERROR(INDEX(业绩录入!AM$9:AM$10001,MATCH($B101,业绩录入!$D$9:$D$10001,0)),0)</f>
        <v>0</v>
      </c>
      <c r="AP101" s="297">
        <f>IFERROR(INDEX(业绩录入!AN$9:AN$10001,MATCH($B101,业绩录入!$D$9:$D$10001,0)),0)</f>
        <v>0</v>
      </c>
      <c r="AQ101" s="297">
        <f>IFERROR(INDEX(业绩录入!AO$9:AO$10001,MATCH($B101,业绩录入!$D$9:$D$10001,0)),0)</f>
        <v>0</v>
      </c>
      <c r="AR101" s="297">
        <f>IFERROR(INDEX(业绩录入!AP$9:AP$10001,MATCH($B101,业绩录入!$D$9:$D$10001,0)),0)</f>
        <v>0</v>
      </c>
      <c r="AS101" s="297">
        <f>IFERROR(INDEX(业绩录入!AQ$9:AQ$10001,MATCH($B101,业绩录入!$D$9:$D$10001,0)),0)</f>
        <v>0</v>
      </c>
      <c r="AT101" s="297">
        <f>IFERROR(INDEX(业绩录入!AR$9:AR$10001,MATCH($B101,业绩录入!$D$9:$D$10001,0)),0)</f>
        <v>0</v>
      </c>
      <c r="AU101" s="297">
        <f>IFERROR(INDEX(业绩录入!AS$9:AS$10001,MATCH($B101,业绩录入!$D$9:$D$10001,0)),0)</f>
        <v>0</v>
      </c>
      <c r="AV101" s="297">
        <f>IFERROR(INDEX(业绩录入!AT$9:AT$10001,MATCH($B101,业绩录入!$D$9:$D$10001,0)),0)</f>
        <v>0</v>
      </c>
      <c r="AW101" s="297">
        <f>IFERROR(INDEX(业绩录入!AU$9:AU$10001,MATCH($B101,业绩录入!$D$9:$D$10001,0)),0)</f>
        <v>0</v>
      </c>
      <c r="AX101" s="297">
        <f>IFERROR(INDEX(业绩录入!AV$9:AV$10001,MATCH($B101,业绩录入!$D$9:$D$10001,0)),0)</f>
        <v>0</v>
      </c>
      <c r="AY101" s="297">
        <f>IFERROR(INDEX(业绩录入!AW$9:AW$10001,MATCH($B101,业绩录入!$D$9:$D$10001,0)),0)</f>
        <v>0</v>
      </c>
      <c r="AZ101" s="297">
        <f>IFERROR(INDEX(业绩录入!AX$9:AX$10001,MATCH($B101,业绩录入!$D$9:$D$10001,0)),0)</f>
        <v>0</v>
      </c>
      <c r="BA101" s="297">
        <f>IFERROR(INDEX(业绩录入!AY$9:AY$10001,MATCH($B101,业绩录入!$D$9:$D$10001,0)),0)</f>
        <v>0</v>
      </c>
      <c r="BB101" s="297">
        <f>IFERROR(INDEX(业绩录入!AZ$9:AZ$10001,MATCH($B101,业绩录入!$D$9:$D$10001,0)),0)</f>
        <v>0</v>
      </c>
      <c r="BC101" s="297">
        <f>IFERROR(INDEX(业绩录入!BA$9:BA$10001,MATCH($B101,业绩录入!$D$9:$D$10001,0)),0)</f>
        <v>0</v>
      </c>
      <c r="BD101" s="297">
        <f>IFERROR(INDEX(业绩录入!BB$9:BB$10001,MATCH($B101,业绩录入!$D$9:$D$10001,0)),0)</f>
        <v>0</v>
      </c>
      <c r="BE101" s="297">
        <f>IFERROR(INDEX(业绩录入!BC$9:BC$10001,MATCH($B101,业绩录入!$D$9:$D$10001,0)),0)</f>
        <v>0</v>
      </c>
      <c r="BF101" s="297">
        <f>IFERROR(INDEX(业绩录入!BD$9:BD$10001,MATCH($B101,业绩录入!$D$9:$D$10001,0)),0)</f>
        <v>0</v>
      </c>
      <c r="BG101" s="297">
        <f>IFERROR(INDEX(业绩录入!BE$9:BE$10001,MATCH($B101,业绩录入!$D$9:$D$10001,0)),0)</f>
        <v>0</v>
      </c>
      <c r="BH101" s="297">
        <f>IFERROR(INDEX(业绩录入!BF$9:BF$10001,MATCH($B101,业绩录入!$D$9:$D$10001,0)),0)</f>
        <v>0</v>
      </c>
      <c r="BI101" s="297">
        <f>IFERROR(INDEX(业绩录入!BG$9:BG$10001,MATCH($B101,业绩录入!$D$9:$D$10001,0)),0)</f>
        <v>0</v>
      </c>
      <c r="BJ101" s="297">
        <f>IFERROR(INDEX(业绩录入!BH$9:BH$10001,MATCH($B101,业绩录入!$D$9:$D$10001,0)),0)</f>
        <v>0</v>
      </c>
      <c r="BK101" s="297">
        <f>IFERROR(INDEX(业绩录入!BI$9:BI$10001,MATCH($B101,业绩录入!$D$9:$D$10001,0)),0)</f>
        <v>0</v>
      </c>
      <c r="BL101" s="297">
        <f>IFERROR(INDEX(业绩录入!BJ$9:BJ$10001,MATCH($B101,业绩录入!$D$9:$D$10001,0)),0)</f>
        <v>0</v>
      </c>
      <c r="BM101" s="297">
        <f>IFERROR(INDEX(业绩录入!BK$9:BK$10001,MATCH($B101,业绩录入!$D$9:$D$10001,0)),0)</f>
        <v>0</v>
      </c>
      <c r="BN101" s="297">
        <f>IFERROR(INDEX(业绩录入!BL$9:BL$10001,MATCH($B101,业绩录入!$D$9:$D$10001,0)),0)</f>
        <v>0</v>
      </c>
      <c r="BO101" s="297">
        <f>IFERROR(INDEX(业绩录入!BM$9:BM$10001,MATCH($B101,业绩录入!$D$9:$D$10001,0)),0)</f>
        <v>0</v>
      </c>
      <c r="BP101" s="297">
        <f>IFERROR(INDEX(业绩录入!BN$9:BN$10001,MATCH($B101,业绩录入!$D$9:$D$10001,0)),0)</f>
        <v>0</v>
      </c>
      <c r="BQ101" s="297">
        <f>IFERROR(INDEX(业绩录入!BO$9:BO$10001,MATCH($B101,业绩录入!$D$9:$D$10001,0)),0)</f>
        <v>0</v>
      </c>
      <c r="BR101" s="297">
        <f>IFERROR(INDEX(业绩录入!BP$9:BP$10001,MATCH($B101,业绩录入!$D$9:$D$10001,0)),0)</f>
        <v>0</v>
      </c>
      <c r="BS101" s="297">
        <f>IFERROR(INDEX(业绩录入!BQ$9:BQ$10001,MATCH($B101,业绩录入!$D$9:$D$10001,0)),0)</f>
        <v>0</v>
      </c>
      <c r="BT101" s="297">
        <f>IFERROR(INDEX(业绩录入!BR$9:BR$10001,MATCH($B101,业绩录入!$D$9:$D$10001,0)),0)</f>
        <v>0</v>
      </c>
      <c r="BU101" s="297">
        <f>IFERROR(INDEX(业绩录入!BS$9:BS$10001,MATCH($B101,业绩录入!$D$9:$D$10001,0)),0)</f>
        <v>0</v>
      </c>
      <c r="BV101" s="297">
        <f>IFERROR(INDEX(业绩录入!BT$9:BT$10001,MATCH($B101,业绩录入!$D$9:$D$10001,0)),0)</f>
        <v>0</v>
      </c>
      <c r="BW101" s="297">
        <f>IFERROR(INDEX(业绩录入!BU$9:BU$10001,MATCH($B101,业绩录入!$D$9:$D$10001,0)),0)</f>
        <v>0</v>
      </c>
      <c r="BX101" s="297">
        <f>IFERROR(INDEX(业绩录入!BV$9:BV$10001,MATCH($B101,业绩录入!$D$9:$D$10001,0)),0)</f>
        <v>0</v>
      </c>
      <c r="BY101" s="297">
        <f>IFERROR(INDEX(业绩录入!BW$9:BW$10001,MATCH($B101,业绩录入!$D$9:$D$10001,0)),0)</f>
        <v>0</v>
      </c>
      <c r="BZ101" s="297">
        <f>IFERROR(INDEX(业绩录入!BX$9:BX$10001,MATCH($B101,业绩录入!$D$9:$D$10001,0)),0)</f>
        <v>0</v>
      </c>
      <c r="CA101" s="297">
        <f>IFERROR(INDEX(业绩录入!BY$9:BY$10001,MATCH($B101,业绩录入!$D$9:$D$10001,0)),0)</f>
        <v>0</v>
      </c>
      <c r="CB101" s="297">
        <f>IFERROR(INDEX(业绩录入!BZ$9:BZ$10001,MATCH($B101,业绩录入!$D$9:$D$10001,0)),0)</f>
        <v>0</v>
      </c>
      <c r="CC101" s="297">
        <f>IFERROR(INDEX(业绩录入!CA$9:CA$10001,MATCH($B101,业绩录入!$D$9:$D$10001,0)),0)</f>
        <v>0</v>
      </c>
      <c r="CD101" s="297">
        <f>IFERROR(INDEX(业绩录入!CB$9:CB$10001,MATCH($B101,业绩录入!$D$9:$D$10001,0)),0)</f>
        <v>0</v>
      </c>
      <c r="CE101" s="297">
        <f>IFERROR(INDEX(业绩录入!CC$9:CC$10001,MATCH($B101,业绩录入!$D$9:$D$10001,0)),0)</f>
        <v>0</v>
      </c>
      <c r="CF101" s="297">
        <f>IFERROR(INDEX(业绩录入!CD$9:CD$10001,MATCH($B101,业绩录入!$D$9:$D$10001,0)),0)</f>
        <v>0</v>
      </c>
      <c r="CG101" s="297">
        <f>IFERROR(INDEX(业绩录入!CE$9:CE$10001,MATCH($B101,业绩录入!$D$9:$D$10001,0)),0)</f>
        <v>0</v>
      </c>
      <c r="CH101" s="297">
        <f>IFERROR(INDEX(业绩录入!CF$9:CF$10001,MATCH($B101,业绩录入!$D$9:$D$10001,0)),0)</f>
        <v>0</v>
      </c>
      <c r="CI101" s="297">
        <f>IFERROR(INDEX(业绩录入!CG$9:CG$10001,MATCH($B101,业绩录入!$D$9:$D$10001,0)),0)</f>
        <v>0</v>
      </c>
    </row>
    <row r="102" spans="1:87" s="319" customFormat="1">
      <c r="A102" s="638">
        <f t="shared" si="4"/>
        <v>0</v>
      </c>
      <c r="B102" s="297" t="str">
        <f>IFERROR(INDEX(业绩录入!$D$9:$D$44,MATCH(SMALL(业绩录入!$A$9:$A$44,ROW(A56)),业绩录入!$A$9:$A$44,0)),"")</f>
        <v/>
      </c>
      <c r="C102" s="297">
        <f>IFERROR(INDEX(业绩录入!E$9:E$10001,MATCH($B102,业绩录入!$D$9:$D$10001,0)),0)</f>
        <v>0</v>
      </c>
      <c r="D102" s="297">
        <f>IFERROR(INDEX(业绩录入!F$9:F$10001,MATCH($B102,业绩录入!$D$9:$D$10001,0)),0)</f>
        <v>0</v>
      </c>
      <c r="E102" s="297">
        <f>IFERROR(INDEX(业绩录入!G$9:G$10001,MATCH($B102,业绩录入!$D$9:$D$10001,0)),0)</f>
        <v>0</v>
      </c>
      <c r="F102" s="297">
        <f>IFERROR(INDEX(业绩录入!H$9:H$10001,MATCH($B102,业绩录入!$D$9:$D$10001,0)),0)</f>
        <v>0</v>
      </c>
      <c r="G102" s="297">
        <f>IFERROR(INDEX(业绩录入!I$9:I$10001,MATCH($B102,业绩录入!$D$9:$D$10001,0)),0)</f>
        <v>0</v>
      </c>
      <c r="H102" s="297">
        <f>IFERROR(INDEX(业绩录入!J$9:J$10001,MATCH($B102,业绩录入!$D$9:$D$10001,0)),0)</f>
        <v>0</v>
      </c>
      <c r="I102" s="297">
        <f>IFERROR(INDEX(业绩录入!K$9:K$10001,MATCH($B102,业绩录入!$D$9:$D$10001,0)),0)</f>
        <v>0</v>
      </c>
      <c r="J102" s="297">
        <f>IFERROR(INDEX(业绩录入!L$9:L$10001,MATCH($B102,业绩录入!$D$9:$D$10001,0)),0)</f>
        <v>0</v>
      </c>
      <c r="K102" s="297">
        <f>IFERROR(INDEX(业绩录入!M$9:M$10001,MATCH($B102,业绩录入!$D$9:$D$10001,0)),0)</f>
        <v>0</v>
      </c>
      <c r="L102" s="297">
        <f>IFERROR(INDEX(业绩录入!N$9:N$10001,MATCH($B102,业绩录入!$D$9:$D$10001,0)),0)</f>
        <v>0</v>
      </c>
      <c r="M102" s="297">
        <f>IFERROR(INDEX(业绩录入!O$9:O$10001,MATCH($B102,业绩录入!$D$9:$D$10001,0)),0)</f>
        <v>0</v>
      </c>
      <c r="N102" s="297">
        <f>IFERROR(INDEX(业绩录入!P$9:P$10001,MATCH($B102,业绩录入!$D$9:$D$10001,0)),0)</f>
        <v>0</v>
      </c>
      <c r="O102" s="297">
        <f>IFERROR(INDEX(业绩录入!Q$9:Q$10001,MATCH($B102,业绩录入!$D$9:$D$10001,0)),0)</f>
        <v>0</v>
      </c>
      <c r="P102" s="297">
        <f>IFERROR(INDEX(业绩录入!R$9:R$10001,MATCH($B102,业绩录入!$D$9:$D$10001,0)),0)</f>
        <v>0</v>
      </c>
      <c r="Q102" s="297">
        <f>IFERROR(INDEX(业绩录入!S$9:S$10001,MATCH($B102,业绩录入!$D$9:$D$10001,0)),0)</f>
        <v>0</v>
      </c>
      <c r="R102" s="297">
        <f>IFERROR(INDEX(业绩录入!T$9:T$10001,MATCH($B102,业绩录入!$D$9:$D$10001,0)),0)</f>
        <v>0</v>
      </c>
      <c r="S102" s="297">
        <f>IFERROR(INDEX(业绩录入!U$9:U$10001,MATCH($B102,业绩录入!$D$9:$D$10001,0)),0)</f>
        <v>0</v>
      </c>
      <c r="T102" s="297">
        <f>IFERROR(INDEX(业绩录入!V$9:V$10001,MATCH($B102,业绩录入!$D$9:$D$10001,0)),0)</f>
        <v>0</v>
      </c>
      <c r="U102" s="676"/>
      <c r="V102" s="297"/>
      <c r="W102" s="297"/>
      <c r="X102" s="297"/>
      <c r="Y102" s="297">
        <f>IFERROR(INDEX(业绩录入!W$9:W$10001,MATCH($B102,业绩录入!$D$9:$D$10001,0)),0)</f>
        <v>0</v>
      </c>
      <c r="Z102" s="297">
        <f>IFERROR(INDEX(业绩录入!X$9:X$10001,MATCH($B102,业绩录入!$D$9:$D$10001,0)),0)</f>
        <v>0</v>
      </c>
      <c r="AA102" s="297">
        <f>IFERROR(INDEX(业绩录入!Y$9:Y$10001,MATCH($B102,业绩录入!$D$9:$D$10001,0)),0)</f>
        <v>0</v>
      </c>
      <c r="AB102" s="297">
        <f>IFERROR(INDEX(业绩录入!Z$9:Z$10001,MATCH($B102,业绩录入!$D$9:$D$10001,0)),0)</f>
        <v>0</v>
      </c>
      <c r="AC102" s="297">
        <f>IFERROR(INDEX(业绩录入!AA$9:AA$10001,MATCH($B102,业绩录入!$D$9:$D$10001,0)),0)</f>
        <v>0</v>
      </c>
      <c r="AD102" s="297">
        <f>IFERROR(INDEX(业绩录入!AB$9:AB$10001,MATCH($B102,业绩录入!$D$9:$D$10001,0)),0)</f>
        <v>0</v>
      </c>
      <c r="AE102" s="297">
        <f>IFERROR(INDEX(业绩录入!AC$9:AC$10001,MATCH($B102,业绩录入!$D$9:$D$10001,0)),0)</f>
        <v>0</v>
      </c>
      <c r="AF102" s="297">
        <f>IFERROR(INDEX(业绩录入!AD$9:AD$10001,MATCH($B102,业绩录入!$D$9:$D$10001,0)),0)</f>
        <v>0</v>
      </c>
      <c r="AG102" s="297">
        <f>IFERROR(INDEX(业绩录入!AE$9:AE$10001,MATCH($B102,业绩录入!$D$9:$D$10001,0)),0)</f>
        <v>0</v>
      </c>
      <c r="AH102" s="297">
        <f>IFERROR(INDEX(业绩录入!AF$9:AF$10001,MATCH($B102,业绩录入!$D$9:$D$10001,0)),0)</f>
        <v>0</v>
      </c>
      <c r="AI102" s="297">
        <f>IFERROR(INDEX(业绩录入!AG$9:AG$10001,MATCH($B102,业绩录入!$D$9:$D$10001,0)),0)</f>
        <v>0</v>
      </c>
      <c r="AJ102" s="297">
        <f>IFERROR(INDEX(业绩录入!AH$9:AH$10001,MATCH($B102,业绩录入!$D$9:$D$10001,0)),0)</f>
        <v>0</v>
      </c>
      <c r="AK102" s="297">
        <f>IFERROR(INDEX(业绩录入!AI$9:AI$10001,MATCH($B102,业绩录入!$D$9:$D$10001,0)),0)</f>
        <v>0</v>
      </c>
      <c r="AL102" s="297">
        <f>IFERROR(INDEX(业绩录入!AJ$9:AJ$10001,MATCH($B102,业绩录入!$D$9:$D$10001,0)),0)</f>
        <v>0</v>
      </c>
      <c r="AM102" s="297">
        <f>IFERROR(INDEX(业绩录入!AK$9:AK$10001,MATCH($B102,业绩录入!$D$9:$D$10001,0)),0)</f>
        <v>0</v>
      </c>
      <c r="AN102" s="297">
        <f>IFERROR(INDEX(业绩录入!AL$9:AL$10001,MATCH($B102,业绩录入!$D$9:$D$10001,0)),0)</f>
        <v>0</v>
      </c>
      <c r="AO102" s="297">
        <f>IFERROR(INDEX(业绩录入!AM$9:AM$10001,MATCH($B102,业绩录入!$D$9:$D$10001,0)),0)</f>
        <v>0</v>
      </c>
      <c r="AP102" s="297">
        <f>IFERROR(INDEX(业绩录入!AN$9:AN$10001,MATCH($B102,业绩录入!$D$9:$D$10001,0)),0)</f>
        <v>0</v>
      </c>
      <c r="AQ102" s="297">
        <f>IFERROR(INDEX(业绩录入!AO$9:AO$10001,MATCH($B102,业绩录入!$D$9:$D$10001,0)),0)</f>
        <v>0</v>
      </c>
      <c r="AR102" s="297">
        <f>IFERROR(INDEX(业绩录入!AP$9:AP$10001,MATCH($B102,业绩录入!$D$9:$D$10001,0)),0)</f>
        <v>0</v>
      </c>
      <c r="AS102" s="297">
        <f>IFERROR(INDEX(业绩录入!AQ$9:AQ$10001,MATCH($B102,业绩录入!$D$9:$D$10001,0)),0)</f>
        <v>0</v>
      </c>
      <c r="AT102" s="297">
        <f>IFERROR(INDEX(业绩录入!AR$9:AR$10001,MATCH($B102,业绩录入!$D$9:$D$10001,0)),0)</f>
        <v>0</v>
      </c>
      <c r="AU102" s="297">
        <f>IFERROR(INDEX(业绩录入!AS$9:AS$10001,MATCH($B102,业绩录入!$D$9:$D$10001,0)),0)</f>
        <v>0</v>
      </c>
      <c r="AV102" s="297">
        <f>IFERROR(INDEX(业绩录入!AT$9:AT$10001,MATCH($B102,业绩录入!$D$9:$D$10001,0)),0)</f>
        <v>0</v>
      </c>
      <c r="AW102" s="297">
        <f>IFERROR(INDEX(业绩录入!AU$9:AU$10001,MATCH($B102,业绩录入!$D$9:$D$10001,0)),0)</f>
        <v>0</v>
      </c>
      <c r="AX102" s="297">
        <f>IFERROR(INDEX(业绩录入!AV$9:AV$10001,MATCH($B102,业绩录入!$D$9:$D$10001,0)),0)</f>
        <v>0</v>
      </c>
      <c r="AY102" s="297">
        <f>IFERROR(INDEX(业绩录入!AW$9:AW$10001,MATCH($B102,业绩录入!$D$9:$D$10001,0)),0)</f>
        <v>0</v>
      </c>
      <c r="AZ102" s="297">
        <f>IFERROR(INDEX(业绩录入!AX$9:AX$10001,MATCH($B102,业绩录入!$D$9:$D$10001,0)),0)</f>
        <v>0</v>
      </c>
      <c r="BA102" s="297">
        <f>IFERROR(INDEX(业绩录入!AY$9:AY$10001,MATCH($B102,业绩录入!$D$9:$D$10001,0)),0)</f>
        <v>0</v>
      </c>
      <c r="BB102" s="297">
        <f>IFERROR(INDEX(业绩录入!AZ$9:AZ$10001,MATCH($B102,业绩录入!$D$9:$D$10001,0)),0)</f>
        <v>0</v>
      </c>
      <c r="BC102" s="297">
        <f>IFERROR(INDEX(业绩录入!BA$9:BA$10001,MATCH($B102,业绩录入!$D$9:$D$10001,0)),0)</f>
        <v>0</v>
      </c>
      <c r="BD102" s="297">
        <f>IFERROR(INDEX(业绩录入!BB$9:BB$10001,MATCH($B102,业绩录入!$D$9:$D$10001,0)),0)</f>
        <v>0</v>
      </c>
      <c r="BE102" s="297">
        <f>IFERROR(INDEX(业绩录入!BC$9:BC$10001,MATCH($B102,业绩录入!$D$9:$D$10001,0)),0)</f>
        <v>0</v>
      </c>
      <c r="BF102" s="297">
        <f>IFERROR(INDEX(业绩录入!BD$9:BD$10001,MATCH($B102,业绩录入!$D$9:$D$10001,0)),0)</f>
        <v>0</v>
      </c>
      <c r="BG102" s="297">
        <f>IFERROR(INDEX(业绩录入!BE$9:BE$10001,MATCH($B102,业绩录入!$D$9:$D$10001,0)),0)</f>
        <v>0</v>
      </c>
      <c r="BH102" s="297">
        <f>IFERROR(INDEX(业绩录入!BF$9:BF$10001,MATCH($B102,业绩录入!$D$9:$D$10001,0)),0)</f>
        <v>0</v>
      </c>
      <c r="BI102" s="297">
        <f>IFERROR(INDEX(业绩录入!BG$9:BG$10001,MATCH($B102,业绩录入!$D$9:$D$10001,0)),0)</f>
        <v>0</v>
      </c>
      <c r="BJ102" s="297">
        <f>IFERROR(INDEX(业绩录入!BH$9:BH$10001,MATCH($B102,业绩录入!$D$9:$D$10001,0)),0)</f>
        <v>0</v>
      </c>
      <c r="BK102" s="297">
        <f>IFERROR(INDEX(业绩录入!BI$9:BI$10001,MATCH($B102,业绩录入!$D$9:$D$10001,0)),0)</f>
        <v>0</v>
      </c>
      <c r="BL102" s="297">
        <f>IFERROR(INDEX(业绩录入!BJ$9:BJ$10001,MATCH($B102,业绩录入!$D$9:$D$10001,0)),0)</f>
        <v>0</v>
      </c>
      <c r="BM102" s="297">
        <f>IFERROR(INDEX(业绩录入!BK$9:BK$10001,MATCH($B102,业绩录入!$D$9:$D$10001,0)),0)</f>
        <v>0</v>
      </c>
      <c r="BN102" s="297">
        <f>IFERROR(INDEX(业绩录入!BL$9:BL$10001,MATCH($B102,业绩录入!$D$9:$D$10001,0)),0)</f>
        <v>0</v>
      </c>
      <c r="BO102" s="297">
        <f>IFERROR(INDEX(业绩录入!BM$9:BM$10001,MATCH($B102,业绩录入!$D$9:$D$10001,0)),0)</f>
        <v>0</v>
      </c>
      <c r="BP102" s="297">
        <f>IFERROR(INDEX(业绩录入!BN$9:BN$10001,MATCH($B102,业绩录入!$D$9:$D$10001,0)),0)</f>
        <v>0</v>
      </c>
      <c r="BQ102" s="297">
        <f>IFERROR(INDEX(业绩录入!BO$9:BO$10001,MATCH($B102,业绩录入!$D$9:$D$10001,0)),0)</f>
        <v>0</v>
      </c>
      <c r="BR102" s="297">
        <f>IFERROR(INDEX(业绩录入!BP$9:BP$10001,MATCH($B102,业绩录入!$D$9:$D$10001,0)),0)</f>
        <v>0</v>
      </c>
      <c r="BS102" s="297">
        <f>IFERROR(INDEX(业绩录入!BQ$9:BQ$10001,MATCH($B102,业绩录入!$D$9:$D$10001,0)),0)</f>
        <v>0</v>
      </c>
      <c r="BT102" s="297">
        <f>IFERROR(INDEX(业绩录入!BR$9:BR$10001,MATCH($B102,业绩录入!$D$9:$D$10001,0)),0)</f>
        <v>0</v>
      </c>
      <c r="BU102" s="297">
        <f>IFERROR(INDEX(业绩录入!BS$9:BS$10001,MATCH($B102,业绩录入!$D$9:$D$10001,0)),0)</f>
        <v>0</v>
      </c>
      <c r="BV102" s="297">
        <f>IFERROR(INDEX(业绩录入!BT$9:BT$10001,MATCH($B102,业绩录入!$D$9:$D$10001,0)),0)</f>
        <v>0</v>
      </c>
      <c r="BW102" s="297">
        <f>IFERROR(INDEX(业绩录入!BU$9:BU$10001,MATCH($B102,业绩录入!$D$9:$D$10001,0)),0)</f>
        <v>0</v>
      </c>
      <c r="BX102" s="297">
        <f>IFERROR(INDEX(业绩录入!BV$9:BV$10001,MATCH($B102,业绩录入!$D$9:$D$10001,0)),0)</f>
        <v>0</v>
      </c>
      <c r="BY102" s="297">
        <f>IFERROR(INDEX(业绩录入!BW$9:BW$10001,MATCH($B102,业绩录入!$D$9:$D$10001,0)),0)</f>
        <v>0</v>
      </c>
      <c r="BZ102" s="297">
        <f>IFERROR(INDEX(业绩录入!BX$9:BX$10001,MATCH($B102,业绩录入!$D$9:$D$10001,0)),0)</f>
        <v>0</v>
      </c>
      <c r="CA102" s="297">
        <f>IFERROR(INDEX(业绩录入!BY$9:BY$10001,MATCH($B102,业绩录入!$D$9:$D$10001,0)),0)</f>
        <v>0</v>
      </c>
      <c r="CB102" s="297">
        <f>IFERROR(INDEX(业绩录入!BZ$9:BZ$10001,MATCH($B102,业绩录入!$D$9:$D$10001,0)),0)</f>
        <v>0</v>
      </c>
      <c r="CC102" s="297">
        <f>IFERROR(INDEX(业绩录入!CA$9:CA$10001,MATCH($B102,业绩录入!$D$9:$D$10001,0)),0)</f>
        <v>0</v>
      </c>
      <c r="CD102" s="297">
        <f>IFERROR(INDEX(业绩录入!CB$9:CB$10001,MATCH($B102,业绩录入!$D$9:$D$10001,0)),0)</f>
        <v>0</v>
      </c>
      <c r="CE102" s="297">
        <f>IFERROR(INDEX(业绩录入!CC$9:CC$10001,MATCH($B102,业绩录入!$D$9:$D$10001,0)),0)</f>
        <v>0</v>
      </c>
      <c r="CF102" s="297">
        <f>IFERROR(INDEX(业绩录入!CD$9:CD$10001,MATCH($B102,业绩录入!$D$9:$D$10001,0)),0)</f>
        <v>0</v>
      </c>
      <c r="CG102" s="297">
        <f>IFERROR(INDEX(业绩录入!CE$9:CE$10001,MATCH($B102,业绩录入!$D$9:$D$10001,0)),0)</f>
        <v>0</v>
      </c>
      <c r="CH102" s="297">
        <f>IFERROR(INDEX(业绩录入!CF$9:CF$10001,MATCH($B102,业绩录入!$D$9:$D$10001,0)),0)</f>
        <v>0</v>
      </c>
      <c r="CI102" s="297">
        <f>IFERROR(INDEX(业绩录入!CG$9:CG$10001,MATCH($B102,业绩录入!$D$9:$D$10001,0)),0)</f>
        <v>0</v>
      </c>
    </row>
    <row r="103" spans="1:87" s="319" customFormat="1">
      <c r="A103" s="638">
        <f t="shared" si="4"/>
        <v>0</v>
      </c>
      <c r="B103" s="297" t="str">
        <f>IFERROR(INDEX(业绩录入!$D$9:$D$44,MATCH(SMALL(业绩录入!$A$9:$A$44,ROW(A57)),业绩录入!$A$9:$A$44,0)),"")</f>
        <v/>
      </c>
      <c r="C103" s="297">
        <f>IFERROR(INDEX(业绩录入!E$9:E$10001,MATCH($B103,业绩录入!$D$9:$D$10001,0)),0)</f>
        <v>0</v>
      </c>
      <c r="D103" s="297">
        <f>IFERROR(INDEX(业绩录入!F$9:F$10001,MATCH($B103,业绩录入!$D$9:$D$10001,0)),0)</f>
        <v>0</v>
      </c>
      <c r="E103" s="297">
        <f>IFERROR(INDEX(业绩录入!G$9:G$10001,MATCH($B103,业绩录入!$D$9:$D$10001,0)),0)</f>
        <v>0</v>
      </c>
      <c r="F103" s="297">
        <f>IFERROR(INDEX(业绩录入!H$9:H$10001,MATCH($B103,业绩录入!$D$9:$D$10001,0)),0)</f>
        <v>0</v>
      </c>
      <c r="G103" s="297">
        <f>IFERROR(INDEX(业绩录入!I$9:I$10001,MATCH($B103,业绩录入!$D$9:$D$10001,0)),0)</f>
        <v>0</v>
      </c>
      <c r="H103" s="297">
        <f>IFERROR(INDEX(业绩录入!J$9:J$10001,MATCH($B103,业绩录入!$D$9:$D$10001,0)),0)</f>
        <v>0</v>
      </c>
      <c r="I103" s="297">
        <f>IFERROR(INDEX(业绩录入!K$9:K$10001,MATCH($B103,业绩录入!$D$9:$D$10001,0)),0)</f>
        <v>0</v>
      </c>
      <c r="J103" s="297">
        <f>IFERROR(INDEX(业绩录入!L$9:L$10001,MATCH($B103,业绩录入!$D$9:$D$10001,0)),0)</f>
        <v>0</v>
      </c>
      <c r="K103" s="297">
        <f>IFERROR(INDEX(业绩录入!M$9:M$10001,MATCH($B103,业绩录入!$D$9:$D$10001,0)),0)</f>
        <v>0</v>
      </c>
      <c r="L103" s="297">
        <f>IFERROR(INDEX(业绩录入!N$9:N$10001,MATCH($B103,业绩录入!$D$9:$D$10001,0)),0)</f>
        <v>0</v>
      </c>
      <c r="M103" s="297">
        <f>IFERROR(INDEX(业绩录入!O$9:O$10001,MATCH($B103,业绩录入!$D$9:$D$10001,0)),0)</f>
        <v>0</v>
      </c>
      <c r="N103" s="297">
        <f>IFERROR(INDEX(业绩录入!P$9:P$10001,MATCH($B103,业绩录入!$D$9:$D$10001,0)),0)</f>
        <v>0</v>
      </c>
      <c r="O103" s="297">
        <f>IFERROR(INDEX(业绩录入!Q$9:Q$10001,MATCH($B103,业绩录入!$D$9:$D$10001,0)),0)</f>
        <v>0</v>
      </c>
      <c r="P103" s="297">
        <f>IFERROR(INDEX(业绩录入!R$9:R$10001,MATCH($B103,业绩录入!$D$9:$D$10001,0)),0)</f>
        <v>0</v>
      </c>
      <c r="Q103" s="297">
        <f>IFERROR(INDEX(业绩录入!S$9:S$10001,MATCH($B103,业绩录入!$D$9:$D$10001,0)),0)</f>
        <v>0</v>
      </c>
      <c r="R103" s="297">
        <f>IFERROR(INDEX(业绩录入!T$9:T$10001,MATCH($B103,业绩录入!$D$9:$D$10001,0)),0)</f>
        <v>0</v>
      </c>
      <c r="S103" s="297">
        <f>IFERROR(INDEX(业绩录入!U$9:U$10001,MATCH($B103,业绩录入!$D$9:$D$10001,0)),0)</f>
        <v>0</v>
      </c>
      <c r="T103" s="297">
        <f>IFERROR(INDEX(业绩录入!V$9:V$10001,MATCH($B103,业绩录入!$D$9:$D$10001,0)),0)</f>
        <v>0</v>
      </c>
      <c r="U103" s="676"/>
      <c r="V103" s="297"/>
      <c r="W103" s="297"/>
      <c r="X103" s="297"/>
      <c r="Y103" s="297">
        <f>IFERROR(INDEX(业绩录入!W$9:W$10001,MATCH($B103,业绩录入!$D$9:$D$10001,0)),0)</f>
        <v>0</v>
      </c>
      <c r="Z103" s="297">
        <f>IFERROR(INDEX(业绩录入!X$9:X$10001,MATCH($B103,业绩录入!$D$9:$D$10001,0)),0)</f>
        <v>0</v>
      </c>
      <c r="AA103" s="297">
        <f>IFERROR(INDEX(业绩录入!Y$9:Y$10001,MATCH($B103,业绩录入!$D$9:$D$10001,0)),0)</f>
        <v>0</v>
      </c>
      <c r="AB103" s="297">
        <f>IFERROR(INDEX(业绩录入!Z$9:Z$10001,MATCH($B103,业绩录入!$D$9:$D$10001,0)),0)</f>
        <v>0</v>
      </c>
      <c r="AC103" s="297">
        <f>IFERROR(INDEX(业绩录入!AA$9:AA$10001,MATCH($B103,业绩录入!$D$9:$D$10001,0)),0)</f>
        <v>0</v>
      </c>
      <c r="AD103" s="297">
        <f>IFERROR(INDEX(业绩录入!AB$9:AB$10001,MATCH($B103,业绩录入!$D$9:$D$10001,0)),0)</f>
        <v>0</v>
      </c>
      <c r="AE103" s="297">
        <f>IFERROR(INDEX(业绩录入!AC$9:AC$10001,MATCH($B103,业绩录入!$D$9:$D$10001,0)),0)</f>
        <v>0</v>
      </c>
      <c r="AF103" s="297">
        <f>IFERROR(INDEX(业绩录入!AD$9:AD$10001,MATCH($B103,业绩录入!$D$9:$D$10001,0)),0)</f>
        <v>0</v>
      </c>
      <c r="AG103" s="297">
        <f>IFERROR(INDEX(业绩录入!AE$9:AE$10001,MATCH($B103,业绩录入!$D$9:$D$10001,0)),0)</f>
        <v>0</v>
      </c>
      <c r="AH103" s="297">
        <f>IFERROR(INDEX(业绩录入!AF$9:AF$10001,MATCH($B103,业绩录入!$D$9:$D$10001,0)),0)</f>
        <v>0</v>
      </c>
      <c r="AI103" s="297">
        <f>IFERROR(INDEX(业绩录入!AG$9:AG$10001,MATCH($B103,业绩录入!$D$9:$D$10001,0)),0)</f>
        <v>0</v>
      </c>
      <c r="AJ103" s="297">
        <f>IFERROR(INDEX(业绩录入!AH$9:AH$10001,MATCH($B103,业绩录入!$D$9:$D$10001,0)),0)</f>
        <v>0</v>
      </c>
      <c r="AK103" s="297">
        <f>IFERROR(INDEX(业绩录入!AI$9:AI$10001,MATCH($B103,业绩录入!$D$9:$D$10001,0)),0)</f>
        <v>0</v>
      </c>
      <c r="AL103" s="297">
        <f>IFERROR(INDEX(业绩录入!AJ$9:AJ$10001,MATCH($B103,业绩录入!$D$9:$D$10001,0)),0)</f>
        <v>0</v>
      </c>
      <c r="AM103" s="297">
        <f>IFERROR(INDEX(业绩录入!AK$9:AK$10001,MATCH($B103,业绩录入!$D$9:$D$10001,0)),0)</f>
        <v>0</v>
      </c>
      <c r="AN103" s="297">
        <f>IFERROR(INDEX(业绩录入!AL$9:AL$10001,MATCH($B103,业绩录入!$D$9:$D$10001,0)),0)</f>
        <v>0</v>
      </c>
      <c r="AO103" s="297">
        <f>IFERROR(INDEX(业绩录入!AM$9:AM$10001,MATCH($B103,业绩录入!$D$9:$D$10001,0)),0)</f>
        <v>0</v>
      </c>
      <c r="AP103" s="297">
        <f>IFERROR(INDEX(业绩录入!AN$9:AN$10001,MATCH($B103,业绩录入!$D$9:$D$10001,0)),0)</f>
        <v>0</v>
      </c>
      <c r="AQ103" s="297">
        <f>IFERROR(INDEX(业绩录入!AO$9:AO$10001,MATCH($B103,业绩录入!$D$9:$D$10001,0)),0)</f>
        <v>0</v>
      </c>
      <c r="AR103" s="297">
        <f>IFERROR(INDEX(业绩录入!AP$9:AP$10001,MATCH($B103,业绩录入!$D$9:$D$10001,0)),0)</f>
        <v>0</v>
      </c>
      <c r="AS103" s="297">
        <f>IFERROR(INDEX(业绩录入!AQ$9:AQ$10001,MATCH($B103,业绩录入!$D$9:$D$10001,0)),0)</f>
        <v>0</v>
      </c>
      <c r="AT103" s="297">
        <f>IFERROR(INDEX(业绩录入!AR$9:AR$10001,MATCH($B103,业绩录入!$D$9:$D$10001,0)),0)</f>
        <v>0</v>
      </c>
      <c r="AU103" s="297">
        <f>IFERROR(INDEX(业绩录入!AS$9:AS$10001,MATCH($B103,业绩录入!$D$9:$D$10001,0)),0)</f>
        <v>0</v>
      </c>
      <c r="AV103" s="297">
        <f>IFERROR(INDEX(业绩录入!AT$9:AT$10001,MATCH($B103,业绩录入!$D$9:$D$10001,0)),0)</f>
        <v>0</v>
      </c>
      <c r="AW103" s="297">
        <f>IFERROR(INDEX(业绩录入!AU$9:AU$10001,MATCH($B103,业绩录入!$D$9:$D$10001,0)),0)</f>
        <v>0</v>
      </c>
      <c r="AX103" s="297">
        <f>IFERROR(INDEX(业绩录入!AV$9:AV$10001,MATCH($B103,业绩录入!$D$9:$D$10001,0)),0)</f>
        <v>0</v>
      </c>
      <c r="AY103" s="297">
        <f>IFERROR(INDEX(业绩录入!AW$9:AW$10001,MATCH($B103,业绩录入!$D$9:$D$10001,0)),0)</f>
        <v>0</v>
      </c>
      <c r="AZ103" s="297">
        <f>IFERROR(INDEX(业绩录入!AX$9:AX$10001,MATCH($B103,业绩录入!$D$9:$D$10001,0)),0)</f>
        <v>0</v>
      </c>
      <c r="BA103" s="297">
        <f>IFERROR(INDEX(业绩录入!AY$9:AY$10001,MATCH($B103,业绩录入!$D$9:$D$10001,0)),0)</f>
        <v>0</v>
      </c>
      <c r="BB103" s="297">
        <f>IFERROR(INDEX(业绩录入!AZ$9:AZ$10001,MATCH($B103,业绩录入!$D$9:$D$10001,0)),0)</f>
        <v>0</v>
      </c>
      <c r="BC103" s="297">
        <f>IFERROR(INDEX(业绩录入!BA$9:BA$10001,MATCH($B103,业绩录入!$D$9:$D$10001,0)),0)</f>
        <v>0</v>
      </c>
      <c r="BD103" s="297">
        <f>IFERROR(INDEX(业绩录入!BB$9:BB$10001,MATCH($B103,业绩录入!$D$9:$D$10001,0)),0)</f>
        <v>0</v>
      </c>
      <c r="BE103" s="297">
        <f>IFERROR(INDEX(业绩录入!BC$9:BC$10001,MATCH($B103,业绩录入!$D$9:$D$10001,0)),0)</f>
        <v>0</v>
      </c>
      <c r="BF103" s="297">
        <f>IFERROR(INDEX(业绩录入!BD$9:BD$10001,MATCH($B103,业绩录入!$D$9:$D$10001,0)),0)</f>
        <v>0</v>
      </c>
      <c r="BG103" s="297">
        <f>IFERROR(INDEX(业绩录入!BE$9:BE$10001,MATCH($B103,业绩录入!$D$9:$D$10001,0)),0)</f>
        <v>0</v>
      </c>
      <c r="BH103" s="297">
        <f>IFERROR(INDEX(业绩录入!BF$9:BF$10001,MATCH($B103,业绩录入!$D$9:$D$10001,0)),0)</f>
        <v>0</v>
      </c>
      <c r="BI103" s="297">
        <f>IFERROR(INDEX(业绩录入!BG$9:BG$10001,MATCH($B103,业绩录入!$D$9:$D$10001,0)),0)</f>
        <v>0</v>
      </c>
      <c r="BJ103" s="297">
        <f>IFERROR(INDEX(业绩录入!BH$9:BH$10001,MATCH($B103,业绩录入!$D$9:$D$10001,0)),0)</f>
        <v>0</v>
      </c>
      <c r="BK103" s="297">
        <f>IFERROR(INDEX(业绩录入!BI$9:BI$10001,MATCH($B103,业绩录入!$D$9:$D$10001,0)),0)</f>
        <v>0</v>
      </c>
      <c r="BL103" s="297">
        <f>IFERROR(INDEX(业绩录入!BJ$9:BJ$10001,MATCH($B103,业绩录入!$D$9:$D$10001,0)),0)</f>
        <v>0</v>
      </c>
      <c r="BM103" s="297">
        <f>IFERROR(INDEX(业绩录入!BK$9:BK$10001,MATCH($B103,业绩录入!$D$9:$D$10001,0)),0)</f>
        <v>0</v>
      </c>
      <c r="BN103" s="297">
        <f>IFERROR(INDEX(业绩录入!BL$9:BL$10001,MATCH($B103,业绩录入!$D$9:$D$10001,0)),0)</f>
        <v>0</v>
      </c>
      <c r="BO103" s="297">
        <f>IFERROR(INDEX(业绩录入!BM$9:BM$10001,MATCH($B103,业绩录入!$D$9:$D$10001,0)),0)</f>
        <v>0</v>
      </c>
      <c r="BP103" s="297">
        <f>IFERROR(INDEX(业绩录入!BN$9:BN$10001,MATCH($B103,业绩录入!$D$9:$D$10001,0)),0)</f>
        <v>0</v>
      </c>
      <c r="BQ103" s="297">
        <f>IFERROR(INDEX(业绩录入!BO$9:BO$10001,MATCH($B103,业绩录入!$D$9:$D$10001,0)),0)</f>
        <v>0</v>
      </c>
      <c r="BR103" s="297">
        <f>IFERROR(INDEX(业绩录入!BP$9:BP$10001,MATCH($B103,业绩录入!$D$9:$D$10001,0)),0)</f>
        <v>0</v>
      </c>
      <c r="BS103" s="297">
        <f>IFERROR(INDEX(业绩录入!BQ$9:BQ$10001,MATCH($B103,业绩录入!$D$9:$D$10001,0)),0)</f>
        <v>0</v>
      </c>
      <c r="BT103" s="297">
        <f>IFERROR(INDEX(业绩录入!BR$9:BR$10001,MATCH($B103,业绩录入!$D$9:$D$10001,0)),0)</f>
        <v>0</v>
      </c>
      <c r="BU103" s="297">
        <f>IFERROR(INDEX(业绩录入!BS$9:BS$10001,MATCH($B103,业绩录入!$D$9:$D$10001,0)),0)</f>
        <v>0</v>
      </c>
      <c r="BV103" s="297">
        <f>IFERROR(INDEX(业绩录入!BT$9:BT$10001,MATCH($B103,业绩录入!$D$9:$D$10001,0)),0)</f>
        <v>0</v>
      </c>
      <c r="BW103" s="297">
        <f>IFERROR(INDEX(业绩录入!BU$9:BU$10001,MATCH($B103,业绩录入!$D$9:$D$10001,0)),0)</f>
        <v>0</v>
      </c>
      <c r="BX103" s="297">
        <f>IFERROR(INDEX(业绩录入!BV$9:BV$10001,MATCH($B103,业绩录入!$D$9:$D$10001,0)),0)</f>
        <v>0</v>
      </c>
      <c r="BY103" s="297">
        <f>IFERROR(INDEX(业绩录入!BW$9:BW$10001,MATCH($B103,业绩录入!$D$9:$D$10001,0)),0)</f>
        <v>0</v>
      </c>
      <c r="BZ103" s="297">
        <f>IFERROR(INDEX(业绩录入!BX$9:BX$10001,MATCH($B103,业绩录入!$D$9:$D$10001,0)),0)</f>
        <v>0</v>
      </c>
      <c r="CA103" s="297">
        <f>IFERROR(INDEX(业绩录入!BY$9:BY$10001,MATCH($B103,业绩录入!$D$9:$D$10001,0)),0)</f>
        <v>0</v>
      </c>
      <c r="CB103" s="297">
        <f>IFERROR(INDEX(业绩录入!BZ$9:BZ$10001,MATCH($B103,业绩录入!$D$9:$D$10001,0)),0)</f>
        <v>0</v>
      </c>
      <c r="CC103" s="297">
        <f>IFERROR(INDEX(业绩录入!CA$9:CA$10001,MATCH($B103,业绩录入!$D$9:$D$10001,0)),0)</f>
        <v>0</v>
      </c>
      <c r="CD103" s="297">
        <f>IFERROR(INDEX(业绩录入!CB$9:CB$10001,MATCH($B103,业绩录入!$D$9:$D$10001,0)),0)</f>
        <v>0</v>
      </c>
      <c r="CE103" s="297">
        <f>IFERROR(INDEX(业绩录入!CC$9:CC$10001,MATCH($B103,业绩录入!$D$9:$D$10001,0)),0)</f>
        <v>0</v>
      </c>
      <c r="CF103" s="297">
        <f>IFERROR(INDEX(业绩录入!CD$9:CD$10001,MATCH($B103,业绩录入!$D$9:$D$10001,0)),0)</f>
        <v>0</v>
      </c>
      <c r="CG103" s="297">
        <f>IFERROR(INDEX(业绩录入!CE$9:CE$10001,MATCH($B103,业绩录入!$D$9:$D$10001,0)),0)</f>
        <v>0</v>
      </c>
      <c r="CH103" s="297">
        <f>IFERROR(INDEX(业绩录入!CF$9:CF$10001,MATCH($B103,业绩录入!$D$9:$D$10001,0)),0)</f>
        <v>0</v>
      </c>
      <c r="CI103" s="297">
        <f>IFERROR(INDEX(业绩录入!CG$9:CG$10001,MATCH($B103,业绩录入!$D$9:$D$10001,0)),0)</f>
        <v>0</v>
      </c>
    </row>
    <row r="104" spans="1:87" s="319" customFormat="1">
      <c r="A104" s="638">
        <f t="shared" si="4"/>
        <v>0</v>
      </c>
      <c r="B104" s="297" t="str">
        <f>IFERROR(INDEX(业绩录入!$D$9:$D$44,MATCH(SMALL(业绩录入!$A$9:$A$44,ROW(A58)),业绩录入!$A$9:$A$44,0)),"")</f>
        <v/>
      </c>
      <c r="C104" s="297">
        <f>IFERROR(INDEX(业绩录入!E$9:E$10001,MATCH($B104,业绩录入!$D$9:$D$10001,0)),0)</f>
        <v>0</v>
      </c>
      <c r="D104" s="297">
        <f>IFERROR(INDEX(业绩录入!F$9:F$10001,MATCH($B104,业绩录入!$D$9:$D$10001,0)),0)</f>
        <v>0</v>
      </c>
      <c r="E104" s="297">
        <f>IFERROR(INDEX(业绩录入!G$9:G$10001,MATCH($B104,业绩录入!$D$9:$D$10001,0)),0)</f>
        <v>0</v>
      </c>
      <c r="F104" s="297">
        <f>IFERROR(INDEX(业绩录入!H$9:H$10001,MATCH($B104,业绩录入!$D$9:$D$10001,0)),0)</f>
        <v>0</v>
      </c>
      <c r="G104" s="297">
        <f>IFERROR(INDEX(业绩录入!I$9:I$10001,MATCH($B104,业绩录入!$D$9:$D$10001,0)),0)</f>
        <v>0</v>
      </c>
      <c r="H104" s="297">
        <f>IFERROR(INDEX(业绩录入!J$9:J$10001,MATCH($B104,业绩录入!$D$9:$D$10001,0)),0)</f>
        <v>0</v>
      </c>
      <c r="I104" s="297">
        <f>IFERROR(INDEX(业绩录入!K$9:K$10001,MATCH($B104,业绩录入!$D$9:$D$10001,0)),0)</f>
        <v>0</v>
      </c>
      <c r="J104" s="297">
        <f>IFERROR(INDEX(业绩录入!L$9:L$10001,MATCH($B104,业绩录入!$D$9:$D$10001,0)),0)</f>
        <v>0</v>
      </c>
      <c r="K104" s="297">
        <f>IFERROR(INDEX(业绩录入!M$9:M$10001,MATCH($B104,业绩录入!$D$9:$D$10001,0)),0)</f>
        <v>0</v>
      </c>
      <c r="L104" s="297">
        <f>IFERROR(INDEX(业绩录入!N$9:N$10001,MATCH($B104,业绩录入!$D$9:$D$10001,0)),0)</f>
        <v>0</v>
      </c>
      <c r="M104" s="297">
        <f>IFERROR(INDEX(业绩录入!O$9:O$10001,MATCH($B104,业绩录入!$D$9:$D$10001,0)),0)</f>
        <v>0</v>
      </c>
      <c r="N104" s="297">
        <f>IFERROR(INDEX(业绩录入!P$9:P$10001,MATCH($B104,业绩录入!$D$9:$D$10001,0)),0)</f>
        <v>0</v>
      </c>
      <c r="O104" s="297">
        <f>IFERROR(INDEX(业绩录入!Q$9:Q$10001,MATCH($B104,业绩录入!$D$9:$D$10001,0)),0)</f>
        <v>0</v>
      </c>
      <c r="P104" s="297">
        <f>IFERROR(INDEX(业绩录入!R$9:R$10001,MATCH($B104,业绩录入!$D$9:$D$10001,0)),0)</f>
        <v>0</v>
      </c>
      <c r="Q104" s="297">
        <f>IFERROR(INDEX(业绩录入!S$9:S$10001,MATCH($B104,业绩录入!$D$9:$D$10001,0)),0)</f>
        <v>0</v>
      </c>
      <c r="R104" s="297">
        <f>IFERROR(INDEX(业绩录入!T$9:T$10001,MATCH($B104,业绩录入!$D$9:$D$10001,0)),0)</f>
        <v>0</v>
      </c>
      <c r="S104" s="297">
        <f>IFERROR(INDEX(业绩录入!U$9:U$10001,MATCH($B104,业绩录入!$D$9:$D$10001,0)),0)</f>
        <v>0</v>
      </c>
      <c r="T104" s="297">
        <f>IFERROR(INDEX(业绩录入!V$9:V$10001,MATCH($B104,业绩录入!$D$9:$D$10001,0)),0)</f>
        <v>0</v>
      </c>
      <c r="U104" s="676"/>
      <c r="V104" s="297"/>
      <c r="W104" s="297"/>
      <c r="X104" s="297"/>
      <c r="Y104" s="297">
        <f>IFERROR(INDEX(业绩录入!W$9:W$10001,MATCH($B104,业绩录入!$D$9:$D$10001,0)),0)</f>
        <v>0</v>
      </c>
      <c r="Z104" s="297">
        <f>IFERROR(INDEX(业绩录入!X$9:X$10001,MATCH($B104,业绩录入!$D$9:$D$10001,0)),0)</f>
        <v>0</v>
      </c>
      <c r="AA104" s="297">
        <f>IFERROR(INDEX(业绩录入!Y$9:Y$10001,MATCH($B104,业绩录入!$D$9:$D$10001,0)),0)</f>
        <v>0</v>
      </c>
      <c r="AB104" s="297">
        <f>IFERROR(INDEX(业绩录入!Z$9:Z$10001,MATCH($B104,业绩录入!$D$9:$D$10001,0)),0)</f>
        <v>0</v>
      </c>
      <c r="AC104" s="297">
        <f>IFERROR(INDEX(业绩录入!AA$9:AA$10001,MATCH($B104,业绩录入!$D$9:$D$10001,0)),0)</f>
        <v>0</v>
      </c>
      <c r="AD104" s="297">
        <f>IFERROR(INDEX(业绩录入!AB$9:AB$10001,MATCH($B104,业绩录入!$D$9:$D$10001,0)),0)</f>
        <v>0</v>
      </c>
      <c r="AE104" s="297">
        <f>IFERROR(INDEX(业绩录入!AC$9:AC$10001,MATCH($B104,业绩录入!$D$9:$D$10001,0)),0)</f>
        <v>0</v>
      </c>
      <c r="AF104" s="297">
        <f>IFERROR(INDEX(业绩录入!AD$9:AD$10001,MATCH($B104,业绩录入!$D$9:$D$10001,0)),0)</f>
        <v>0</v>
      </c>
      <c r="AG104" s="297">
        <f>IFERROR(INDEX(业绩录入!AE$9:AE$10001,MATCH($B104,业绩录入!$D$9:$D$10001,0)),0)</f>
        <v>0</v>
      </c>
      <c r="AH104" s="297">
        <f>IFERROR(INDEX(业绩录入!AF$9:AF$10001,MATCH($B104,业绩录入!$D$9:$D$10001,0)),0)</f>
        <v>0</v>
      </c>
      <c r="AI104" s="297">
        <f>IFERROR(INDEX(业绩录入!AG$9:AG$10001,MATCH($B104,业绩录入!$D$9:$D$10001,0)),0)</f>
        <v>0</v>
      </c>
      <c r="AJ104" s="297">
        <f>IFERROR(INDEX(业绩录入!AH$9:AH$10001,MATCH($B104,业绩录入!$D$9:$D$10001,0)),0)</f>
        <v>0</v>
      </c>
      <c r="AK104" s="297">
        <f>IFERROR(INDEX(业绩录入!AI$9:AI$10001,MATCH($B104,业绩录入!$D$9:$D$10001,0)),0)</f>
        <v>0</v>
      </c>
      <c r="AL104" s="297">
        <f>IFERROR(INDEX(业绩录入!AJ$9:AJ$10001,MATCH($B104,业绩录入!$D$9:$D$10001,0)),0)</f>
        <v>0</v>
      </c>
      <c r="AM104" s="297">
        <f>IFERROR(INDEX(业绩录入!AK$9:AK$10001,MATCH($B104,业绩录入!$D$9:$D$10001,0)),0)</f>
        <v>0</v>
      </c>
      <c r="AN104" s="297">
        <f>IFERROR(INDEX(业绩录入!AL$9:AL$10001,MATCH($B104,业绩录入!$D$9:$D$10001,0)),0)</f>
        <v>0</v>
      </c>
      <c r="AO104" s="297">
        <f>IFERROR(INDEX(业绩录入!AM$9:AM$10001,MATCH($B104,业绩录入!$D$9:$D$10001,0)),0)</f>
        <v>0</v>
      </c>
      <c r="AP104" s="297">
        <f>IFERROR(INDEX(业绩录入!AN$9:AN$10001,MATCH($B104,业绩录入!$D$9:$D$10001,0)),0)</f>
        <v>0</v>
      </c>
      <c r="AQ104" s="297">
        <f>IFERROR(INDEX(业绩录入!AO$9:AO$10001,MATCH($B104,业绩录入!$D$9:$D$10001,0)),0)</f>
        <v>0</v>
      </c>
      <c r="AR104" s="297">
        <f>IFERROR(INDEX(业绩录入!AP$9:AP$10001,MATCH($B104,业绩录入!$D$9:$D$10001,0)),0)</f>
        <v>0</v>
      </c>
      <c r="AS104" s="297">
        <f>IFERROR(INDEX(业绩录入!AQ$9:AQ$10001,MATCH($B104,业绩录入!$D$9:$D$10001,0)),0)</f>
        <v>0</v>
      </c>
      <c r="AT104" s="297">
        <f>IFERROR(INDEX(业绩录入!AR$9:AR$10001,MATCH($B104,业绩录入!$D$9:$D$10001,0)),0)</f>
        <v>0</v>
      </c>
      <c r="AU104" s="297">
        <f>IFERROR(INDEX(业绩录入!AS$9:AS$10001,MATCH($B104,业绩录入!$D$9:$D$10001,0)),0)</f>
        <v>0</v>
      </c>
      <c r="AV104" s="297">
        <f>IFERROR(INDEX(业绩录入!AT$9:AT$10001,MATCH($B104,业绩录入!$D$9:$D$10001,0)),0)</f>
        <v>0</v>
      </c>
      <c r="AW104" s="297">
        <f>IFERROR(INDEX(业绩录入!AU$9:AU$10001,MATCH($B104,业绩录入!$D$9:$D$10001,0)),0)</f>
        <v>0</v>
      </c>
      <c r="AX104" s="297">
        <f>IFERROR(INDEX(业绩录入!AV$9:AV$10001,MATCH($B104,业绩录入!$D$9:$D$10001,0)),0)</f>
        <v>0</v>
      </c>
      <c r="AY104" s="297">
        <f>IFERROR(INDEX(业绩录入!AW$9:AW$10001,MATCH($B104,业绩录入!$D$9:$D$10001,0)),0)</f>
        <v>0</v>
      </c>
      <c r="AZ104" s="297">
        <f>IFERROR(INDEX(业绩录入!AX$9:AX$10001,MATCH($B104,业绩录入!$D$9:$D$10001,0)),0)</f>
        <v>0</v>
      </c>
      <c r="BA104" s="297">
        <f>IFERROR(INDEX(业绩录入!AY$9:AY$10001,MATCH($B104,业绩录入!$D$9:$D$10001,0)),0)</f>
        <v>0</v>
      </c>
      <c r="BB104" s="297">
        <f>IFERROR(INDEX(业绩录入!AZ$9:AZ$10001,MATCH($B104,业绩录入!$D$9:$D$10001,0)),0)</f>
        <v>0</v>
      </c>
      <c r="BC104" s="297">
        <f>IFERROR(INDEX(业绩录入!BA$9:BA$10001,MATCH($B104,业绩录入!$D$9:$D$10001,0)),0)</f>
        <v>0</v>
      </c>
      <c r="BD104" s="297">
        <f>IFERROR(INDEX(业绩录入!BB$9:BB$10001,MATCH($B104,业绩录入!$D$9:$D$10001,0)),0)</f>
        <v>0</v>
      </c>
      <c r="BE104" s="297">
        <f>IFERROR(INDEX(业绩录入!BC$9:BC$10001,MATCH($B104,业绩录入!$D$9:$D$10001,0)),0)</f>
        <v>0</v>
      </c>
      <c r="BF104" s="297">
        <f>IFERROR(INDEX(业绩录入!BD$9:BD$10001,MATCH($B104,业绩录入!$D$9:$D$10001,0)),0)</f>
        <v>0</v>
      </c>
      <c r="BG104" s="297">
        <f>IFERROR(INDEX(业绩录入!BE$9:BE$10001,MATCH($B104,业绩录入!$D$9:$D$10001,0)),0)</f>
        <v>0</v>
      </c>
      <c r="BH104" s="297">
        <f>IFERROR(INDEX(业绩录入!BF$9:BF$10001,MATCH($B104,业绩录入!$D$9:$D$10001,0)),0)</f>
        <v>0</v>
      </c>
      <c r="BI104" s="297">
        <f>IFERROR(INDEX(业绩录入!BG$9:BG$10001,MATCH($B104,业绩录入!$D$9:$D$10001,0)),0)</f>
        <v>0</v>
      </c>
      <c r="BJ104" s="297">
        <f>IFERROR(INDEX(业绩录入!BH$9:BH$10001,MATCH($B104,业绩录入!$D$9:$D$10001,0)),0)</f>
        <v>0</v>
      </c>
      <c r="BK104" s="297">
        <f>IFERROR(INDEX(业绩录入!BI$9:BI$10001,MATCH($B104,业绩录入!$D$9:$D$10001,0)),0)</f>
        <v>0</v>
      </c>
      <c r="BL104" s="297">
        <f>IFERROR(INDEX(业绩录入!BJ$9:BJ$10001,MATCH($B104,业绩录入!$D$9:$D$10001,0)),0)</f>
        <v>0</v>
      </c>
      <c r="BM104" s="297">
        <f>IFERROR(INDEX(业绩录入!BK$9:BK$10001,MATCH($B104,业绩录入!$D$9:$D$10001,0)),0)</f>
        <v>0</v>
      </c>
      <c r="BN104" s="297">
        <f>IFERROR(INDEX(业绩录入!BL$9:BL$10001,MATCH($B104,业绩录入!$D$9:$D$10001,0)),0)</f>
        <v>0</v>
      </c>
      <c r="BO104" s="297">
        <f>IFERROR(INDEX(业绩录入!BM$9:BM$10001,MATCH($B104,业绩录入!$D$9:$D$10001,0)),0)</f>
        <v>0</v>
      </c>
      <c r="BP104" s="297">
        <f>IFERROR(INDEX(业绩录入!BN$9:BN$10001,MATCH($B104,业绩录入!$D$9:$D$10001,0)),0)</f>
        <v>0</v>
      </c>
      <c r="BQ104" s="297">
        <f>IFERROR(INDEX(业绩录入!BO$9:BO$10001,MATCH($B104,业绩录入!$D$9:$D$10001,0)),0)</f>
        <v>0</v>
      </c>
      <c r="BR104" s="297">
        <f>IFERROR(INDEX(业绩录入!BP$9:BP$10001,MATCH($B104,业绩录入!$D$9:$D$10001,0)),0)</f>
        <v>0</v>
      </c>
      <c r="BS104" s="297">
        <f>IFERROR(INDEX(业绩录入!BQ$9:BQ$10001,MATCH($B104,业绩录入!$D$9:$D$10001,0)),0)</f>
        <v>0</v>
      </c>
      <c r="BT104" s="297">
        <f>IFERROR(INDEX(业绩录入!BR$9:BR$10001,MATCH($B104,业绩录入!$D$9:$D$10001,0)),0)</f>
        <v>0</v>
      </c>
      <c r="BU104" s="297">
        <f>IFERROR(INDEX(业绩录入!BS$9:BS$10001,MATCH($B104,业绩录入!$D$9:$D$10001,0)),0)</f>
        <v>0</v>
      </c>
      <c r="BV104" s="297">
        <f>IFERROR(INDEX(业绩录入!BT$9:BT$10001,MATCH($B104,业绩录入!$D$9:$D$10001,0)),0)</f>
        <v>0</v>
      </c>
      <c r="BW104" s="297">
        <f>IFERROR(INDEX(业绩录入!BU$9:BU$10001,MATCH($B104,业绩录入!$D$9:$D$10001,0)),0)</f>
        <v>0</v>
      </c>
      <c r="BX104" s="297">
        <f>IFERROR(INDEX(业绩录入!BV$9:BV$10001,MATCH($B104,业绩录入!$D$9:$D$10001,0)),0)</f>
        <v>0</v>
      </c>
      <c r="BY104" s="297">
        <f>IFERROR(INDEX(业绩录入!BW$9:BW$10001,MATCH($B104,业绩录入!$D$9:$D$10001,0)),0)</f>
        <v>0</v>
      </c>
      <c r="BZ104" s="297">
        <f>IFERROR(INDEX(业绩录入!BX$9:BX$10001,MATCH($B104,业绩录入!$D$9:$D$10001,0)),0)</f>
        <v>0</v>
      </c>
      <c r="CA104" s="297">
        <f>IFERROR(INDEX(业绩录入!BY$9:BY$10001,MATCH($B104,业绩录入!$D$9:$D$10001,0)),0)</f>
        <v>0</v>
      </c>
      <c r="CB104" s="297">
        <f>IFERROR(INDEX(业绩录入!BZ$9:BZ$10001,MATCH($B104,业绩录入!$D$9:$D$10001,0)),0)</f>
        <v>0</v>
      </c>
      <c r="CC104" s="297">
        <f>IFERROR(INDEX(业绩录入!CA$9:CA$10001,MATCH($B104,业绩录入!$D$9:$D$10001,0)),0)</f>
        <v>0</v>
      </c>
      <c r="CD104" s="297">
        <f>IFERROR(INDEX(业绩录入!CB$9:CB$10001,MATCH($B104,业绩录入!$D$9:$D$10001,0)),0)</f>
        <v>0</v>
      </c>
      <c r="CE104" s="297">
        <f>IFERROR(INDEX(业绩录入!CC$9:CC$10001,MATCH($B104,业绩录入!$D$9:$D$10001,0)),0)</f>
        <v>0</v>
      </c>
      <c r="CF104" s="297">
        <f>IFERROR(INDEX(业绩录入!CD$9:CD$10001,MATCH($B104,业绩录入!$D$9:$D$10001,0)),0)</f>
        <v>0</v>
      </c>
      <c r="CG104" s="297">
        <f>IFERROR(INDEX(业绩录入!CE$9:CE$10001,MATCH($B104,业绩录入!$D$9:$D$10001,0)),0)</f>
        <v>0</v>
      </c>
      <c r="CH104" s="297">
        <f>IFERROR(INDEX(业绩录入!CF$9:CF$10001,MATCH($B104,业绩录入!$D$9:$D$10001,0)),0)</f>
        <v>0</v>
      </c>
      <c r="CI104" s="297">
        <f>IFERROR(INDEX(业绩录入!CG$9:CG$10001,MATCH($B104,业绩录入!$D$9:$D$10001,0)),0)</f>
        <v>0</v>
      </c>
    </row>
    <row r="105" spans="1:87" s="319" customFormat="1">
      <c r="A105" s="638">
        <f t="shared" si="4"/>
        <v>0</v>
      </c>
      <c r="B105" s="297" t="str">
        <f>IFERROR(INDEX(业绩录入!$D$9:$D$44,MATCH(SMALL(业绩录入!$A$9:$A$44,ROW(A59)),业绩录入!$A$9:$A$44,0)),"")</f>
        <v/>
      </c>
      <c r="C105" s="297">
        <f>IFERROR(INDEX(业绩录入!E$9:E$10001,MATCH($B105,业绩录入!$D$9:$D$10001,0)),0)</f>
        <v>0</v>
      </c>
      <c r="D105" s="297">
        <f>IFERROR(INDEX(业绩录入!F$9:F$10001,MATCH($B105,业绩录入!$D$9:$D$10001,0)),0)</f>
        <v>0</v>
      </c>
      <c r="E105" s="297">
        <f>IFERROR(INDEX(业绩录入!G$9:G$10001,MATCH($B105,业绩录入!$D$9:$D$10001,0)),0)</f>
        <v>0</v>
      </c>
      <c r="F105" s="297">
        <f>IFERROR(INDEX(业绩录入!H$9:H$10001,MATCH($B105,业绩录入!$D$9:$D$10001,0)),0)</f>
        <v>0</v>
      </c>
      <c r="G105" s="297">
        <f>IFERROR(INDEX(业绩录入!I$9:I$10001,MATCH($B105,业绩录入!$D$9:$D$10001,0)),0)</f>
        <v>0</v>
      </c>
      <c r="H105" s="297">
        <f>IFERROR(INDEX(业绩录入!J$9:J$10001,MATCH($B105,业绩录入!$D$9:$D$10001,0)),0)</f>
        <v>0</v>
      </c>
      <c r="I105" s="297">
        <f>IFERROR(INDEX(业绩录入!K$9:K$10001,MATCH($B105,业绩录入!$D$9:$D$10001,0)),0)</f>
        <v>0</v>
      </c>
      <c r="J105" s="297">
        <f>IFERROR(INDEX(业绩录入!L$9:L$10001,MATCH($B105,业绩录入!$D$9:$D$10001,0)),0)</f>
        <v>0</v>
      </c>
      <c r="K105" s="297">
        <f>IFERROR(INDEX(业绩录入!M$9:M$10001,MATCH($B105,业绩录入!$D$9:$D$10001,0)),0)</f>
        <v>0</v>
      </c>
      <c r="L105" s="297">
        <f>IFERROR(INDEX(业绩录入!N$9:N$10001,MATCH($B105,业绩录入!$D$9:$D$10001,0)),0)</f>
        <v>0</v>
      </c>
      <c r="M105" s="297">
        <f>IFERROR(INDEX(业绩录入!O$9:O$10001,MATCH($B105,业绩录入!$D$9:$D$10001,0)),0)</f>
        <v>0</v>
      </c>
      <c r="N105" s="297">
        <f>IFERROR(INDEX(业绩录入!P$9:P$10001,MATCH($B105,业绩录入!$D$9:$D$10001,0)),0)</f>
        <v>0</v>
      </c>
      <c r="O105" s="297">
        <f>IFERROR(INDEX(业绩录入!Q$9:Q$10001,MATCH($B105,业绩录入!$D$9:$D$10001,0)),0)</f>
        <v>0</v>
      </c>
      <c r="P105" s="297">
        <f>IFERROR(INDEX(业绩录入!R$9:R$10001,MATCH($B105,业绩录入!$D$9:$D$10001,0)),0)</f>
        <v>0</v>
      </c>
      <c r="Q105" s="297">
        <f>IFERROR(INDEX(业绩录入!S$9:S$10001,MATCH($B105,业绩录入!$D$9:$D$10001,0)),0)</f>
        <v>0</v>
      </c>
      <c r="R105" s="297">
        <f>IFERROR(INDEX(业绩录入!T$9:T$10001,MATCH($B105,业绩录入!$D$9:$D$10001,0)),0)</f>
        <v>0</v>
      </c>
      <c r="S105" s="297">
        <f>IFERROR(INDEX(业绩录入!U$9:U$10001,MATCH($B105,业绩录入!$D$9:$D$10001,0)),0)</f>
        <v>0</v>
      </c>
      <c r="T105" s="297">
        <f>IFERROR(INDEX(业绩录入!V$9:V$10001,MATCH($B105,业绩录入!$D$9:$D$10001,0)),0)</f>
        <v>0</v>
      </c>
      <c r="U105" s="676"/>
      <c r="V105" s="297"/>
      <c r="W105" s="297"/>
      <c r="X105" s="297"/>
      <c r="Y105" s="297">
        <f>IFERROR(INDEX(业绩录入!W$9:W$10001,MATCH($B105,业绩录入!$D$9:$D$10001,0)),0)</f>
        <v>0</v>
      </c>
      <c r="Z105" s="297">
        <f>IFERROR(INDEX(业绩录入!X$9:X$10001,MATCH($B105,业绩录入!$D$9:$D$10001,0)),0)</f>
        <v>0</v>
      </c>
      <c r="AA105" s="297">
        <f>IFERROR(INDEX(业绩录入!Y$9:Y$10001,MATCH($B105,业绩录入!$D$9:$D$10001,0)),0)</f>
        <v>0</v>
      </c>
      <c r="AB105" s="297">
        <f>IFERROR(INDEX(业绩录入!Z$9:Z$10001,MATCH($B105,业绩录入!$D$9:$D$10001,0)),0)</f>
        <v>0</v>
      </c>
      <c r="AC105" s="297">
        <f>IFERROR(INDEX(业绩录入!AA$9:AA$10001,MATCH($B105,业绩录入!$D$9:$D$10001,0)),0)</f>
        <v>0</v>
      </c>
      <c r="AD105" s="297">
        <f>IFERROR(INDEX(业绩录入!AB$9:AB$10001,MATCH($B105,业绩录入!$D$9:$D$10001,0)),0)</f>
        <v>0</v>
      </c>
      <c r="AE105" s="297">
        <f>IFERROR(INDEX(业绩录入!AC$9:AC$10001,MATCH($B105,业绩录入!$D$9:$D$10001,0)),0)</f>
        <v>0</v>
      </c>
      <c r="AF105" s="297">
        <f>IFERROR(INDEX(业绩录入!AD$9:AD$10001,MATCH($B105,业绩录入!$D$9:$D$10001,0)),0)</f>
        <v>0</v>
      </c>
      <c r="AG105" s="297">
        <f>IFERROR(INDEX(业绩录入!AE$9:AE$10001,MATCH($B105,业绩录入!$D$9:$D$10001,0)),0)</f>
        <v>0</v>
      </c>
      <c r="AH105" s="297">
        <f>IFERROR(INDEX(业绩录入!AF$9:AF$10001,MATCH($B105,业绩录入!$D$9:$D$10001,0)),0)</f>
        <v>0</v>
      </c>
      <c r="AI105" s="297">
        <f>IFERROR(INDEX(业绩录入!AG$9:AG$10001,MATCH($B105,业绩录入!$D$9:$D$10001,0)),0)</f>
        <v>0</v>
      </c>
      <c r="AJ105" s="297">
        <f>IFERROR(INDEX(业绩录入!AH$9:AH$10001,MATCH($B105,业绩录入!$D$9:$D$10001,0)),0)</f>
        <v>0</v>
      </c>
      <c r="AK105" s="297">
        <f>IFERROR(INDEX(业绩录入!AI$9:AI$10001,MATCH($B105,业绩录入!$D$9:$D$10001,0)),0)</f>
        <v>0</v>
      </c>
      <c r="AL105" s="297">
        <f>IFERROR(INDEX(业绩录入!AJ$9:AJ$10001,MATCH($B105,业绩录入!$D$9:$D$10001,0)),0)</f>
        <v>0</v>
      </c>
      <c r="AM105" s="297">
        <f>IFERROR(INDEX(业绩录入!AK$9:AK$10001,MATCH($B105,业绩录入!$D$9:$D$10001,0)),0)</f>
        <v>0</v>
      </c>
      <c r="AN105" s="297">
        <f>IFERROR(INDEX(业绩录入!AL$9:AL$10001,MATCH($B105,业绩录入!$D$9:$D$10001,0)),0)</f>
        <v>0</v>
      </c>
      <c r="AO105" s="297">
        <f>IFERROR(INDEX(业绩录入!AM$9:AM$10001,MATCH($B105,业绩录入!$D$9:$D$10001,0)),0)</f>
        <v>0</v>
      </c>
      <c r="AP105" s="297">
        <f>IFERROR(INDEX(业绩录入!AN$9:AN$10001,MATCH($B105,业绩录入!$D$9:$D$10001,0)),0)</f>
        <v>0</v>
      </c>
      <c r="AQ105" s="297">
        <f>IFERROR(INDEX(业绩录入!AO$9:AO$10001,MATCH($B105,业绩录入!$D$9:$D$10001,0)),0)</f>
        <v>0</v>
      </c>
      <c r="AR105" s="297">
        <f>IFERROR(INDEX(业绩录入!AP$9:AP$10001,MATCH($B105,业绩录入!$D$9:$D$10001,0)),0)</f>
        <v>0</v>
      </c>
      <c r="AS105" s="297">
        <f>IFERROR(INDEX(业绩录入!AQ$9:AQ$10001,MATCH($B105,业绩录入!$D$9:$D$10001,0)),0)</f>
        <v>0</v>
      </c>
      <c r="AT105" s="297">
        <f>IFERROR(INDEX(业绩录入!AR$9:AR$10001,MATCH($B105,业绩录入!$D$9:$D$10001,0)),0)</f>
        <v>0</v>
      </c>
      <c r="AU105" s="297">
        <f>IFERROR(INDEX(业绩录入!AS$9:AS$10001,MATCH($B105,业绩录入!$D$9:$D$10001,0)),0)</f>
        <v>0</v>
      </c>
      <c r="AV105" s="297">
        <f>IFERROR(INDEX(业绩录入!AT$9:AT$10001,MATCH($B105,业绩录入!$D$9:$D$10001,0)),0)</f>
        <v>0</v>
      </c>
      <c r="AW105" s="297">
        <f>IFERROR(INDEX(业绩录入!AU$9:AU$10001,MATCH($B105,业绩录入!$D$9:$D$10001,0)),0)</f>
        <v>0</v>
      </c>
      <c r="AX105" s="297">
        <f>IFERROR(INDEX(业绩录入!AV$9:AV$10001,MATCH($B105,业绩录入!$D$9:$D$10001,0)),0)</f>
        <v>0</v>
      </c>
      <c r="AY105" s="297">
        <f>IFERROR(INDEX(业绩录入!AW$9:AW$10001,MATCH($B105,业绩录入!$D$9:$D$10001,0)),0)</f>
        <v>0</v>
      </c>
      <c r="AZ105" s="297">
        <f>IFERROR(INDEX(业绩录入!AX$9:AX$10001,MATCH($B105,业绩录入!$D$9:$D$10001,0)),0)</f>
        <v>0</v>
      </c>
      <c r="BA105" s="297">
        <f>IFERROR(INDEX(业绩录入!AY$9:AY$10001,MATCH($B105,业绩录入!$D$9:$D$10001,0)),0)</f>
        <v>0</v>
      </c>
      <c r="BB105" s="297">
        <f>IFERROR(INDEX(业绩录入!AZ$9:AZ$10001,MATCH($B105,业绩录入!$D$9:$D$10001,0)),0)</f>
        <v>0</v>
      </c>
      <c r="BC105" s="297">
        <f>IFERROR(INDEX(业绩录入!BA$9:BA$10001,MATCH($B105,业绩录入!$D$9:$D$10001,0)),0)</f>
        <v>0</v>
      </c>
      <c r="BD105" s="297">
        <f>IFERROR(INDEX(业绩录入!BB$9:BB$10001,MATCH($B105,业绩录入!$D$9:$D$10001,0)),0)</f>
        <v>0</v>
      </c>
      <c r="BE105" s="297">
        <f>IFERROR(INDEX(业绩录入!BC$9:BC$10001,MATCH($B105,业绩录入!$D$9:$D$10001,0)),0)</f>
        <v>0</v>
      </c>
      <c r="BF105" s="297">
        <f>IFERROR(INDEX(业绩录入!BD$9:BD$10001,MATCH($B105,业绩录入!$D$9:$D$10001,0)),0)</f>
        <v>0</v>
      </c>
      <c r="BG105" s="297">
        <f>IFERROR(INDEX(业绩录入!BE$9:BE$10001,MATCH($B105,业绩录入!$D$9:$D$10001,0)),0)</f>
        <v>0</v>
      </c>
      <c r="BH105" s="297">
        <f>IFERROR(INDEX(业绩录入!BF$9:BF$10001,MATCH($B105,业绩录入!$D$9:$D$10001,0)),0)</f>
        <v>0</v>
      </c>
      <c r="BI105" s="297">
        <f>IFERROR(INDEX(业绩录入!BG$9:BG$10001,MATCH($B105,业绩录入!$D$9:$D$10001,0)),0)</f>
        <v>0</v>
      </c>
      <c r="BJ105" s="297">
        <f>IFERROR(INDEX(业绩录入!BH$9:BH$10001,MATCH($B105,业绩录入!$D$9:$D$10001,0)),0)</f>
        <v>0</v>
      </c>
      <c r="BK105" s="297">
        <f>IFERROR(INDEX(业绩录入!BI$9:BI$10001,MATCH($B105,业绩录入!$D$9:$D$10001,0)),0)</f>
        <v>0</v>
      </c>
      <c r="BL105" s="297">
        <f>IFERROR(INDEX(业绩录入!BJ$9:BJ$10001,MATCH($B105,业绩录入!$D$9:$D$10001,0)),0)</f>
        <v>0</v>
      </c>
      <c r="BM105" s="297">
        <f>IFERROR(INDEX(业绩录入!BK$9:BK$10001,MATCH($B105,业绩录入!$D$9:$D$10001,0)),0)</f>
        <v>0</v>
      </c>
      <c r="BN105" s="297">
        <f>IFERROR(INDEX(业绩录入!BL$9:BL$10001,MATCH($B105,业绩录入!$D$9:$D$10001,0)),0)</f>
        <v>0</v>
      </c>
      <c r="BO105" s="297">
        <f>IFERROR(INDEX(业绩录入!BM$9:BM$10001,MATCH($B105,业绩录入!$D$9:$D$10001,0)),0)</f>
        <v>0</v>
      </c>
      <c r="BP105" s="297">
        <f>IFERROR(INDEX(业绩录入!BN$9:BN$10001,MATCH($B105,业绩录入!$D$9:$D$10001,0)),0)</f>
        <v>0</v>
      </c>
      <c r="BQ105" s="297">
        <f>IFERROR(INDEX(业绩录入!BO$9:BO$10001,MATCH($B105,业绩录入!$D$9:$D$10001,0)),0)</f>
        <v>0</v>
      </c>
      <c r="BR105" s="297">
        <f>IFERROR(INDEX(业绩录入!BP$9:BP$10001,MATCH($B105,业绩录入!$D$9:$D$10001,0)),0)</f>
        <v>0</v>
      </c>
      <c r="BS105" s="297">
        <f>IFERROR(INDEX(业绩录入!BQ$9:BQ$10001,MATCH($B105,业绩录入!$D$9:$D$10001,0)),0)</f>
        <v>0</v>
      </c>
      <c r="BT105" s="297">
        <f>IFERROR(INDEX(业绩录入!BR$9:BR$10001,MATCH($B105,业绩录入!$D$9:$D$10001,0)),0)</f>
        <v>0</v>
      </c>
      <c r="BU105" s="297">
        <f>IFERROR(INDEX(业绩录入!BS$9:BS$10001,MATCH($B105,业绩录入!$D$9:$D$10001,0)),0)</f>
        <v>0</v>
      </c>
      <c r="BV105" s="297">
        <f>IFERROR(INDEX(业绩录入!BT$9:BT$10001,MATCH($B105,业绩录入!$D$9:$D$10001,0)),0)</f>
        <v>0</v>
      </c>
      <c r="BW105" s="297">
        <f>IFERROR(INDEX(业绩录入!BU$9:BU$10001,MATCH($B105,业绩录入!$D$9:$D$10001,0)),0)</f>
        <v>0</v>
      </c>
      <c r="BX105" s="297">
        <f>IFERROR(INDEX(业绩录入!BV$9:BV$10001,MATCH($B105,业绩录入!$D$9:$D$10001,0)),0)</f>
        <v>0</v>
      </c>
      <c r="BY105" s="297">
        <f>IFERROR(INDEX(业绩录入!BW$9:BW$10001,MATCH($B105,业绩录入!$D$9:$D$10001,0)),0)</f>
        <v>0</v>
      </c>
      <c r="BZ105" s="297">
        <f>IFERROR(INDEX(业绩录入!BX$9:BX$10001,MATCH($B105,业绩录入!$D$9:$D$10001,0)),0)</f>
        <v>0</v>
      </c>
      <c r="CA105" s="297">
        <f>IFERROR(INDEX(业绩录入!BY$9:BY$10001,MATCH($B105,业绩录入!$D$9:$D$10001,0)),0)</f>
        <v>0</v>
      </c>
      <c r="CB105" s="297">
        <f>IFERROR(INDEX(业绩录入!BZ$9:BZ$10001,MATCH($B105,业绩录入!$D$9:$D$10001,0)),0)</f>
        <v>0</v>
      </c>
      <c r="CC105" s="297">
        <f>IFERROR(INDEX(业绩录入!CA$9:CA$10001,MATCH($B105,业绩录入!$D$9:$D$10001,0)),0)</f>
        <v>0</v>
      </c>
      <c r="CD105" s="297">
        <f>IFERROR(INDEX(业绩录入!CB$9:CB$10001,MATCH($B105,业绩录入!$D$9:$D$10001,0)),0)</f>
        <v>0</v>
      </c>
      <c r="CE105" s="297">
        <f>IFERROR(INDEX(业绩录入!CC$9:CC$10001,MATCH($B105,业绩录入!$D$9:$D$10001,0)),0)</f>
        <v>0</v>
      </c>
      <c r="CF105" s="297">
        <f>IFERROR(INDEX(业绩录入!CD$9:CD$10001,MATCH($B105,业绩录入!$D$9:$D$10001,0)),0)</f>
        <v>0</v>
      </c>
      <c r="CG105" s="297">
        <f>IFERROR(INDEX(业绩录入!CE$9:CE$10001,MATCH($B105,业绩录入!$D$9:$D$10001,0)),0)</f>
        <v>0</v>
      </c>
      <c r="CH105" s="297">
        <f>IFERROR(INDEX(业绩录入!CF$9:CF$10001,MATCH($B105,业绩录入!$D$9:$D$10001,0)),0)</f>
        <v>0</v>
      </c>
      <c r="CI105" s="297">
        <f>IFERROR(INDEX(业绩录入!CG$9:CG$10001,MATCH($B105,业绩录入!$D$9:$D$10001,0)),0)</f>
        <v>0</v>
      </c>
    </row>
    <row r="106" spans="1:87" s="319" customFormat="1">
      <c r="A106" s="638">
        <f t="shared" si="4"/>
        <v>0</v>
      </c>
      <c r="B106" s="297" t="str">
        <f>IFERROR(INDEX(业绩录入!$D$9:$D$44,MATCH(SMALL(业绩录入!$A$9:$A$44,ROW(A60)),业绩录入!$A$9:$A$44,0)),"")</f>
        <v/>
      </c>
      <c r="C106" s="297">
        <f>IFERROR(INDEX(业绩录入!E$9:E$10001,MATCH($B106,业绩录入!$D$9:$D$10001,0)),0)</f>
        <v>0</v>
      </c>
      <c r="D106" s="297">
        <f>IFERROR(INDEX(业绩录入!F$9:F$10001,MATCH($B106,业绩录入!$D$9:$D$10001,0)),0)</f>
        <v>0</v>
      </c>
      <c r="E106" s="297">
        <f>IFERROR(INDEX(业绩录入!G$9:G$10001,MATCH($B106,业绩录入!$D$9:$D$10001,0)),0)</f>
        <v>0</v>
      </c>
      <c r="F106" s="297">
        <f>IFERROR(INDEX(业绩录入!H$9:H$10001,MATCH($B106,业绩录入!$D$9:$D$10001,0)),0)</f>
        <v>0</v>
      </c>
      <c r="G106" s="297">
        <f>IFERROR(INDEX(业绩录入!I$9:I$10001,MATCH($B106,业绩录入!$D$9:$D$10001,0)),0)</f>
        <v>0</v>
      </c>
      <c r="H106" s="297">
        <f>IFERROR(INDEX(业绩录入!J$9:J$10001,MATCH($B106,业绩录入!$D$9:$D$10001,0)),0)</f>
        <v>0</v>
      </c>
      <c r="I106" s="297">
        <f>IFERROR(INDEX(业绩录入!K$9:K$10001,MATCH($B106,业绩录入!$D$9:$D$10001,0)),0)</f>
        <v>0</v>
      </c>
      <c r="J106" s="297">
        <f>IFERROR(INDEX(业绩录入!L$9:L$10001,MATCH($B106,业绩录入!$D$9:$D$10001,0)),0)</f>
        <v>0</v>
      </c>
      <c r="K106" s="297">
        <f>IFERROR(INDEX(业绩录入!M$9:M$10001,MATCH($B106,业绩录入!$D$9:$D$10001,0)),0)</f>
        <v>0</v>
      </c>
      <c r="L106" s="297">
        <f>IFERROR(INDEX(业绩录入!N$9:N$10001,MATCH($B106,业绩录入!$D$9:$D$10001,0)),0)</f>
        <v>0</v>
      </c>
      <c r="M106" s="297">
        <f>IFERROR(INDEX(业绩录入!O$9:O$10001,MATCH($B106,业绩录入!$D$9:$D$10001,0)),0)</f>
        <v>0</v>
      </c>
      <c r="N106" s="297">
        <f>IFERROR(INDEX(业绩录入!P$9:P$10001,MATCH($B106,业绩录入!$D$9:$D$10001,0)),0)</f>
        <v>0</v>
      </c>
      <c r="O106" s="297">
        <f>IFERROR(INDEX(业绩录入!Q$9:Q$10001,MATCH($B106,业绩录入!$D$9:$D$10001,0)),0)</f>
        <v>0</v>
      </c>
      <c r="P106" s="297">
        <f>IFERROR(INDEX(业绩录入!R$9:R$10001,MATCH($B106,业绩录入!$D$9:$D$10001,0)),0)</f>
        <v>0</v>
      </c>
      <c r="Q106" s="297">
        <f>IFERROR(INDEX(业绩录入!S$9:S$10001,MATCH($B106,业绩录入!$D$9:$D$10001,0)),0)</f>
        <v>0</v>
      </c>
      <c r="R106" s="297">
        <f>IFERROR(INDEX(业绩录入!T$9:T$10001,MATCH($B106,业绩录入!$D$9:$D$10001,0)),0)</f>
        <v>0</v>
      </c>
      <c r="S106" s="297">
        <f>IFERROR(INDEX(业绩录入!U$9:U$10001,MATCH($B106,业绩录入!$D$9:$D$10001,0)),0)</f>
        <v>0</v>
      </c>
      <c r="T106" s="297">
        <f>IFERROR(INDEX(业绩录入!V$9:V$10001,MATCH($B106,业绩录入!$D$9:$D$10001,0)),0)</f>
        <v>0</v>
      </c>
      <c r="U106" s="676"/>
      <c r="V106" s="297"/>
      <c r="W106" s="297"/>
      <c r="X106" s="297"/>
      <c r="Y106" s="297">
        <f>IFERROR(INDEX(业绩录入!W$9:W$10001,MATCH($B106,业绩录入!$D$9:$D$10001,0)),0)</f>
        <v>0</v>
      </c>
      <c r="Z106" s="297">
        <f>IFERROR(INDEX(业绩录入!X$9:X$10001,MATCH($B106,业绩录入!$D$9:$D$10001,0)),0)</f>
        <v>0</v>
      </c>
      <c r="AA106" s="297">
        <f>IFERROR(INDEX(业绩录入!Y$9:Y$10001,MATCH($B106,业绩录入!$D$9:$D$10001,0)),0)</f>
        <v>0</v>
      </c>
      <c r="AB106" s="297">
        <f>IFERROR(INDEX(业绩录入!Z$9:Z$10001,MATCH($B106,业绩录入!$D$9:$D$10001,0)),0)</f>
        <v>0</v>
      </c>
      <c r="AC106" s="297">
        <f>IFERROR(INDEX(业绩录入!AA$9:AA$10001,MATCH($B106,业绩录入!$D$9:$D$10001,0)),0)</f>
        <v>0</v>
      </c>
      <c r="AD106" s="297">
        <f>IFERROR(INDEX(业绩录入!AB$9:AB$10001,MATCH($B106,业绩录入!$D$9:$D$10001,0)),0)</f>
        <v>0</v>
      </c>
      <c r="AE106" s="297">
        <f>IFERROR(INDEX(业绩录入!AC$9:AC$10001,MATCH($B106,业绩录入!$D$9:$D$10001,0)),0)</f>
        <v>0</v>
      </c>
      <c r="AF106" s="297">
        <f>IFERROR(INDEX(业绩录入!AD$9:AD$10001,MATCH($B106,业绩录入!$D$9:$D$10001,0)),0)</f>
        <v>0</v>
      </c>
      <c r="AG106" s="297">
        <f>IFERROR(INDEX(业绩录入!AE$9:AE$10001,MATCH($B106,业绩录入!$D$9:$D$10001,0)),0)</f>
        <v>0</v>
      </c>
      <c r="AH106" s="297">
        <f>IFERROR(INDEX(业绩录入!AF$9:AF$10001,MATCH($B106,业绩录入!$D$9:$D$10001,0)),0)</f>
        <v>0</v>
      </c>
      <c r="AI106" s="297">
        <f>IFERROR(INDEX(业绩录入!AG$9:AG$10001,MATCH($B106,业绩录入!$D$9:$D$10001,0)),0)</f>
        <v>0</v>
      </c>
      <c r="AJ106" s="297">
        <f>IFERROR(INDEX(业绩录入!AH$9:AH$10001,MATCH($B106,业绩录入!$D$9:$D$10001,0)),0)</f>
        <v>0</v>
      </c>
      <c r="AK106" s="297">
        <f>IFERROR(INDEX(业绩录入!AI$9:AI$10001,MATCH($B106,业绩录入!$D$9:$D$10001,0)),0)</f>
        <v>0</v>
      </c>
      <c r="AL106" s="297">
        <f>IFERROR(INDEX(业绩录入!AJ$9:AJ$10001,MATCH($B106,业绩录入!$D$9:$D$10001,0)),0)</f>
        <v>0</v>
      </c>
      <c r="AM106" s="297">
        <f>IFERROR(INDEX(业绩录入!AK$9:AK$10001,MATCH($B106,业绩录入!$D$9:$D$10001,0)),0)</f>
        <v>0</v>
      </c>
      <c r="AN106" s="297">
        <f>IFERROR(INDEX(业绩录入!AL$9:AL$10001,MATCH($B106,业绩录入!$D$9:$D$10001,0)),0)</f>
        <v>0</v>
      </c>
      <c r="AO106" s="297">
        <f>IFERROR(INDEX(业绩录入!AM$9:AM$10001,MATCH($B106,业绩录入!$D$9:$D$10001,0)),0)</f>
        <v>0</v>
      </c>
      <c r="AP106" s="297">
        <f>IFERROR(INDEX(业绩录入!AN$9:AN$10001,MATCH($B106,业绩录入!$D$9:$D$10001,0)),0)</f>
        <v>0</v>
      </c>
      <c r="AQ106" s="297">
        <f>IFERROR(INDEX(业绩录入!AO$9:AO$10001,MATCH($B106,业绩录入!$D$9:$D$10001,0)),0)</f>
        <v>0</v>
      </c>
      <c r="AR106" s="297">
        <f>IFERROR(INDEX(业绩录入!AP$9:AP$10001,MATCH($B106,业绩录入!$D$9:$D$10001,0)),0)</f>
        <v>0</v>
      </c>
      <c r="AS106" s="297">
        <f>IFERROR(INDEX(业绩录入!AQ$9:AQ$10001,MATCH($B106,业绩录入!$D$9:$D$10001,0)),0)</f>
        <v>0</v>
      </c>
      <c r="AT106" s="297">
        <f>IFERROR(INDEX(业绩录入!AR$9:AR$10001,MATCH($B106,业绩录入!$D$9:$D$10001,0)),0)</f>
        <v>0</v>
      </c>
      <c r="AU106" s="297">
        <f>IFERROR(INDEX(业绩录入!AS$9:AS$10001,MATCH($B106,业绩录入!$D$9:$D$10001,0)),0)</f>
        <v>0</v>
      </c>
      <c r="AV106" s="297">
        <f>IFERROR(INDEX(业绩录入!AT$9:AT$10001,MATCH($B106,业绩录入!$D$9:$D$10001,0)),0)</f>
        <v>0</v>
      </c>
      <c r="AW106" s="297">
        <f>IFERROR(INDEX(业绩录入!AU$9:AU$10001,MATCH($B106,业绩录入!$D$9:$D$10001,0)),0)</f>
        <v>0</v>
      </c>
      <c r="AX106" s="297">
        <f>IFERROR(INDEX(业绩录入!AV$9:AV$10001,MATCH($B106,业绩录入!$D$9:$D$10001,0)),0)</f>
        <v>0</v>
      </c>
      <c r="AY106" s="297">
        <f>IFERROR(INDEX(业绩录入!AW$9:AW$10001,MATCH($B106,业绩录入!$D$9:$D$10001,0)),0)</f>
        <v>0</v>
      </c>
      <c r="AZ106" s="297">
        <f>IFERROR(INDEX(业绩录入!AX$9:AX$10001,MATCH($B106,业绩录入!$D$9:$D$10001,0)),0)</f>
        <v>0</v>
      </c>
      <c r="BA106" s="297">
        <f>IFERROR(INDEX(业绩录入!AY$9:AY$10001,MATCH($B106,业绩录入!$D$9:$D$10001,0)),0)</f>
        <v>0</v>
      </c>
      <c r="BB106" s="297">
        <f>IFERROR(INDEX(业绩录入!AZ$9:AZ$10001,MATCH($B106,业绩录入!$D$9:$D$10001,0)),0)</f>
        <v>0</v>
      </c>
      <c r="BC106" s="297">
        <f>IFERROR(INDEX(业绩录入!BA$9:BA$10001,MATCH($B106,业绩录入!$D$9:$D$10001,0)),0)</f>
        <v>0</v>
      </c>
      <c r="BD106" s="297">
        <f>IFERROR(INDEX(业绩录入!BB$9:BB$10001,MATCH($B106,业绩录入!$D$9:$D$10001,0)),0)</f>
        <v>0</v>
      </c>
      <c r="BE106" s="297">
        <f>IFERROR(INDEX(业绩录入!BC$9:BC$10001,MATCH($B106,业绩录入!$D$9:$D$10001,0)),0)</f>
        <v>0</v>
      </c>
      <c r="BF106" s="297">
        <f>IFERROR(INDEX(业绩录入!BD$9:BD$10001,MATCH($B106,业绩录入!$D$9:$D$10001,0)),0)</f>
        <v>0</v>
      </c>
      <c r="BG106" s="297">
        <f>IFERROR(INDEX(业绩录入!BE$9:BE$10001,MATCH($B106,业绩录入!$D$9:$D$10001,0)),0)</f>
        <v>0</v>
      </c>
      <c r="BH106" s="297">
        <f>IFERROR(INDEX(业绩录入!BF$9:BF$10001,MATCH($B106,业绩录入!$D$9:$D$10001,0)),0)</f>
        <v>0</v>
      </c>
      <c r="BI106" s="297">
        <f>IFERROR(INDEX(业绩录入!BG$9:BG$10001,MATCH($B106,业绩录入!$D$9:$D$10001,0)),0)</f>
        <v>0</v>
      </c>
      <c r="BJ106" s="297">
        <f>IFERROR(INDEX(业绩录入!BH$9:BH$10001,MATCH($B106,业绩录入!$D$9:$D$10001,0)),0)</f>
        <v>0</v>
      </c>
      <c r="BK106" s="297">
        <f>IFERROR(INDEX(业绩录入!BI$9:BI$10001,MATCH($B106,业绩录入!$D$9:$D$10001,0)),0)</f>
        <v>0</v>
      </c>
      <c r="BL106" s="297">
        <f>IFERROR(INDEX(业绩录入!BJ$9:BJ$10001,MATCH($B106,业绩录入!$D$9:$D$10001,0)),0)</f>
        <v>0</v>
      </c>
      <c r="BM106" s="297">
        <f>IFERROR(INDEX(业绩录入!BK$9:BK$10001,MATCH($B106,业绩录入!$D$9:$D$10001,0)),0)</f>
        <v>0</v>
      </c>
      <c r="BN106" s="297">
        <f>IFERROR(INDEX(业绩录入!BL$9:BL$10001,MATCH($B106,业绩录入!$D$9:$D$10001,0)),0)</f>
        <v>0</v>
      </c>
      <c r="BO106" s="297">
        <f>IFERROR(INDEX(业绩录入!BM$9:BM$10001,MATCH($B106,业绩录入!$D$9:$D$10001,0)),0)</f>
        <v>0</v>
      </c>
      <c r="BP106" s="297">
        <f>IFERROR(INDEX(业绩录入!BN$9:BN$10001,MATCH($B106,业绩录入!$D$9:$D$10001,0)),0)</f>
        <v>0</v>
      </c>
      <c r="BQ106" s="297">
        <f>IFERROR(INDEX(业绩录入!BO$9:BO$10001,MATCH($B106,业绩录入!$D$9:$D$10001,0)),0)</f>
        <v>0</v>
      </c>
      <c r="BR106" s="297">
        <f>IFERROR(INDEX(业绩录入!BP$9:BP$10001,MATCH($B106,业绩录入!$D$9:$D$10001,0)),0)</f>
        <v>0</v>
      </c>
      <c r="BS106" s="297">
        <f>IFERROR(INDEX(业绩录入!BQ$9:BQ$10001,MATCH($B106,业绩录入!$D$9:$D$10001,0)),0)</f>
        <v>0</v>
      </c>
      <c r="BT106" s="297">
        <f>IFERROR(INDEX(业绩录入!BR$9:BR$10001,MATCH($B106,业绩录入!$D$9:$D$10001,0)),0)</f>
        <v>0</v>
      </c>
      <c r="BU106" s="297">
        <f>IFERROR(INDEX(业绩录入!BS$9:BS$10001,MATCH($B106,业绩录入!$D$9:$D$10001,0)),0)</f>
        <v>0</v>
      </c>
      <c r="BV106" s="297">
        <f>IFERROR(INDEX(业绩录入!BT$9:BT$10001,MATCH($B106,业绩录入!$D$9:$D$10001,0)),0)</f>
        <v>0</v>
      </c>
      <c r="BW106" s="297">
        <f>IFERROR(INDEX(业绩录入!BU$9:BU$10001,MATCH($B106,业绩录入!$D$9:$D$10001,0)),0)</f>
        <v>0</v>
      </c>
      <c r="BX106" s="297">
        <f>IFERROR(INDEX(业绩录入!BV$9:BV$10001,MATCH($B106,业绩录入!$D$9:$D$10001,0)),0)</f>
        <v>0</v>
      </c>
      <c r="BY106" s="297">
        <f>IFERROR(INDEX(业绩录入!BW$9:BW$10001,MATCH($B106,业绩录入!$D$9:$D$10001,0)),0)</f>
        <v>0</v>
      </c>
      <c r="BZ106" s="297">
        <f>IFERROR(INDEX(业绩录入!BX$9:BX$10001,MATCH($B106,业绩录入!$D$9:$D$10001,0)),0)</f>
        <v>0</v>
      </c>
      <c r="CA106" s="297">
        <f>IFERROR(INDEX(业绩录入!BY$9:BY$10001,MATCH($B106,业绩录入!$D$9:$D$10001,0)),0)</f>
        <v>0</v>
      </c>
      <c r="CB106" s="297">
        <f>IFERROR(INDEX(业绩录入!BZ$9:BZ$10001,MATCH($B106,业绩录入!$D$9:$D$10001,0)),0)</f>
        <v>0</v>
      </c>
      <c r="CC106" s="297">
        <f>IFERROR(INDEX(业绩录入!CA$9:CA$10001,MATCH($B106,业绩录入!$D$9:$D$10001,0)),0)</f>
        <v>0</v>
      </c>
      <c r="CD106" s="297">
        <f>IFERROR(INDEX(业绩录入!CB$9:CB$10001,MATCH($B106,业绩录入!$D$9:$D$10001,0)),0)</f>
        <v>0</v>
      </c>
      <c r="CE106" s="297">
        <f>IFERROR(INDEX(业绩录入!CC$9:CC$10001,MATCH($B106,业绩录入!$D$9:$D$10001,0)),0)</f>
        <v>0</v>
      </c>
      <c r="CF106" s="297">
        <f>IFERROR(INDEX(业绩录入!CD$9:CD$10001,MATCH($B106,业绩录入!$D$9:$D$10001,0)),0)</f>
        <v>0</v>
      </c>
      <c r="CG106" s="297">
        <f>IFERROR(INDEX(业绩录入!CE$9:CE$10001,MATCH($B106,业绩录入!$D$9:$D$10001,0)),0)</f>
        <v>0</v>
      </c>
      <c r="CH106" s="297">
        <f>IFERROR(INDEX(业绩录入!CF$9:CF$10001,MATCH($B106,业绩录入!$D$9:$D$10001,0)),0)</f>
        <v>0</v>
      </c>
      <c r="CI106" s="297">
        <f>IFERROR(INDEX(业绩录入!CG$9:CG$10001,MATCH($B106,业绩录入!$D$9:$D$10001,0)),0)</f>
        <v>0</v>
      </c>
    </row>
    <row r="107" spans="1:87" s="319" customFormat="1">
      <c r="A107" s="638">
        <f t="shared" si="4"/>
        <v>0</v>
      </c>
      <c r="B107" s="297" t="str">
        <f>IFERROR(INDEX(业绩录入!$D$9:$D$44,MATCH(SMALL(业绩录入!$A$9:$A$44,ROW(A61)),业绩录入!$A$9:$A$44,0)),"")</f>
        <v/>
      </c>
      <c r="C107" s="297">
        <f>IFERROR(INDEX(业绩录入!E$9:E$10001,MATCH($B107,业绩录入!$D$9:$D$10001,0)),0)</f>
        <v>0</v>
      </c>
      <c r="D107" s="297">
        <f>IFERROR(INDEX(业绩录入!F$9:F$10001,MATCH($B107,业绩录入!$D$9:$D$10001,0)),0)</f>
        <v>0</v>
      </c>
      <c r="E107" s="297">
        <f>IFERROR(INDEX(业绩录入!G$9:G$10001,MATCH($B107,业绩录入!$D$9:$D$10001,0)),0)</f>
        <v>0</v>
      </c>
      <c r="F107" s="297">
        <f>IFERROR(INDEX(业绩录入!H$9:H$10001,MATCH($B107,业绩录入!$D$9:$D$10001,0)),0)</f>
        <v>0</v>
      </c>
      <c r="G107" s="297">
        <f>IFERROR(INDEX(业绩录入!I$9:I$10001,MATCH($B107,业绩录入!$D$9:$D$10001,0)),0)</f>
        <v>0</v>
      </c>
      <c r="H107" s="297">
        <f>IFERROR(INDEX(业绩录入!J$9:J$10001,MATCH($B107,业绩录入!$D$9:$D$10001,0)),0)</f>
        <v>0</v>
      </c>
      <c r="I107" s="297">
        <f>IFERROR(INDEX(业绩录入!K$9:K$10001,MATCH($B107,业绩录入!$D$9:$D$10001,0)),0)</f>
        <v>0</v>
      </c>
      <c r="J107" s="297">
        <f>IFERROR(INDEX(业绩录入!L$9:L$10001,MATCH($B107,业绩录入!$D$9:$D$10001,0)),0)</f>
        <v>0</v>
      </c>
      <c r="K107" s="297">
        <f>IFERROR(INDEX(业绩录入!M$9:M$10001,MATCH($B107,业绩录入!$D$9:$D$10001,0)),0)</f>
        <v>0</v>
      </c>
      <c r="L107" s="297">
        <f>IFERROR(INDEX(业绩录入!N$9:N$10001,MATCH($B107,业绩录入!$D$9:$D$10001,0)),0)</f>
        <v>0</v>
      </c>
      <c r="M107" s="297">
        <f>IFERROR(INDEX(业绩录入!O$9:O$10001,MATCH($B107,业绩录入!$D$9:$D$10001,0)),0)</f>
        <v>0</v>
      </c>
      <c r="N107" s="297">
        <f>IFERROR(INDEX(业绩录入!P$9:P$10001,MATCH($B107,业绩录入!$D$9:$D$10001,0)),0)</f>
        <v>0</v>
      </c>
      <c r="O107" s="297">
        <f>IFERROR(INDEX(业绩录入!Q$9:Q$10001,MATCH($B107,业绩录入!$D$9:$D$10001,0)),0)</f>
        <v>0</v>
      </c>
      <c r="P107" s="297">
        <f>IFERROR(INDEX(业绩录入!R$9:R$10001,MATCH($B107,业绩录入!$D$9:$D$10001,0)),0)</f>
        <v>0</v>
      </c>
      <c r="Q107" s="297">
        <f>IFERROR(INDEX(业绩录入!S$9:S$10001,MATCH($B107,业绩录入!$D$9:$D$10001,0)),0)</f>
        <v>0</v>
      </c>
      <c r="R107" s="297">
        <f>IFERROR(INDEX(业绩录入!T$9:T$10001,MATCH($B107,业绩录入!$D$9:$D$10001,0)),0)</f>
        <v>0</v>
      </c>
      <c r="S107" s="297">
        <f>IFERROR(INDEX(业绩录入!U$9:U$10001,MATCH($B107,业绩录入!$D$9:$D$10001,0)),0)</f>
        <v>0</v>
      </c>
      <c r="T107" s="297">
        <f>IFERROR(INDEX(业绩录入!V$9:V$10001,MATCH($B107,业绩录入!$D$9:$D$10001,0)),0)</f>
        <v>0</v>
      </c>
      <c r="U107" s="676">
        <f>IFERROR(INDEX(业绩录入!C$9:C$10001,MATCH($B107,业绩录入!$D$9:$D$10001,0)),0)</f>
        <v>0</v>
      </c>
      <c r="V107" s="297"/>
      <c r="W107" s="297"/>
      <c r="X107" s="297"/>
      <c r="Y107" s="297">
        <f>IFERROR(INDEX(业绩录入!W$9:W$10001,MATCH($B107,业绩录入!$D$9:$D$10001,0)),0)</f>
        <v>0</v>
      </c>
      <c r="Z107" s="297">
        <f>IFERROR(INDEX(业绩录入!X$9:X$10001,MATCH($B107,业绩录入!$D$9:$D$10001,0)),0)</f>
        <v>0</v>
      </c>
      <c r="AA107" s="297">
        <f>IFERROR(INDEX(业绩录入!Y$9:Y$10001,MATCH($B107,业绩录入!$D$9:$D$10001,0)),0)</f>
        <v>0</v>
      </c>
      <c r="AB107" s="297">
        <f>IFERROR(INDEX(业绩录入!Z$9:Z$10001,MATCH($B107,业绩录入!$D$9:$D$10001,0)),0)</f>
        <v>0</v>
      </c>
      <c r="AC107" s="297">
        <f>IFERROR(INDEX(业绩录入!AA$9:AA$10001,MATCH($B107,业绩录入!$D$9:$D$10001,0)),0)</f>
        <v>0</v>
      </c>
      <c r="AD107" s="297">
        <f>IFERROR(INDEX(业绩录入!AB$9:AB$10001,MATCH($B107,业绩录入!$D$9:$D$10001,0)),0)</f>
        <v>0</v>
      </c>
      <c r="AE107" s="297">
        <f>IFERROR(INDEX(业绩录入!AC$9:AC$10001,MATCH($B107,业绩录入!$D$9:$D$10001,0)),0)</f>
        <v>0</v>
      </c>
      <c r="AF107" s="297">
        <f>IFERROR(INDEX(业绩录入!AD$9:AD$10001,MATCH($B107,业绩录入!$D$9:$D$10001,0)),0)</f>
        <v>0</v>
      </c>
      <c r="AG107" s="297">
        <f>IFERROR(INDEX(业绩录入!AE$9:AE$10001,MATCH($B107,业绩录入!$D$9:$D$10001,0)),0)</f>
        <v>0</v>
      </c>
      <c r="AH107" s="297">
        <f>IFERROR(INDEX(业绩录入!AF$9:AF$10001,MATCH($B107,业绩录入!$D$9:$D$10001,0)),0)</f>
        <v>0</v>
      </c>
      <c r="AI107" s="297">
        <f>IFERROR(INDEX(业绩录入!AG$9:AG$10001,MATCH($B107,业绩录入!$D$9:$D$10001,0)),0)</f>
        <v>0</v>
      </c>
      <c r="AJ107" s="297">
        <f>IFERROR(INDEX(业绩录入!AH$9:AH$10001,MATCH($B107,业绩录入!$D$9:$D$10001,0)),0)</f>
        <v>0</v>
      </c>
      <c r="AK107" s="297">
        <f>IFERROR(INDEX(业绩录入!AI$9:AI$10001,MATCH($B107,业绩录入!$D$9:$D$10001,0)),0)</f>
        <v>0</v>
      </c>
      <c r="AL107" s="297">
        <f>IFERROR(INDEX(业绩录入!AJ$9:AJ$10001,MATCH($B107,业绩录入!$D$9:$D$10001,0)),0)</f>
        <v>0</v>
      </c>
      <c r="AM107" s="297">
        <f>IFERROR(INDEX(业绩录入!AK$9:AK$10001,MATCH($B107,业绩录入!$D$9:$D$10001,0)),0)</f>
        <v>0</v>
      </c>
      <c r="AN107" s="297">
        <f>IFERROR(INDEX(业绩录入!AL$9:AL$10001,MATCH($B107,业绩录入!$D$9:$D$10001,0)),0)</f>
        <v>0</v>
      </c>
      <c r="AO107" s="297">
        <f>IFERROR(INDEX(业绩录入!AM$9:AM$10001,MATCH($B107,业绩录入!$D$9:$D$10001,0)),0)</f>
        <v>0</v>
      </c>
      <c r="AP107" s="297">
        <f>IFERROR(INDEX(业绩录入!AN$9:AN$10001,MATCH($B107,业绩录入!$D$9:$D$10001,0)),0)</f>
        <v>0</v>
      </c>
      <c r="AQ107" s="297">
        <f>IFERROR(INDEX(业绩录入!AO$9:AO$10001,MATCH($B107,业绩录入!$D$9:$D$10001,0)),0)</f>
        <v>0</v>
      </c>
      <c r="AR107" s="297">
        <f>IFERROR(INDEX(业绩录入!AP$9:AP$10001,MATCH($B107,业绩录入!$D$9:$D$10001,0)),0)</f>
        <v>0</v>
      </c>
      <c r="AS107" s="297">
        <f>IFERROR(INDEX(业绩录入!AQ$9:AQ$10001,MATCH($B107,业绩录入!$D$9:$D$10001,0)),0)</f>
        <v>0</v>
      </c>
      <c r="AT107" s="297">
        <f>IFERROR(INDEX(业绩录入!AR$9:AR$10001,MATCH($B107,业绩录入!$D$9:$D$10001,0)),0)</f>
        <v>0</v>
      </c>
      <c r="AU107" s="297">
        <f>IFERROR(INDEX(业绩录入!AS$9:AS$10001,MATCH($B107,业绩录入!$D$9:$D$10001,0)),0)</f>
        <v>0</v>
      </c>
      <c r="AV107" s="297">
        <f>IFERROR(INDEX(业绩录入!AT$9:AT$10001,MATCH($B107,业绩录入!$D$9:$D$10001,0)),0)</f>
        <v>0</v>
      </c>
      <c r="AW107" s="297">
        <f>IFERROR(INDEX(业绩录入!AU$9:AU$10001,MATCH($B107,业绩录入!$D$9:$D$10001,0)),0)</f>
        <v>0</v>
      </c>
      <c r="AX107" s="297">
        <f>IFERROR(INDEX(业绩录入!AV$9:AV$10001,MATCH($B107,业绩录入!$D$9:$D$10001,0)),0)</f>
        <v>0</v>
      </c>
      <c r="AY107" s="297">
        <f>IFERROR(INDEX(业绩录入!AW$9:AW$10001,MATCH($B107,业绩录入!$D$9:$D$10001,0)),0)</f>
        <v>0</v>
      </c>
      <c r="AZ107" s="297">
        <f>IFERROR(INDEX(业绩录入!AX$9:AX$10001,MATCH($B107,业绩录入!$D$9:$D$10001,0)),0)</f>
        <v>0</v>
      </c>
      <c r="BA107" s="297">
        <f>IFERROR(INDEX(业绩录入!AY$9:AY$10001,MATCH($B107,业绩录入!$D$9:$D$10001,0)),0)</f>
        <v>0</v>
      </c>
      <c r="BB107" s="297">
        <f>IFERROR(INDEX(业绩录入!AZ$9:AZ$10001,MATCH($B107,业绩录入!$D$9:$D$10001,0)),0)</f>
        <v>0</v>
      </c>
      <c r="BC107" s="297">
        <f>IFERROR(INDEX(业绩录入!BA$9:BA$10001,MATCH($B107,业绩录入!$D$9:$D$10001,0)),0)</f>
        <v>0</v>
      </c>
      <c r="BD107" s="297">
        <f>IFERROR(INDEX(业绩录入!BB$9:BB$10001,MATCH($B107,业绩录入!$D$9:$D$10001,0)),0)</f>
        <v>0</v>
      </c>
      <c r="BE107" s="297">
        <f>IFERROR(INDEX(业绩录入!BC$9:BC$10001,MATCH($B107,业绩录入!$D$9:$D$10001,0)),0)</f>
        <v>0</v>
      </c>
      <c r="BF107" s="297">
        <f>IFERROR(INDEX(业绩录入!BD$9:BD$10001,MATCH($B107,业绩录入!$D$9:$D$10001,0)),0)</f>
        <v>0</v>
      </c>
      <c r="BG107" s="297">
        <f>IFERROR(INDEX(业绩录入!BE$9:BE$10001,MATCH($B107,业绩录入!$D$9:$D$10001,0)),0)</f>
        <v>0</v>
      </c>
      <c r="BH107" s="297">
        <f>IFERROR(INDEX(业绩录入!BF$9:BF$10001,MATCH($B107,业绩录入!$D$9:$D$10001,0)),0)</f>
        <v>0</v>
      </c>
      <c r="BI107" s="297">
        <f>IFERROR(INDEX(业绩录入!BG$9:BG$10001,MATCH($B107,业绩录入!$D$9:$D$10001,0)),0)</f>
        <v>0</v>
      </c>
      <c r="BJ107" s="297">
        <f>IFERROR(INDEX(业绩录入!BH$9:BH$10001,MATCH($B107,业绩录入!$D$9:$D$10001,0)),0)</f>
        <v>0</v>
      </c>
      <c r="BK107" s="297">
        <f>IFERROR(INDEX(业绩录入!BI$9:BI$10001,MATCH($B107,业绩录入!$D$9:$D$10001,0)),0)</f>
        <v>0</v>
      </c>
      <c r="BL107" s="297">
        <f>IFERROR(INDEX(业绩录入!BJ$9:BJ$10001,MATCH($B107,业绩录入!$D$9:$D$10001,0)),0)</f>
        <v>0</v>
      </c>
      <c r="BM107" s="297">
        <f>IFERROR(INDEX(业绩录入!BK$9:BK$10001,MATCH($B107,业绩录入!$D$9:$D$10001,0)),0)</f>
        <v>0</v>
      </c>
      <c r="BN107" s="297">
        <f>IFERROR(INDEX(业绩录入!BL$9:BL$10001,MATCH($B107,业绩录入!$D$9:$D$10001,0)),0)</f>
        <v>0</v>
      </c>
      <c r="BO107" s="297">
        <f>IFERROR(INDEX(业绩录入!BM$9:BM$10001,MATCH($B107,业绩录入!$D$9:$D$10001,0)),0)</f>
        <v>0</v>
      </c>
      <c r="BP107" s="297">
        <f>IFERROR(INDEX(业绩录入!BN$9:BN$10001,MATCH($B107,业绩录入!$D$9:$D$10001,0)),0)</f>
        <v>0</v>
      </c>
      <c r="BQ107" s="297">
        <f>IFERROR(INDEX(业绩录入!BO$9:BO$10001,MATCH($B107,业绩录入!$D$9:$D$10001,0)),0)</f>
        <v>0</v>
      </c>
      <c r="BR107" s="297">
        <f>IFERROR(INDEX(业绩录入!BP$9:BP$10001,MATCH($B107,业绩录入!$D$9:$D$10001,0)),0)</f>
        <v>0</v>
      </c>
      <c r="BS107" s="297">
        <f>IFERROR(INDEX(业绩录入!BQ$9:BQ$10001,MATCH($B107,业绩录入!$D$9:$D$10001,0)),0)</f>
        <v>0</v>
      </c>
      <c r="BT107" s="297">
        <f>IFERROR(INDEX(业绩录入!BR$9:BR$10001,MATCH($B107,业绩录入!$D$9:$D$10001,0)),0)</f>
        <v>0</v>
      </c>
      <c r="BU107" s="297">
        <f>IFERROR(INDEX(业绩录入!BS$9:BS$10001,MATCH($B107,业绩录入!$D$9:$D$10001,0)),0)</f>
        <v>0</v>
      </c>
      <c r="BV107" s="297">
        <f>IFERROR(INDEX(业绩录入!BT$9:BT$10001,MATCH($B107,业绩录入!$D$9:$D$10001,0)),0)</f>
        <v>0</v>
      </c>
      <c r="BW107" s="297">
        <f>IFERROR(INDEX(业绩录入!BU$9:BU$10001,MATCH($B107,业绩录入!$D$9:$D$10001,0)),0)</f>
        <v>0</v>
      </c>
      <c r="BX107" s="297">
        <f>IFERROR(INDEX(业绩录入!BV$9:BV$10001,MATCH($B107,业绩录入!$D$9:$D$10001,0)),0)</f>
        <v>0</v>
      </c>
      <c r="BY107" s="297">
        <f>IFERROR(INDEX(业绩录入!BW$9:BW$10001,MATCH($B107,业绩录入!$D$9:$D$10001,0)),0)</f>
        <v>0</v>
      </c>
      <c r="BZ107" s="297">
        <f>IFERROR(INDEX(业绩录入!BX$9:BX$10001,MATCH($B107,业绩录入!$D$9:$D$10001,0)),0)</f>
        <v>0</v>
      </c>
      <c r="CA107" s="297">
        <f>IFERROR(INDEX(业绩录入!BY$9:BY$10001,MATCH($B107,业绩录入!$D$9:$D$10001,0)),0)</f>
        <v>0</v>
      </c>
      <c r="CB107" s="297">
        <f>IFERROR(INDEX(业绩录入!BZ$9:BZ$10001,MATCH($B107,业绩录入!$D$9:$D$10001,0)),0)</f>
        <v>0</v>
      </c>
      <c r="CC107" s="297">
        <f>IFERROR(INDEX(业绩录入!CA$9:CA$10001,MATCH($B107,业绩录入!$D$9:$D$10001,0)),0)</f>
        <v>0</v>
      </c>
      <c r="CD107" s="297">
        <f>IFERROR(INDEX(业绩录入!CB$9:CB$10001,MATCH($B107,业绩录入!$D$9:$D$10001,0)),0)</f>
        <v>0</v>
      </c>
      <c r="CE107" s="297">
        <f>IFERROR(INDEX(业绩录入!CC$9:CC$10001,MATCH($B107,业绩录入!$D$9:$D$10001,0)),0)</f>
        <v>0</v>
      </c>
      <c r="CF107" s="297">
        <f>IFERROR(INDEX(业绩录入!CD$9:CD$10001,MATCH($B107,业绩录入!$D$9:$D$10001,0)),0)</f>
        <v>0</v>
      </c>
      <c r="CG107" s="297">
        <f>IFERROR(INDEX(业绩录入!CE$9:CE$10001,MATCH($B107,业绩录入!$D$9:$D$10001,0)),0)</f>
        <v>0</v>
      </c>
      <c r="CH107" s="297">
        <f>IFERROR(INDEX(业绩录入!CF$9:CF$10001,MATCH($B107,业绩录入!$D$9:$D$10001,0)),0)</f>
        <v>0</v>
      </c>
      <c r="CI107" s="297">
        <f>IFERROR(INDEX(业绩录入!CG$9:CG$10001,MATCH($B107,业绩录入!$D$9:$D$10001,0)),0)</f>
        <v>0</v>
      </c>
    </row>
    <row r="108" spans="1:87" s="319" customFormat="1">
      <c r="A108" s="638">
        <f t="shared" si="4"/>
        <v>0</v>
      </c>
      <c r="B108" s="297" t="str">
        <f>IFERROR(INDEX(业绩录入!$D$9:$D$44,MATCH(SMALL(业绩录入!$A$9:$A$44,ROW(A62)),业绩录入!$A$9:$A$44,0)),"")</f>
        <v/>
      </c>
      <c r="C108" s="297">
        <f>IFERROR(INDEX(业绩录入!E$9:E$10001,MATCH($B108,业绩录入!$D$9:$D$10001,0)),0)</f>
        <v>0</v>
      </c>
      <c r="D108" s="297">
        <f>IFERROR(INDEX(业绩录入!F$9:F$10001,MATCH($B108,业绩录入!$D$9:$D$10001,0)),0)</f>
        <v>0</v>
      </c>
      <c r="E108" s="297">
        <f>IFERROR(INDEX(业绩录入!G$9:G$10001,MATCH($B108,业绩录入!$D$9:$D$10001,0)),0)</f>
        <v>0</v>
      </c>
      <c r="F108" s="297">
        <f>IFERROR(INDEX(业绩录入!H$9:H$10001,MATCH($B108,业绩录入!$D$9:$D$10001,0)),0)</f>
        <v>0</v>
      </c>
      <c r="G108" s="297">
        <f>IFERROR(INDEX(业绩录入!I$9:I$10001,MATCH($B108,业绩录入!$D$9:$D$10001,0)),0)</f>
        <v>0</v>
      </c>
      <c r="H108" s="297">
        <f>IFERROR(INDEX(业绩录入!J$9:J$10001,MATCH($B108,业绩录入!$D$9:$D$10001,0)),0)</f>
        <v>0</v>
      </c>
      <c r="I108" s="297">
        <f>IFERROR(INDEX(业绩录入!K$9:K$10001,MATCH($B108,业绩录入!$D$9:$D$10001,0)),0)</f>
        <v>0</v>
      </c>
      <c r="J108" s="297">
        <f>IFERROR(INDEX(业绩录入!L$9:L$10001,MATCH($B108,业绩录入!$D$9:$D$10001,0)),0)</f>
        <v>0</v>
      </c>
      <c r="K108" s="297">
        <f>IFERROR(INDEX(业绩录入!M$9:M$10001,MATCH($B108,业绩录入!$D$9:$D$10001,0)),0)</f>
        <v>0</v>
      </c>
      <c r="L108" s="297">
        <f>IFERROR(INDEX(业绩录入!N$9:N$10001,MATCH($B108,业绩录入!$D$9:$D$10001,0)),0)</f>
        <v>0</v>
      </c>
      <c r="M108" s="297">
        <f>IFERROR(INDEX(业绩录入!O$9:O$10001,MATCH($B108,业绩录入!$D$9:$D$10001,0)),0)</f>
        <v>0</v>
      </c>
      <c r="N108" s="297">
        <f>IFERROR(INDEX(业绩录入!P$9:P$10001,MATCH($B108,业绩录入!$D$9:$D$10001,0)),0)</f>
        <v>0</v>
      </c>
      <c r="O108" s="297">
        <f>IFERROR(INDEX(业绩录入!Q$9:Q$10001,MATCH($B108,业绩录入!$D$9:$D$10001,0)),0)</f>
        <v>0</v>
      </c>
      <c r="P108" s="297">
        <f>IFERROR(INDEX(业绩录入!R$9:R$10001,MATCH($B108,业绩录入!$D$9:$D$10001,0)),0)</f>
        <v>0</v>
      </c>
      <c r="Q108" s="297">
        <f>IFERROR(INDEX(业绩录入!S$9:S$10001,MATCH($B108,业绩录入!$D$9:$D$10001,0)),0)</f>
        <v>0</v>
      </c>
      <c r="R108" s="297">
        <f>IFERROR(INDEX(业绩录入!T$9:T$10001,MATCH($B108,业绩录入!$D$9:$D$10001,0)),0)</f>
        <v>0</v>
      </c>
      <c r="S108" s="297">
        <f>IFERROR(INDEX(业绩录入!U$9:U$10001,MATCH($B108,业绩录入!$D$9:$D$10001,0)),0)</f>
        <v>0</v>
      </c>
      <c r="T108" s="297">
        <f>IFERROR(INDEX(业绩录入!V$9:V$10001,MATCH($B108,业绩录入!$D$9:$D$10001,0)),0)</f>
        <v>0</v>
      </c>
      <c r="U108" s="676">
        <f>IFERROR(INDEX(业绩录入!C$9:C$10001,MATCH($B108,业绩录入!$D$9:$D$10001,0)),0)</f>
        <v>0</v>
      </c>
      <c r="V108" s="297"/>
      <c r="W108" s="297"/>
      <c r="X108" s="297"/>
      <c r="Y108" s="297">
        <f>IFERROR(INDEX(业绩录入!W$9:W$10001,MATCH($B108,业绩录入!$D$9:$D$10001,0)),0)</f>
        <v>0</v>
      </c>
      <c r="Z108" s="297">
        <f>IFERROR(INDEX(业绩录入!X$9:X$10001,MATCH($B108,业绩录入!$D$9:$D$10001,0)),0)</f>
        <v>0</v>
      </c>
      <c r="AA108" s="297">
        <f>IFERROR(INDEX(业绩录入!Y$9:Y$10001,MATCH($B108,业绩录入!$D$9:$D$10001,0)),0)</f>
        <v>0</v>
      </c>
      <c r="AB108" s="297">
        <f>IFERROR(INDEX(业绩录入!Z$9:Z$10001,MATCH($B108,业绩录入!$D$9:$D$10001,0)),0)</f>
        <v>0</v>
      </c>
      <c r="AC108" s="297">
        <f>IFERROR(INDEX(业绩录入!AA$9:AA$10001,MATCH($B108,业绩录入!$D$9:$D$10001,0)),0)</f>
        <v>0</v>
      </c>
      <c r="AD108" s="297">
        <f>IFERROR(INDEX(业绩录入!AB$9:AB$10001,MATCH($B108,业绩录入!$D$9:$D$10001,0)),0)</f>
        <v>0</v>
      </c>
      <c r="AE108" s="297">
        <f>IFERROR(INDEX(业绩录入!AC$9:AC$10001,MATCH($B108,业绩录入!$D$9:$D$10001,0)),0)</f>
        <v>0</v>
      </c>
      <c r="AF108" s="297">
        <f>IFERROR(INDEX(业绩录入!AD$9:AD$10001,MATCH($B108,业绩录入!$D$9:$D$10001,0)),0)</f>
        <v>0</v>
      </c>
      <c r="AG108" s="297">
        <f>IFERROR(INDEX(业绩录入!AE$9:AE$10001,MATCH($B108,业绩录入!$D$9:$D$10001,0)),0)</f>
        <v>0</v>
      </c>
      <c r="AH108" s="297">
        <f>IFERROR(INDEX(业绩录入!AF$9:AF$10001,MATCH($B108,业绩录入!$D$9:$D$10001,0)),0)</f>
        <v>0</v>
      </c>
      <c r="AI108" s="297">
        <f>IFERROR(INDEX(业绩录入!AG$9:AG$10001,MATCH($B108,业绩录入!$D$9:$D$10001,0)),0)</f>
        <v>0</v>
      </c>
      <c r="AJ108" s="297">
        <f>IFERROR(INDEX(业绩录入!AH$9:AH$10001,MATCH($B108,业绩录入!$D$9:$D$10001,0)),0)</f>
        <v>0</v>
      </c>
      <c r="AK108" s="297">
        <f>IFERROR(INDEX(业绩录入!AI$9:AI$10001,MATCH($B108,业绩录入!$D$9:$D$10001,0)),0)</f>
        <v>0</v>
      </c>
      <c r="AL108" s="297">
        <f>IFERROR(INDEX(业绩录入!AJ$9:AJ$10001,MATCH($B108,业绩录入!$D$9:$D$10001,0)),0)</f>
        <v>0</v>
      </c>
      <c r="AM108" s="297">
        <f>IFERROR(INDEX(业绩录入!AK$9:AK$10001,MATCH($B108,业绩录入!$D$9:$D$10001,0)),0)</f>
        <v>0</v>
      </c>
      <c r="AN108" s="297">
        <f>IFERROR(INDEX(业绩录入!AL$9:AL$10001,MATCH($B108,业绩录入!$D$9:$D$10001,0)),0)</f>
        <v>0</v>
      </c>
      <c r="AO108" s="297">
        <f>IFERROR(INDEX(业绩录入!AM$9:AM$10001,MATCH($B108,业绩录入!$D$9:$D$10001,0)),0)</f>
        <v>0</v>
      </c>
      <c r="AP108" s="297">
        <f>IFERROR(INDEX(业绩录入!AN$9:AN$10001,MATCH($B108,业绩录入!$D$9:$D$10001,0)),0)</f>
        <v>0</v>
      </c>
      <c r="AQ108" s="297">
        <f>IFERROR(INDEX(业绩录入!AO$9:AO$10001,MATCH($B108,业绩录入!$D$9:$D$10001,0)),0)</f>
        <v>0</v>
      </c>
      <c r="AR108" s="297">
        <f>IFERROR(INDEX(业绩录入!AP$9:AP$10001,MATCH($B108,业绩录入!$D$9:$D$10001,0)),0)</f>
        <v>0</v>
      </c>
      <c r="AS108" s="297">
        <f>IFERROR(INDEX(业绩录入!AQ$9:AQ$10001,MATCH($B108,业绩录入!$D$9:$D$10001,0)),0)</f>
        <v>0</v>
      </c>
      <c r="AT108" s="297">
        <f>IFERROR(INDEX(业绩录入!AR$9:AR$10001,MATCH($B108,业绩录入!$D$9:$D$10001,0)),0)</f>
        <v>0</v>
      </c>
      <c r="AU108" s="297">
        <f>IFERROR(INDEX(业绩录入!AS$9:AS$10001,MATCH($B108,业绩录入!$D$9:$D$10001,0)),0)</f>
        <v>0</v>
      </c>
      <c r="AV108" s="297">
        <f>IFERROR(INDEX(业绩录入!AT$9:AT$10001,MATCH($B108,业绩录入!$D$9:$D$10001,0)),0)</f>
        <v>0</v>
      </c>
      <c r="AW108" s="297">
        <f>IFERROR(INDEX(业绩录入!AU$9:AU$10001,MATCH($B108,业绩录入!$D$9:$D$10001,0)),0)</f>
        <v>0</v>
      </c>
      <c r="AX108" s="297">
        <f>IFERROR(INDEX(业绩录入!AV$9:AV$10001,MATCH($B108,业绩录入!$D$9:$D$10001,0)),0)</f>
        <v>0</v>
      </c>
      <c r="AY108" s="297">
        <f>IFERROR(INDEX(业绩录入!AW$9:AW$10001,MATCH($B108,业绩录入!$D$9:$D$10001,0)),0)</f>
        <v>0</v>
      </c>
      <c r="AZ108" s="297">
        <f>IFERROR(INDEX(业绩录入!AX$9:AX$10001,MATCH($B108,业绩录入!$D$9:$D$10001,0)),0)</f>
        <v>0</v>
      </c>
      <c r="BA108" s="297">
        <f>IFERROR(INDEX(业绩录入!AY$9:AY$10001,MATCH($B108,业绩录入!$D$9:$D$10001,0)),0)</f>
        <v>0</v>
      </c>
      <c r="BB108" s="297">
        <f>IFERROR(INDEX(业绩录入!AZ$9:AZ$10001,MATCH($B108,业绩录入!$D$9:$D$10001,0)),0)</f>
        <v>0</v>
      </c>
      <c r="BC108" s="297">
        <f>IFERROR(INDEX(业绩录入!BA$9:BA$10001,MATCH($B108,业绩录入!$D$9:$D$10001,0)),0)</f>
        <v>0</v>
      </c>
      <c r="BD108" s="297">
        <f>IFERROR(INDEX(业绩录入!BB$9:BB$10001,MATCH($B108,业绩录入!$D$9:$D$10001,0)),0)</f>
        <v>0</v>
      </c>
      <c r="BE108" s="297">
        <f>IFERROR(INDEX(业绩录入!BC$9:BC$10001,MATCH($B108,业绩录入!$D$9:$D$10001,0)),0)</f>
        <v>0</v>
      </c>
      <c r="BF108" s="297">
        <f>IFERROR(INDEX(业绩录入!BD$9:BD$10001,MATCH($B108,业绩录入!$D$9:$D$10001,0)),0)</f>
        <v>0</v>
      </c>
      <c r="BG108" s="297">
        <f>IFERROR(INDEX(业绩录入!BE$9:BE$10001,MATCH($B108,业绩录入!$D$9:$D$10001,0)),0)</f>
        <v>0</v>
      </c>
      <c r="BH108" s="297">
        <f>IFERROR(INDEX(业绩录入!BF$9:BF$10001,MATCH($B108,业绩录入!$D$9:$D$10001,0)),0)</f>
        <v>0</v>
      </c>
      <c r="BI108" s="297">
        <f>IFERROR(INDEX(业绩录入!BG$9:BG$10001,MATCH($B108,业绩录入!$D$9:$D$10001,0)),0)</f>
        <v>0</v>
      </c>
      <c r="BJ108" s="297">
        <f>IFERROR(INDEX(业绩录入!BH$9:BH$10001,MATCH($B108,业绩录入!$D$9:$D$10001,0)),0)</f>
        <v>0</v>
      </c>
      <c r="BK108" s="297">
        <f>IFERROR(INDEX(业绩录入!BI$9:BI$10001,MATCH($B108,业绩录入!$D$9:$D$10001,0)),0)</f>
        <v>0</v>
      </c>
      <c r="BL108" s="297">
        <f>IFERROR(INDEX(业绩录入!BJ$9:BJ$10001,MATCH($B108,业绩录入!$D$9:$D$10001,0)),0)</f>
        <v>0</v>
      </c>
      <c r="BM108" s="297">
        <f>IFERROR(INDEX(业绩录入!BK$9:BK$10001,MATCH($B108,业绩录入!$D$9:$D$10001,0)),0)</f>
        <v>0</v>
      </c>
      <c r="BN108" s="297">
        <f>IFERROR(INDEX(业绩录入!BL$9:BL$10001,MATCH($B108,业绩录入!$D$9:$D$10001,0)),0)</f>
        <v>0</v>
      </c>
      <c r="BO108" s="297">
        <f>IFERROR(INDEX(业绩录入!BM$9:BM$10001,MATCH($B108,业绩录入!$D$9:$D$10001,0)),0)</f>
        <v>0</v>
      </c>
      <c r="BP108" s="297">
        <f>IFERROR(INDEX(业绩录入!BN$9:BN$10001,MATCH($B108,业绩录入!$D$9:$D$10001,0)),0)</f>
        <v>0</v>
      </c>
      <c r="BQ108" s="297">
        <f>IFERROR(INDEX(业绩录入!BO$9:BO$10001,MATCH($B108,业绩录入!$D$9:$D$10001,0)),0)</f>
        <v>0</v>
      </c>
      <c r="BR108" s="297">
        <f>IFERROR(INDEX(业绩录入!BP$9:BP$10001,MATCH($B108,业绩录入!$D$9:$D$10001,0)),0)</f>
        <v>0</v>
      </c>
      <c r="BS108" s="297">
        <f>IFERROR(INDEX(业绩录入!BQ$9:BQ$10001,MATCH($B108,业绩录入!$D$9:$D$10001,0)),0)</f>
        <v>0</v>
      </c>
      <c r="BT108" s="297">
        <f>IFERROR(INDEX(业绩录入!BR$9:BR$10001,MATCH($B108,业绩录入!$D$9:$D$10001,0)),0)</f>
        <v>0</v>
      </c>
      <c r="BU108" s="297">
        <f>IFERROR(INDEX(业绩录入!BS$9:BS$10001,MATCH($B108,业绩录入!$D$9:$D$10001,0)),0)</f>
        <v>0</v>
      </c>
      <c r="BV108" s="297">
        <f>IFERROR(INDEX(业绩录入!BT$9:BT$10001,MATCH($B108,业绩录入!$D$9:$D$10001,0)),0)</f>
        <v>0</v>
      </c>
      <c r="BW108" s="297">
        <f>IFERROR(INDEX(业绩录入!BU$9:BU$10001,MATCH($B108,业绩录入!$D$9:$D$10001,0)),0)</f>
        <v>0</v>
      </c>
      <c r="BX108" s="297">
        <f>IFERROR(INDEX(业绩录入!BV$9:BV$10001,MATCH($B108,业绩录入!$D$9:$D$10001,0)),0)</f>
        <v>0</v>
      </c>
      <c r="BY108" s="297">
        <f>IFERROR(INDEX(业绩录入!BW$9:BW$10001,MATCH($B108,业绩录入!$D$9:$D$10001,0)),0)</f>
        <v>0</v>
      </c>
      <c r="BZ108" s="297">
        <f>IFERROR(INDEX(业绩录入!BX$9:BX$10001,MATCH($B108,业绩录入!$D$9:$D$10001,0)),0)</f>
        <v>0</v>
      </c>
      <c r="CA108" s="297">
        <f>IFERROR(INDEX(业绩录入!BY$9:BY$10001,MATCH($B108,业绩录入!$D$9:$D$10001,0)),0)</f>
        <v>0</v>
      </c>
      <c r="CB108" s="297">
        <f>IFERROR(INDEX(业绩录入!BZ$9:BZ$10001,MATCH($B108,业绩录入!$D$9:$D$10001,0)),0)</f>
        <v>0</v>
      </c>
      <c r="CC108" s="297">
        <f>IFERROR(INDEX(业绩录入!CA$9:CA$10001,MATCH($B108,业绩录入!$D$9:$D$10001,0)),0)</f>
        <v>0</v>
      </c>
      <c r="CD108" s="297">
        <f>IFERROR(INDEX(业绩录入!CB$9:CB$10001,MATCH($B108,业绩录入!$D$9:$D$10001,0)),0)</f>
        <v>0</v>
      </c>
      <c r="CE108" s="297">
        <f>IFERROR(INDEX(业绩录入!CC$9:CC$10001,MATCH($B108,业绩录入!$D$9:$D$10001,0)),0)</f>
        <v>0</v>
      </c>
      <c r="CF108" s="297">
        <f>IFERROR(INDEX(业绩录入!CD$9:CD$10001,MATCH($B108,业绩录入!$D$9:$D$10001,0)),0)</f>
        <v>0</v>
      </c>
      <c r="CG108" s="297">
        <f>IFERROR(INDEX(业绩录入!CE$9:CE$10001,MATCH($B108,业绩录入!$D$9:$D$10001,0)),0)</f>
        <v>0</v>
      </c>
      <c r="CH108" s="297">
        <f>IFERROR(INDEX(业绩录入!CF$9:CF$10001,MATCH($B108,业绩录入!$D$9:$D$10001,0)),0)</f>
        <v>0</v>
      </c>
      <c r="CI108" s="297">
        <f>IFERROR(INDEX(业绩录入!CG$9:CG$10001,MATCH($B108,业绩录入!$D$9:$D$10001,0)),0)</f>
        <v>0</v>
      </c>
    </row>
    <row r="109" spans="1:87" s="319" customFormat="1">
      <c r="A109" s="638">
        <f t="shared" si="4"/>
        <v>0</v>
      </c>
      <c r="B109" s="297" t="str">
        <f>IFERROR(INDEX(业绩录入!$D$9:$D$44,MATCH(SMALL(业绩录入!$A$9:$A$44,ROW(A63)),业绩录入!$A$9:$A$44,0)),"")</f>
        <v/>
      </c>
      <c r="C109" s="297">
        <f>IFERROR(INDEX(业绩录入!E$9:E$10001,MATCH($B109,业绩录入!$D$9:$D$10001,0)),0)</f>
        <v>0</v>
      </c>
      <c r="D109" s="297">
        <f>IFERROR(INDEX(业绩录入!F$9:F$10001,MATCH($B109,业绩录入!$D$9:$D$10001,0)),0)</f>
        <v>0</v>
      </c>
      <c r="E109" s="297">
        <f>IFERROR(INDEX(业绩录入!G$9:G$10001,MATCH($B109,业绩录入!$D$9:$D$10001,0)),0)</f>
        <v>0</v>
      </c>
      <c r="F109" s="297">
        <f>IFERROR(INDEX(业绩录入!H$9:H$10001,MATCH($B109,业绩录入!$D$9:$D$10001,0)),0)</f>
        <v>0</v>
      </c>
      <c r="G109" s="297">
        <f>IFERROR(INDEX(业绩录入!I$9:I$10001,MATCH($B109,业绩录入!$D$9:$D$10001,0)),0)</f>
        <v>0</v>
      </c>
      <c r="H109" s="297">
        <f>IFERROR(INDEX(业绩录入!J$9:J$10001,MATCH($B109,业绩录入!$D$9:$D$10001,0)),0)</f>
        <v>0</v>
      </c>
      <c r="I109" s="297">
        <f>IFERROR(INDEX(业绩录入!K$9:K$10001,MATCH($B109,业绩录入!$D$9:$D$10001,0)),0)</f>
        <v>0</v>
      </c>
      <c r="J109" s="297">
        <f>IFERROR(INDEX(业绩录入!L$9:L$10001,MATCH($B109,业绩录入!$D$9:$D$10001,0)),0)</f>
        <v>0</v>
      </c>
      <c r="K109" s="297">
        <f>IFERROR(INDEX(业绩录入!M$9:M$10001,MATCH($B109,业绩录入!$D$9:$D$10001,0)),0)</f>
        <v>0</v>
      </c>
      <c r="L109" s="297">
        <f>IFERROR(INDEX(业绩录入!N$9:N$10001,MATCH($B109,业绩录入!$D$9:$D$10001,0)),0)</f>
        <v>0</v>
      </c>
      <c r="M109" s="297">
        <f>IFERROR(INDEX(业绩录入!O$9:O$10001,MATCH($B109,业绩录入!$D$9:$D$10001,0)),0)</f>
        <v>0</v>
      </c>
      <c r="N109" s="297">
        <f>IFERROR(INDEX(业绩录入!P$9:P$10001,MATCH($B109,业绩录入!$D$9:$D$10001,0)),0)</f>
        <v>0</v>
      </c>
      <c r="O109" s="297">
        <f>IFERROR(INDEX(业绩录入!Q$9:Q$10001,MATCH($B109,业绩录入!$D$9:$D$10001,0)),0)</f>
        <v>0</v>
      </c>
      <c r="P109" s="297">
        <f>IFERROR(INDEX(业绩录入!R$9:R$10001,MATCH($B109,业绩录入!$D$9:$D$10001,0)),0)</f>
        <v>0</v>
      </c>
      <c r="Q109" s="297">
        <f>IFERROR(INDEX(业绩录入!S$9:S$10001,MATCH($B109,业绩录入!$D$9:$D$10001,0)),0)</f>
        <v>0</v>
      </c>
      <c r="R109" s="297">
        <f>IFERROR(INDEX(业绩录入!T$9:T$10001,MATCH($B109,业绩录入!$D$9:$D$10001,0)),0)</f>
        <v>0</v>
      </c>
      <c r="S109" s="297">
        <f>IFERROR(INDEX(业绩录入!U$9:U$10001,MATCH($B109,业绩录入!$D$9:$D$10001,0)),0)</f>
        <v>0</v>
      </c>
      <c r="T109" s="297">
        <f>IFERROR(INDEX(业绩录入!V$9:V$10001,MATCH($B109,业绩录入!$D$9:$D$10001,0)),0)</f>
        <v>0</v>
      </c>
      <c r="U109" s="676">
        <f>IFERROR(INDEX(业绩录入!C$9:C$10001,MATCH($B109,业绩录入!$D$9:$D$10001,0)),0)</f>
        <v>0</v>
      </c>
      <c r="V109" s="297"/>
      <c r="W109" s="297"/>
      <c r="X109" s="297"/>
      <c r="Y109" s="297">
        <f>IFERROR(INDEX(业绩录入!W$9:W$10001,MATCH($B109,业绩录入!$D$9:$D$10001,0)),0)</f>
        <v>0</v>
      </c>
      <c r="Z109" s="297">
        <f>IFERROR(INDEX(业绩录入!X$9:X$10001,MATCH($B109,业绩录入!$D$9:$D$10001,0)),0)</f>
        <v>0</v>
      </c>
      <c r="AA109" s="297">
        <f>IFERROR(INDEX(业绩录入!Y$9:Y$10001,MATCH($B109,业绩录入!$D$9:$D$10001,0)),0)</f>
        <v>0</v>
      </c>
      <c r="AB109" s="297">
        <f>IFERROR(INDEX(业绩录入!Z$9:Z$10001,MATCH($B109,业绩录入!$D$9:$D$10001,0)),0)</f>
        <v>0</v>
      </c>
      <c r="AC109" s="297">
        <f>IFERROR(INDEX(业绩录入!AA$9:AA$10001,MATCH($B109,业绩录入!$D$9:$D$10001,0)),0)</f>
        <v>0</v>
      </c>
      <c r="AD109" s="297">
        <f>IFERROR(INDEX(业绩录入!AB$9:AB$10001,MATCH($B109,业绩录入!$D$9:$D$10001,0)),0)</f>
        <v>0</v>
      </c>
      <c r="AE109" s="297">
        <f>IFERROR(INDEX(业绩录入!AC$9:AC$10001,MATCH($B109,业绩录入!$D$9:$D$10001,0)),0)</f>
        <v>0</v>
      </c>
      <c r="AF109" s="297">
        <f>IFERROR(INDEX(业绩录入!AD$9:AD$10001,MATCH($B109,业绩录入!$D$9:$D$10001,0)),0)</f>
        <v>0</v>
      </c>
      <c r="AG109" s="297">
        <f>IFERROR(INDEX(业绩录入!AE$9:AE$10001,MATCH($B109,业绩录入!$D$9:$D$10001,0)),0)</f>
        <v>0</v>
      </c>
      <c r="AH109" s="297">
        <f>IFERROR(INDEX(业绩录入!AF$9:AF$10001,MATCH($B109,业绩录入!$D$9:$D$10001,0)),0)</f>
        <v>0</v>
      </c>
      <c r="AI109" s="297">
        <f>IFERROR(INDEX(业绩录入!AG$9:AG$10001,MATCH($B109,业绩录入!$D$9:$D$10001,0)),0)</f>
        <v>0</v>
      </c>
      <c r="AJ109" s="297">
        <f>IFERROR(INDEX(业绩录入!AH$9:AH$10001,MATCH($B109,业绩录入!$D$9:$D$10001,0)),0)</f>
        <v>0</v>
      </c>
      <c r="AK109" s="297">
        <f>IFERROR(INDEX(业绩录入!AI$9:AI$10001,MATCH($B109,业绩录入!$D$9:$D$10001,0)),0)</f>
        <v>0</v>
      </c>
      <c r="AL109" s="297">
        <f>IFERROR(INDEX(业绩录入!AJ$9:AJ$10001,MATCH($B109,业绩录入!$D$9:$D$10001,0)),0)</f>
        <v>0</v>
      </c>
      <c r="AM109" s="297">
        <f>IFERROR(INDEX(业绩录入!AK$9:AK$10001,MATCH($B109,业绩录入!$D$9:$D$10001,0)),0)</f>
        <v>0</v>
      </c>
      <c r="AN109" s="297">
        <f>IFERROR(INDEX(业绩录入!AL$9:AL$10001,MATCH($B109,业绩录入!$D$9:$D$10001,0)),0)</f>
        <v>0</v>
      </c>
      <c r="AO109" s="297">
        <f>IFERROR(INDEX(业绩录入!AM$9:AM$10001,MATCH($B109,业绩录入!$D$9:$D$10001,0)),0)</f>
        <v>0</v>
      </c>
      <c r="AP109" s="297">
        <f>IFERROR(INDEX(业绩录入!AN$9:AN$10001,MATCH($B109,业绩录入!$D$9:$D$10001,0)),0)</f>
        <v>0</v>
      </c>
      <c r="AQ109" s="297">
        <f>IFERROR(INDEX(业绩录入!AO$9:AO$10001,MATCH($B109,业绩录入!$D$9:$D$10001,0)),0)</f>
        <v>0</v>
      </c>
      <c r="AR109" s="297">
        <f>IFERROR(INDEX(业绩录入!AP$9:AP$10001,MATCH($B109,业绩录入!$D$9:$D$10001,0)),0)</f>
        <v>0</v>
      </c>
      <c r="AS109" s="297">
        <f>IFERROR(INDEX(业绩录入!AQ$9:AQ$10001,MATCH($B109,业绩录入!$D$9:$D$10001,0)),0)</f>
        <v>0</v>
      </c>
      <c r="AT109" s="297">
        <f>IFERROR(INDEX(业绩录入!AR$9:AR$10001,MATCH($B109,业绩录入!$D$9:$D$10001,0)),0)</f>
        <v>0</v>
      </c>
      <c r="AU109" s="297">
        <f>IFERROR(INDEX(业绩录入!AS$9:AS$10001,MATCH($B109,业绩录入!$D$9:$D$10001,0)),0)</f>
        <v>0</v>
      </c>
      <c r="AV109" s="297">
        <f>IFERROR(INDEX(业绩录入!AT$9:AT$10001,MATCH($B109,业绩录入!$D$9:$D$10001,0)),0)</f>
        <v>0</v>
      </c>
      <c r="AW109" s="297">
        <f>IFERROR(INDEX(业绩录入!AU$9:AU$10001,MATCH($B109,业绩录入!$D$9:$D$10001,0)),0)</f>
        <v>0</v>
      </c>
      <c r="AX109" s="297">
        <f>IFERROR(INDEX(业绩录入!AV$9:AV$10001,MATCH($B109,业绩录入!$D$9:$D$10001,0)),0)</f>
        <v>0</v>
      </c>
      <c r="AY109" s="297">
        <f>IFERROR(INDEX(业绩录入!AW$9:AW$10001,MATCH($B109,业绩录入!$D$9:$D$10001,0)),0)</f>
        <v>0</v>
      </c>
      <c r="AZ109" s="297">
        <f>IFERROR(INDEX(业绩录入!AX$9:AX$10001,MATCH($B109,业绩录入!$D$9:$D$10001,0)),0)</f>
        <v>0</v>
      </c>
      <c r="BA109" s="297">
        <f>IFERROR(INDEX(业绩录入!AY$9:AY$10001,MATCH($B109,业绩录入!$D$9:$D$10001,0)),0)</f>
        <v>0</v>
      </c>
      <c r="BB109" s="297">
        <f>IFERROR(INDEX(业绩录入!AZ$9:AZ$10001,MATCH($B109,业绩录入!$D$9:$D$10001,0)),0)</f>
        <v>0</v>
      </c>
      <c r="BC109" s="297">
        <f>IFERROR(INDEX(业绩录入!BA$9:BA$10001,MATCH($B109,业绩录入!$D$9:$D$10001,0)),0)</f>
        <v>0</v>
      </c>
      <c r="BD109" s="297">
        <f>IFERROR(INDEX(业绩录入!BB$9:BB$10001,MATCH($B109,业绩录入!$D$9:$D$10001,0)),0)</f>
        <v>0</v>
      </c>
      <c r="BE109" s="297">
        <f>IFERROR(INDEX(业绩录入!BC$9:BC$10001,MATCH($B109,业绩录入!$D$9:$D$10001,0)),0)</f>
        <v>0</v>
      </c>
      <c r="BF109" s="297">
        <f>IFERROR(INDEX(业绩录入!BD$9:BD$10001,MATCH($B109,业绩录入!$D$9:$D$10001,0)),0)</f>
        <v>0</v>
      </c>
      <c r="BG109" s="297">
        <f>IFERROR(INDEX(业绩录入!BE$9:BE$10001,MATCH($B109,业绩录入!$D$9:$D$10001,0)),0)</f>
        <v>0</v>
      </c>
      <c r="BH109" s="297">
        <f>IFERROR(INDEX(业绩录入!BF$9:BF$10001,MATCH($B109,业绩录入!$D$9:$D$10001,0)),0)</f>
        <v>0</v>
      </c>
      <c r="BI109" s="297">
        <f>IFERROR(INDEX(业绩录入!BG$9:BG$10001,MATCH($B109,业绩录入!$D$9:$D$10001,0)),0)</f>
        <v>0</v>
      </c>
      <c r="BJ109" s="297">
        <f>IFERROR(INDEX(业绩录入!BH$9:BH$10001,MATCH($B109,业绩录入!$D$9:$D$10001,0)),0)</f>
        <v>0</v>
      </c>
      <c r="BK109" s="297">
        <f>IFERROR(INDEX(业绩录入!BI$9:BI$10001,MATCH($B109,业绩录入!$D$9:$D$10001,0)),0)</f>
        <v>0</v>
      </c>
      <c r="BL109" s="297">
        <f>IFERROR(INDEX(业绩录入!BJ$9:BJ$10001,MATCH($B109,业绩录入!$D$9:$D$10001,0)),0)</f>
        <v>0</v>
      </c>
      <c r="BM109" s="297">
        <f>IFERROR(INDEX(业绩录入!BK$9:BK$10001,MATCH($B109,业绩录入!$D$9:$D$10001,0)),0)</f>
        <v>0</v>
      </c>
      <c r="BN109" s="297">
        <f>IFERROR(INDEX(业绩录入!BL$9:BL$10001,MATCH($B109,业绩录入!$D$9:$D$10001,0)),0)</f>
        <v>0</v>
      </c>
      <c r="BO109" s="297">
        <f>IFERROR(INDEX(业绩录入!BM$9:BM$10001,MATCH($B109,业绩录入!$D$9:$D$10001,0)),0)</f>
        <v>0</v>
      </c>
      <c r="BP109" s="297">
        <f>IFERROR(INDEX(业绩录入!BN$9:BN$10001,MATCH($B109,业绩录入!$D$9:$D$10001,0)),0)</f>
        <v>0</v>
      </c>
      <c r="BQ109" s="297">
        <f>IFERROR(INDEX(业绩录入!BO$9:BO$10001,MATCH($B109,业绩录入!$D$9:$D$10001,0)),0)</f>
        <v>0</v>
      </c>
      <c r="BR109" s="297">
        <f>IFERROR(INDEX(业绩录入!BP$9:BP$10001,MATCH($B109,业绩录入!$D$9:$D$10001,0)),0)</f>
        <v>0</v>
      </c>
      <c r="BS109" s="297">
        <f>IFERROR(INDEX(业绩录入!BQ$9:BQ$10001,MATCH($B109,业绩录入!$D$9:$D$10001,0)),0)</f>
        <v>0</v>
      </c>
      <c r="BT109" s="297">
        <f>IFERROR(INDEX(业绩录入!BR$9:BR$10001,MATCH($B109,业绩录入!$D$9:$D$10001,0)),0)</f>
        <v>0</v>
      </c>
      <c r="BU109" s="297">
        <f>IFERROR(INDEX(业绩录入!BS$9:BS$10001,MATCH($B109,业绩录入!$D$9:$D$10001,0)),0)</f>
        <v>0</v>
      </c>
      <c r="BV109" s="297">
        <f>IFERROR(INDEX(业绩录入!BT$9:BT$10001,MATCH($B109,业绩录入!$D$9:$D$10001,0)),0)</f>
        <v>0</v>
      </c>
      <c r="BW109" s="297">
        <f>IFERROR(INDEX(业绩录入!BU$9:BU$10001,MATCH($B109,业绩录入!$D$9:$D$10001,0)),0)</f>
        <v>0</v>
      </c>
      <c r="BX109" s="297">
        <f>IFERROR(INDEX(业绩录入!BV$9:BV$10001,MATCH($B109,业绩录入!$D$9:$D$10001,0)),0)</f>
        <v>0</v>
      </c>
      <c r="BY109" s="297">
        <f>IFERROR(INDEX(业绩录入!BW$9:BW$10001,MATCH($B109,业绩录入!$D$9:$D$10001,0)),0)</f>
        <v>0</v>
      </c>
      <c r="BZ109" s="297">
        <f>IFERROR(INDEX(业绩录入!BX$9:BX$10001,MATCH($B109,业绩录入!$D$9:$D$10001,0)),0)</f>
        <v>0</v>
      </c>
      <c r="CA109" s="297">
        <f>IFERROR(INDEX(业绩录入!BY$9:BY$10001,MATCH($B109,业绩录入!$D$9:$D$10001,0)),0)</f>
        <v>0</v>
      </c>
      <c r="CB109" s="297">
        <f>IFERROR(INDEX(业绩录入!BZ$9:BZ$10001,MATCH($B109,业绩录入!$D$9:$D$10001,0)),0)</f>
        <v>0</v>
      </c>
      <c r="CC109" s="297">
        <f>IFERROR(INDEX(业绩录入!CA$9:CA$10001,MATCH($B109,业绩录入!$D$9:$D$10001,0)),0)</f>
        <v>0</v>
      </c>
      <c r="CD109" s="297">
        <f>IFERROR(INDEX(业绩录入!CB$9:CB$10001,MATCH($B109,业绩录入!$D$9:$D$10001,0)),0)</f>
        <v>0</v>
      </c>
      <c r="CE109" s="297">
        <f>IFERROR(INDEX(业绩录入!CC$9:CC$10001,MATCH($B109,业绩录入!$D$9:$D$10001,0)),0)</f>
        <v>0</v>
      </c>
      <c r="CF109" s="297">
        <f>IFERROR(INDEX(业绩录入!CD$9:CD$10001,MATCH($B109,业绩录入!$D$9:$D$10001,0)),0)</f>
        <v>0</v>
      </c>
      <c r="CG109" s="297">
        <f>IFERROR(INDEX(业绩录入!CE$9:CE$10001,MATCH($B109,业绩录入!$D$9:$D$10001,0)),0)</f>
        <v>0</v>
      </c>
      <c r="CH109" s="297">
        <f>IFERROR(INDEX(业绩录入!CF$9:CF$10001,MATCH($B109,业绩录入!$D$9:$D$10001,0)),0)</f>
        <v>0</v>
      </c>
      <c r="CI109" s="297">
        <f>IFERROR(INDEX(业绩录入!CG$9:CG$10001,MATCH($B109,业绩录入!$D$9:$D$10001,0)),0)</f>
        <v>0</v>
      </c>
    </row>
    <row r="110" spans="1:87" s="319" customFormat="1">
      <c r="A110" s="638">
        <f t="shared" si="4"/>
        <v>0</v>
      </c>
      <c r="B110" s="297" t="str">
        <f>IFERROR(INDEX(业绩录入!$D$9:$D$44,MATCH(SMALL(业绩录入!$A$9:$A$44,ROW(A64)),业绩录入!$A$9:$A$44,0)),"")</f>
        <v/>
      </c>
      <c r="C110" s="297">
        <f>IFERROR(INDEX(业绩录入!E$9:E$10001,MATCH($B110,业绩录入!$D$9:$D$10001,0)),0)</f>
        <v>0</v>
      </c>
      <c r="D110" s="297">
        <f>IFERROR(INDEX(业绩录入!F$9:F$10001,MATCH($B110,业绩录入!$D$9:$D$10001,0)),0)</f>
        <v>0</v>
      </c>
      <c r="E110" s="297">
        <f>IFERROR(INDEX(业绩录入!G$9:G$10001,MATCH($B110,业绩录入!$D$9:$D$10001,0)),0)</f>
        <v>0</v>
      </c>
      <c r="F110" s="297">
        <f>IFERROR(INDEX(业绩录入!H$9:H$10001,MATCH($B110,业绩录入!$D$9:$D$10001,0)),0)</f>
        <v>0</v>
      </c>
      <c r="G110" s="297">
        <f>IFERROR(INDEX(业绩录入!I$9:I$10001,MATCH($B110,业绩录入!$D$9:$D$10001,0)),0)</f>
        <v>0</v>
      </c>
      <c r="H110" s="297">
        <f>IFERROR(INDEX(业绩录入!J$9:J$10001,MATCH($B110,业绩录入!$D$9:$D$10001,0)),0)</f>
        <v>0</v>
      </c>
      <c r="I110" s="297">
        <f>IFERROR(INDEX(业绩录入!K$9:K$10001,MATCH($B110,业绩录入!$D$9:$D$10001,0)),0)</f>
        <v>0</v>
      </c>
      <c r="J110" s="297">
        <f>IFERROR(INDEX(业绩录入!L$9:L$10001,MATCH($B110,业绩录入!$D$9:$D$10001,0)),0)</f>
        <v>0</v>
      </c>
      <c r="K110" s="297">
        <f>IFERROR(INDEX(业绩录入!M$9:M$10001,MATCH($B110,业绩录入!$D$9:$D$10001,0)),0)</f>
        <v>0</v>
      </c>
      <c r="L110" s="297">
        <f>IFERROR(INDEX(业绩录入!N$9:N$10001,MATCH($B110,业绩录入!$D$9:$D$10001,0)),0)</f>
        <v>0</v>
      </c>
      <c r="M110" s="297">
        <f>IFERROR(INDEX(业绩录入!O$9:O$10001,MATCH($B110,业绩录入!$D$9:$D$10001,0)),0)</f>
        <v>0</v>
      </c>
      <c r="N110" s="297">
        <f>IFERROR(INDEX(业绩录入!P$9:P$10001,MATCH($B110,业绩录入!$D$9:$D$10001,0)),0)</f>
        <v>0</v>
      </c>
      <c r="O110" s="297">
        <f>IFERROR(INDEX(业绩录入!Q$9:Q$10001,MATCH($B110,业绩录入!$D$9:$D$10001,0)),0)</f>
        <v>0</v>
      </c>
      <c r="P110" s="297">
        <f>IFERROR(INDEX(业绩录入!R$9:R$10001,MATCH($B110,业绩录入!$D$9:$D$10001,0)),0)</f>
        <v>0</v>
      </c>
      <c r="Q110" s="297">
        <f>IFERROR(INDEX(业绩录入!S$9:S$10001,MATCH($B110,业绩录入!$D$9:$D$10001,0)),0)</f>
        <v>0</v>
      </c>
      <c r="R110" s="297">
        <f>IFERROR(INDEX(业绩录入!T$9:T$10001,MATCH($B110,业绩录入!$D$9:$D$10001,0)),0)</f>
        <v>0</v>
      </c>
      <c r="S110" s="297">
        <f>IFERROR(INDEX(业绩录入!U$9:U$10001,MATCH($B110,业绩录入!$D$9:$D$10001,0)),0)</f>
        <v>0</v>
      </c>
      <c r="T110" s="297">
        <f>IFERROR(INDEX(业绩录入!V$9:V$10001,MATCH($B110,业绩录入!$D$9:$D$10001,0)),0)</f>
        <v>0</v>
      </c>
      <c r="U110" s="676">
        <f>IFERROR(INDEX(业绩录入!C$9:C$10001,MATCH($B110,业绩录入!$D$9:$D$10001,0)),0)</f>
        <v>0</v>
      </c>
      <c r="V110" s="297"/>
      <c r="W110" s="297"/>
      <c r="X110" s="297"/>
      <c r="Y110" s="297">
        <f>IFERROR(INDEX(业绩录入!W$9:W$10001,MATCH($B110,业绩录入!$D$9:$D$10001,0)),0)</f>
        <v>0</v>
      </c>
      <c r="Z110" s="297">
        <f>IFERROR(INDEX(业绩录入!X$9:X$10001,MATCH($B110,业绩录入!$D$9:$D$10001,0)),0)</f>
        <v>0</v>
      </c>
      <c r="AA110" s="297">
        <f>IFERROR(INDEX(业绩录入!Y$9:Y$10001,MATCH($B110,业绩录入!$D$9:$D$10001,0)),0)</f>
        <v>0</v>
      </c>
      <c r="AB110" s="297">
        <f>IFERROR(INDEX(业绩录入!Z$9:Z$10001,MATCH($B110,业绩录入!$D$9:$D$10001,0)),0)</f>
        <v>0</v>
      </c>
      <c r="AC110" s="297">
        <f>IFERROR(INDEX(业绩录入!AA$9:AA$10001,MATCH($B110,业绩录入!$D$9:$D$10001,0)),0)</f>
        <v>0</v>
      </c>
      <c r="AD110" s="297">
        <f>IFERROR(INDEX(业绩录入!AB$9:AB$10001,MATCH($B110,业绩录入!$D$9:$D$10001,0)),0)</f>
        <v>0</v>
      </c>
      <c r="AE110" s="297">
        <f>IFERROR(INDEX(业绩录入!AC$9:AC$10001,MATCH($B110,业绩录入!$D$9:$D$10001,0)),0)</f>
        <v>0</v>
      </c>
      <c r="AF110" s="297">
        <f>IFERROR(INDEX(业绩录入!AD$9:AD$10001,MATCH($B110,业绩录入!$D$9:$D$10001,0)),0)</f>
        <v>0</v>
      </c>
      <c r="AG110" s="297">
        <f>IFERROR(INDEX(业绩录入!AE$9:AE$10001,MATCH($B110,业绩录入!$D$9:$D$10001,0)),0)</f>
        <v>0</v>
      </c>
      <c r="AH110" s="297">
        <f>IFERROR(INDEX(业绩录入!AF$9:AF$10001,MATCH($B110,业绩录入!$D$9:$D$10001,0)),0)</f>
        <v>0</v>
      </c>
      <c r="AI110" s="297">
        <f>IFERROR(INDEX(业绩录入!AG$9:AG$10001,MATCH($B110,业绩录入!$D$9:$D$10001,0)),0)</f>
        <v>0</v>
      </c>
      <c r="AJ110" s="297">
        <f>IFERROR(INDEX(业绩录入!AH$9:AH$10001,MATCH($B110,业绩录入!$D$9:$D$10001,0)),0)</f>
        <v>0</v>
      </c>
      <c r="AK110" s="297">
        <f>IFERROR(INDEX(业绩录入!AI$9:AI$10001,MATCH($B110,业绩录入!$D$9:$D$10001,0)),0)</f>
        <v>0</v>
      </c>
      <c r="AL110" s="297">
        <f>IFERROR(INDEX(业绩录入!AJ$9:AJ$10001,MATCH($B110,业绩录入!$D$9:$D$10001,0)),0)</f>
        <v>0</v>
      </c>
      <c r="AM110" s="297">
        <f>IFERROR(INDEX(业绩录入!AK$9:AK$10001,MATCH($B110,业绩录入!$D$9:$D$10001,0)),0)</f>
        <v>0</v>
      </c>
      <c r="AN110" s="297">
        <f>IFERROR(INDEX(业绩录入!AL$9:AL$10001,MATCH($B110,业绩录入!$D$9:$D$10001,0)),0)</f>
        <v>0</v>
      </c>
      <c r="AO110" s="297">
        <f>IFERROR(INDEX(业绩录入!AM$9:AM$10001,MATCH($B110,业绩录入!$D$9:$D$10001,0)),0)</f>
        <v>0</v>
      </c>
      <c r="AP110" s="297">
        <f>IFERROR(INDEX(业绩录入!AN$9:AN$10001,MATCH($B110,业绩录入!$D$9:$D$10001,0)),0)</f>
        <v>0</v>
      </c>
      <c r="AQ110" s="297">
        <f>IFERROR(INDEX(业绩录入!AO$9:AO$10001,MATCH($B110,业绩录入!$D$9:$D$10001,0)),0)</f>
        <v>0</v>
      </c>
      <c r="AR110" s="297">
        <f>IFERROR(INDEX(业绩录入!AP$9:AP$10001,MATCH($B110,业绩录入!$D$9:$D$10001,0)),0)</f>
        <v>0</v>
      </c>
      <c r="AS110" s="297">
        <f>IFERROR(INDEX(业绩录入!AQ$9:AQ$10001,MATCH($B110,业绩录入!$D$9:$D$10001,0)),0)</f>
        <v>0</v>
      </c>
      <c r="AT110" s="297">
        <f>IFERROR(INDEX(业绩录入!AR$9:AR$10001,MATCH($B110,业绩录入!$D$9:$D$10001,0)),0)</f>
        <v>0</v>
      </c>
      <c r="AU110" s="297">
        <f>IFERROR(INDEX(业绩录入!AS$9:AS$10001,MATCH($B110,业绩录入!$D$9:$D$10001,0)),0)</f>
        <v>0</v>
      </c>
      <c r="AV110" s="297">
        <f>IFERROR(INDEX(业绩录入!AT$9:AT$10001,MATCH($B110,业绩录入!$D$9:$D$10001,0)),0)</f>
        <v>0</v>
      </c>
      <c r="AW110" s="297">
        <f>IFERROR(INDEX(业绩录入!AU$9:AU$10001,MATCH($B110,业绩录入!$D$9:$D$10001,0)),0)</f>
        <v>0</v>
      </c>
      <c r="AX110" s="297">
        <f>IFERROR(INDEX(业绩录入!AV$9:AV$10001,MATCH($B110,业绩录入!$D$9:$D$10001,0)),0)</f>
        <v>0</v>
      </c>
      <c r="AY110" s="297">
        <f>IFERROR(INDEX(业绩录入!AW$9:AW$10001,MATCH($B110,业绩录入!$D$9:$D$10001,0)),0)</f>
        <v>0</v>
      </c>
      <c r="AZ110" s="297">
        <f>IFERROR(INDEX(业绩录入!AX$9:AX$10001,MATCH($B110,业绩录入!$D$9:$D$10001,0)),0)</f>
        <v>0</v>
      </c>
      <c r="BA110" s="297">
        <f>IFERROR(INDEX(业绩录入!AY$9:AY$10001,MATCH($B110,业绩录入!$D$9:$D$10001,0)),0)</f>
        <v>0</v>
      </c>
      <c r="BB110" s="297">
        <f>IFERROR(INDEX(业绩录入!AZ$9:AZ$10001,MATCH($B110,业绩录入!$D$9:$D$10001,0)),0)</f>
        <v>0</v>
      </c>
      <c r="BC110" s="297">
        <f>IFERROR(INDEX(业绩录入!BA$9:BA$10001,MATCH($B110,业绩录入!$D$9:$D$10001,0)),0)</f>
        <v>0</v>
      </c>
      <c r="BD110" s="297">
        <f>IFERROR(INDEX(业绩录入!BB$9:BB$10001,MATCH($B110,业绩录入!$D$9:$D$10001,0)),0)</f>
        <v>0</v>
      </c>
      <c r="BE110" s="297">
        <f>IFERROR(INDEX(业绩录入!BC$9:BC$10001,MATCH($B110,业绩录入!$D$9:$D$10001,0)),0)</f>
        <v>0</v>
      </c>
      <c r="BF110" s="297">
        <f>IFERROR(INDEX(业绩录入!BD$9:BD$10001,MATCH($B110,业绩录入!$D$9:$D$10001,0)),0)</f>
        <v>0</v>
      </c>
      <c r="BG110" s="297">
        <f>IFERROR(INDEX(业绩录入!BE$9:BE$10001,MATCH($B110,业绩录入!$D$9:$D$10001,0)),0)</f>
        <v>0</v>
      </c>
      <c r="BH110" s="297">
        <f>IFERROR(INDEX(业绩录入!BF$9:BF$10001,MATCH($B110,业绩录入!$D$9:$D$10001,0)),0)</f>
        <v>0</v>
      </c>
      <c r="BI110" s="297">
        <f>IFERROR(INDEX(业绩录入!BG$9:BG$10001,MATCH($B110,业绩录入!$D$9:$D$10001,0)),0)</f>
        <v>0</v>
      </c>
      <c r="BJ110" s="297">
        <f>IFERROR(INDEX(业绩录入!BH$9:BH$10001,MATCH($B110,业绩录入!$D$9:$D$10001,0)),0)</f>
        <v>0</v>
      </c>
      <c r="BK110" s="297">
        <f>IFERROR(INDEX(业绩录入!BI$9:BI$10001,MATCH($B110,业绩录入!$D$9:$D$10001,0)),0)</f>
        <v>0</v>
      </c>
      <c r="BL110" s="297">
        <f>IFERROR(INDEX(业绩录入!BJ$9:BJ$10001,MATCH($B110,业绩录入!$D$9:$D$10001,0)),0)</f>
        <v>0</v>
      </c>
      <c r="BM110" s="297">
        <f>IFERROR(INDEX(业绩录入!BK$9:BK$10001,MATCH($B110,业绩录入!$D$9:$D$10001,0)),0)</f>
        <v>0</v>
      </c>
      <c r="BN110" s="297">
        <f>IFERROR(INDEX(业绩录入!BL$9:BL$10001,MATCH($B110,业绩录入!$D$9:$D$10001,0)),0)</f>
        <v>0</v>
      </c>
      <c r="BO110" s="297">
        <f>IFERROR(INDEX(业绩录入!BM$9:BM$10001,MATCH($B110,业绩录入!$D$9:$D$10001,0)),0)</f>
        <v>0</v>
      </c>
      <c r="BP110" s="297">
        <f>IFERROR(INDEX(业绩录入!BN$9:BN$10001,MATCH($B110,业绩录入!$D$9:$D$10001,0)),0)</f>
        <v>0</v>
      </c>
      <c r="BQ110" s="297">
        <f>IFERROR(INDEX(业绩录入!BO$9:BO$10001,MATCH($B110,业绩录入!$D$9:$D$10001,0)),0)</f>
        <v>0</v>
      </c>
      <c r="BR110" s="297">
        <f>IFERROR(INDEX(业绩录入!BP$9:BP$10001,MATCH($B110,业绩录入!$D$9:$D$10001,0)),0)</f>
        <v>0</v>
      </c>
      <c r="BS110" s="297">
        <f>IFERROR(INDEX(业绩录入!BQ$9:BQ$10001,MATCH($B110,业绩录入!$D$9:$D$10001,0)),0)</f>
        <v>0</v>
      </c>
      <c r="BT110" s="297">
        <f>IFERROR(INDEX(业绩录入!BR$9:BR$10001,MATCH($B110,业绩录入!$D$9:$D$10001,0)),0)</f>
        <v>0</v>
      </c>
      <c r="BU110" s="297">
        <f>IFERROR(INDEX(业绩录入!BS$9:BS$10001,MATCH($B110,业绩录入!$D$9:$D$10001,0)),0)</f>
        <v>0</v>
      </c>
      <c r="BV110" s="297">
        <f>IFERROR(INDEX(业绩录入!BT$9:BT$10001,MATCH($B110,业绩录入!$D$9:$D$10001,0)),0)</f>
        <v>0</v>
      </c>
      <c r="BW110" s="297">
        <f>IFERROR(INDEX(业绩录入!BU$9:BU$10001,MATCH($B110,业绩录入!$D$9:$D$10001,0)),0)</f>
        <v>0</v>
      </c>
      <c r="BX110" s="297">
        <f>IFERROR(INDEX(业绩录入!BV$9:BV$10001,MATCH($B110,业绩录入!$D$9:$D$10001,0)),0)</f>
        <v>0</v>
      </c>
      <c r="BY110" s="297">
        <f>IFERROR(INDEX(业绩录入!BW$9:BW$10001,MATCH($B110,业绩录入!$D$9:$D$10001,0)),0)</f>
        <v>0</v>
      </c>
      <c r="BZ110" s="297">
        <f>IFERROR(INDEX(业绩录入!BX$9:BX$10001,MATCH($B110,业绩录入!$D$9:$D$10001,0)),0)</f>
        <v>0</v>
      </c>
      <c r="CA110" s="297">
        <f>IFERROR(INDEX(业绩录入!BY$9:BY$10001,MATCH($B110,业绩录入!$D$9:$D$10001,0)),0)</f>
        <v>0</v>
      </c>
      <c r="CB110" s="297">
        <f>IFERROR(INDEX(业绩录入!BZ$9:BZ$10001,MATCH($B110,业绩录入!$D$9:$D$10001,0)),0)</f>
        <v>0</v>
      </c>
      <c r="CC110" s="297">
        <f>IFERROR(INDEX(业绩录入!CA$9:CA$10001,MATCH($B110,业绩录入!$D$9:$D$10001,0)),0)</f>
        <v>0</v>
      </c>
      <c r="CD110" s="297">
        <f>IFERROR(INDEX(业绩录入!CB$9:CB$10001,MATCH($B110,业绩录入!$D$9:$D$10001,0)),0)</f>
        <v>0</v>
      </c>
      <c r="CE110" s="297">
        <f>IFERROR(INDEX(业绩录入!CC$9:CC$10001,MATCH($B110,业绩录入!$D$9:$D$10001,0)),0)</f>
        <v>0</v>
      </c>
      <c r="CF110" s="297">
        <f>IFERROR(INDEX(业绩录入!CD$9:CD$10001,MATCH($B110,业绩录入!$D$9:$D$10001,0)),0)</f>
        <v>0</v>
      </c>
      <c r="CG110" s="297">
        <f>IFERROR(INDEX(业绩录入!CE$9:CE$10001,MATCH($B110,业绩录入!$D$9:$D$10001,0)),0)</f>
        <v>0</v>
      </c>
      <c r="CH110" s="297">
        <f>IFERROR(INDEX(业绩录入!CF$9:CF$10001,MATCH($B110,业绩录入!$D$9:$D$10001,0)),0)</f>
        <v>0</v>
      </c>
      <c r="CI110" s="297">
        <f>IFERROR(INDEX(业绩录入!CG$9:CG$10001,MATCH($B110,业绩录入!$D$9:$D$10001,0)),0)</f>
        <v>0</v>
      </c>
    </row>
    <row r="111" spans="1:87" s="319" customFormat="1">
      <c r="A111" s="638">
        <f t="shared" si="4"/>
        <v>0</v>
      </c>
      <c r="B111" s="297" t="str">
        <f>IFERROR(INDEX(业绩录入!$D$9:$D$44,MATCH(SMALL(业绩录入!$A$9:$A$44,ROW(A65)),业绩录入!$A$9:$A$44,0)),"")</f>
        <v/>
      </c>
      <c r="C111" s="297">
        <f>IFERROR(INDEX(业绩录入!E$9:E$10001,MATCH($B111,业绩录入!$D$9:$D$10001,0)),0)</f>
        <v>0</v>
      </c>
      <c r="D111" s="297">
        <f>IFERROR(INDEX(业绩录入!F$9:F$10001,MATCH($B111,业绩录入!$D$9:$D$10001,0)),0)</f>
        <v>0</v>
      </c>
      <c r="E111" s="297">
        <f>IFERROR(INDEX(业绩录入!G$9:G$10001,MATCH($B111,业绩录入!$D$9:$D$10001,0)),0)</f>
        <v>0</v>
      </c>
      <c r="F111" s="297">
        <f>IFERROR(INDEX(业绩录入!H$9:H$10001,MATCH($B111,业绩录入!$D$9:$D$10001,0)),0)</f>
        <v>0</v>
      </c>
      <c r="G111" s="297">
        <f>IFERROR(INDEX(业绩录入!I$9:I$10001,MATCH($B111,业绩录入!$D$9:$D$10001,0)),0)</f>
        <v>0</v>
      </c>
      <c r="H111" s="297">
        <f>IFERROR(INDEX(业绩录入!J$9:J$10001,MATCH($B111,业绩录入!$D$9:$D$10001,0)),0)</f>
        <v>0</v>
      </c>
      <c r="I111" s="297">
        <f>IFERROR(INDEX(业绩录入!K$9:K$10001,MATCH($B111,业绩录入!$D$9:$D$10001,0)),0)</f>
        <v>0</v>
      </c>
      <c r="J111" s="297">
        <f>IFERROR(INDEX(业绩录入!L$9:L$10001,MATCH($B111,业绩录入!$D$9:$D$10001,0)),0)</f>
        <v>0</v>
      </c>
      <c r="K111" s="297">
        <f>IFERROR(INDEX(业绩录入!M$9:M$10001,MATCH($B111,业绩录入!$D$9:$D$10001,0)),0)</f>
        <v>0</v>
      </c>
      <c r="L111" s="297">
        <f>IFERROR(INDEX(业绩录入!N$9:N$10001,MATCH($B111,业绩录入!$D$9:$D$10001,0)),0)</f>
        <v>0</v>
      </c>
      <c r="M111" s="297">
        <f>IFERROR(INDEX(业绩录入!O$9:O$10001,MATCH($B111,业绩录入!$D$9:$D$10001,0)),0)</f>
        <v>0</v>
      </c>
      <c r="N111" s="297">
        <f>IFERROR(INDEX(业绩录入!P$9:P$10001,MATCH($B111,业绩录入!$D$9:$D$10001,0)),0)</f>
        <v>0</v>
      </c>
      <c r="O111" s="297">
        <f>IFERROR(INDEX(业绩录入!Q$9:Q$10001,MATCH($B111,业绩录入!$D$9:$D$10001,0)),0)</f>
        <v>0</v>
      </c>
      <c r="P111" s="297">
        <f>IFERROR(INDEX(业绩录入!R$9:R$10001,MATCH($B111,业绩录入!$D$9:$D$10001,0)),0)</f>
        <v>0</v>
      </c>
      <c r="Q111" s="297">
        <f>IFERROR(INDEX(业绩录入!S$9:S$10001,MATCH($B111,业绩录入!$D$9:$D$10001,0)),0)</f>
        <v>0</v>
      </c>
      <c r="R111" s="297">
        <f>IFERROR(INDEX(业绩录入!T$9:T$10001,MATCH($B111,业绩录入!$D$9:$D$10001,0)),0)</f>
        <v>0</v>
      </c>
      <c r="S111" s="297">
        <f>IFERROR(INDEX(业绩录入!U$9:U$10001,MATCH($B111,业绩录入!$D$9:$D$10001,0)),0)</f>
        <v>0</v>
      </c>
      <c r="T111" s="297">
        <f>IFERROR(INDEX(业绩录入!V$9:V$10001,MATCH($B111,业绩录入!$D$9:$D$10001,0)),0)</f>
        <v>0</v>
      </c>
      <c r="U111" s="676">
        <f>IFERROR(INDEX(业绩录入!C$9:C$10001,MATCH($B111,业绩录入!$D$9:$D$10001,0)),0)</f>
        <v>0</v>
      </c>
      <c r="V111" s="297"/>
      <c r="W111" s="297"/>
      <c r="X111" s="297"/>
      <c r="Y111" s="297">
        <f>IFERROR(INDEX(业绩录入!W$9:W$10001,MATCH($B111,业绩录入!$D$9:$D$10001,0)),0)</f>
        <v>0</v>
      </c>
      <c r="Z111" s="297">
        <f>IFERROR(INDEX(业绩录入!X$9:X$10001,MATCH($B111,业绩录入!$D$9:$D$10001,0)),0)</f>
        <v>0</v>
      </c>
      <c r="AA111" s="297">
        <f>IFERROR(INDEX(业绩录入!Y$9:Y$10001,MATCH($B111,业绩录入!$D$9:$D$10001,0)),0)</f>
        <v>0</v>
      </c>
      <c r="AB111" s="297">
        <f>IFERROR(INDEX(业绩录入!Z$9:Z$10001,MATCH($B111,业绩录入!$D$9:$D$10001,0)),0)</f>
        <v>0</v>
      </c>
      <c r="AC111" s="297">
        <f>IFERROR(INDEX(业绩录入!AA$9:AA$10001,MATCH($B111,业绩录入!$D$9:$D$10001,0)),0)</f>
        <v>0</v>
      </c>
      <c r="AD111" s="297">
        <f>IFERROR(INDEX(业绩录入!AB$9:AB$10001,MATCH($B111,业绩录入!$D$9:$D$10001,0)),0)</f>
        <v>0</v>
      </c>
      <c r="AE111" s="297">
        <f>IFERROR(INDEX(业绩录入!AC$9:AC$10001,MATCH($B111,业绩录入!$D$9:$D$10001,0)),0)</f>
        <v>0</v>
      </c>
      <c r="AF111" s="297">
        <f>IFERROR(INDEX(业绩录入!AD$9:AD$10001,MATCH($B111,业绩录入!$D$9:$D$10001,0)),0)</f>
        <v>0</v>
      </c>
      <c r="AG111" s="297">
        <f>IFERROR(INDEX(业绩录入!AE$9:AE$10001,MATCH($B111,业绩录入!$D$9:$D$10001,0)),0)</f>
        <v>0</v>
      </c>
      <c r="AH111" s="297">
        <f>IFERROR(INDEX(业绩录入!AF$9:AF$10001,MATCH($B111,业绩录入!$D$9:$D$10001,0)),0)</f>
        <v>0</v>
      </c>
      <c r="AI111" s="297">
        <f>IFERROR(INDEX(业绩录入!AG$9:AG$10001,MATCH($B111,业绩录入!$D$9:$D$10001,0)),0)</f>
        <v>0</v>
      </c>
      <c r="AJ111" s="297">
        <f>IFERROR(INDEX(业绩录入!AH$9:AH$10001,MATCH($B111,业绩录入!$D$9:$D$10001,0)),0)</f>
        <v>0</v>
      </c>
      <c r="AK111" s="297">
        <f>IFERROR(INDEX(业绩录入!AI$9:AI$10001,MATCH($B111,业绩录入!$D$9:$D$10001,0)),0)</f>
        <v>0</v>
      </c>
      <c r="AL111" s="297">
        <f>IFERROR(INDEX(业绩录入!AJ$9:AJ$10001,MATCH($B111,业绩录入!$D$9:$D$10001,0)),0)</f>
        <v>0</v>
      </c>
      <c r="AM111" s="297">
        <f>IFERROR(INDEX(业绩录入!AK$9:AK$10001,MATCH($B111,业绩录入!$D$9:$D$10001,0)),0)</f>
        <v>0</v>
      </c>
      <c r="AN111" s="297">
        <f>IFERROR(INDEX(业绩录入!AL$9:AL$10001,MATCH($B111,业绩录入!$D$9:$D$10001,0)),0)</f>
        <v>0</v>
      </c>
      <c r="AO111" s="297">
        <f>IFERROR(INDEX(业绩录入!AM$9:AM$10001,MATCH($B111,业绩录入!$D$9:$D$10001,0)),0)</f>
        <v>0</v>
      </c>
      <c r="AP111" s="297">
        <f>IFERROR(INDEX(业绩录入!AN$9:AN$10001,MATCH($B111,业绩录入!$D$9:$D$10001,0)),0)</f>
        <v>0</v>
      </c>
      <c r="AQ111" s="297">
        <f>IFERROR(INDEX(业绩录入!AO$9:AO$10001,MATCH($B111,业绩录入!$D$9:$D$10001,0)),0)</f>
        <v>0</v>
      </c>
      <c r="AR111" s="297">
        <f>IFERROR(INDEX(业绩录入!AP$9:AP$10001,MATCH($B111,业绩录入!$D$9:$D$10001,0)),0)</f>
        <v>0</v>
      </c>
      <c r="AS111" s="297">
        <f>IFERROR(INDEX(业绩录入!AQ$9:AQ$10001,MATCH($B111,业绩录入!$D$9:$D$10001,0)),0)</f>
        <v>0</v>
      </c>
      <c r="AT111" s="297">
        <f>IFERROR(INDEX(业绩录入!AR$9:AR$10001,MATCH($B111,业绩录入!$D$9:$D$10001,0)),0)</f>
        <v>0</v>
      </c>
      <c r="AU111" s="297">
        <f>IFERROR(INDEX(业绩录入!AS$9:AS$10001,MATCH($B111,业绩录入!$D$9:$D$10001,0)),0)</f>
        <v>0</v>
      </c>
      <c r="AV111" s="297">
        <f>IFERROR(INDEX(业绩录入!AT$9:AT$10001,MATCH($B111,业绩录入!$D$9:$D$10001,0)),0)</f>
        <v>0</v>
      </c>
      <c r="AW111" s="297">
        <f>IFERROR(INDEX(业绩录入!AU$9:AU$10001,MATCH($B111,业绩录入!$D$9:$D$10001,0)),0)</f>
        <v>0</v>
      </c>
      <c r="AX111" s="297">
        <f>IFERROR(INDEX(业绩录入!AV$9:AV$10001,MATCH($B111,业绩录入!$D$9:$D$10001,0)),0)</f>
        <v>0</v>
      </c>
      <c r="AY111" s="297">
        <f>IFERROR(INDEX(业绩录入!AW$9:AW$10001,MATCH($B111,业绩录入!$D$9:$D$10001,0)),0)</f>
        <v>0</v>
      </c>
      <c r="AZ111" s="297">
        <f>IFERROR(INDEX(业绩录入!AX$9:AX$10001,MATCH($B111,业绩录入!$D$9:$D$10001,0)),0)</f>
        <v>0</v>
      </c>
      <c r="BA111" s="297">
        <f>IFERROR(INDEX(业绩录入!AY$9:AY$10001,MATCH($B111,业绩录入!$D$9:$D$10001,0)),0)</f>
        <v>0</v>
      </c>
      <c r="BB111" s="297">
        <f>IFERROR(INDEX(业绩录入!AZ$9:AZ$10001,MATCH($B111,业绩录入!$D$9:$D$10001,0)),0)</f>
        <v>0</v>
      </c>
      <c r="BC111" s="297">
        <f>IFERROR(INDEX(业绩录入!BA$9:BA$10001,MATCH($B111,业绩录入!$D$9:$D$10001,0)),0)</f>
        <v>0</v>
      </c>
      <c r="BD111" s="297">
        <f>IFERROR(INDEX(业绩录入!BB$9:BB$10001,MATCH($B111,业绩录入!$D$9:$D$10001,0)),0)</f>
        <v>0</v>
      </c>
      <c r="BE111" s="297">
        <f>IFERROR(INDEX(业绩录入!BC$9:BC$10001,MATCH($B111,业绩录入!$D$9:$D$10001,0)),0)</f>
        <v>0</v>
      </c>
      <c r="BF111" s="297">
        <f>IFERROR(INDEX(业绩录入!BD$9:BD$10001,MATCH($B111,业绩录入!$D$9:$D$10001,0)),0)</f>
        <v>0</v>
      </c>
      <c r="BG111" s="297">
        <f>IFERROR(INDEX(业绩录入!BE$9:BE$10001,MATCH($B111,业绩录入!$D$9:$D$10001,0)),0)</f>
        <v>0</v>
      </c>
      <c r="BH111" s="297">
        <f>IFERROR(INDEX(业绩录入!BF$9:BF$10001,MATCH($B111,业绩录入!$D$9:$D$10001,0)),0)</f>
        <v>0</v>
      </c>
      <c r="BI111" s="297">
        <f>IFERROR(INDEX(业绩录入!BG$9:BG$10001,MATCH($B111,业绩录入!$D$9:$D$10001,0)),0)</f>
        <v>0</v>
      </c>
      <c r="BJ111" s="297">
        <f>IFERROR(INDEX(业绩录入!BH$9:BH$10001,MATCH($B111,业绩录入!$D$9:$D$10001,0)),0)</f>
        <v>0</v>
      </c>
      <c r="BK111" s="297">
        <f>IFERROR(INDEX(业绩录入!BI$9:BI$10001,MATCH($B111,业绩录入!$D$9:$D$10001,0)),0)</f>
        <v>0</v>
      </c>
      <c r="BL111" s="297">
        <f>IFERROR(INDEX(业绩录入!BJ$9:BJ$10001,MATCH($B111,业绩录入!$D$9:$D$10001,0)),0)</f>
        <v>0</v>
      </c>
      <c r="BM111" s="297">
        <f>IFERROR(INDEX(业绩录入!BK$9:BK$10001,MATCH($B111,业绩录入!$D$9:$D$10001,0)),0)</f>
        <v>0</v>
      </c>
      <c r="BN111" s="297">
        <f>IFERROR(INDEX(业绩录入!BL$9:BL$10001,MATCH($B111,业绩录入!$D$9:$D$10001,0)),0)</f>
        <v>0</v>
      </c>
      <c r="BO111" s="297">
        <f>IFERROR(INDEX(业绩录入!BM$9:BM$10001,MATCH($B111,业绩录入!$D$9:$D$10001,0)),0)</f>
        <v>0</v>
      </c>
      <c r="BP111" s="297">
        <f>IFERROR(INDEX(业绩录入!BN$9:BN$10001,MATCH($B111,业绩录入!$D$9:$D$10001,0)),0)</f>
        <v>0</v>
      </c>
      <c r="BQ111" s="297">
        <f>IFERROR(INDEX(业绩录入!BO$9:BO$10001,MATCH($B111,业绩录入!$D$9:$D$10001,0)),0)</f>
        <v>0</v>
      </c>
      <c r="BR111" s="297">
        <f>IFERROR(INDEX(业绩录入!BP$9:BP$10001,MATCH($B111,业绩录入!$D$9:$D$10001,0)),0)</f>
        <v>0</v>
      </c>
      <c r="BS111" s="297">
        <f>IFERROR(INDEX(业绩录入!BQ$9:BQ$10001,MATCH($B111,业绩录入!$D$9:$D$10001,0)),0)</f>
        <v>0</v>
      </c>
      <c r="BT111" s="297">
        <f>IFERROR(INDEX(业绩录入!BR$9:BR$10001,MATCH($B111,业绩录入!$D$9:$D$10001,0)),0)</f>
        <v>0</v>
      </c>
      <c r="BU111" s="297">
        <f>IFERROR(INDEX(业绩录入!BS$9:BS$10001,MATCH($B111,业绩录入!$D$9:$D$10001,0)),0)</f>
        <v>0</v>
      </c>
      <c r="BV111" s="297">
        <f>IFERROR(INDEX(业绩录入!BT$9:BT$10001,MATCH($B111,业绩录入!$D$9:$D$10001,0)),0)</f>
        <v>0</v>
      </c>
      <c r="BW111" s="297">
        <f>IFERROR(INDEX(业绩录入!BU$9:BU$10001,MATCH($B111,业绩录入!$D$9:$D$10001,0)),0)</f>
        <v>0</v>
      </c>
      <c r="BX111" s="297">
        <f>IFERROR(INDEX(业绩录入!BV$9:BV$10001,MATCH($B111,业绩录入!$D$9:$D$10001,0)),0)</f>
        <v>0</v>
      </c>
      <c r="BY111" s="297">
        <f>IFERROR(INDEX(业绩录入!BW$9:BW$10001,MATCH($B111,业绩录入!$D$9:$D$10001,0)),0)</f>
        <v>0</v>
      </c>
      <c r="BZ111" s="297">
        <f>IFERROR(INDEX(业绩录入!BX$9:BX$10001,MATCH($B111,业绩录入!$D$9:$D$10001,0)),0)</f>
        <v>0</v>
      </c>
      <c r="CA111" s="297">
        <f>IFERROR(INDEX(业绩录入!BY$9:BY$10001,MATCH($B111,业绩录入!$D$9:$D$10001,0)),0)</f>
        <v>0</v>
      </c>
      <c r="CB111" s="297">
        <f>IFERROR(INDEX(业绩录入!BZ$9:BZ$10001,MATCH($B111,业绩录入!$D$9:$D$10001,0)),0)</f>
        <v>0</v>
      </c>
      <c r="CC111" s="297">
        <f>IFERROR(INDEX(业绩录入!CA$9:CA$10001,MATCH($B111,业绩录入!$D$9:$D$10001,0)),0)</f>
        <v>0</v>
      </c>
      <c r="CD111" s="297">
        <f>IFERROR(INDEX(业绩录入!CB$9:CB$10001,MATCH($B111,业绩录入!$D$9:$D$10001,0)),0)</f>
        <v>0</v>
      </c>
      <c r="CE111" s="297">
        <f>IFERROR(INDEX(业绩录入!CC$9:CC$10001,MATCH($B111,业绩录入!$D$9:$D$10001,0)),0)</f>
        <v>0</v>
      </c>
      <c r="CF111" s="297">
        <f>IFERROR(INDEX(业绩录入!CD$9:CD$10001,MATCH($B111,业绩录入!$D$9:$D$10001,0)),0)</f>
        <v>0</v>
      </c>
      <c r="CG111" s="297">
        <f>IFERROR(INDEX(业绩录入!CE$9:CE$10001,MATCH($B111,业绩录入!$D$9:$D$10001,0)),0)</f>
        <v>0</v>
      </c>
      <c r="CH111" s="297">
        <f>IFERROR(INDEX(业绩录入!CF$9:CF$10001,MATCH($B111,业绩录入!$D$9:$D$10001,0)),0)</f>
        <v>0</v>
      </c>
      <c r="CI111" s="297">
        <f>IFERROR(INDEX(业绩录入!CG$9:CG$10001,MATCH($B111,业绩录入!$D$9:$D$10001,0)),0)</f>
        <v>0</v>
      </c>
    </row>
    <row r="112" spans="1:87" s="319" customFormat="1">
      <c r="A112" s="638">
        <f t="shared" ref="A112:A134" si="5">IF(C112=0,0,IF(ROW(A112)=$D$2,4,0))</f>
        <v>0</v>
      </c>
      <c r="B112" s="297" t="str">
        <f>IFERROR(INDEX(业绩录入!$D$9:$D$44,MATCH(SMALL(业绩录入!$A$9:$A$44,ROW(A66)),业绩录入!$A$9:$A$44,0)),"")</f>
        <v/>
      </c>
      <c r="C112" s="297">
        <f>IFERROR(INDEX(业绩录入!E$9:E$10001,MATCH($B112,业绩录入!$D$9:$D$10001,0)),0)</f>
        <v>0</v>
      </c>
      <c r="D112" s="297">
        <f>IFERROR(INDEX(业绩录入!F$9:F$10001,MATCH($B112,业绩录入!$D$9:$D$10001,0)),0)</f>
        <v>0</v>
      </c>
      <c r="E112" s="297">
        <f>IFERROR(INDEX(业绩录入!G$9:G$10001,MATCH($B112,业绩录入!$D$9:$D$10001,0)),0)</f>
        <v>0</v>
      </c>
      <c r="F112" s="297">
        <f>IFERROR(INDEX(业绩录入!H$9:H$10001,MATCH($B112,业绩录入!$D$9:$D$10001,0)),0)</f>
        <v>0</v>
      </c>
      <c r="G112" s="297">
        <f>IFERROR(INDEX(业绩录入!I$9:I$10001,MATCH($B112,业绩录入!$D$9:$D$10001,0)),0)</f>
        <v>0</v>
      </c>
      <c r="H112" s="297">
        <f>IFERROR(INDEX(业绩录入!J$9:J$10001,MATCH($B112,业绩录入!$D$9:$D$10001,0)),0)</f>
        <v>0</v>
      </c>
      <c r="I112" s="297">
        <f>IFERROR(INDEX(业绩录入!K$9:K$10001,MATCH($B112,业绩录入!$D$9:$D$10001,0)),0)</f>
        <v>0</v>
      </c>
      <c r="J112" s="297">
        <f>IFERROR(INDEX(业绩录入!L$9:L$10001,MATCH($B112,业绩录入!$D$9:$D$10001,0)),0)</f>
        <v>0</v>
      </c>
      <c r="K112" s="297">
        <f>IFERROR(INDEX(业绩录入!M$9:M$10001,MATCH($B112,业绩录入!$D$9:$D$10001,0)),0)</f>
        <v>0</v>
      </c>
      <c r="L112" s="297">
        <f>IFERROR(INDEX(业绩录入!N$9:N$10001,MATCH($B112,业绩录入!$D$9:$D$10001,0)),0)</f>
        <v>0</v>
      </c>
      <c r="M112" s="297">
        <f>IFERROR(INDEX(业绩录入!O$9:O$10001,MATCH($B112,业绩录入!$D$9:$D$10001,0)),0)</f>
        <v>0</v>
      </c>
      <c r="N112" s="297">
        <f>IFERROR(INDEX(业绩录入!P$9:P$10001,MATCH($B112,业绩录入!$D$9:$D$10001,0)),0)</f>
        <v>0</v>
      </c>
      <c r="O112" s="297">
        <f>IFERROR(INDEX(业绩录入!Q$9:Q$10001,MATCH($B112,业绩录入!$D$9:$D$10001,0)),0)</f>
        <v>0</v>
      </c>
      <c r="P112" s="297">
        <f>IFERROR(INDEX(业绩录入!R$9:R$10001,MATCH($B112,业绩录入!$D$9:$D$10001,0)),0)</f>
        <v>0</v>
      </c>
      <c r="Q112" s="297">
        <f>IFERROR(INDEX(业绩录入!S$9:S$10001,MATCH($B112,业绩录入!$D$9:$D$10001,0)),0)</f>
        <v>0</v>
      </c>
      <c r="R112" s="297">
        <f>IFERROR(INDEX(业绩录入!T$9:T$10001,MATCH($B112,业绩录入!$D$9:$D$10001,0)),0)</f>
        <v>0</v>
      </c>
      <c r="S112" s="297">
        <f>IFERROR(INDEX(业绩录入!U$9:U$10001,MATCH($B112,业绩录入!$D$9:$D$10001,0)),0)</f>
        <v>0</v>
      </c>
      <c r="T112" s="297">
        <f>IFERROR(INDEX(业绩录入!V$9:V$10001,MATCH($B112,业绩录入!$D$9:$D$10001,0)),0)</f>
        <v>0</v>
      </c>
      <c r="U112" s="676">
        <f>IFERROR(INDEX(业绩录入!C$9:C$10001,MATCH($B112,业绩录入!$D$9:$D$10001,0)),0)</f>
        <v>0</v>
      </c>
      <c r="V112" s="297"/>
      <c r="W112" s="297"/>
      <c r="X112" s="297"/>
      <c r="Y112" s="297">
        <f>IFERROR(INDEX(业绩录入!W$9:W$10001,MATCH($B112,业绩录入!$D$9:$D$10001,0)),0)</f>
        <v>0</v>
      </c>
      <c r="Z112" s="297">
        <f>IFERROR(INDEX(业绩录入!X$9:X$10001,MATCH($B112,业绩录入!$D$9:$D$10001,0)),0)</f>
        <v>0</v>
      </c>
      <c r="AA112" s="297">
        <f>IFERROR(INDEX(业绩录入!Y$9:Y$10001,MATCH($B112,业绩录入!$D$9:$D$10001,0)),0)</f>
        <v>0</v>
      </c>
      <c r="AB112" s="297">
        <f>IFERROR(INDEX(业绩录入!Z$9:Z$10001,MATCH($B112,业绩录入!$D$9:$D$10001,0)),0)</f>
        <v>0</v>
      </c>
      <c r="AC112" s="297">
        <f>IFERROR(INDEX(业绩录入!AA$9:AA$10001,MATCH($B112,业绩录入!$D$9:$D$10001,0)),0)</f>
        <v>0</v>
      </c>
      <c r="AD112" s="297">
        <f>IFERROR(INDEX(业绩录入!AB$9:AB$10001,MATCH($B112,业绩录入!$D$9:$D$10001,0)),0)</f>
        <v>0</v>
      </c>
      <c r="AE112" s="297">
        <f>IFERROR(INDEX(业绩录入!AC$9:AC$10001,MATCH($B112,业绩录入!$D$9:$D$10001,0)),0)</f>
        <v>0</v>
      </c>
      <c r="AF112" s="297">
        <f>IFERROR(INDEX(业绩录入!AD$9:AD$10001,MATCH($B112,业绩录入!$D$9:$D$10001,0)),0)</f>
        <v>0</v>
      </c>
      <c r="AG112" s="297">
        <f>IFERROR(INDEX(业绩录入!AE$9:AE$10001,MATCH($B112,业绩录入!$D$9:$D$10001,0)),0)</f>
        <v>0</v>
      </c>
      <c r="AH112" s="297">
        <f>IFERROR(INDEX(业绩录入!AF$9:AF$10001,MATCH($B112,业绩录入!$D$9:$D$10001,0)),0)</f>
        <v>0</v>
      </c>
      <c r="AI112" s="297">
        <f>IFERROR(INDEX(业绩录入!AG$9:AG$10001,MATCH($B112,业绩录入!$D$9:$D$10001,0)),0)</f>
        <v>0</v>
      </c>
      <c r="AJ112" s="297">
        <f>IFERROR(INDEX(业绩录入!AH$9:AH$10001,MATCH($B112,业绩录入!$D$9:$D$10001,0)),0)</f>
        <v>0</v>
      </c>
      <c r="AK112" s="297">
        <f>IFERROR(INDEX(业绩录入!AI$9:AI$10001,MATCH($B112,业绩录入!$D$9:$D$10001,0)),0)</f>
        <v>0</v>
      </c>
      <c r="AL112" s="297">
        <f>IFERROR(INDEX(业绩录入!AJ$9:AJ$10001,MATCH($B112,业绩录入!$D$9:$D$10001,0)),0)</f>
        <v>0</v>
      </c>
      <c r="AM112" s="297">
        <f>IFERROR(INDEX(业绩录入!AK$9:AK$10001,MATCH($B112,业绩录入!$D$9:$D$10001,0)),0)</f>
        <v>0</v>
      </c>
      <c r="AN112" s="297">
        <f>IFERROR(INDEX(业绩录入!AL$9:AL$10001,MATCH($B112,业绩录入!$D$9:$D$10001,0)),0)</f>
        <v>0</v>
      </c>
      <c r="AO112" s="297">
        <f>IFERROR(INDEX(业绩录入!AM$9:AM$10001,MATCH($B112,业绩录入!$D$9:$D$10001,0)),0)</f>
        <v>0</v>
      </c>
      <c r="AP112" s="297">
        <f>IFERROR(INDEX(业绩录入!AN$9:AN$10001,MATCH($B112,业绩录入!$D$9:$D$10001,0)),0)</f>
        <v>0</v>
      </c>
      <c r="AQ112" s="297">
        <f>IFERROR(INDEX(业绩录入!AO$9:AO$10001,MATCH($B112,业绩录入!$D$9:$D$10001,0)),0)</f>
        <v>0</v>
      </c>
      <c r="AR112" s="297">
        <f>IFERROR(INDEX(业绩录入!AP$9:AP$10001,MATCH($B112,业绩录入!$D$9:$D$10001,0)),0)</f>
        <v>0</v>
      </c>
      <c r="AS112" s="297">
        <f>IFERROR(INDEX(业绩录入!AQ$9:AQ$10001,MATCH($B112,业绩录入!$D$9:$D$10001,0)),0)</f>
        <v>0</v>
      </c>
      <c r="AT112" s="297">
        <f>IFERROR(INDEX(业绩录入!AR$9:AR$10001,MATCH($B112,业绩录入!$D$9:$D$10001,0)),0)</f>
        <v>0</v>
      </c>
      <c r="AU112" s="297">
        <f>IFERROR(INDEX(业绩录入!AS$9:AS$10001,MATCH($B112,业绩录入!$D$9:$D$10001,0)),0)</f>
        <v>0</v>
      </c>
      <c r="AV112" s="297">
        <f>IFERROR(INDEX(业绩录入!AT$9:AT$10001,MATCH($B112,业绩录入!$D$9:$D$10001,0)),0)</f>
        <v>0</v>
      </c>
      <c r="AW112" s="297">
        <f>IFERROR(INDEX(业绩录入!AU$9:AU$10001,MATCH($B112,业绩录入!$D$9:$D$10001,0)),0)</f>
        <v>0</v>
      </c>
      <c r="AX112" s="297">
        <f>IFERROR(INDEX(业绩录入!AV$9:AV$10001,MATCH($B112,业绩录入!$D$9:$D$10001,0)),0)</f>
        <v>0</v>
      </c>
      <c r="AY112" s="297">
        <f>IFERROR(INDEX(业绩录入!AW$9:AW$10001,MATCH($B112,业绩录入!$D$9:$D$10001,0)),0)</f>
        <v>0</v>
      </c>
      <c r="AZ112" s="297">
        <f>IFERROR(INDEX(业绩录入!AX$9:AX$10001,MATCH($B112,业绩录入!$D$9:$D$10001,0)),0)</f>
        <v>0</v>
      </c>
      <c r="BA112" s="297">
        <f>IFERROR(INDEX(业绩录入!AY$9:AY$10001,MATCH($B112,业绩录入!$D$9:$D$10001,0)),0)</f>
        <v>0</v>
      </c>
      <c r="BB112" s="297">
        <f>IFERROR(INDEX(业绩录入!AZ$9:AZ$10001,MATCH($B112,业绩录入!$D$9:$D$10001,0)),0)</f>
        <v>0</v>
      </c>
      <c r="BC112" s="297">
        <f>IFERROR(INDEX(业绩录入!BA$9:BA$10001,MATCH($B112,业绩录入!$D$9:$D$10001,0)),0)</f>
        <v>0</v>
      </c>
      <c r="BD112" s="297">
        <f>IFERROR(INDEX(业绩录入!BB$9:BB$10001,MATCH($B112,业绩录入!$D$9:$D$10001,0)),0)</f>
        <v>0</v>
      </c>
      <c r="BE112" s="297">
        <f>IFERROR(INDEX(业绩录入!BC$9:BC$10001,MATCH($B112,业绩录入!$D$9:$D$10001,0)),0)</f>
        <v>0</v>
      </c>
      <c r="BF112" s="297">
        <f>IFERROR(INDEX(业绩录入!BD$9:BD$10001,MATCH($B112,业绩录入!$D$9:$D$10001,0)),0)</f>
        <v>0</v>
      </c>
      <c r="BG112" s="297">
        <f>IFERROR(INDEX(业绩录入!BE$9:BE$10001,MATCH($B112,业绩录入!$D$9:$D$10001,0)),0)</f>
        <v>0</v>
      </c>
      <c r="BH112" s="297">
        <f>IFERROR(INDEX(业绩录入!BF$9:BF$10001,MATCH($B112,业绩录入!$D$9:$D$10001,0)),0)</f>
        <v>0</v>
      </c>
      <c r="BI112" s="297">
        <f>IFERROR(INDEX(业绩录入!BG$9:BG$10001,MATCH($B112,业绩录入!$D$9:$D$10001,0)),0)</f>
        <v>0</v>
      </c>
      <c r="BJ112" s="297">
        <f>IFERROR(INDEX(业绩录入!BH$9:BH$10001,MATCH($B112,业绩录入!$D$9:$D$10001,0)),0)</f>
        <v>0</v>
      </c>
      <c r="BK112" s="297">
        <f>IFERROR(INDEX(业绩录入!BI$9:BI$10001,MATCH($B112,业绩录入!$D$9:$D$10001,0)),0)</f>
        <v>0</v>
      </c>
      <c r="BL112" s="297">
        <f>IFERROR(INDEX(业绩录入!BJ$9:BJ$10001,MATCH($B112,业绩录入!$D$9:$D$10001,0)),0)</f>
        <v>0</v>
      </c>
      <c r="BM112" s="297">
        <f>IFERROR(INDEX(业绩录入!BK$9:BK$10001,MATCH($B112,业绩录入!$D$9:$D$10001,0)),0)</f>
        <v>0</v>
      </c>
      <c r="BN112" s="297">
        <f>IFERROR(INDEX(业绩录入!BL$9:BL$10001,MATCH($B112,业绩录入!$D$9:$D$10001,0)),0)</f>
        <v>0</v>
      </c>
      <c r="BO112" s="297">
        <f>IFERROR(INDEX(业绩录入!BM$9:BM$10001,MATCH($B112,业绩录入!$D$9:$D$10001,0)),0)</f>
        <v>0</v>
      </c>
      <c r="BP112" s="297">
        <f>IFERROR(INDEX(业绩录入!BN$9:BN$10001,MATCH($B112,业绩录入!$D$9:$D$10001,0)),0)</f>
        <v>0</v>
      </c>
      <c r="BQ112" s="297">
        <f>IFERROR(INDEX(业绩录入!BO$9:BO$10001,MATCH($B112,业绩录入!$D$9:$D$10001,0)),0)</f>
        <v>0</v>
      </c>
      <c r="BR112" s="297">
        <f>IFERROR(INDEX(业绩录入!BP$9:BP$10001,MATCH($B112,业绩录入!$D$9:$D$10001,0)),0)</f>
        <v>0</v>
      </c>
      <c r="BS112" s="297">
        <f>IFERROR(INDEX(业绩录入!BQ$9:BQ$10001,MATCH($B112,业绩录入!$D$9:$D$10001,0)),0)</f>
        <v>0</v>
      </c>
      <c r="BT112" s="297">
        <f>IFERROR(INDEX(业绩录入!BR$9:BR$10001,MATCH($B112,业绩录入!$D$9:$D$10001,0)),0)</f>
        <v>0</v>
      </c>
      <c r="BU112" s="297">
        <f>IFERROR(INDEX(业绩录入!BS$9:BS$10001,MATCH($B112,业绩录入!$D$9:$D$10001,0)),0)</f>
        <v>0</v>
      </c>
      <c r="BV112" s="297">
        <f>IFERROR(INDEX(业绩录入!BT$9:BT$10001,MATCH($B112,业绩录入!$D$9:$D$10001,0)),0)</f>
        <v>0</v>
      </c>
      <c r="BW112" s="297">
        <f>IFERROR(INDEX(业绩录入!BU$9:BU$10001,MATCH($B112,业绩录入!$D$9:$D$10001,0)),0)</f>
        <v>0</v>
      </c>
      <c r="BX112" s="297">
        <f>IFERROR(INDEX(业绩录入!BV$9:BV$10001,MATCH($B112,业绩录入!$D$9:$D$10001,0)),0)</f>
        <v>0</v>
      </c>
      <c r="BY112" s="297">
        <f>IFERROR(INDEX(业绩录入!BW$9:BW$10001,MATCH($B112,业绩录入!$D$9:$D$10001,0)),0)</f>
        <v>0</v>
      </c>
      <c r="BZ112" s="297">
        <f>IFERROR(INDEX(业绩录入!BX$9:BX$10001,MATCH($B112,业绩录入!$D$9:$D$10001,0)),0)</f>
        <v>0</v>
      </c>
      <c r="CA112" s="297">
        <f>IFERROR(INDEX(业绩录入!BY$9:BY$10001,MATCH($B112,业绩录入!$D$9:$D$10001,0)),0)</f>
        <v>0</v>
      </c>
      <c r="CB112" s="297">
        <f>IFERROR(INDEX(业绩录入!BZ$9:BZ$10001,MATCH($B112,业绩录入!$D$9:$D$10001,0)),0)</f>
        <v>0</v>
      </c>
      <c r="CC112" s="297">
        <f>IFERROR(INDEX(业绩录入!CA$9:CA$10001,MATCH($B112,业绩录入!$D$9:$D$10001,0)),0)</f>
        <v>0</v>
      </c>
      <c r="CD112" s="297">
        <f>IFERROR(INDEX(业绩录入!CB$9:CB$10001,MATCH($B112,业绩录入!$D$9:$D$10001,0)),0)</f>
        <v>0</v>
      </c>
      <c r="CE112" s="297">
        <f>IFERROR(INDEX(业绩录入!CC$9:CC$10001,MATCH($B112,业绩录入!$D$9:$D$10001,0)),0)</f>
        <v>0</v>
      </c>
      <c r="CF112" s="297">
        <f>IFERROR(INDEX(业绩录入!CD$9:CD$10001,MATCH($B112,业绩录入!$D$9:$D$10001,0)),0)</f>
        <v>0</v>
      </c>
      <c r="CG112" s="297">
        <f>IFERROR(INDEX(业绩录入!CE$9:CE$10001,MATCH($B112,业绩录入!$D$9:$D$10001,0)),0)</f>
        <v>0</v>
      </c>
      <c r="CH112" s="297">
        <f>IFERROR(INDEX(业绩录入!CF$9:CF$10001,MATCH($B112,业绩录入!$D$9:$D$10001,0)),0)</f>
        <v>0</v>
      </c>
      <c r="CI112" s="297">
        <f>IFERROR(INDEX(业绩录入!CG$9:CG$10001,MATCH($B112,业绩录入!$D$9:$D$10001,0)),0)</f>
        <v>0</v>
      </c>
    </row>
    <row r="113" spans="1:87" s="319" customFormat="1">
      <c r="A113" s="638">
        <f t="shared" si="5"/>
        <v>0</v>
      </c>
      <c r="B113" s="297" t="str">
        <f>IFERROR(INDEX(业绩录入!$D$9:$D$44,MATCH(SMALL(业绩录入!$A$9:$A$44,ROW(A67)),业绩录入!$A$9:$A$44,0)),"")</f>
        <v/>
      </c>
      <c r="C113" s="297">
        <f>IFERROR(INDEX(业绩录入!E$9:E$10001,MATCH($B113,业绩录入!$D$9:$D$10001,0)),0)</f>
        <v>0</v>
      </c>
      <c r="D113" s="297">
        <f>IFERROR(INDEX(业绩录入!F$9:F$10001,MATCH($B113,业绩录入!$D$9:$D$10001,0)),0)</f>
        <v>0</v>
      </c>
      <c r="E113" s="297">
        <f>IFERROR(INDEX(业绩录入!G$9:G$10001,MATCH($B113,业绩录入!$D$9:$D$10001,0)),0)</f>
        <v>0</v>
      </c>
      <c r="F113" s="297">
        <f>IFERROR(INDEX(业绩录入!H$9:H$10001,MATCH($B113,业绩录入!$D$9:$D$10001,0)),0)</f>
        <v>0</v>
      </c>
      <c r="G113" s="297">
        <f>IFERROR(INDEX(业绩录入!I$9:I$10001,MATCH($B113,业绩录入!$D$9:$D$10001,0)),0)</f>
        <v>0</v>
      </c>
      <c r="H113" s="297">
        <f>IFERROR(INDEX(业绩录入!J$9:J$10001,MATCH($B113,业绩录入!$D$9:$D$10001,0)),0)</f>
        <v>0</v>
      </c>
      <c r="I113" s="297">
        <f>IFERROR(INDEX(业绩录入!K$9:K$10001,MATCH($B113,业绩录入!$D$9:$D$10001,0)),0)</f>
        <v>0</v>
      </c>
      <c r="J113" s="297">
        <f>IFERROR(INDEX(业绩录入!L$9:L$10001,MATCH($B113,业绩录入!$D$9:$D$10001,0)),0)</f>
        <v>0</v>
      </c>
      <c r="K113" s="297">
        <f>IFERROR(INDEX(业绩录入!M$9:M$10001,MATCH($B113,业绩录入!$D$9:$D$10001,0)),0)</f>
        <v>0</v>
      </c>
      <c r="L113" s="297">
        <f>IFERROR(INDEX(业绩录入!N$9:N$10001,MATCH($B113,业绩录入!$D$9:$D$10001,0)),0)</f>
        <v>0</v>
      </c>
      <c r="M113" s="297">
        <f>IFERROR(INDEX(业绩录入!O$9:O$10001,MATCH($B113,业绩录入!$D$9:$D$10001,0)),0)</f>
        <v>0</v>
      </c>
      <c r="N113" s="297">
        <f>IFERROR(INDEX(业绩录入!P$9:P$10001,MATCH($B113,业绩录入!$D$9:$D$10001,0)),0)</f>
        <v>0</v>
      </c>
      <c r="O113" s="297">
        <f>IFERROR(INDEX(业绩录入!Q$9:Q$10001,MATCH($B113,业绩录入!$D$9:$D$10001,0)),0)</f>
        <v>0</v>
      </c>
      <c r="P113" s="297">
        <f>IFERROR(INDEX(业绩录入!R$9:R$10001,MATCH($B113,业绩录入!$D$9:$D$10001,0)),0)</f>
        <v>0</v>
      </c>
      <c r="Q113" s="297">
        <f>IFERROR(INDEX(业绩录入!S$9:S$10001,MATCH($B113,业绩录入!$D$9:$D$10001,0)),0)</f>
        <v>0</v>
      </c>
      <c r="R113" s="297">
        <f>IFERROR(INDEX(业绩录入!T$9:T$10001,MATCH($B113,业绩录入!$D$9:$D$10001,0)),0)</f>
        <v>0</v>
      </c>
      <c r="S113" s="297">
        <f>IFERROR(INDEX(业绩录入!U$9:U$10001,MATCH($B113,业绩录入!$D$9:$D$10001,0)),0)</f>
        <v>0</v>
      </c>
      <c r="T113" s="297">
        <f>IFERROR(INDEX(业绩录入!V$9:V$10001,MATCH($B113,业绩录入!$D$9:$D$10001,0)),0)</f>
        <v>0</v>
      </c>
      <c r="U113" s="676">
        <f>IFERROR(INDEX(业绩录入!C$9:C$10001,MATCH($B113,业绩录入!$D$9:$D$10001,0)),0)</f>
        <v>0</v>
      </c>
      <c r="V113" s="297"/>
      <c r="W113" s="297"/>
      <c r="X113" s="297"/>
      <c r="Y113" s="297">
        <f>IFERROR(INDEX(业绩录入!W$9:W$10001,MATCH($B113,业绩录入!$D$9:$D$10001,0)),0)</f>
        <v>0</v>
      </c>
      <c r="Z113" s="297">
        <f>IFERROR(INDEX(业绩录入!X$9:X$10001,MATCH($B113,业绩录入!$D$9:$D$10001,0)),0)</f>
        <v>0</v>
      </c>
      <c r="AA113" s="297">
        <f>IFERROR(INDEX(业绩录入!Y$9:Y$10001,MATCH($B113,业绩录入!$D$9:$D$10001,0)),0)</f>
        <v>0</v>
      </c>
      <c r="AB113" s="297">
        <f>IFERROR(INDEX(业绩录入!Z$9:Z$10001,MATCH($B113,业绩录入!$D$9:$D$10001,0)),0)</f>
        <v>0</v>
      </c>
      <c r="AC113" s="297">
        <f>IFERROR(INDEX(业绩录入!AA$9:AA$10001,MATCH($B113,业绩录入!$D$9:$D$10001,0)),0)</f>
        <v>0</v>
      </c>
      <c r="AD113" s="297">
        <f>IFERROR(INDEX(业绩录入!AB$9:AB$10001,MATCH($B113,业绩录入!$D$9:$D$10001,0)),0)</f>
        <v>0</v>
      </c>
      <c r="AE113" s="297">
        <f>IFERROR(INDEX(业绩录入!AC$9:AC$10001,MATCH($B113,业绩录入!$D$9:$D$10001,0)),0)</f>
        <v>0</v>
      </c>
      <c r="AF113" s="297">
        <f>IFERROR(INDEX(业绩录入!AD$9:AD$10001,MATCH($B113,业绩录入!$D$9:$D$10001,0)),0)</f>
        <v>0</v>
      </c>
      <c r="AG113" s="297">
        <f>IFERROR(INDEX(业绩录入!AE$9:AE$10001,MATCH($B113,业绩录入!$D$9:$D$10001,0)),0)</f>
        <v>0</v>
      </c>
      <c r="AH113" s="297">
        <f>IFERROR(INDEX(业绩录入!AF$9:AF$10001,MATCH($B113,业绩录入!$D$9:$D$10001,0)),0)</f>
        <v>0</v>
      </c>
      <c r="AI113" s="297">
        <f>IFERROR(INDEX(业绩录入!AG$9:AG$10001,MATCH($B113,业绩录入!$D$9:$D$10001,0)),0)</f>
        <v>0</v>
      </c>
      <c r="AJ113" s="297">
        <f>IFERROR(INDEX(业绩录入!AH$9:AH$10001,MATCH($B113,业绩录入!$D$9:$D$10001,0)),0)</f>
        <v>0</v>
      </c>
      <c r="AK113" s="297">
        <f>IFERROR(INDEX(业绩录入!AI$9:AI$10001,MATCH($B113,业绩录入!$D$9:$D$10001,0)),0)</f>
        <v>0</v>
      </c>
      <c r="AL113" s="297">
        <f>IFERROR(INDEX(业绩录入!AJ$9:AJ$10001,MATCH($B113,业绩录入!$D$9:$D$10001,0)),0)</f>
        <v>0</v>
      </c>
      <c r="AM113" s="297">
        <f>IFERROR(INDEX(业绩录入!AK$9:AK$10001,MATCH($B113,业绩录入!$D$9:$D$10001,0)),0)</f>
        <v>0</v>
      </c>
      <c r="AN113" s="297">
        <f>IFERROR(INDEX(业绩录入!AL$9:AL$10001,MATCH($B113,业绩录入!$D$9:$D$10001,0)),0)</f>
        <v>0</v>
      </c>
      <c r="AO113" s="297">
        <f>IFERROR(INDEX(业绩录入!AM$9:AM$10001,MATCH($B113,业绩录入!$D$9:$D$10001,0)),0)</f>
        <v>0</v>
      </c>
      <c r="AP113" s="297">
        <f>IFERROR(INDEX(业绩录入!AN$9:AN$10001,MATCH($B113,业绩录入!$D$9:$D$10001,0)),0)</f>
        <v>0</v>
      </c>
      <c r="AQ113" s="297">
        <f>IFERROR(INDEX(业绩录入!AO$9:AO$10001,MATCH($B113,业绩录入!$D$9:$D$10001,0)),0)</f>
        <v>0</v>
      </c>
      <c r="AR113" s="297">
        <f>IFERROR(INDEX(业绩录入!AP$9:AP$10001,MATCH($B113,业绩录入!$D$9:$D$10001,0)),0)</f>
        <v>0</v>
      </c>
      <c r="AS113" s="297">
        <f>IFERROR(INDEX(业绩录入!AQ$9:AQ$10001,MATCH($B113,业绩录入!$D$9:$D$10001,0)),0)</f>
        <v>0</v>
      </c>
      <c r="AT113" s="297">
        <f>IFERROR(INDEX(业绩录入!AR$9:AR$10001,MATCH($B113,业绩录入!$D$9:$D$10001,0)),0)</f>
        <v>0</v>
      </c>
      <c r="AU113" s="297">
        <f>IFERROR(INDEX(业绩录入!AS$9:AS$10001,MATCH($B113,业绩录入!$D$9:$D$10001,0)),0)</f>
        <v>0</v>
      </c>
      <c r="AV113" s="297">
        <f>IFERROR(INDEX(业绩录入!AT$9:AT$10001,MATCH($B113,业绩录入!$D$9:$D$10001,0)),0)</f>
        <v>0</v>
      </c>
      <c r="AW113" s="297">
        <f>IFERROR(INDEX(业绩录入!AU$9:AU$10001,MATCH($B113,业绩录入!$D$9:$D$10001,0)),0)</f>
        <v>0</v>
      </c>
      <c r="AX113" s="297">
        <f>IFERROR(INDEX(业绩录入!AV$9:AV$10001,MATCH($B113,业绩录入!$D$9:$D$10001,0)),0)</f>
        <v>0</v>
      </c>
      <c r="AY113" s="297">
        <f>IFERROR(INDEX(业绩录入!AW$9:AW$10001,MATCH($B113,业绩录入!$D$9:$D$10001,0)),0)</f>
        <v>0</v>
      </c>
      <c r="AZ113" s="297">
        <f>IFERROR(INDEX(业绩录入!AX$9:AX$10001,MATCH($B113,业绩录入!$D$9:$D$10001,0)),0)</f>
        <v>0</v>
      </c>
      <c r="BA113" s="297">
        <f>IFERROR(INDEX(业绩录入!AY$9:AY$10001,MATCH($B113,业绩录入!$D$9:$D$10001,0)),0)</f>
        <v>0</v>
      </c>
      <c r="BB113" s="297">
        <f>IFERROR(INDEX(业绩录入!AZ$9:AZ$10001,MATCH($B113,业绩录入!$D$9:$D$10001,0)),0)</f>
        <v>0</v>
      </c>
      <c r="BC113" s="297">
        <f>IFERROR(INDEX(业绩录入!BA$9:BA$10001,MATCH($B113,业绩录入!$D$9:$D$10001,0)),0)</f>
        <v>0</v>
      </c>
      <c r="BD113" s="297">
        <f>IFERROR(INDEX(业绩录入!BB$9:BB$10001,MATCH($B113,业绩录入!$D$9:$D$10001,0)),0)</f>
        <v>0</v>
      </c>
      <c r="BE113" s="297">
        <f>IFERROR(INDEX(业绩录入!BC$9:BC$10001,MATCH($B113,业绩录入!$D$9:$D$10001,0)),0)</f>
        <v>0</v>
      </c>
      <c r="BF113" s="297">
        <f>IFERROR(INDEX(业绩录入!BD$9:BD$10001,MATCH($B113,业绩录入!$D$9:$D$10001,0)),0)</f>
        <v>0</v>
      </c>
      <c r="BG113" s="297">
        <f>IFERROR(INDEX(业绩录入!BE$9:BE$10001,MATCH($B113,业绩录入!$D$9:$D$10001,0)),0)</f>
        <v>0</v>
      </c>
      <c r="BH113" s="297">
        <f>IFERROR(INDEX(业绩录入!BF$9:BF$10001,MATCH($B113,业绩录入!$D$9:$D$10001,0)),0)</f>
        <v>0</v>
      </c>
      <c r="BI113" s="297">
        <f>IFERROR(INDEX(业绩录入!BG$9:BG$10001,MATCH($B113,业绩录入!$D$9:$D$10001,0)),0)</f>
        <v>0</v>
      </c>
      <c r="BJ113" s="297">
        <f>IFERROR(INDEX(业绩录入!BH$9:BH$10001,MATCH($B113,业绩录入!$D$9:$D$10001,0)),0)</f>
        <v>0</v>
      </c>
      <c r="BK113" s="297">
        <f>IFERROR(INDEX(业绩录入!BI$9:BI$10001,MATCH($B113,业绩录入!$D$9:$D$10001,0)),0)</f>
        <v>0</v>
      </c>
      <c r="BL113" s="297">
        <f>IFERROR(INDEX(业绩录入!BJ$9:BJ$10001,MATCH($B113,业绩录入!$D$9:$D$10001,0)),0)</f>
        <v>0</v>
      </c>
      <c r="BM113" s="297">
        <f>IFERROR(INDEX(业绩录入!BK$9:BK$10001,MATCH($B113,业绩录入!$D$9:$D$10001,0)),0)</f>
        <v>0</v>
      </c>
      <c r="BN113" s="297">
        <f>IFERROR(INDEX(业绩录入!BL$9:BL$10001,MATCH($B113,业绩录入!$D$9:$D$10001,0)),0)</f>
        <v>0</v>
      </c>
      <c r="BO113" s="297">
        <f>IFERROR(INDEX(业绩录入!BM$9:BM$10001,MATCH($B113,业绩录入!$D$9:$D$10001,0)),0)</f>
        <v>0</v>
      </c>
      <c r="BP113" s="297">
        <f>IFERROR(INDEX(业绩录入!BN$9:BN$10001,MATCH($B113,业绩录入!$D$9:$D$10001,0)),0)</f>
        <v>0</v>
      </c>
      <c r="BQ113" s="297">
        <f>IFERROR(INDEX(业绩录入!BO$9:BO$10001,MATCH($B113,业绩录入!$D$9:$D$10001,0)),0)</f>
        <v>0</v>
      </c>
      <c r="BR113" s="297">
        <f>IFERROR(INDEX(业绩录入!BP$9:BP$10001,MATCH($B113,业绩录入!$D$9:$D$10001,0)),0)</f>
        <v>0</v>
      </c>
      <c r="BS113" s="297">
        <f>IFERROR(INDEX(业绩录入!BQ$9:BQ$10001,MATCH($B113,业绩录入!$D$9:$D$10001,0)),0)</f>
        <v>0</v>
      </c>
      <c r="BT113" s="297">
        <f>IFERROR(INDEX(业绩录入!BR$9:BR$10001,MATCH($B113,业绩录入!$D$9:$D$10001,0)),0)</f>
        <v>0</v>
      </c>
      <c r="BU113" s="297">
        <f>IFERROR(INDEX(业绩录入!BS$9:BS$10001,MATCH($B113,业绩录入!$D$9:$D$10001,0)),0)</f>
        <v>0</v>
      </c>
      <c r="BV113" s="297">
        <f>IFERROR(INDEX(业绩录入!BT$9:BT$10001,MATCH($B113,业绩录入!$D$9:$D$10001,0)),0)</f>
        <v>0</v>
      </c>
      <c r="BW113" s="297">
        <f>IFERROR(INDEX(业绩录入!BU$9:BU$10001,MATCH($B113,业绩录入!$D$9:$D$10001,0)),0)</f>
        <v>0</v>
      </c>
      <c r="BX113" s="297">
        <f>IFERROR(INDEX(业绩录入!BV$9:BV$10001,MATCH($B113,业绩录入!$D$9:$D$10001,0)),0)</f>
        <v>0</v>
      </c>
      <c r="BY113" s="297">
        <f>IFERROR(INDEX(业绩录入!BW$9:BW$10001,MATCH($B113,业绩录入!$D$9:$D$10001,0)),0)</f>
        <v>0</v>
      </c>
      <c r="BZ113" s="297">
        <f>IFERROR(INDEX(业绩录入!BX$9:BX$10001,MATCH($B113,业绩录入!$D$9:$D$10001,0)),0)</f>
        <v>0</v>
      </c>
      <c r="CA113" s="297">
        <f>IFERROR(INDEX(业绩录入!BY$9:BY$10001,MATCH($B113,业绩录入!$D$9:$D$10001,0)),0)</f>
        <v>0</v>
      </c>
      <c r="CB113" s="297">
        <f>IFERROR(INDEX(业绩录入!BZ$9:BZ$10001,MATCH($B113,业绩录入!$D$9:$D$10001,0)),0)</f>
        <v>0</v>
      </c>
      <c r="CC113" s="297">
        <f>IFERROR(INDEX(业绩录入!CA$9:CA$10001,MATCH($B113,业绩录入!$D$9:$D$10001,0)),0)</f>
        <v>0</v>
      </c>
      <c r="CD113" s="297">
        <f>IFERROR(INDEX(业绩录入!CB$9:CB$10001,MATCH($B113,业绩录入!$D$9:$D$10001,0)),0)</f>
        <v>0</v>
      </c>
      <c r="CE113" s="297">
        <f>IFERROR(INDEX(业绩录入!CC$9:CC$10001,MATCH($B113,业绩录入!$D$9:$D$10001,0)),0)</f>
        <v>0</v>
      </c>
      <c r="CF113" s="297">
        <f>IFERROR(INDEX(业绩录入!CD$9:CD$10001,MATCH($B113,业绩录入!$D$9:$D$10001,0)),0)</f>
        <v>0</v>
      </c>
      <c r="CG113" s="297">
        <f>IFERROR(INDEX(业绩录入!CE$9:CE$10001,MATCH($B113,业绩录入!$D$9:$D$10001,0)),0)</f>
        <v>0</v>
      </c>
      <c r="CH113" s="297">
        <f>IFERROR(INDEX(业绩录入!CF$9:CF$10001,MATCH($B113,业绩录入!$D$9:$D$10001,0)),0)</f>
        <v>0</v>
      </c>
      <c r="CI113" s="297">
        <f>IFERROR(INDEX(业绩录入!CG$9:CG$10001,MATCH($B113,业绩录入!$D$9:$D$10001,0)),0)</f>
        <v>0</v>
      </c>
    </row>
    <row r="114" spans="1:87" s="319" customFormat="1">
      <c r="A114" s="638">
        <f t="shared" si="5"/>
        <v>0</v>
      </c>
      <c r="B114" s="297" t="str">
        <f>IFERROR(INDEX(业绩录入!$D$9:$D$44,MATCH(SMALL(业绩录入!$A$9:$A$44,ROW(A68)),业绩录入!$A$9:$A$44,0)),"")</f>
        <v/>
      </c>
      <c r="C114" s="297">
        <f>IFERROR(INDEX(业绩录入!E$9:E$10001,MATCH($B114,业绩录入!$D$9:$D$10001,0)),0)</f>
        <v>0</v>
      </c>
      <c r="D114" s="297">
        <f>IFERROR(INDEX(业绩录入!F$9:F$10001,MATCH($B114,业绩录入!$D$9:$D$10001,0)),0)</f>
        <v>0</v>
      </c>
      <c r="E114" s="297">
        <f>IFERROR(INDEX(业绩录入!G$9:G$10001,MATCH($B114,业绩录入!$D$9:$D$10001,0)),0)</f>
        <v>0</v>
      </c>
      <c r="F114" s="297">
        <f>IFERROR(INDEX(业绩录入!H$9:H$10001,MATCH($B114,业绩录入!$D$9:$D$10001,0)),0)</f>
        <v>0</v>
      </c>
      <c r="G114" s="297">
        <f>IFERROR(INDEX(业绩录入!I$9:I$10001,MATCH($B114,业绩录入!$D$9:$D$10001,0)),0)</f>
        <v>0</v>
      </c>
      <c r="H114" s="297">
        <f>IFERROR(INDEX(业绩录入!J$9:J$10001,MATCH($B114,业绩录入!$D$9:$D$10001,0)),0)</f>
        <v>0</v>
      </c>
      <c r="I114" s="297">
        <f>IFERROR(INDEX(业绩录入!K$9:K$10001,MATCH($B114,业绩录入!$D$9:$D$10001,0)),0)</f>
        <v>0</v>
      </c>
      <c r="J114" s="297">
        <f>IFERROR(INDEX(业绩录入!L$9:L$10001,MATCH($B114,业绩录入!$D$9:$D$10001,0)),0)</f>
        <v>0</v>
      </c>
      <c r="K114" s="297">
        <f>IFERROR(INDEX(业绩录入!M$9:M$10001,MATCH($B114,业绩录入!$D$9:$D$10001,0)),0)</f>
        <v>0</v>
      </c>
      <c r="L114" s="297">
        <f>IFERROR(INDEX(业绩录入!N$9:N$10001,MATCH($B114,业绩录入!$D$9:$D$10001,0)),0)</f>
        <v>0</v>
      </c>
      <c r="M114" s="297">
        <f>IFERROR(INDEX(业绩录入!O$9:O$10001,MATCH($B114,业绩录入!$D$9:$D$10001,0)),0)</f>
        <v>0</v>
      </c>
      <c r="N114" s="297">
        <f>IFERROR(INDEX(业绩录入!P$9:P$10001,MATCH($B114,业绩录入!$D$9:$D$10001,0)),0)</f>
        <v>0</v>
      </c>
      <c r="O114" s="297">
        <f>IFERROR(INDEX(业绩录入!Q$9:Q$10001,MATCH($B114,业绩录入!$D$9:$D$10001,0)),0)</f>
        <v>0</v>
      </c>
      <c r="P114" s="297">
        <f>IFERROR(INDEX(业绩录入!R$9:R$10001,MATCH($B114,业绩录入!$D$9:$D$10001,0)),0)</f>
        <v>0</v>
      </c>
      <c r="Q114" s="297">
        <f>IFERROR(INDEX(业绩录入!S$9:S$10001,MATCH($B114,业绩录入!$D$9:$D$10001,0)),0)</f>
        <v>0</v>
      </c>
      <c r="R114" s="297">
        <f>IFERROR(INDEX(业绩录入!T$9:T$10001,MATCH($B114,业绩录入!$D$9:$D$10001,0)),0)</f>
        <v>0</v>
      </c>
      <c r="S114" s="297">
        <f>IFERROR(INDEX(业绩录入!U$9:U$10001,MATCH($B114,业绩录入!$D$9:$D$10001,0)),0)</f>
        <v>0</v>
      </c>
      <c r="T114" s="297">
        <f>IFERROR(INDEX(业绩录入!V$9:V$10001,MATCH($B114,业绩录入!$D$9:$D$10001,0)),0)</f>
        <v>0</v>
      </c>
      <c r="U114" s="676">
        <f>IFERROR(INDEX(业绩录入!C$9:C$10001,MATCH($B114,业绩录入!$D$9:$D$10001,0)),0)</f>
        <v>0</v>
      </c>
      <c r="V114" s="297"/>
      <c r="W114" s="297"/>
      <c r="X114" s="297"/>
      <c r="Y114" s="297">
        <f>IFERROR(INDEX(业绩录入!W$9:W$10001,MATCH($B114,业绩录入!$D$9:$D$10001,0)),0)</f>
        <v>0</v>
      </c>
      <c r="Z114" s="297">
        <f>IFERROR(INDEX(业绩录入!X$9:X$10001,MATCH($B114,业绩录入!$D$9:$D$10001,0)),0)</f>
        <v>0</v>
      </c>
      <c r="AA114" s="297">
        <f>IFERROR(INDEX(业绩录入!Y$9:Y$10001,MATCH($B114,业绩录入!$D$9:$D$10001,0)),0)</f>
        <v>0</v>
      </c>
      <c r="AB114" s="297">
        <f>IFERROR(INDEX(业绩录入!Z$9:Z$10001,MATCH($B114,业绩录入!$D$9:$D$10001,0)),0)</f>
        <v>0</v>
      </c>
      <c r="AC114" s="297">
        <f>IFERROR(INDEX(业绩录入!AA$9:AA$10001,MATCH($B114,业绩录入!$D$9:$D$10001,0)),0)</f>
        <v>0</v>
      </c>
      <c r="AD114" s="297">
        <f>IFERROR(INDEX(业绩录入!AB$9:AB$10001,MATCH($B114,业绩录入!$D$9:$D$10001,0)),0)</f>
        <v>0</v>
      </c>
      <c r="AE114" s="297">
        <f>IFERROR(INDEX(业绩录入!AC$9:AC$10001,MATCH($B114,业绩录入!$D$9:$D$10001,0)),0)</f>
        <v>0</v>
      </c>
      <c r="AF114" s="297">
        <f>IFERROR(INDEX(业绩录入!AD$9:AD$10001,MATCH($B114,业绩录入!$D$9:$D$10001,0)),0)</f>
        <v>0</v>
      </c>
      <c r="AG114" s="297">
        <f>IFERROR(INDEX(业绩录入!AE$9:AE$10001,MATCH($B114,业绩录入!$D$9:$D$10001,0)),0)</f>
        <v>0</v>
      </c>
      <c r="AH114" s="297">
        <f>IFERROR(INDEX(业绩录入!AF$9:AF$10001,MATCH($B114,业绩录入!$D$9:$D$10001,0)),0)</f>
        <v>0</v>
      </c>
      <c r="AI114" s="297">
        <f>IFERROR(INDEX(业绩录入!AG$9:AG$10001,MATCH($B114,业绩录入!$D$9:$D$10001,0)),0)</f>
        <v>0</v>
      </c>
      <c r="AJ114" s="297">
        <f>IFERROR(INDEX(业绩录入!AH$9:AH$10001,MATCH($B114,业绩录入!$D$9:$D$10001,0)),0)</f>
        <v>0</v>
      </c>
      <c r="AK114" s="297">
        <f>IFERROR(INDEX(业绩录入!AI$9:AI$10001,MATCH($B114,业绩录入!$D$9:$D$10001,0)),0)</f>
        <v>0</v>
      </c>
      <c r="AL114" s="297">
        <f>IFERROR(INDEX(业绩录入!AJ$9:AJ$10001,MATCH($B114,业绩录入!$D$9:$D$10001,0)),0)</f>
        <v>0</v>
      </c>
      <c r="AM114" s="297">
        <f>IFERROR(INDEX(业绩录入!AK$9:AK$10001,MATCH($B114,业绩录入!$D$9:$D$10001,0)),0)</f>
        <v>0</v>
      </c>
      <c r="AN114" s="297">
        <f>IFERROR(INDEX(业绩录入!AL$9:AL$10001,MATCH($B114,业绩录入!$D$9:$D$10001,0)),0)</f>
        <v>0</v>
      </c>
      <c r="AO114" s="297">
        <f>IFERROR(INDEX(业绩录入!AM$9:AM$10001,MATCH($B114,业绩录入!$D$9:$D$10001,0)),0)</f>
        <v>0</v>
      </c>
      <c r="AP114" s="297">
        <f>IFERROR(INDEX(业绩录入!AN$9:AN$10001,MATCH($B114,业绩录入!$D$9:$D$10001,0)),0)</f>
        <v>0</v>
      </c>
      <c r="AQ114" s="297">
        <f>IFERROR(INDEX(业绩录入!AO$9:AO$10001,MATCH($B114,业绩录入!$D$9:$D$10001,0)),0)</f>
        <v>0</v>
      </c>
      <c r="AR114" s="297">
        <f>IFERROR(INDEX(业绩录入!AP$9:AP$10001,MATCH($B114,业绩录入!$D$9:$D$10001,0)),0)</f>
        <v>0</v>
      </c>
      <c r="AS114" s="297">
        <f>IFERROR(INDEX(业绩录入!AQ$9:AQ$10001,MATCH($B114,业绩录入!$D$9:$D$10001,0)),0)</f>
        <v>0</v>
      </c>
      <c r="AT114" s="297">
        <f>IFERROR(INDEX(业绩录入!AR$9:AR$10001,MATCH($B114,业绩录入!$D$9:$D$10001,0)),0)</f>
        <v>0</v>
      </c>
      <c r="AU114" s="297">
        <f>IFERROR(INDEX(业绩录入!AS$9:AS$10001,MATCH($B114,业绩录入!$D$9:$D$10001,0)),0)</f>
        <v>0</v>
      </c>
      <c r="AV114" s="297">
        <f>IFERROR(INDEX(业绩录入!AT$9:AT$10001,MATCH($B114,业绩录入!$D$9:$D$10001,0)),0)</f>
        <v>0</v>
      </c>
      <c r="AW114" s="297">
        <f>IFERROR(INDEX(业绩录入!AU$9:AU$10001,MATCH($B114,业绩录入!$D$9:$D$10001,0)),0)</f>
        <v>0</v>
      </c>
      <c r="AX114" s="297">
        <f>IFERROR(INDEX(业绩录入!AV$9:AV$10001,MATCH($B114,业绩录入!$D$9:$D$10001,0)),0)</f>
        <v>0</v>
      </c>
      <c r="AY114" s="297">
        <f>IFERROR(INDEX(业绩录入!AW$9:AW$10001,MATCH($B114,业绩录入!$D$9:$D$10001,0)),0)</f>
        <v>0</v>
      </c>
      <c r="AZ114" s="297">
        <f>IFERROR(INDEX(业绩录入!AX$9:AX$10001,MATCH($B114,业绩录入!$D$9:$D$10001,0)),0)</f>
        <v>0</v>
      </c>
      <c r="BA114" s="297">
        <f>IFERROR(INDEX(业绩录入!AY$9:AY$10001,MATCH($B114,业绩录入!$D$9:$D$10001,0)),0)</f>
        <v>0</v>
      </c>
      <c r="BB114" s="297">
        <f>IFERROR(INDEX(业绩录入!AZ$9:AZ$10001,MATCH($B114,业绩录入!$D$9:$D$10001,0)),0)</f>
        <v>0</v>
      </c>
      <c r="BC114" s="297">
        <f>IFERROR(INDEX(业绩录入!BA$9:BA$10001,MATCH($B114,业绩录入!$D$9:$D$10001,0)),0)</f>
        <v>0</v>
      </c>
      <c r="BD114" s="297">
        <f>IFERROR(INDEX(业绩录入!BB$9:BB$10001,MATCH($B114,业绩录入!$D$9:$D$10001,0)),0)</f>
        <v>0</v>
      </c>
      <c r="BE114" s="297">
        <f>IFERROR(INDEX(业绩录入!BC$9:BC$10001,MATCH($B114,业绩录入!$D$9:$D$10001,0)),0)</f>
        <v>0</v>
      </c>
      <c r="BF114" s="297">
        <f>IFERROR(INDEX(业绩录入!BD$9:BD$10001,MATCH($B114,业绩录入!$D$9:$D$10001,0)),0)</f>
        <v>0</v>
      </c>
      <c r="BG114" s="297">
        <f>IFERROR(INDEX(业绩录入!BE$9:BE$10001,MATCH($B114,业绩录入!$D$9:$D$10001,0)),0)</f>
        <v>0</v>
      </c>
      <c r="BH114" s="297">
        <f>IFERROR(INDEX(业绩录入!BF$9:BF$10001,MATCH($B114,业绩录入!$D$9:$D$10001,0)),0)</f>
        <v>0</v>
      </c>
      <c r="BI114" s="297">
        <f>IFERROR(INDEX(业绩录入!BG$9:BG$10001,MATCH($B114,业绩录入!$D$9:$D$10001,0)),0)</f>
        <v>0</v>
      </c>
      <c r="BJ114" s="297">
        <f>IFERROR(INDEX(业绩录入!BH$9:BH$10001,MATCH($B114,业绩录入!$D$9:$D$10001,0)),0)</f>
        <v>0</v>
      </c>
      <c r="BK114" s="297">
        <f>IFERROR(INDEX(业绩录入!BI$9:BI$10001,MATCH($B114,业绩录入!$D$9:$D$10001,0)),0)</f>
        <v>0</v>
      </c>
      <c r="BL114" s="297">
        <f>IFERROR(INDEX(业绩录入!BJ$9:BJ$10001,MATCH($B114,业绩录入!$D$9:$D$10001,0)),0)</f>
        <v>0</v>
      </c>
      <c r="BM114" s="297">
        <f>IFERROR(INDEX(业绩录入!BK$9:BK$10001,MATCH($B114,业绩录入!$D$9:$D$10001,0)),0)</f>
        <v>0</v>
      </c>
      <c r="BN114" s="297">
        <f>IFERROR(INDEX(业绩录入!BL$9:BL$10001,MATCH($B114,业绩录入!$D$9:$D$10001,0)),0)</f>
        <v>0</v>
      </c>
      <c r="BO114" s="297">
        <f>IFERROR(INDEX(业绩录入!BM$9:BM$10001,MATCH($B114,业绩录入!$D$9:$D$10001,0)),0)</f>
        <v>0</v>
      </c>
      <c r="BP114" s="297">
        <f>IFERROR(INDEX(业绩录入!BN$9:BN$10001,MATCH($B114,业绩录入!$D$9:$D$10001,0)),0)</f>
        <v>0</v>
      </c>
      <c r="BQ114" s="297">
        <f>IFERROR(INDEX(业绩录入!BO$9:BO$10001,MATCH($B114,业绩录入!$D$9:$D$10001,0)),0)</f>
        <v>0</v>
      </c>
      <c r="BR114" s="297">
        <f>IFERROR(INDEX(业绩录入!BP$9:BP$10001,MATCH($B114,业绩录入!$D$9:$D$10001,0)),0)</f>
        <v>0</v>
      </c>
      <c r="BS114" s="297">
        <f>IFERROR(INDEX(业绩录入!BQ$9:BQ$10001,MATCH($B114,业绩录入!$D$9:$D$10001,0)),0)</f>
        <v>0</v>
      </c>
      <c r="BT114" s="297">
        <f>IFERROR(INDEX(业绩录入!BR$9:BR$10001,MATCH($B114,业绩录入!$D$9:$D$10001,0)),0)</f>
        <v>0</v>
      </c>
      <c r="BU114" s="297">
        <f>IFERROR(INDEX(业绩录入!BS$9:BS$10001,MATCH($B114,业绩录入!$D$9:$D$10001,0)),0)</f>
        <v>0</v>
      </c>
      <c r="BV114" s="297">
        <f>IFERROR(INDEX(业绩录入!BT$9:BT$10001,MATCH($B114,业绩录入!$D$9:$D$10001,0)),0)</f>
        <v>0</v>
      </c>
      <c r="BW114" s="297">
        <f>IFERROR(INDEX(业绩录入!BU$9:BU$10001,MATCH($B114,业绩录入!$D$9:$D$10001,0)),0)</f>
        <v>0</v>
      </c>
      <c r="BX114" s="297">
        <f>IFERROR(INDEX(业绩录入!BV$9:BV$10001,MATCH($B114,业绩录入!$D$9:$D$10001,0)),0)</f>
        <v>0</v>
      </c>
      <c r="BY114" s="297">
        <f>IFERROR(INDEX(业绩录入!BW$9:BW$10001,MATCH($B114,业绩录入!$D$9:$D$10001,0)),0)</f>
        <v>0</v>
      </c>
      <c r="BZ114" s="297">
        <f>IFERROR(INDEX(业绩录入!BX$9:BX$10001,MATCH($B114,业绩录入!$D$9:$D$10001,0)),0)</f>
        <v>0</v>
      </c>
      <c r="CA114" s="297">
        <f>IFERROR(INDEX(业绩录入!BY$9:BY$10001,MATCH($B114,业绩录入!$D$9:$D$10001,0)),0)</f>
        <v>0</v>
      </c>
      <c r="CB114" s="297">
        <f>IFERROR(INDEX(业绩录入!BZ$9:BZ$10001,MATCH($B114,业绩录入!$D$9:$D$10001,0)),0)</f>
        <v>0</v>
      </c>
      <c r="CC114" s="297">
        <f>IFERROR(INDEX(业绩录入!CA$9:CA$10001,MATCH($B114,业绩录入!$D$9:$D$10001,0)),0)</f>
        <v>0</v>
      </c>
      <c r="CD114" s="297">
        <f>IFERROR(INDEX(业绩录入!CB$9:CB$10001,MATCH($B114,业绩录入!$D$9:$D$10001,0)),0)</f>
        <v>0</v>
      </c>
      <c r="CE114" s="297">
        <f>IFERROR(INDEX(业绩录入!CC$9:CC$10001,MATCH($B114,业绩录入!$D$9:$D$10001,0)),0)</f>
        <v>0</v>
      </c>
      <c r="CF114" s="297">
        <f>IFERROR(INDEX(业绩录入!CD$9:CD$10001,MATCH($B114,业绩录入!$D$9:$D$10001,0)),0)</f>
        <v>0</v>
      </c>
      <c r="CG114" s="297">
        <f>IFERROR(INDEX(业绩录入!CE$9:CE$10001,MATCH($B114,业绩录入!$D$9:$D$10001,0)),0)</f>
        <v>0</v>
      </c>
      <c r="CH114" s="297">
        <f>IFERROR(INDEX(业绩录入!CF$9:CF$10001,MATCH($B114,业绩录入!$D$9:$D$10001,0)),0)</f>
        <v>0</v>
      </c>
      <c r="CI114" s="297">
        <f>IFERROR(INDEX(业绩录入!CG$9:CG$10001,MATCH($B114,业绩录入!$D$9:$D$10001,0)),0)</f>
        <v>0</v>
      </c>
    </row>
    <row r="115" spans="1:87" s="319" customFormat="1">
      <c r="A115" s="638">
        <f t="shared" si="5"/>
        <v>0</v>
      </c>
      <c r="B115" s="297" t="str">
        <f>IFERROR(INDEX(业绩录入!$D$9:$D$44,MATCH(SMALL(业绩录入!$A$9:$A$44,ROW(A69)),业绩录入!$A$9:$A$44,0)),"")</f>
        <v/>
      </c>
      <c r="C115" s="297">
        <f>IFERROR(INDEX(业绩录入!E$9:E$10001,MATCH($B115,业绩录入!$D$9:$D$10001,0)),0)</f>
        <v>0</v>
      </c>
      <c r="D115" s="297">
        <f>IFERROR(INDEX(业绩录入!F$9:F$10001,MATCH($B115,业绩录入!$D$9:$D$10001,0)),0)</f>
        <v>0</v>
      </c>
      <c r="E115" s="297">
        <f>IFERROR(INDEX(业绩录入!G$9:G$10001,MATCH($B115,业绩录入!$D$9:$D$10001,0)),0)</f>
        <v>0</v>
      </c>
      <c r="F115" s="297">
        <f>IFERROR(INDEX(业绩录入!H$9:H$10001,MATCH($B115,业绩录入!$D$9:$D$10001,0)),0)</f>
        <v>0</v>
      </c>
      <c r="G115" s="297">
        <f>IFERROR(INDEX(业绩录入!I$9:I$10001,MATCH($B115,业绩录入!$D$9:$D$10001,0)),0)</f>
        <v>0</v>
      </c>
      <c r="H115" s="297">
        <f>IFERROR(INDEX(业绩录入!J$9:J$10001,MATCH($B115,业绩录入!$D$9:$D$10001,0)),0)</f>
        <v>0</v>
      </c>
      <c r="I115" s="297">
        <f>IFERROR(INDEX(业绩录入!K$9:K$10001,MATCH($B115,业绩录入!$D$9:$D$10001,0)),0)</f>
        <v>0</v>
      </c>
      <c r="J115" s="297">
        <f>IFERROR(INDEX(业绩录入!L$9:L$10001,MATCH($B115,业绩录入!$D$9:$D$10001,0)),0)</f>
        <v>0</v>
      </c>
      <c r="K115" s="297">
        <f>IFERROR(INDEX(业绩录入!M$9:M$10001,MATCH($B115,业绩录入!$D$9:$D$10001,0)),0)</f>
        <v>0</v>
      </c>
      <c r="L115" s="297">
        <f>IFERROR(INDEX(业绩录入!N$9:N$10001,MATCH($B115,业绩录入!$D$9:$D$10001,0)),0)</f>
        <v>0</v>
      </c>
      <c r="M115" s="297">
        <f>IFERROR(INDEX(业绩录入!O$9:O$10001,MATCH($B115,业绩录入!$D$9:$D$10001,0)),0)</f>
        <v>0</v>
      </c>
      <c r="N115" s="297">
        <f>IFERROR(INDEX(业绩录入!P$9:P$10001,MATCH($B115,业绩录入!$D$9:$D$10001,0)),0)</f>
        <v>0</v>
      </c>
      <c r="O115" s="297">
        <f>IFERROR(INDEX(业绩录入!Q$9:Q$10001,MATCH($B115,业绩录入!$D$9:$D$10001,0)),0)</f>
        <v>0</v>
      </c>
      <c r="P115" s="297">
        <f>IFERROR(INDEX(业绩录入!R$9:R$10001,MATCH($B115,业绩录入!$D$9:$D$10001,0)),0)</f>
        <v>0</v>
      </c>
      <c r="Q115" s="297">
        <f>IFERROR(INDEX(业绩录入!S$9:S$10001,MATCH($B115,业绩录入!$D$9:$D$10001,0)),0)</f>
        <v>0</v>
      </c>
      <c r="R115" s="297">
        <f>IFERROR(INDEX(业绩录入!T$9:T$10001,MATCH($B115,业绩录入!$D$9:$D$10001,0)),0)</f>
        <v>0</v>
      </c>
      <c r="S115" s="297">
        <f>IFERROR(INDEX(业绩录入!U$9:U$10001,MATCH($B115,业绩录入!$D$9:$D$10001,0)),0)</f>
        <v>0</v>
      </c>
      <c r="T115" s="297">
        <f>IFERROR(INDEX(业绩录入!V$9:V$10001,MATCH($B115,业绩录入!$D$9:$D$10001,0)),0)</f>
        <v>0</v>
      </c>
      <c r="U115" s="676">
        <f>IFERROR(INDEX(业绩录入!C$9:C$10001,MATCH($B115,业绩录入!$D$9:$D$10001,0)),0)</f>
        <v>0</v>
      </c>
      <c r="V115" s="297"/>
      <c r="W115" s="297"/>
      <c r="X115" s="297"/>
      <c r="Y115" s="297">
        <f>IFERROR(INDEX(业绩录入!W$9:W$10001,MATCH($B115,业绩录入!$D$9:$D$10001,0)),0)</f>
        <v>0</v>
      </c>
      <c r="Z115" s="297">
        <f>IFERROR(INDEX(业绩录入!X$9:X$10001,MATCH($B115,业绩录入!$D$9:$D$10001,0)),0)</f>
        <v>0</v>
      </c>
      <c r="AA115" s="297">
        <f>IFERROR(INDEX(业绩录入!Y$9:Y$10001,MATCH($B115,业绩录入!$D$9:$D$10001,0)),0)</f>
        <v>0</v>
      </c>
      <c r="AB115" s="297">
        <f>IFERROR(INDEX(业绩录入!Z$9:Z$10001,MATCH($B115,业绩录入!$D$9:$D$10001,0)),0)</f>
        <v>0</v>
      </c>
      <c r="AC115" s="297">
        <f>IFERROR(INDEX(业绩录入!AA$9:AA$10001,MATCH($B115,业绩录入!$D$9:$D$10001,0)),0)</f>
        <v>0</v>
      </c>
      <c r="AD115" s="297">
        <f>IFERROR(INDEX(业绩录入!AB$9:AB$10001,MATCH($B115,业绩录入!$D$9:$D$10001,0)),0)</f>
        <v>0</v>
      </c>
      <c r="AE115" s="297">
        <f>IFERROR(INDEX(业绩录入!AC$9:AC$10001,MATCH($B115,业绩录入!$D$9:$D$10001,0)),0)</f>
        <v>0</v>
      </c>
      <c r="AF115" s="297">
        <f>IFERROR(INDEX(业绩录入!AD$9:AD$10001,MATCH($B115,业绩录入!$D$9:$D$10001,0)),0)</f>
        <v>0</v>
      </c>
      <c r="AG115" s="297">
        <f>IFERROR(INDEX(业绩录入!AE$9:AE$10001,MATCH($B115,业绩录入!$D$9:$D$10001,0)),0)</f>
        <v>0</v>
      </c>
      <c r="AH115" s="297">
        <f>IFERROR(INDEX(业绩录入!AF$9:AF$10001,MATCH($B115,业绩录入!$D$9:$D$10001,0)),0)</f>
        <v>0</v>
      </c>
      <c r="AI115" s="297">
        <f>IFERROR(INDEX(业绩录入!AG$9:AG$10001,MATCH($B115,业绩录入!$D$9:$D$10001,0)),0)</f>
        <v>0</v>
      </c>
      <c r="AJ115" s="297">
        <f>IFERROR(INDEX(业绩录入!AH$9:AH$10001,MATCH($B115,业绩录入!$D$9:$D$10001,0)),0)</f>
        <v>0</v>
      </c>
      <c r="AK115" s="297">
        <f>IFERROR(INDEX(业绩录入!AI$9:AI$10001,MATCH($B115,业绩录入!$D$9:$D$10001,0)),0)</f>
        <v>0</v>
      </c>
      <c r="AL115" s="297">
        <f>IFERROR(INDEX(业绩录入!AJ$9:AJ$10001,MATCH($B115,业绩录入!$D$9:$D$10001,0)),0)</f>
        <v>0</v>
      </c>
      <c r="AM115" s="297">
        <f>IFERROR(INDEX(业绩录入!AK$9:AK$10001,MATCH($B115,业绩录入!$D$9:$D$10001,0)),0)</f>
        <v>0</v>
      </c>
      <c r="AN115" s="297">
        <f>IFERROR(INDEX(业绩录入!AL$9:AL$10001,MATCH($B115,业绩录入!$D$9:$D$10001,0)),0)</f>
        <v>0</v>
      </c>
      <c r="AO115" s="297">
        <f>IFERROR(INDEX(业绩录入!AM$9:AM$10001,MATCH($B115,业绩录入!$D$9:$D$10001,0)),0)</f>
        <v>0</v>
      </c>
      <c r="AP115" s="297">
        <f>IFERROR(INDEX(业绩录入!AN$9:AN$10001,MATCH($B115,业绩录入!$D$9:$D$10001,0)),0)</f>
        <v>0</v>
      </c>
      <c r="AQ115" s="297">
        <f>IFERROR(INDEX(业绩录入!AO$9:AO$10001,MATCH($B115,业绩录入!$D$9:$D$10001,0)),0)</f>
        <v>0</v>
      </c>
      <c r="AR115" s="297">
        <f>IFERROR(INDEX(业绩录入!AP$9:AP$10001,MATCH($B115,业绩录入!$D$9:$D$10001,0)),0)</f>
        <v>0</v>
      </c>
      <c r="AS115" s="297">
        <f>IFERROR(INDEX(业绩录入!AQ$9:AQ$10001,MATCH($B115,业绩录入!$D$9:$D$10001,0)),0)</f>
        <v>0</v>
      </c>
      <c r="AT115" s="297">
        <f>IFERROR(INDEX(业绩录入!AR$9:AR$10001,MATCH($B115,业绩录入!$D$9:$D$10001,0)),0)</f>
        <v>0</v>
      </c>
      <c r="AU115" s="297">
        <f>IFERROR(INDEX(业绩录入!AS$9:AS$10001,MATCH($B115,业绩录入!$D$9:$D$10001,0)),0)</f>
        <v>0</v>
      </c>
      <c r="AV115" s="297">
        <f>IFERROR(INDEX(业绩录入!AT$9:AT$10001,MATCH($B115,业绩录入!$D$9:$D$10001,0)),0)</f>
        <v>0</v>
      </c>
      <c r="AW115" s="297">
        <f>IFERROR(INDEX(业绩录入!AU$9:AU$10001,MATCH($B115,业绩录入!$D$9:$D$10001,0)),0)</f>
        <v>0</v>
      </c>
      <c r="AX115" s="297">
        <f>IFERROR(INDEX(业绩录入!AV$9:AV$10001,MATCH($B115,业绩录入!$D$9:$D$10001,0)),0)</f>
        <v>0</v>
      </c>
      <c r="AY115" s="297">
        <f>IFERROR(INDEX(业绩录入!AW$9:AW$10001,MATCH($B115,业绩录入!$D$9:$D$10001,0)),0)</f>
        <v>0</v>
      </c>
      <c r="AZ115" s="297">
        <f>IFERROR(INDEX(业绩录入!AX$9:AX$10001,MATCH($B115,业绩录入!$D$9:$D$10001,0)),0)</f>
        <v>0</v>
      </c>
      <c r="BA115" s="297">
        <f>IFERROR(INDEX(业绩录入!AY$9:AY$10001,MATCH($B115,业绩录入!$D$9:$D$10001,0)),0)</f>
        <v>0</v>
      </c>
      <c r="BB115" s="297">
        <f>IFERROR(INDEX(业绩录入!AZ$9:AZ$10001,MATCH($B115,业绩录入!$D$9:$D$10001,0)),0)</f>
        <v>0</v>
      </c>
      <c r="BC115" s="297">
        <f>IFERROR(INDEX(业绩录入!BA$9:BA$10001,MATCH($B115,业绩录入!$D$9:$D$10001,0)),0)</f>
        <v>0</v>
      </c>
      <c r="BD115" s="297">
        <f>IFERROR(INDEX(业绩录入!BB$9:BB$10001,MATCH($B115,业绩录入!$D$9:$D$10001,0)),0)</f>
        <v>0</v>
      </c>
      <c r="BE115" s="297">
        <f>IFERROR(INDEX(业绩录入!BC$9:BC$10001,MATCH($B115,业绩录入!$D$9:$D$10001,0)),0)</f>
        <v>0</v>
      </c>
      <c r="BF115" s="297">
        <f>IFERROR(INDEX(业绩录入!BD$9:BD$10001,MATCH($B115,业绩录入!$D$9:$D$10001,0)),0)</f>
        <v>0</v>
      </c>
      <c r="BG115" s="297">
        <f>IFERROR(INDEX(业绩录入!BE$9:BE$10001,MATCH($B115,业绩录入!$D$9:$D$10001,0)),0)</f>
        <v>0</v>
      </c>
      <c r="BH115" s="297">
        <f>IFERROR(INDEX(业绩录入!BF$9:BF$10001,MATCH($B115,业绩录入!$D$9:$D$10001,0)),0)</f>
        <v>0</v>
      </c>
      <c r="BI115" s="297">
        <f>IFERROR(INDEX(业绩录入!BG$9:BG$10001,MATCH($B115,业绩录入!$D$9:$D$10001,0)),0)</f>
        <v>0</v>
      </c>
      <c r="BJ115" s="297">
        <f>IFERROR(INDEX(业绩录入!BH$9:BH$10001,MATCH($B115,业绩录入!$D$9:$D$10001,0)),0)</f>
        <v>0</v>
      </c>
      <c r="BK115" s="297">
        <f>IFERROR(INDEX(业绩录入!BI$9:BI$10001,MATCH($B115,业绩录入!$D$9:$D$10001,0)),0)</f>
        <v>0</v>
      </c>
      <c r="BL115" s="297">
        <f>IFERROR(INDEX(业绩录入!BJ$9:BJ$10001,MATCH($B115,业绩录入!$D$9:$D$10001,0)),0)</f>
        <v>0</v>
      </c>
      <c r="BM115" s="297">
        <f>IFERROR(INDEX(业绩录入!BK$9:BK$10001,MATCH($B115,业绩录入!$D$9:$D$10001,0)),0)</f>
        <v>0</v>
      </c>
      <c r="BN115" s="297">
        <f>IFERROR(INDEX(业绩录入!BL$9:BL$10001,MATCH($B115,业绩录入!$D$9:$D$10001,0)),0)</f>
        <v>0</v>
      </c>
      <c r="BO115" s="297">
        <f>IFERROR(INDEX(业绩录入!BM$9:BM$10001,MATCH($B115,业绩录入!$D$9:$D$10001,0)),0)</f>
        <v>0</v>
      </c>
      <c r="BP115" s="297">
        <f>IFERROR(INDEX(业绩录入!BN$9:BN$10001,MATCH($B115,业绩录入!$D$9:$D$10001,0)),0)</f>
        <v>0</v>
      </c>
      <c r="BQ115" s="297">
        <f>IFERROR(INDEX(业绩录入!BO$9:BO$10001,MATCH($B115,业绩录入!$D$9:$D$10001,0)),0)</f>
        <v>0</v>
      </c>
      <c r="BR115" s="297">
        <f>IFERROR(INDEX(业绩录入!BP$9:BP$10001,MATCH($B115,业绩录入!$D$9:$D$10001,0)),0)</f>
        <v>0</v>
      </c>
      <c r="BS115" s="297">
        <f>IFERROR(INDEX(业绩录入!BQ$9:BQ$10001,MATCH($B115,业绩录入!$D$9:$D$10001,0)),0)</f>
        <v>0</v>
      </c>
      <c r="BT115" s="297">
        <f>IFERROR(INDEX(业绩录入!BR$9:BR$10001,MATCH($B115,业绩录入!$D$9:$D$10001,0)),0)</f>
        <v>0</v>
      </c>
      <c r="BU115" s="297">
        <f>IFERROR(INDEX(业绩录入!BS$9:BS$10001,MATCH($B115,业绩录入!$D$9:$D$10001,0)),0)</f>
        <v>0</v>
      </c>
      <c r="BV115" s="297">
        <f>IFERROR(INDEX(业绩录入!BT$9:BT$10001,MATCH($B115,业绩录入!$D$9:$D$10001,0)),0)</f>
        <v>0</v>
      </c>
      <c r="BW115" s="297">
        <f>IFERROR(INDEX(业绩录入!BU$9:BU$10001,MATCH($B115,业绩录入!$D$9:$D$10001,0)),0)</f>
        <v>0</v>
      </c>
      <c r="BX115" s="297">
        <f>IFERROR(INDEX(业绩录入!BV$9:BV$10001,MATCH($B115,业绩录入!$D$9:$D$10001,0)),0)</f>
        <v>0</v>
      </c>
      <c r="BY115" s="297">
        <f>IFERROR(INDEX(业绩录入!BW$9:BW$10001,MATCH($B115,业绩录入!$D$9:$D$10001,0)),0)</f>
        <v>0</v>
      </c>
      <c r="BZ115" s="297">
        <f>IFERROR(INDEX(业绩录入!BX$9:BX$10001,MATCH($B115,业绩录入!$D$9:$D$10001,0)),0)</f>
        <v>0</v>
      </c>
      <c r="CA115" s="297">
        <f>IFERROR(INDEX(业绩录入!BY$9:BY$10001,MATCH($B115,业绩录入!$D$9:$D$10001,0)),0)</f>
        <v>0</v>
      </c>
      <c r="CB115" s="297">
        <f>IFERROR(INDEX(业绩录入!BZ$9:BZ$10001,MATCH($B115,业绩录入!$D$9:$D$10001,0)),0)</f>
        <v>0</v>
      </c>
      <c r="CC115" s="297">
        <f>IFERROR(INDEX(业绩录入!CA$9:CA$10001,MATCH($B115,业绩录入!$D$9:$D$10001,0)),0)</f>
        <v>0</v>
      </c>
      <c r="CD115" s="297">
        <f>IFERROR(INDEX(业绩录入!CB$9:CB$10001,MATCH($B115,业绩录入!$D$9:$D$10001,0)),0)</f>
        <v>0</v>
      </c>
      <c r="CE115" s="297">
        <f>IFERROR(INDEX(业绩录入!CC$9:CC$10001,MATCH($B115,业绩录入!$D$9:$D$10001,0)),0)</f>
        <v>0</v>
      </c>
      <c r="CF115" s="297">
        <f>IFERROR(INDEX(业绩录入!CD$9:CD$10001,MATCH($B115,业绩录入!$D$9:$D$10001,0)),0)</f>
        <v>0</v>
      </c>
      <c r="CG115" s="297">
        <f>IFERROR(INDEX(业绩录入!CE$9:CE$10001,MATCH($B115,业绩录入!$D$9:$D$10001,0)),0)</f>
        <v>0</v>
      </c>
      <c r="CH115" s="297">
        <f>IFERROR(INDEX(业绩录入!CF$9:CF$10001,MATCH($B115,业绩录入!$D$9:$D$10001,0)),0)</f>
        <v>0</v>
      </c>
      <c r="CI115" s="297">
        <f>IFERROR(INDEX(业绩录入!CG$9:CG$10001,MATCH($B115,业绩录入!$D$9:$D$10001,0)),0)</f>
        <v>0</v>
      </c>
    </row>
    <row r="116" spans="1:87" s="319" customFormat="1">
      <c r="A116" s="638">
        <f t="shared" si="5"/>
        <v>0</v>
      </c>
      <c r="B116" s="297" t="str">
        <f>IFERROR(INDEX(业绩录入!$D$9:$D$44,MATCH(SMALL(业绩录入!$A$9:$A$44,ROW(A70)),业绩录入!$A$9:$A$44,0)),"")</f>
        <v/>
      </c>
      <c r="C116" s="297">
        <f>IFERROR(INDEX(业绩录入!E$9:E$10001,MATCH($B116,业绩录入!$D$9:$D$10001,0)),0)</f>
        <v>0</v>
      </c>
      <c r="D116" s="297">
        <f>IFERROR(INDEX(业绩录入!F$9:F$10001,MATCH($B116,业绩录入!$D$9:$D$10001,0)),0)</f>
        <v>0</v>
      </c>
      <c r="E116" s="297">
        <f>IFERROR(INDEX(业绩录入!G$9:G$10001,MATCH($B116,业绩录入!$D$9:$D$10001,0)),0)</f>
        <v>0</v>
      </c>
      <c r="F116" s="297">
        <f>IFERROR(INDEX(业绩录入!H$9:H$10001,MATCH($B116,业绩录入!$D$9:$D$10001,0)),0)</f>
        <v>0</v>
      </c>
      <c r="G116" s="297">
        <f>IFERROR(INDEX(业绩录入!I$9:I$10001,MATCH($B116,业绩录入!$D$9:$D$10001,0)),0)</f>
        <v>0</v>
      </c>
      <c r="H116" s="297">
        <f>IFERROR(INDEX(业绩录入!J$9:J$10001,MATCH($B116,业绩录入!$D$9:$D$10001,0)),0)</f>
        <v>0</v>
      </c>
      <c r="I116" s="297">
        <f>IFERROR(INDEX(业绩录入!K$9:K$10001,MATCH($B116,业绩录入!$D$9:$D$10001,0)),0)</f>
        <v>0</v>
      </c>
      <c r="J116" s="297">
        <f>IFERROR(INDEX(业绩录入!L$9:L$10001,MATCH($B116,业绩录入!$D$9:$D$10001,0)),0)</f>
        <v>0</v>
      </c>
      <c r="K116" s="297">
        <f>IFERROR(INDEX(业绩录入!M$9:M$10001,MATCH($B116,业绩录入!$D$9:$D$10001,0)),0)</f>
        <v>0</v>
      </c>
      <c r="L116" s="297">
        <f>IFERROR(INDEX(业绩录入!N$9:N$10001,MATCH($B116,业绩录入!$D$9:$D$10001,0)),0)</f>
        <v>0</v>
      </c>
      <c r="M116" s="297">
        <f>IFERROR(INDEX(业绩录入!O$9:O$10001,MATCH($B116,业绩录入!$D$9:$D$10001,0)),0)</f>
        <v>0</v>
      </c>
      <c r="N116" s="297">
        <f>IFERROR(INDEX(业绩录入!P$9:P$10001,MATCH($B116,业绩录入!$D$9:$D$10001,0)),0)</f>
        <v>0</v>
      </c>
      <c r="O116" s="297">
        <f>IFERROR(INDEX(业绩录入!Q$9:Q$10001,MATCH($B116,业绩录入!$D$9:$D$10001,0)),0)</f>
        <v>0</v>
      </c>
      <c r="P116" s="297">
        <f>IFERROR(INDEX(业绩录入!R$9:R$10001,MATCH($B116,业绩录入!$D$9:$D$10001,0)),0)</f>
        <v>0</v>
      </c>
      <c r="Q116" s="297">
        <f>IFERROR(INDEX(业绩录入!S$9:S$10001,MATCH($B116,业绩录入!$D$9:$D$10001,0)),0)</f>
        <v>0</v>
      </c>
      <c r="R116" s="297">
        <f>IFERROR(INDEX(业绩录入!T$9:T$10001,MATCH($B116,业绩录入!$D$9:$D$10001,0)),0)</f>
        <v>0</v>
      </c>
      <c r="S116" s="297">
        <f>IFERROR(INDEX(业绩录入!U$9:U$10001,MATCH($B116,业绩录入!$D$9:$D$10001,0)),0)</f>
        <v>0</v>
      </c>
      <c r="T116" s="297">
        <f>IFERROR(INDEX(业绩录入!V$9:V$10001,MATCH($B116,业绩录入!$D$9:$D$10001,0)),0)</f>
        <v>0</v>
      </c>
      <c r="U116" s="676">
        <f>IFERROR(INDEX(业绩录入!C$9:C$10001,MATCH($B116,业绩录入!$D$9:$D$10001,0)),0)</f>
        <v>0</v>
      </c>
      <c r="V116" s="297"/>
      <c r="W116" s="297"/>
      <c r="X116" s="297"/>
      <c r="Y116" s="297">
        <f>IFERROR(INDEX(业绩录入!W$9:W$10001,MATCH($B116,业绩录入!$D$9:$D$10001,0)),0)</f>
        <v>0</v>
      </c>
      <c r="Z116" s="297">
        <f>IFERROR(INDEX(业绩录入!X$9:X$10001,MATCH($B116,业绩录入!$D$9:$D$10001,0)),0)</f>
        <v>0</v>
      </c>
      <c r="AA116" s="297">
        <f>IFERROR(INDEX(业绩录入!Y$9:Y$10001,MATCH($B116,业绩录入!$D$9:$D$10001,0)),0)</f>
        <v>0</v>
      </c>
      <c r="AB116" s="297">
        <f>IFERROR(INDEX(业绩录入!Z$9:Z$10001,MATCH($B116,业绩录入!$D$9:$D$10001,0)),0)</f>
        <v>0</v>
      </c>
      <c r="AC116" s="297">
        <f>IFERROR(INDEX(业绩录入!AA$9:AA$10001,MATCH($B116,业绩录入!$D$9:$D$10001,0)),0)</f>
        <v>0</v>
      </c>
      <c r="AD116" s="297">
        <f>IFERROR(INDEX(业绩录入!AB$9:AB$10001,MATCH($B116,业绩录入!$D$9:$D$10001,0)),0)</f>
        <v>0</v>
      </c>
      <c r="AE116" s="297">
        <f>IFERROR(INDEX(业绩录入!AC$9:AC$10001,MATCH($B116,业绩录入!$D$9:$D$10001,0)),0)</f>
        <v>0</v>
      </c>
      <c r="AF116" s="297">
        <f>IFERROR(INDEX(业绩录入!AD$9:AD$10001,MATCH($B116,业绩录入!$D$9:$D$10001,0)),0)</f>
        <v>0</v>
      </c>
      <c r="AG116" s="297">
        <f>IFERROR(INDEX(业绩录入!AE$9:AE$10001,MATCH($B116,业绩录入!$D$9:$D$10001,0)),0)</f>
        <v>0</v>
      </c>
      <c r="AH116" s="297">
        <f>IFERROR(INDEX(业绩录入!AF$9:AF$10001,MATCH($B116,业绩录入!$D$9:$D$10001,0)),0)</f>
        <v>0</v>
      </c>
      <c r="AI116" s="297">
        <f>IFERROR(INDEX(业绩录入!AG$9:AG$10001,MATCH($B116,业绩录入!$D$9:$D$10001,0)),0)</f>
        <v>0</v>
      </c>
      <c r="AJ116" s="297">
        <f>IFERROR(INDEX(业绩录入!AH$9:AH$10001,MATCH($B116,业绩录入!$D$9:$D$10001,0)),0)</f>
        <v>0</v>
      </c>
      <c r="AK116" s="297">
        <f>IFERROR(INDEX(业绩录入!AI$9:AI$10001,MATCH($B116,业绩录入!$D$9:$D$10001,0)),0)</f>
        <v>0</v>
      </c>
      <c r="AL116" s="297">
        <f>IFERROR(INDEX(业绩录入!AJ$9:AJ$10001,MATCH($B116,业绩录入!$D$9:$D$10001,0)),0)</f>
        <v>0</v>
      </c>
      <c r="AM116" s="297">
        <f>IFERROR(INDEX(业绩录入!AK$9:AK$10001,MATCH($B116,业绩录入!$D$9:$D$10001,0)),0)</f>
        <v>0</v>
      </c>
      <c r="AN116" s="297">
        <f>IFERROR(INDEX(业绩录入!AL$9:AL$10001,MATCH($B116,业绩录入!$D$9:$D$10001,0)),0)</f>
        <v>0</v>
      </c>
      <c r="AO116" s="297">
        <f>IFERROR(INDEX(业绩录入!AM$9:AM$10001,MATCH($B116,业绩录入!$D$9:$D$10001,0)),0)</f>
        <v>0</v>
      </c>
      <c r="AP116" s="297">
        <f>IFERROR(INDEX(业绩录入!AN$9:AN$10001,MATCH($B116,业绩录入!$D$9:$D$10001,0)),0)</f>
        <v>0</v>
      </c>
      <c r="AQ116" s="297">
        <f>IFERROR(INDEX(业绩录入!AO$9:AO$10001,MATCH($B116,业绩录入!$D$9:$D$10001,0)),0)</f>
        <v>0</v>
      </c>
      <c r="AR116" s="297">
        <f>IFERROR(INDEX(业绩录入!AP$9:AP$10001,MATCH($B116,业绩录入!$D$9:$D$10001,0)),0)</f>
        <v>0</v>
      </c>
      <c r="AS116" s="297">
        <f>IFERROR(INDEX(业绩录入!AQ$9:AQ$10001,MATCH($B116,业绩录入!$D$9:$D$10001,0)),0)</f>
        <v>0</v>
      </c>
      <c r="AT116" s="297">
        <f>IFERROR(INDEX(业绩录入!AR$9:AR$10001,MATCH($B116,业绩录入!$D$9:$D$10001,0)),0)</f>
        <v>0</v>
      </c>
      <c r="AU116" s="297">
        <f>IFERROR(INDEX(业绩录入!AS$9:AS$10001,MATCH($B116,业绩录入!$D$9:$D$10001,0)),0)</f>
        <v>0</v>
      </c>
      <c r="AV116" s="297">
        <f>IFERROR(INDEX(业绩录入!AT$9:AT$10001,MATCH($B116,业绩录入!$D$9:$D$10001,0)),0)</f>
        <v>0</v>
      </c>
      <c r="AW116" s="297">
        <f>IFERROR(INDEX(业绩录入!AU$9:AU$10001,MATCH($B116,业绩录入!$D$9:$D$10001,0)),0)</f>
        <v>0</v>
      </c>
      <c r="AX116" s="297">
        <f>IFERROR(INDEX(业绩录入!AV$9:AV$10001,MATCH($B116,业绩录入!$D$9:$D$10001,0)),0)</f>
        <v>0</v>
      </c>
      <c r="AY116" s="297">
        <f>IFERROR(INDEX(业绩录入!AW$9:AW$10001,MATCH($B116,业绩录入!$D$9:$D$10001,0)),0)</f>
        <v>0</v>
      </c>
      <c r="AZ116" s="297">
        <f>IFERROR(INDEX(业绩录入!AX$9:AX$10001,MATCH($B116,业绩录入!$D$9:$D$10001,0)),0)</f>
        <v>0</v>
      </c>
      <c r="BA116" s="297">
        <f>IFERROR(INDEX(业绩录入!AY$9:AY$10001,MATCH($B116,业绩录入!$D$9:$D$10001,0)),0)</f>
        <v>0</v>
      </c>
      <c r="BB116" s="297">
        <f>IFERROR(INDEX(业绩录入!AZ$9:AZ$10001,MATCH($B116,业绩录入!$D$9:$D$10001,0)),0)</f>
        <v>0</v>
      </c>
      <c r="BC116" s="297">
        <f>IFERROR(INDEX(业绩录入!BA$9:BA$10001,MATCH($B116,业绩录入!$D$9:$D$10001,0)),0)</f>
        <v>0</v>
      </c>
      <c r="BD116" s="297">
        <f>IFERROR(INDEX(业绩录入!BB$9:BB$10001,MATCH($B116,业绩录入!$D$9:$D$10001,0)),0)</f>
        <v>0</v>
      </c>
      <c r="BE116" s="297">
        <f>IFERROR(INDEX(业绩录入!BC$9:BC$10001,MATCH($B116,业绩录入!$D$9:$D$10001,0)),0)</f>
        <v>0</v>
      </c>
      <c r="BF116" s="297">
        <f>IFERROR(INDEX(业绩录入!BD$9:BD$10001,MATCH($B116,业绩录入!$D$9:$D$10001,0)),0)</f>
        <v>0</v>
      </c>
      <c r="BG116" s="297">
        <f>IFERROR(INDEX(业绩录入!BE$9:BE$10001,MATCH($B116,业绩录入!$D$9:$D$10001,0)),0)</f>
        <v>0</v>
      </c>
      <c r="BH116" s="297">
        <f>IFERROR(INDEX(业绩录入!BF$9:BF$10001,MATCH($B116,业绩录入!$D$9:$D$10001,0)),0)</f>
        <v>0</v>
      </c>
      <c r="BI116" s="297">
        <f>IFERROR(INDEX(业绩录入!BG$9:BG$10001,MATCH($B116,业绩录入!$D$9:$D$10001,0)),0)</f>
        <v>0</v>
      </c>
      <c r="BJ116" s="297">
        <f>IFERROR(INDEX(业绩录入!BH$9:BH$10001,MATCH($B116,业绩录入!$D$9:$D$10001,0)),0)</f>
        <v>0</v>
      </c>
      <c r="BK116" s="297">
        <f>IFERROR(INDEX(业绩录入!BI$9:BI$10001,MATCH($B116,业绩录入!$D$9:$D$10001,0)),0)</f>
        <v>0</v>
      </c>
      <c r="BL116" s="297">
        <f>IFERROR(INDEX(业绩录入!BJ$9:BJ$10001,MATCH($B116,业绩录入!$D$9:$D$10001,0)),0)</f>
        <v>0</v>
      </c>
      <c r="BM116" s="297">
        <f>IFERROR(INDEX(业绩录入!BK$9:BK$10001,MATCH($B116,业绩录入!$D$9:$D$10001,0)),0)</f>
        <v>0</v>
      </c>
      <c r="BN116" s="297">
        <f>IFERROR(INDEX(业绩录入!BL$9:BL$10001,MATCH($B116,业绩录入!$D$9:$D$10001,0)),0)</f>
        <v>0</v>
      </c>
      <c r="BO116" s="297">
        <f>IFERROR(INDEX(业绩录入!BM$9:BM$10001,MATCH($B116,业绩录入!$D$9:$D$10001,0)),0)</f>
        <v>0</v>
      </c>
      <c r="BP116" s="297">
        <f>IFERROR(INDEX(业绩录入!BN$9:BN$10001,MATCH($B116,业绩录入!$D$9:$D$10001,0)),0)</f>
        <v>0</v>
      </c>
      <c r="BQ116" s="297">
        <f>IFERROR(INDEX(业绩录入!BO$9:BO$10001,MATCH($B116,业绩录入!$D$9:$D$10001,0)),0)</f>
        <v>0</v>
      </c>
      <c r="BR116" s="297">
        <f>IFERROR(INDEX(业绩录入!BP$9:BP$10001,MATCH($B116,业绩录入!$D$9:$D$10001,0)),0)</f>
        <v>0</v>
      </c>
      <c r="BS116" s="297">
        <f>IFERROR(INDEX(业绩录入!BQ$9:BQ$10001,MATCH($B116,业绩录入!$D$9:$D$10001,0)),0)</f>
        <v>0</v>
      </c>
      <c r="BT116" s="297">
        <f>IFERROR(INDEX(业绩录入!BR$9:BR$10001,MATCH($B116,业绩录入!$D$9:$D$10001,0)),0)</f>
        <v>0</v>
      </c>
      <c r="BU116" s="297">
        <f>IFERROR(INDEX(业绩录入!BS$9:BS$10001,MATCH($B116,业绩录入!$D$9:$D$10001,0)),0)</f>
        <v>0</v>
      </c>
      <c r="BV116" s="297">
        <f>IFERROR(INDEX(业绩录入!BT$9:BT$10001,MATCH($B116,业绩录入!$D$9:$D$10001,0)),0)</f>
        <v>0</v>
      </c>
      <c r="BW116" s="297">
        <f>IFERROR(INDEX(业绩录入!BU$9:BU$10001,MATCH($B116,业绩录入!$D$9:$D$10001,0)),0)</f>
        <v>0</v>
      </c>
      <c r="BX116" s="297">
        <f>IFERROR(INDEX(业绩录入!BV$9:BV$10001,MATCH($B116,业绩录入!$D$9:$D$10001,0)),0)</f>
        <v>0</v>
      </c>
      <c r="BY116" s="297">
        <f>IFERROR(INDEX(业绩录入!BW$9:BW$10001,MATCH($B116,业绩录入!$D$9:$D$10001,0)),0)</f>
        <v>0</v>
      </c>
      <c r="BZ116" s="297">
        <f>IFERROR(INDEX(业绩录入!BX$9:BX$10001,MATCH($B116,业绩录入!$D$9:$D$10001,0)),0)</f>
        <v>0</v>
      </c>
      <c r="CA116" s="297">
        <f>IFERROR(INDEX(业绩录入!BY$9:BY$10001,MATCH($B116,业绩录入!$D$9:$D$10001,0)),0)</f>
        <v>0</v>
      </c>
      <c r="CB116" s="297">
        <f>IFERROR(INDEX(业绩录入!BZ$9:BZ$10001,MATCH($B116,业绩录入!$D$9:$D$10001,0)),0)</f>
        <v>0</v>
      </c>
      <c r="CC116" s="297">
        <f>IFERROR(INDEX(业绩录入!CA$9:CA$10001,MATCH($B116,业绩录入!$D$9:$D$10001,0)),0)</f>
        <v>0</v>
      </c>
      <c r="CD116" s="297">
        <f>IFERROR(INDEX(业绩录入!CB$9:CB$10001,MATCH($B116,业绩录入!$D$9:$D$10001,0)),0)</f>
        <v>0</v>
      </c>
      <c r="CE116" s="297">
        <f>IFERROR(INDEX(业绩录入!CC$9:CC$10001,MATCH($B116,业绩录入!$D$9:$D$10001,0)),0)</f>
        <v>0</v>
      </c>
      <c r="CF116" s="297">
        <f>IFERROR(INDEX(业绩录入!CD$9:CD$10001,MATCH($B116,业绩录入!$D$9:$D$10001,0)),0)</f>
        <v>0</v>
      </c>
      <c r="CG116" s="297">
        <f>IFERROR(INDEX(业绩录入!CE$9:CE$10001,MATCH($B116,业绩录入!$D$9:$D$10001,0)),0)</f>
        <v>0</v>
      </c>
      <c r="CH116" s="297">
        <f>IFERROR(INDEX(业绩录入!CF$9:CF$10001,MATCH($B116,业绩录入!$D$9:$D$10001,0)),0)</f>
        <v>0</v>
      </c>
      <c r="CI116" s="297">
        <f>IFERROR(INDEX(业绩录入!CG$9:CG$10001,MATCH($B116,业绩录入!$D$9:$D$10001,0)),0)</f>
        <v>0</v>
      </c>
    </row>
    <row r="117" spans="1:87" s="319" customFormat="1">
      <c r="A117" s="638">
        <f t="shared" si="5"/>
        <v>0</v>
      </c>
      <c r="B117" s="297" t="str">
        <f>IFERROR(INDEX(业绩录入!$D$9:$D$44,MATCH(SMALL(业绩录入!$A$9:$A$44,ROW(A71)),业绩录入!$A$9:$A$44,0)),"")</f>
        <v/>
      </c>
      <c r="C117" s="297">
        <f>IFERROR(INDEX(业绩录入!E$9:E$10001,MATCH($B117,业绩录入!$D$9:$D$10001,0)),0)</f>
        <v>0</v>
      </c>
      <c r="D117" s="297">
        <f>IFERROR(INDEX(业绩录入!F$9:F$10001,MATCH($B117,业绩录入!$D$9:$D$10001,0)),0)</f>
        <v>0</v>
      </c>
      <c r="E117" s="297">
        <f>IFERROR(INDEX(业绩录入!G$9:G$10001,MATCH($B117,业绩录入!$D$9:$D$10001,0)),0)</f>
        <v>0</v>
      </c>
      <c r="F117" s="297">
        <f>IFERROR(INDEX(业绩录入!H$9:H$10001,MATCH($B117,业绩录入!$D$9:$D$10001,0)),0)</f>
        <v>0</v>
      </c>
      <c r="G117" s="297">
        <f>IFERROR(INDEX(业绩录入!I$9:I$10001,MATCH($B117,业绩录入!$D$9:$D$10001,0)),0)</f>
        <v>0</v>
      </c>
      <c r="H117" s="297">
        <f>IFERROR(INDEX(业绩录入!J$9:J$10001,MATCH($B117,业绩录入!$D$9:$D$10001,0)),0)</f>
        <v>0</v>
      </c>
      <c r="I117" s="297">
        <f>IFERROR(INDEX(业绩录入!K$9:K$10001,MATCH($B117,业绩录入!$D$9:$D$10001,0)),0)</f>
        <v>0</v>
      </c>
      <c r="J117" s="297">
        <f>IFERROR(INDEX(业绩录入!L$9:L$10001,MATCH($B117,业绩录入!$D$9:$D$10001,0)),0)</f>
        <v>0</v>
      </c>
      <c r="K117" s="297">
        <f>IFERROR(INDEX(业绩录入!M$9:M$10001,MATCH($B117,业绩录入!$D$9:$D$10001,0)),0)</f>
        <v>0</v>
      </c>
      <c r="L117" s="297">
        <f>IFERROR(INDEX(业绩录入!N$9:N$10001,MATCH($B117,业绩录入!$D$9:$D$10001,0)),0)</f>
        <v>0</v>
      </c>
      <c r="M117" s="297">
        <f>IFERROR(INDEX(业绩录入!O$9:O$10001,MATCH($B117,业绩录入!$D$9:$D$10001,0)),0)</f>
        <v>0</v>
      </c>
      <c r="N117" s="297">
        <f>IFERROR(INDEX(业绩录入!P$9:P$10001,MATCH($B117,业绩录入!$D$9:$D$10001,0)),0)</f>
        <v>0</v>
      </c>
      <c r="O117" s="297">
        <f>IFERROR(INDEX(业绩录入!Q$9:Q$10001,MATCH($B117,业绩录入!$D$9:$D$10001,0)),0)</f>
        <v>0</v>
      </c>
      <c r="P117" s="297">
        <f>IFERROR(INDEX(业绩录入!R$9:R$10001,MATCH($B117,业绩录入!$D$9:$D$10001,0)),0)</f>
        <v>0</v>
      </c>
      <c r="Q117" s="297">
        <f>IFERROR(INDEX(业绩录入!S$9:S$10001,MATCH($B117,业绩录入!$D$9:$D$10001,0)),0)</f>
        <v>0</v>
      </c>
      <c r="R117" s="297">
        <f>IFERROR(INDEX(业绩录入!T$9:T$10001,MATCH($B117,业绩录入!$D$9:$D$10001,0)),0)</f>
        <v>0</v>
      </c>
      <c r="S117" s="297">
        <f>IFERROR(INDEX(业绩录入!U$9:U$10001,MATCH($B117,业绩录入!$D$9:$D$10001,0)),0)</f>
        <v>0</v>
      </c>
      <c r="T117" s="297">
        <f>IFERROR(INDEX(业绩录入!V$9:V$10001,MATCH($B117,业绩录入!$D$9:$D$10001,0)),0)</f>
        <v>0</v>
      </c>
      <c r="U117" s="676">
        <f>IFERROR(INDEX(业绩录入!C$9:C$10001,MATCH($B117,业绩录入!$D$9:$D$10001,0)),0)</f>
        <v>0</v>
      </c>
      <c r="V117" s="297"/>
      <c r="W117" s="297"/>
      <c r="X117" s="297"/>
      <c r="Y117" s="297">
        <f>IFERROR(INDEX(业绩录入!W$9:W$10001,MATCH($B117,业绩录入!$D$9:$D$10001,0)),0)</f>
        <v>0</v>
      </c>
      <c r="Z117" s="297">
        <f>IFERROR(INDEX(业绩录入!X$9:X$10001,MATCH($B117,业绩录入!$D$9:$D$10001,0)),0)</f>
        <v>0</v>
      </c>
      <c r="AA117" s="297">
        <f>IFERROR(INDEX(业绩录入!Y$9:Y$10001,MATCH($B117,业绩录入!$D$9:$D$10001,0)),0)</f>
        <v>0</v>
      </c>
      <c r="AB117" s="297">
        <f>IFERROR(INDEX(业绩录入!Z$9:Z$10001,MATCH($B117,业绩录入!$D$9:$D$10001,0)),0)</f>
        <v>0</v>
      </c>
      <c r="AC117" s="297">
        <f>IFERROR(INDEX(业绩录入!AA$9:AA$10001,MATCH($B117,业绩录入!$D$9:$D$10001,0)),0)</f>
        <v>0</v>
      </c>
      <c r="AD117" s="297">
        <f>IFERROR(INDEX(业绩录入!AB$9:AB$10001,MATCH($B117,业绩录入!$D$9:$D$10001,0)),0)</f>
        <v>0</v>
      </c>
      <c r="AE117" s="297">
        <f>IFERROR(INDEX(业绩录入!AC$9:AC$10001,MATCH($B117,业绩录入!$D$9:$D$10001,0)),0)</f>
        <v>0</v>
      </c>
      <c r="AF117" s="297">
        <f>IFERROR(INDEX(业绩录入!AD$9:AD$10001,MATCH($B117,业绩录入!$D$9:$D$10001,0)),0)</f>
        <v>0</v>
      </c>
      <c r="AG117" s="297">
        <f>IFERROR(INDEX(业绩录入!AE$9:AE$10001,MATCH($B117,业绩录入!$D$9:$D$10001,0)),0)</f>
        <v>0</v>
      </c>
      <c r="AH117" s="297">
        <f>IFERROR(INDEX(业绩录入!AF$9:AF$10001,MATCH($B117,业绩录入!$D$9:$D$10001,0)),0)</f>
        <v>0</v>
      </c>
      <c r="AI117" s="297">
        <f>IFERROR(INDEX(业绩录入!AG$9:AG$10001,MATCH($B117,业绩录入!$D$9:$D$10001,0)),0)</f>
        <v>0</v>
      </c>
      <c r="AJ117" s="297">
        <f>IFERROR(INDEX(业绩录入!AH$9:AH$10001,MATCH($B117,业绩录入!$D$9:$D$10001,0)),0)</f>
        <v>0</v>
      </c>
      <c r="AK117" s="297">
        <f>IFERROR(INDEX(业绩录入!AI$9:AI$10001,MATCH($B117,业绩录入!$D$9:$D$10001,0)),0)</f>
        <v>0</v>
      </c>
      <c r="AL117" s="297">
        <f>IFERROR(INDEX(业绩录入!AJ$9:AJ$10001,MATCH($B117,业绩录入!$D$9:$D$10001,0)),0)</f>
        <v>0</v>
      </c>
      <c r="AM117" s="297">
        <f>IFERROR(INDEX(业绩录入!AK$9:AK$10001,MATCH($B117,业绩录入!$D$9:$D$10001,0)),0)</f>
        <v>0</v>
      </c>
      <c r="AN117" s="297">
        <f>IFERROR(INDEX(业绩录入!AL$9:AL$10001,MATCH($B117,业绩录入!$D$9:$D$10001,0)),0)</f>
        <v>0</v>
      </c>
      <c r="AO117" s="297">
        <f>IFERROR(INDEX(业绩录入!AM$9:AM$10001,MATCH($B117,业绩录入!$D$9:$D$10001,0)),0)</f>
        <v>0</v>
      </c>
      <c r="AP117" s="297">
        <f>IFERROR(INDEX(业绩录入!AN$9:AN$10001,MATCH($B117,业绩录入!$D$9:$D$10001,0)),0)</f>
        <v>0</v>
      </c>
      <c r="AQ117" s="297">
        <f>IFERROR(INDEX(业绩录入!AO$9:AO$10001,MATCH($B117,业绩录入!$D$9:$D$10001,0)),0)</f>
        <v>0</v>
      </c>
      <c r="AR117" s="297">
        <f>IFERROR(INDEX(业绩录入!AP$9:AP$10001,MATCH($B117,业绩录入!$D$9:$D$10001,0)),0)</f>
        <v>0</v>
      </c>
      <c r="AS117" s="297">
        <f>IFERROR(INDEX(业绩录入!AQ$9:AQ$10001,MATCH($B117,业绩录入!$D$9:$D$10001,0)),0)</f>
        <v>0</v>
      </c>
      <c r="AT117" s="297">
        <f>IFERROR(INDEX(业绩录入!AR$9:AR$10001,MATCH($B117,业绩录入!$D$9:$D$10001,0)),0)</f>
        <v>0</v>
      </c>
      <c r="AU117" s="297">
        <f>IFERROR(INDEX(业绩录入!AS$9:AS$10001,MATCH($B117,业绩录入!$D$9:$D$10001,0)),0)</f>
        <v>0</v>
      </c>
      <c r="AV117" s="297">
        <f>IFERROR(INDEX(业绩录入!AT$9:AT$10001,MATCH($B117,业绩录入!$D$9:$D$10001,0)),0)</f>
        <v>0</v>
      </c>
      <c r="AW117" s="297">
        <f>IFERROR(INDEX(业绩录入!AU$9:AU$10001,MATCH($B117,业绩录入!$D$9:$D$10001,0)),0)</f>
        <v>0</v>
      </c>
      <c r="AX117" s="297">
        <f>IFERROR(INDEX(业绩录入!AV$9:AV$10001,MATCH($B117,业绩录入!$D$9:$D$10001,0)),0)</f>
        <v>0</v>
      </c>
      <c r="AY117" s="297">
        <f>IFERROR(INDEX(业绩录入!AW$9:AW$10001,MATCH($B117,业绩录入!$D$9:$D$10001,0)),0)</f>
        <v>0</v>
      </c>
      <c r="AZ117" s="297">
        <f>IFERROR(INDEX(业绩录入!AX$9:AX$10001,MATCH($B117,业绩录入!$D$9:$D$10001,0)),0)</f>
        <v>0</v>
      </c>
      <c r="BA117" s="297">
        <f>IFERROR(INDEX(业绩录入!AY$9:AY$10001,MATCH($B117,业绩录入!$D$9:$D$10001,0)),0)</f>
        <v>0</v>
      </c>
      <c r="BB117" s="297">
        <f>IFERROR(INDEX(业绩录入!AZ$9:AZ$10001,MATCH($B117,业绩录入!$D$9:$D$10001,0)),0)</f>
        <v>0</v>
      </c>
      <c r="BC117" s="297">
        <f>IFERROR(INDEX(业绩录入!BA$9:BA$10001,MATCH($B117,业绩录入!$D$9:$D$10001,0)),0)</f>
        <v>0</v>
      </c>
      <c r="BD117" s="297">
        <f>IFERROR(INDEX(业绩录入!BB$9:BB$10001,MATCH($B117,业绩录入!$D$9:$D$10001,0)),0)</f>
        <v>0</v>
      </c>
      <c r="BE117" s="297">
        <f>IFERROR(INDEX(业绩录入!BC$9:BC$10001,MATCH($B117,业绩录入!$D$9:$D$10001,0)),0)</f>
        <v>0</v>
      </c>
      <c r="BF117" s="297">
        <f>IFERROR(INDEX(业绩录入!BD$9:BD$10001,MATCH($B117,业绩录入!$D$9:$D$10001,0)),0)</f>
        <v>0</v>
      </c>
      <c r="BG117" s="297">
        <f>IFERROR(INDEX(业绩录入!BE$9:BE$10001,MATCH($B117,业绩录入!$D$9:$D$10001,0)),0)</f>
        <v>0</v>
      </c>
      <c r="BH117" s="297">
        <f>IFERROR(INDEX(业绩录入!BF$9:BF$10001,MATCH($B117,业绩录入!$D$9:$D$10001,0)),0)</f>
        <v>0</v>
      </c>
      <c r="BI117" s="297">
        <f>IFERROR(INDEX(业绩录入!BG$9:BG$10001,MATCH($B117,业绩录入!$D$9:$D$10001,0)),0)</f>
        <v>0</v>
      </c>
      <c r="BJ117" s="297">
        <f>IFERROR(INDEX(业绩录入!BH$9:BH$10001,MATCH($B117,业绩录入!$D$9:$D$10001,0)),0)</f>
        <v>0</v>
      </c>
      <c r="BK117" s="297">
        <f>IFERROR(INDEX(业绩录入!BI$9:BI$10001,MATCH($B117,业绩录入!$D$9:$D$10001,0)),0)</f>
        <v>0</v>
      </c>
      <c r="BL117" s="297">
        <f>IFERROR(INDEX(业绩录入!BJ$9:BJ$10001,MATCH($B117,业绩录入!$D$9:$D$10001,0)),0)</f>
        <v>0</v>
      </c>
      <c r="BM117" s="297">
        <f>IFERROR(INDEX(业绩录入!BK$9:BK$10001,MATCH($B117,业绩录入!$D$9:$D$10001,0)),0)</f>
        <v>0</v>
      </c>
      <c r="BN117" s="297">
        <f>IFERROR(INDEX(业绩录入!BL$9:BL$10001,MATCH($B117,业绩录入!$D$9:$D$10001,0)),0)</f>
        <v>0</v>
      </c>
      <c r="BO117" s="297">
        <f>IFERROR(INDEX(业绩录入!BM$9:BM$10001,MATCH($B117,业绩录入!$D$9:$D$10001,0)),0)</f>
        <v>0</v>
      </c>
      <c r="BP117" s="297">
        <f>IFERROR(INDEX(业绩录入!BN$9:BN$10001,MATCH($B117,业绩录入!$D$9:$D$10001,0)),0)</f>
        <v>0</v>
      </c>
      <c r="BQ117" s="297">
        <f>IFERROR(INDEX(业绩录入!BO$9:BO$10001,MATCH($B117,业绩录入!$D$9:$D$10001,0)),0)</f>
        <v>0</v>
      </c>
      <c r="BR117" s="297">
        <f>IFERROR(INDEX(业绩录入!BP$9:BP$10001,MATCH($B117,业绩录入!$D$9:$D$10001,0)),0)</f>
        <v>0</v>
      </c>
      <c r="BS117" s="297">
        <f>IFERROR(INDEX(业绩录入!BQ$9:BQ$10001,MATCH($B117,业绩录入!$D$9:$D$10001,0)),0)</f>
        <v>0</v>
      </c>
      <c r="BT117" s="297">
        <f>IFERROR(INDEX(业绩录入!BR$9:BR$10001,MATCH($B117,业绩录入!$D$9:$D$10001,0)),0)</f>
        <v>0</v>
      </c>
      <c r="BU117" s="297">
        <f>IFERROR(INDEX(业绩录入!BS$9:BS$10001,MATCH($B117,业绩录入!$D$9:$D$10001,0)),0)</f>
        <v>0</v>
      </c>
      <c r="BV117" s="297">
        <f>IFERROR(INDEX(业绩录入!BT$9:BT$10001,MATCH($B117,业绩录入!$D$9:$D$10001,0)),0)</f>
        <v>0</v>
      </c>
      <c r="BW117" s="297">
        <f>IFERROR(INDEX(业绩录入!BU$9:BU$10001,MATCH($B117,业绩录入!$D$9:$D$10001,0)),0)</f>
        <v>0</v>
      </c>
      <c r="BX117" s="297">
        <f>IFERROR(INDEX(业绩录入!BV$9:BV$10001,MATCH($B117,业绩录入!$D$9:$D$10001,0)),0)</f>
        <v>0</v>
      </c>
      <c r="BY117" s="297">
        <f>IFERROR(INDEX(业绩录入!BW$9:BW$10001,MATCH($B117,业绩录入!$D$9:$D$10001,0)),0)</f>
        <v>0</v>
      </c>
      <c r="BZ117" s="297">
        <f>IFERROR(INDEX(业绩录入!BX$9:BX$10001,MATCH($B117,业绩录入!$D$9:$D$10001,0)),0)</f>
        <v>0</v>
      </c>
      <c r="CA117" s="297">
        <f>IFERROR(INDEX(业绩录入!BY$9:BY$10001,MATCH($B117,业绩录入!$D$9:$D$10001,0)),0)</f>
        <v>0</v>
      </c>
      <c r="CB117" s="297">
        <f>IFERROR(INDEX(业绩录入!BZ$9:BZ$10001,MATCH($B117,业绩录入!$D$9:$D$10001,0)),0)</f>
        <v>0</v>
      </c>
      <c r="CC117" s="297">
        <f>IFERROR(INDEX(业绩录入!CA$9:CA$10001,MATCH($B117,业绩录入!$D$9:$D$10001,0)),0)</f>
        <v>0</v>
      </c>
      <c r="CD117" s="297">
        <f>IFERROR(INDEX(业绩录入!CB$9:CB$10001,MATCH($B117,业绩录入!$D$9:$D$10001,0)),0)</f>
        <v>0</v>
      </c>
      <c r="CE117" s="297">
        <f>IFERROR(INDEX(业绩录入!CC$9:CC$10001,MATCH($B117,业绩录入!$D$9:$D$10001,0)),0)</f>
        <v>0</v>
      </c>
      <c r="CF117" s="297">
        <f>IFERROR(INDEX(业绩录入!CD$9:CD$10001,MATCH($B117,业绩录入!$D$9:$D$10001,0)),0)</f>
        <v>0</v>
      </c>
      <c r="CG117" s="297">
        <f>IFERROR(INDEX(业绩录入!CE$9:CE$10001,MATCH($B117,业绩录入!$D$9:$D$10001,0)),0)</f>
        <v>0</v>
      </c>
      <c r="CH117" s="297">
        <f>IFERROR(INDEX(业绩录入!CF$9:CF$10001,MATCH($B117,业绩录入!$D$9:$D$10001,0)),0)</f>
        <v>0</v>
      </c>
      <c r="CI117" s="297">
        <f>IFERROR(INDEX(业绩录入!CG$9:CG$10001,MATCH($B117,业绩录入!$D$9:$D$10001,0)),0)</f>
        <v>0</v>
      </c>
    </row>
    <row r="118" spans="1:87" s="319" customFormat="1">
      <c r="A118" s="638">
        <f t="shared" si="5"/>
        <v>0</v>
      </c>
      <c r="B118" s="297" t="str">
        <f>IFERROR(INDEX(业绩录入!$D$9:$D$44,MATCH(SMALL(业绩录入!$A$9:$A$44,ROW(A72)),业绩录入!$A$9:$A$44,0)),"")</f>
        <v/>
      </c>
      <c r="C118" s="297">
        <f>IFERROR(INDEX(业绩录入!E$9:E$10001,MATCH($B118,业绩录入!$D$9:$D$10001,0)),0)</f>
        <v>0</v>
      </c>
      <c r="D118" s="297">
        <f>IFERROR(INDEX(业绩录入!F$9:F$10001,MATCH($B118,业绩录入!$D$9:$D$10001,0)),0)</f>
        <v>0</v>
      </c>
      <c r="E118" s="297">
        <f>IFERROR(INDEX(业绩录入!G$9:G$10001,MATCH($B118,业绩录入!$D$9:$D$10001,0)),0)</f>
        <v>0</v>
      </c>
      <c r="F118" s="297">
        <f>IFERROR(INDEX(业绩录入!H$9:H$10001,MATCH($B118,业绩录入!$D$9:$D$10001,0)),0)</f>
        <v>0</v>
      </c>
      <c r="G118" s="297">
        <f>IFERROR(INDEX(业绩录入!I$9:I$10001,MATCH($B118,业绩录入!$D$9:$D$10001,0)),0)</f>
        <v>0</v>
      </c>
      <c r="H118" s="297">
        <f>IFERROR(INDEX(业绩录入!J$9:J$10001,MATCH($B118,业绩录入!$D$9:$D$10001,0)),0)</f>
        <v>0</v>
      </c>
      <c r="I118" s="297">
        <f>IFERROR(INDEX(业绩录入!K$9:K$10001,MATCH($B118,业绩录入!$D$9:$D$10001,0)),0)</f>
        <v>0</v>
      </c>
      <c r="J118" s="297">
        <f>IFERROR(INDEX(业绩录入!L$9:L$10001,MATCH($B118,业绩录入!$D$9:$D$10001,0)),0)</f>
        <v>0</v>
      </c>
      <c r="K118" s="297">
        <f>IFERROR(INDEX(业绩录入!M$9:M$10001,MATCH($B118,业绩录入!$D$9:$D$10001,0)),0)</f>
        <v>0</v>
      </c>
      <c r="L118" s="297">
        <f>IFERROR(INDEX(业绩录入!N$9:N$10001,MATCH($B118,业绩录入!$D$9:$D$10001,0)),0)</f>
        <v>0</v>
      </c>
      <c r="M118" s="297">
        <f>IFERROR(INDEX(业绩录入!O$9:O$10001,MATCH($B118,业绩录入!$D$9:$D$10001,0)),0)</f>
        <v>0</v>
      </c>
      <c r="N118" s="297">
        <f>IFERROR(INDEX(业绩录入!P$9:P$10001,MATCH($B118,业绩录入!$D$9:$D$10001,0)),0)</f>
        <v>0</v>
      </c>
      <c r="O118" s="297">
        <f>IFERROR(INDEX(业绩录入!Q$9:Q$10001,MATCH($B118,业绩录入!$D$9:$D$10001,0)),0)</f>
        <v>0</v>
      </c>
      <c r="P118" s="297">
        <f>IFERROR(INDEX(业绩录入!R$9:R$10001,MATCH($B118,业绩录入!$D$9:$D$10001,0)),0)</f>
        <v>0</v>
      </c>
      <c r="Q118" s="297">
        <f>IFERROR(INDEX(业绩录入!S$9:S$10001,MATCH($B118,业绩录入!$D$9:$D$10001,0)),0)</f>
        <v>0</v>
      </c>
      <c r="R118" s="297">
        <f>IFERROR(INDEX(业绩录入!T$9:T$10001,MATCH($B118,业绩录入!$D$9:$D$10001,0)),0)</f>
        <v>0</v>
      </c>
      <c r="S118" s="297">
        <f>IFERROR(INDEX(业绩录入!U$9:U$10001,MATCH($B118,业绩录入!$D$9:$D$10001,0)),0)</f>
        <v>0</v>
      </c>
      <c r="T118" s="297">
        <f>IFERROR(INDEX(业绩录入!V$9:V$10001,MATCH($B118,业绩录入!$D$9:$D$10001,0)),0)</f>
        <v>0</v>
      </c>
      <c r="U118" s="676">
        <f>IFERROR(INDEX(业绩录入!C$9:C$10001,MATCH($B118,业绩录入!$D$9:$D$10001,0)),0)</f>
        <v>0</v>
      </c>
      <c r="V118" s="297"/>
      <c r="W118" s="297"/>
      <c r="X118" s="297"/>
      <c r="Y118" s="297">
        <f>IFERROR(INDEX(业绩录入!W$9:W$10001,MATCH($B118,业绩录入!$D$9:$D$10001,0)),0)</f>
        <v>0</v>
      </c>
      <c r="Z118" s="297">
        <f>IFERROR(INDEX(业绩录入!X$9:X$10001,MATCH($B118,业绩录入!$D$9:$D$10001,0)),0)</f>
        <v>0</v>
      </c>
      <c r="AA118" s="297">
        <f>IFERROR(INDEX(业绩录入!Y$9:Y$10001,MATCH($B118,业绩录入!$D$9:$D$10001,0)),0)</f>
        <v>0</v>
      </c>
      <c r="AB118" s="297">
        <f>IFERROR(INDEX(业绩录入!Z$9:Z$10001,MATCH($B118,业绩录入!$D$9:$D$10001,0)),0)</f>
        <v>0</v>
      </c>
      <c r="AC118" s="297">
        <f>IFERROR(INDEX(业绩录入!AA$9:AA$10001,MATCH($B118,业绩录入!$D$9:$D$10001,0)),0)</f>
        <v>0</v>
      </c>
      <c r="AD118" s="297">
        <f>IFERROR(INDEX(业绩录入!AB$9:AB$10001,MATCH($B118,业绩录入!$D$9:$D$10001,0)),0)</f>
        <v>0</v>
      </c>
      <c r="AE118" s="297">
        <f>IFERROR(INDEX(业绩录入!AC$9:AC$10001,MATCH($B118,业绩录入!$D$9:$D$10001,0)),0)</f>
        <v>0</v>
      </c>
      <c r="AF118" s="297">
        <f>IFERROR(INDEX(业绩录入!AD$9:AD$10001,MATCH($B118,业绩录入!$D$9:$D$10001,0)),0)</f>
        <v>0</v>
      </c>
      <c r="AG118" s="297">
        <f>IFERROR(INDEX(业绩录入!AE$9:AE$10001,MATCH($B118,业绩录入!$D$9:$D$10001,0)),0)</f>
        <v>0</v>
      </c>
      <c r="AH118" s="297">
        <f>IFERROR(INDEX(业绩录入!AF$9:AF$10001,MATCH($B118,业绩录入!$D$9:$D$10001,0)),0)</f>
        <v>0</v>
      </c>
      <c r="AI118" s="297">
        <f>IFERROR(INDEX(业绩录入!AG$9:AG$10001,MATCH($B118,业绩录入!$D$9:$D$10001,0)),0)</f>
        <v>0</v>
      </c>
      <c r="AJ118" s="297">
        <f>IFERROR(INDEX(业绩录入!AH$9:AH$10001,MATCH($B118,业绩录入!$D$9:$D$10001,0)),0)</f>
        <v>0</v>
      </c>
      <c r="AK118" s="297">
        <f>IFERROR(INDEX(业绩录入!AI$9:AI$10001,MATCH($B118,业绩录入!$D$9:$D$10001,0)),0)</f>
        <v>0</v>
      </c>
      <c r="AL118" s="297">
        <f>IFERROR(INDEX(业绩录入!AJ$9:AJ$10001,MATCH($B118,业绩录入!$D$9:$D$10001,0)),0)</f>
        <v>0</v>
      </c>
      <c r="AM118" s="297">
        <f>IFERROR(INDEX(业绩录入!AK$9:AK$10001,MATCH($B118,业绩录入!$D$9:$D$10001,0)),0)</f>
        <v>0</v>
      </c>
      <c r="AN118" s="297">
        <f>IFERROR(INDEX(业绩录入!AL$9:AL$10001,MATCH($B118,业绩录入!$D$9:$D$10001,0)),0)</f>
        <v>0</v>
      </c>
      <c r="AO118" s="297">
        <f>IFERROR(INDEX(业绩录入!AM$9:AM$10001,MATCH($B118,业绩录入!$D$9:$D$10001,0)),0)</f>
        <v>0</v>
      </c>
      <c r="AP118" s="297">
        <f>IFERROR(INDEX(业绩录入!AN$9:AN$10001,MATCH($B118,业绩录入!$D$9:$D$10001,0)),0)</f>
        <v>0</v>
      </c>
      <c r="AQ118" s="297">
        <f>IFERROR(INDEX(业绩录入!AO$9:AO$10001,MATCH($B118,业绩录入!$D$9:$D$10001,0)),0)</f>
        <v>0</v>
      </c>
      <c r="AR118" s="297">
        <f>IFERROR(INDEX(业绩录入!AP$9:AP$10001,MATCH($B118,业绩录入!$D$9:$D$10001,0)),0)</f>
        <v>0</v>
      </c>
      <c r="AS118" s="297">
        <f>IFERROR(INDEX(业绩录入!AQ$9:AQ$10001,MATCH($B118,业绩录入!$D$9:$D$10001,0)),0)</f>
        <v>0</v>
      </c>
      <c r="AT118" s="297">
        <f>IFERROR(INDEX(业绩录入!AR$9:AR$10001,MATCH($B118,业绩录入!$D$9:$D$10001,0)),0)</f>
        <v>0</v>
      </c>
      <c r="AU118" s="297">
        <f>IFERROR(INDEX(业绩录入!AS$9:AS$10001,MATCH($B118,业绩录入!$D$9:$D$10001,0)),0)</f>
        <v>0</v>
      </c>
      <c r="AV118" s="297">
        <f>IFERROR(INDEX(业绩录入!AT$9:AT$10001,MATCH($B118,业绩录入!$D$9:$D$10001,0)),0)</f>
        <v>0</v>
      </c>
      <c r="AW118" s="297">
        <f>IFERROR(INDEX(业绩录入!AU$9:AU$10001,MATCH($B118,业绩录入!$D$9:$D$10001,0)),0)</f>
        <v>0</v>
      </c>
      <c r="AX118" s="297">
        <f>IFERROR(INDEX(业绩录入!AV$9:AV$10001,MATCH($B118,业绩录入!$D$9:$D$10001,0)),0)</f>
        <v>0</v>
      </c>
      <c r="AY118" s="297">
        <f>IFERROR(INDEX(业绩录入!AW$9:AW$10001,MATCH($B118,业绩录入!$D$9:$D$10001,0)),0)</f>
        <v>0</v>
      </c>
      <c r="AZ118" s="297">
        <f>IFERROR(INDEX(业绩录入!AX$9:AX$10001,MATCH($B118,业绩录入!$D$9:$D$10001,0)),0)</f>
        <v>0</v>
      </c>
      <c r="BA118" s="297">
        <f>IFERROR(INDEX(业绩录入!AY$9:AY$10001,MATCH($B118,业绩录入!$D$9:$D$10001,0)),0)</f>
        <v>0</v>
      </c>
      <c r="BB118" s="297">
        <f>IFERROR(INDEX(业绩录入!AZ$9:AZ$10001,MATCH($B118,业绩录入!$D$9:$D$10001,0)),0)</f>
        <v>0</v>
      </c>
      <c r="BC118" s="297">
        <f>IFERROR(INDEX(业绩录入!BA$9:BA$10001,MATCH($B118,业绩录入!$D$9:$D$10001,0)),0)</f>
        <v>0</v>
      </c>
      <c r="BD118" s="297">
        <f>IFERROR(INDEX(业绩录入!BB$9:BB$10001,MATCH($B118,业绩录入!$D$9:$D$10001,0)),0)</f>
        <v>0</v>
      </c>
      <c r="BE118" s="297">
        <f>IFERROR(INDEX(业绩录入!BC$9:BC$10001,MATCH($B118,业绩录入!$D$9:$D$10001,0)),0)</f>
        <v>0</v>
      </c>
      <c r="BF118" s="297">
        <f>IFERROR(INDEX(业绩录入!BD$9:BD$10001,MATCH($B118,业绩录入!$D$9:$D$10001,0)),0)</f>
        <v>0</v>
      </c>
      <c r="BG118" s="297">
        <f>IFERROR(INDEX(业绩录入!BE$9:BE$10001,MATCH($B118,业绩录入!$D$9:$D$10001,0)),0)</f>
        <v>0</v>
      </c>
      <c r="BH118" s="297">
        <f>IFERROR(INDEX(业绩录入!BF$9:BF$10001,MATCH($B118,业绩录入!$D$9:$D$10001,0)),0)</f>
        <v>0</v>
      </c>
      <c r="BI118" s="297">
        <f>IFERROR(INDEX(业绩录入!BG$9:BG$10001,MATCH($B118,业绩录入!$D$9:$D$10001,0)),0)</f>
        <v>0</v>
      </c>
      <c r="BJ118" s="297">
        <f>IFERROR(INDEX(业绩录入!BH$9:BH$10001,MATCH($B118,业绩录入!$D$9:$D$10001,0)),0)</f>
        <v>0</v>
      </c>
      <c r="BK118" s="297">
        <f>IFERROR(INDEX(业绩录入!BI$9:BI$10001,MATCH($B118,业绩录入!$D$9:$D$10001,0)),0)</f>
        <v>0</v>
      </c>
      <c r="BL118" s="297">
        <f>IFERROR(INDEX(业绩录入!BJ$9:BJ$10001,MATCH($B118,业绩录入!$D$9:$D$10001,0)),0)</f>
        <v>0</v>
      </c>
      <c r="BM118" s="297">
        <f>IFERROR(INDEX(业绩录入!BK$9:BK$10001,MATCH($B118,业绩录入!$D$9:$D$10001,0)),0)</f>
        <v>0</v>
      </c>
      <c r="BN118" s="297">
        <f>IFERROR(INDEX(业绩录入!BL$9:BL$10001,MATCH($B118,业绩录入!$D$9:$D$10001,0)),0)</f>
        <v>0</v>
      </c>
      <c r="BO118" s="297">
        <f>IFERROR(INDEX(业绩录入!BM$9:BM$10001,MATCH($B118,业绩录入!$D$9:$D$10001,0)),0)</f>
        <v>0</v>
      </c>
      <c r="BP118" s="297">
        <f>IFERROR(INDEX(业绩录入!BN$9:BN$10001,MATCH($B118,业绩录入!$D$9:$D$10001,0)),0)</f>
        <v>0</v>
      </c>
      <c r="BQ118" s="297">
        <f>IFERROR(INDEX(业绩录入!BO$9:BO$10001,MATCH($B118,业绩录入!$D$9:$D$10001,0)),0)</f>
        <v>0</v>
      </c>
      <c r="BR118" s="297">
        <f>IFERROR(INDEX(业绩录入!BP$9:BP$10001,MATCH($B118,业绩录入!$D$9:$D$10001,0)),0)</f>
        <v>0</v>
      </c>
      <c r="BS118" s="297">
        <f>IFERROR(INDEX(业绩录入!BQ$9:BQ$10001,MATCH($B118,业绩录入!$D$9:$D$10001,0)),0)</f>
        <v>0</v>
      </c>
      <c r="BT118" s="297">
        <f>IFERROR(INDEX(业绩录入!BR$9:BR$10001,MATCH($B118,业绩录入!$D$9:$D$10001,0)),0)</f>
        <v>0</v>
      </c>
      <c r="BU118" s="297">
        <f>IFERROR(INDEX(业绩录入!BS$9:BS$10001,MATCH($B118,业绩录入!$D$9:$D$10001,0)),0)</f>
        <v>0</v>
      </c>
      <c r="BV118" s="297">
        <f>IFERROR(INDEX(业绩录入!BT$9:BT$10001,MATCH($B118,业绩录入!$D$9:$D$10001,0)),0)</f>
        <v>0</v>
      </c>
      <c r="BW118" s="297">
        <f>IFERROR(INDEX(业绩录入!BU$9:BU$10001,MATCH($B118,业绩录入!$D$9:$D$10001,0)),0)</f>
        <v>0</v>
      </c>
      <c r="BX118" s="297">
        <f>IFERROR(INDEX(业绩录入!BV$9:BV$10001,MATCH($B118,业绩录入!$D$9:$D$10001,0)),0)</f>
        <v>0</v>
      </c>
      <c r="BY118" s="297">
        <f>IFERROR(INDEX(业绩录入!BW$9:BW$10001,MATCH($B118,业绩录入!$D$9:$D$10001,0)),0)</f>
        <v>0</v>
      </c>
      <c r="BZ118" s="297">
        <f>IFERROR(INDEX(业绩录入!BX$9:BX$10001,MATCH($B118,业绩录入!$D$9:$D$10001,0)),0)</f>
        <v>0</v>
      </c>
      <c r="CA118" s="297">
        <f>IFERROR(INDEX(业绩录入!BY$9:BY$10001,MATCH($B118,业绩录入!$D$9:$D$10001,0)),0)</f>
        <v>0</v>
      </c>
      <c r="CB118" s="297">
        <f>IFERROR(INDEX(业绩录入!BZ$9:BZ$10001,MATCH($B118,业绩录入!$D$9:$D$10001,0)),0)</f>
        <v>0</v>
      </c>
      <c r="CC118" s="297">
        <f>IFERROR(INDEX(业绩录入!CA$9:CA$10001,MATCH($B118,业绩录入!$D$9:$D$10001,0)),0)</f>
        <v>0</v>
      </c>
      <c r="CD118" s="297">
        <f>IFERROR(INDEX(业绩录入!CB$9:CB$10001,MATCH($B118,业绩录入!$D$9:$D$10001,0)),0)</f>
        <v>0</v>
      </c>
      <c r="CE118" s="297">
        <f>IFERROR(INDEX(业绩录入!CC$9:CC$10001,MATCH($B118,业绩录入!$D$9:$D$10001,0)),0)</f>
        <v>0</v>
      </c>
      <c r="CF118" s="297">
        <f>IFERROR(INDEX(业绩录入!CD$9:CD$10001,MATCH($B118,业绩录入!$D$9:$D$10001,0)),0)</f>
        <v>0</v>
      </c>
      <c r="CG118" s="297">
        <f>IFERROR(INDEX(业绩录入!CE$9:CE$10001,MATCH($B118,业绩录入!$D$9:$D$10001,0)),0)</f>
        <v>0</v>
      </c>
      <c r="CH118" s="297">
        <f>IFERROR(INDEX(业绩录入!CF$9:CF$10001,MATCH($B118,业绩录入!$D$9:$D$10001,0)),0)</f>
        <v>0</v>
      </c>
      <c r="CI118" s="297">
        <f>IFERROR(INDEX(业绩录入!CG$9:CG$10001,MATCH($B118,业绩录入!$D$9:$D$10001,0)),0)</f>
        <v>0</v>
      </c>
    </row>
    <row r="119" spans="1:87" s="319" customFormat="1">
      <c r="A119" s="638">
        <f t="shared" si="5"/>
        <v>0</v>
      </c>
      <c r="B119" s="297" t="str">
        <f>IFERROR(INDEX(业绩录入!$D$9:$D$44,MATCH(SMALL(业绩录入!$A$9:$A$44,ROW(A73)),业绩录入!$A$9:$A$44,0)),"")</f>
        <v/>
      </c>
      <c r="C119" s="297">
        <f>IFERROR(INDEX(业绩录入!E$9:E$10001,MATCH($B119,业绩录入!$D$9:$D$10001,0)),0)</f>
        <v>0</v>
      </c>
      <c r="D119" s="297">
        <f>IFERROR(INDEX(业绩录入!F$9:F$10001,MATCH($B119,业绩录入!$D$9:$D$10001,0)),0)</f>
        <v>0</v>
      </c>
      <c r="E119" s="297">
        <f>IFERROR(INDEX(业绩录入!G$9:G$10001,MATCH($B119,业绩录入!$D$9:$D$10001,0)),0)</f>
        <v>0</v>
      </c>
      <c r="F119" s="297">
        <f>IFERROR(INDEX(业绩录入!H$9:H$10001,MATCH($B119,业绩录入!$D$9:$D$10001,0)),0)</f>
        <v>0</v>
      </c>
      <c r="G119" s="297">
        <f>IFERROR(INDEX(业绩录入!I$9:I$10001,MATCH($B119,业绩录入!$D$9:$D$10001,0)),0)</f>
        <v>0</v>
      </c>
      <c r="H119" s="297">
        <f>IFERROR(INDEX(业绩录入!J$9:J$10001,MATCH($B119,业绩录入!$D$9:$D$10001,0)),0)</f>
        <v>0</v>
      </c>
      <c r="I119" s="297">
        <f>IFERROR(INDEX(业绩录入!K$9:K$10001,MATCH($B119,业绩录入!$D$9:$D$10001,0)),0)</f>
        <v>0</v>
      </c>
      <c r="J119" s="297">
        <f>IFERROR(INDEX(业绩录入!L$9:L$10001,MATCH($B119,业绩录入!$D$9:$D$10001,0)),0)</f>
        <v>0</v>
      </c>
      <c r="K119" s="297">
        <f>IFERROR(INDEX(业绩录入!M$9:M$10001,MATCH($B119,业绩录入!$D$9:$D$10001,0)),0)</f>
        <v>0</v>
      </c>
      <c r="L119" s="297">
        <f>IFERROR(INDEX(业绩录入!N$9:N$10001,MATCH($B119,业绩录入!$D$9:$D$10001,0)),0)</f>
        <v>0</v>
      </c>
      <c r="M119" s="297">
        <f>IFERROR(INDEX(业绩录入!O$9:O$10001,MATCH($B119,业绩录入!$D$9:$D$10001,0)),0)</f>
        <v>0</v>
      </c>
      <c r="N119" s="297">
        <f>IFERROR(INDEX(业绩录入!P$9:P$10001,MATCH($B119,业绩录入!$D$9:$D$10001,0)),0)</f>
        <v>0</v>
      </c>
      <c r="O119" s="297">
        <f>IFERROR(INDEX(业绩录入!Q$9:Q$10001,MATCH($B119,业绩录入!$D$9:$D$10001,0)),0)</f>
        <v>0</v>
      </c>
      <c r="P119" s="297">
        <f>IFERROR(INDEX(业绩录入!R$9:R$10001,MATCH($B119,业绩录入!$D$9:$D$10001,0)),0)</f>
        <v>0</v>
      </c>
      <c r="Q119" s="297">
        <f>IFERROR(INDEX(业绩录入!S$9:S$10001,MATCH($B119,业绩录入!$D$9:$D$10001,0)),0)</f>
        <v>0</v>
      </c>
      <c r="R119" s="297">
        <f>IFERROR(INDEX(业绩录入!T$9:T$10001,MATCH($B119,业绩录入!$D$9:$D$10001,0)),0)</f>
        <v>0</v>
      </c>
      <c r="S119" s="297">
        <f>IFERROR(INDEX(业绩录入!U$9:U$10001,MATCH($B119,业绩录入!$D$9:$D$10001,0)),0)</f>
        <v>0</v>
      </c>
      <c r="T119" s="297">
        <f>IFERROR(INDEX(业绩录入!V$9:V$10001,MATCH($B119,业绩录入!$D$9:$D$10001,0)),0)</f>
        <v>0</v>
      </c>
      <c r="U119" s="676">
        <f>IFERROR(INDEX(业绩录入!C$9:C$10001,MATCH($B119,业绩录入!$D$9:$D$10001,0)),0)</f>
        <v>0</v>
      </c>
      <c r="V119" s="297"/>
      <c r="W119" s="297"/>
      <c r="X119" s="297"/>
      <c r="Y119" s="297">
        <f>IFERROR(INDEX(业绩录入!W$9:W$10001,MATCH($B119,业绩录入!$D$9:$D$10001,0)),0)</f>
        <v>0</v>
      </c>
      <c r="Z119" s="297">
        <f>IFERROR(INDEX(业绩录入!X$9:X$10001,MATCH($B119,业绩录入!$D$9:$D$10001,0)),0)</f>
        <v>0</v>
      </c>
      <c r="AA119" s="297">
        <f>IFERROR(INDEX(业绩录入!Y$9:Y$10001,MATCH($B119,业绩录入!$D$9:$D$10001,0)),0)</f>
        <v>0</v>
      </c>
      <c r="AB119" s="297">
        <f>IFERROR(INDEX(业绩录入!Z$9:Z$10001,MATCH($B119,业绩录入!$D$9:$D$10001,0)),0)</f>
        <v>0</v>
      </c>
      <c r="AC119" s="297">
        <f>IFERROR(INDEX(业绩录入!AA$9:AA$10001,MATCH($B119,业绩录入!$D$9:$D$10001,0)),0)</f>
        <v>0</v>
      </c>
      <c r="AD119" s="297">
        <f>IFERROR(INDEX(业绩录入!AB$9:AB$10001,MATCH($B119,业绩录入!$D$9:$D$10001,0)),0)</f>
        <v>0</v>
      </c>
      <c r="AE119" s="297">
        <f>IFERROR(INDEX(业绩录入!AC$9:AC$10001,MATCH($B119,业绩录入!$D$9:$D$10001,0)),0)</f>
        <v>0</v>
      </c>
      <c r="AF119" s="297">
        <f>IFERROR(INDEX(业绩录入!AD$9:AD$10001,MATCH($B119,业绩录入!$D$9:$D$10001,0)),0)</f>
        <v>0</v>
      </c>
      <c r="AG119" s="297">
        <f>IFERROR(INDEX(业绩录入!AE$9:AE$10001,MATCH($B119,业绩录入!$D$9:$D$10001,0)),0)</f>
        <v>0</v>
      </c>
      <c r="AH119" s="297">
        <f>IFERROR(INDEX(业绩录入!AF$9:AF$10001,MATCH($B119,业绩录入!$D$9:$D$10001,0)),0)</f>
        <v>0</v>
      </c>
      <c r="AI119" s="297">
        <f>IFERROR(INDEX(业绩录入!AG$9:AG$10001,MATCH($B119,业绩录入!$D$9:$D$10001,0)),0)</f>
        <v>0</v>
      </c>
      <c r="AJ119" s="297">
        <f>IFERROR(INDEX(业绩录入!AH$9:AH$10001,MATCH($B119,业绩录入!$D$9:$D$10001,0)),0)</f>
        <v>0</v>
      </c>
      <c r="AK119" s="297">
        <f>IFERROR(INDEX(业绩录入!AI$9:AI$10001,MATCH($B119,业绩录入!$D$9:$D$10001,0)),0)</f>
        <v>0</v>
      </c>
      <c r="AL119" s="297">
        <f>IFERROR(INDEX(业绩录入!AJ$9:AJ$10001,MATCH($B119,业绩录入!$D$9:$D$10001,0)),0)</f>
        <v>0</v>
      </c>
      <c r="AM119" s="297">
        <f>IFERROR(INDEX(业绩录入!AK$9:AK$10001,MATCH($B119,业绩录入!$D$9:$D$10001,0)),0)</f>
        <v>0</v>
      </c>
      <c r="AN119" s="297">
        <f>IFERROR(INDEX(业绩录入!AL$9:AL$10001,MATCH($B119,业绩录入!$D$9:$D$10001,0)),0)</f>
        <v>0</v>
      </c>
      <c r="AO119" s="297">
        <f>IFERROR(INDEX(业绩录入!AM$9:AM$10001,MATCH($B119,业绩录入!$D$9:$D$10001,0)),0)</f>
        <v>0</v>
      </c>
      <c r="AP119" s="297">
        <f>IFERROR(INDEX(业绩录入!AN$9:AN$10001,MATCH($B119,业绩录入!$D$9:$D$10001,0)),0)</f>
        <v>0</v>
      </c>
      <c r="AQ119" s="297">
        <f>IFERROR(INDEX(业绩录入!AO$9:AO$10001,MATCH($B119,业绩录入!$D$9:$D$10001,0)),0)</f>
        <v>0</v>
      </c>
      <c r="AR119" s="297">
        <f>IFERROR(INDEX(业绩录入!AP$9:AP$10001,MATCH($B119,业绩录入!$D$9:$D$10001,0)),0)</f>
        <v>0</v>
      </c>
      <c r="AS119" s="297">
        <f>IFERROR(INDEX(业绩录入!AQ$9:AQ$10001,MATCH($B119,业绩录入!$D$9:$D$10001,0)),0)</f>
        <v>0</v>
      </c>
      <c r="AT119" s="297">
        <f>IFERROR(INDEX(业绩录入!AR$9:AR$10001,MATCH($B119,业绩录入!$D$9:$D$10001,0)),0)</f>
        <v>0</v>
      </c>
      <c r="AU119" s="297">
        <f>IFERROR(INDEX(业绩录入!AS$9:AS$10001,MATCH($B119,业绩录入!$D$9:$D$10001,0)),0)</f>
        <v>0</v>
      </c>
      <c r="AV119" s="297">
        <f>IFERROR(INDEX(业绩录入!AT$9:AT$10001,MATCH($B119,业绩录入!$D$9:$D$10001,0)),0)</f>
        <v>0</v>
      </c>
      <c r="AW119" s="297">
        <f>IFERROR(INDEX(业绩录入!AU$9:AU$10001,MATCH($B119,业绩录入!$D$9:$D$10001,0)),0)</f>
        <v>0</v>
      </c>
      <c r="AX119" s="297">
        <f>IFERROR(INDEX(业绩录入!AV$9:AV$10001,MATCH($B119,业绩录入!$D$9:$D$10001,0)),0)</f>
        <v>0</v>
      </c>
      <c r="AY119" s="297">
        <f>IFERROR(INDEX(业绩录入!AW$9:AW$10001,MATCH($B119,业绩录入!$D$9:$D$10001,0)),0)</f>
        <v>0</v>
      </c>
      <c r="AZ119" s="297">
        <f>IFERROR(INDEX(业绩录入!AX$9:AX$10001,MATCH($B119,业绩录入!$D$9:$D$10001,0)),0)</f>
        <v>0</v>
      </c>
      <c r="BA119" s="297">
        <f>IFERROR(INDEX(业绩录入!AY$9:AY$10001,MATCH($B119,业绩录入!$D$9:$D$10001,0)),0)</f>
        <v>0</v>
      </c>
      <c r="BB119" s="297">
        <f>IFERROR(INDEX(业绩录入!AZ$9:AZ$10001,MATCH($B119,业绩录入!$D$9:$D$10001,0)),0)</f>
        <v>0</v>
      </c>
      <c r="BC119" s="297">
        <f>IFERROR(INDEX(业绩录入!BA$9:BA$10001,MATCH($B119,业绩录入!$D$9:$D$10001,0)),0)</f>
        <v>0</v>
      </c>
      <c r="BD119" s="297">
        <f>IFERROR(INDEX(业绩录入!BB$9:BB$10001,MATCH($B119,业绩录入!$D$9:$D$10001,0)),0)</f>
        <v>0</v>
      </c>
      <c r="BE119" s="297">
        <f>IFERROR(INDEX(业绩录入!BC$9:BC$10001,MATCH($B119,业绩录入!$D$9:$D$10001,0)),0)</f>
        <v>0</v>
      </c>
      <c r="BF119" s="297">
        <f>IFERROR(INDEX(业绩录入!BD$9:BD$10001,MATCH($B119,业绩录入!$D$9:$D$10001,0)),0)</f>
        <v>0</v>
      </c>
      <c r="BG119" s="297">
        <f>IFERROR(INDEX(业绩录入!BE$9:BE$10001,MATCH($B119,业绩录入!$D$9:$D$10001,0)),0)</f>
        <v>0</v>
      </c>
      <c r="BH119" s="297">
        <f>IFERROR(INDEX(业绩录入!BF$9:BF$10001,MATCH($B119,业绩录入!$D$9:$D$10001,0)),0)</f>
        <v>0</v>
      </c>
      <c r="BI119" s="297">
        <f>IFERROR(INDEX(业绩录入!BG$9:BG$10001,MATCH($B119,业绩录入!$D$9:$D$10001,0)),0)</f>
        <v>0</v>
      </c>
      <c r="BJ119" s="297">
        <f>IFERROR(INDEX(业绩录入!BH$9:BH$10001,MATCH($B119,业绩录入!$D$9:$D$10001,0)),0)</f>
        <v>0</v>
      </c>
      <c r="BK119" s="297">
        <f>IFERROR(INDEX(业绩录入!BI$9:BI$10001,MATCH($B119,业绩录入!$D$9:$D$10001,0)),0)</f>
        <v>0</v>
      </c>
      <c r="BL119" s="297">
        <f>IFERROR(INDEX(业绩录入!BJ$9:BJ$10001,MATCH($B119,业绩录入!$D$9:$D$10001,0)),0)</f>
        <v>0</v>
      </c>
      <c r="BM119" s="297">
        <f>IFERROR(INDEX(业绩录入!BK$9:BK$10001,MATCH($B119,业绩录入!$D$9:$D$10001,0)),0)</f>
        <v>0</v>
      </c>
      <c r="BN119" s="297">
        <f>IFERROR(INDEX(业绩录入!BL$9:BL$10001,MATCH($B119,业绩录入!$D$9:$D$10001,0)),0)</f>
        <v>0</v>
      </c>
      <c r="BO119" s="297">
        <f>IFERROR(INDEX(业绩录入!BM$9:BM$10001,MATCH($B119,业绩录入!$D$9:$D$10001,0)),0)</f>
        <v>0</v>
      </c>
      <c r="BP119" s="297">
        <f>IFERROR(INDEX(业绩录入!BN$9:BN$10001,MATCH($B119,业绩录入!$D$9:$D$10001,0)),0)</f>
        <v>0</v>
      </c>
      <c r="BQ119" s="297">
        <f>IFERROR(INDEX(业绩录入!BO$9:BO$10001,MATCH($B119,业绩录入!$D$9:$D$10001,0)),0)</f>
        <v>0</v>
      </c>
      <c r="BR119" s="297">
        <f>IFERROR(INDEX(业绩录入!BP$9:BP$10001,MATCH($B119,业绩录入!$D$9:$D$10001,0)),0)</f>
        <v>0</v>
      </c>
      <c r="BS119" s="297">
        <f>IFERROR(INDEX(业绩录入!BQ$9:BQ$10001,MATCH($B119,业绩录入!$D$9:$D$10001,0)),0)</f>
        <v>0</v>
      </c>
      <c r="BT119" s="297">
        <f>IFERROR(INDEX(业绩录入!BR$9:BR$10001,MATCH($B119,业绩录入!$D$9:$D$10001,0)),0)</f>
        <v>0</v>
      </c>
      <c r="BU119" s="297">
        <f>IFERROR(INDEX(业绩录入!BS$9:BS$10001,MATCH($B119,业绩录入!$D$9:$D$10001,0)),0)</f>
        <v>0</v>
      </c>
      <c r="BV119" s="297">
        <f>IFERROR(INDEX(业绩录入!BT$9:BT$10001,MATCH($B119,业绩录入!$D$9:$D$10001,0)),0)</f>
        <v>0</v>
      </c>
      <c r="BW119" s="297">
        <f>IFERROR(INDEX(业绩录入!BU$9:BU$10001,MATCH($B119,业绩录入!$D$9:$D$10001,0)),0)</f>
        <v>0</v>
      </c>
      <c r="BX119" s="297">
        <f>IFERROR(INDEX(业绩录入!BV$9:BV$10001,MATCH($B119,业绩录入!$D$9:$D$10001,0)),0)</f>
        <v>0</v>
      </c>
      <c r="BY119" s="297">
        <f>IFERROR(INDEX(业绩录入!BW$9:BW$10001,MATCH($B119,业绩录入!$D$9:$D$10001,0)),0)</f>
        <v>0</v>
      </c>
      <c r="BZ119" s="297">
        <f>IFERROR(INDEX(业绩录入!BX$9:BX$10001,MATCH($B119,业绩录入!$D$9:$D$10001,0)),0)</f>
        <v>0</v>
      </c>
      <c r="CA119" s="297">
        <f>IFERROR(INDEX(业绩录入!BY$9:BY$10001,MATCH($B119,业绩录入!$D$9:$D$10001,0)),0)</f>
        <v>0</v>
      </c>
      <c r="CB119" s="297">
        <f>IFERROR(INDEX(业绩录入!BZ$9:BZ$10001,MATCH($B119,业绩录入!$D$9:$D$10001,0)),0)</f>
        <v>0</v>
      </c>
      <c r="CC119" s="297">
        <f>IFERROR(INDEX(业绩录入!CA$9:CA$10001,MATCH($B119,业绩录入!$D$9:$D$10001,0)),0)</f>
        <v>0</v>
      </c>
      <c r="CD119" s="297">
        <f>IFERROR(INDEX(业绩录入!CB$9:CB$10001,MATCH($B119,业绩录入!$D$9:$D$10001,0)),0)</f>
        <v>0</v>
      </c>
      <c r="CE119" s="297">
        <f>IFERROR(INDEX(业绩录入!CC$9:CC$10001,MATCH($B119,业绩录入!$D$9:$D$10001,0)),0)</f>
        <v>0</v>
      </c>
      <c r="CF119" s="297">
        <f>IFERROR(INDEX(业绩录入!CD$9:CD$10001,MATCH($B119,业绩录入!$D$9:$D$10001,0)),0)</f>
        <v>0</v>
      </c>
      <c r="CG119" s="297">
        <f>IFERROR(INDEX(业绩录入!CE$9:CE$10001,MATCH($B119,业绩录入!$D$9:$D$10001,0)),0)</f>
        <v>0</v>
      </c>
      <c r="CH119" s="297">
        <f>IFERROR(INDEX(业绩录入!CF$9:CF$10001,MATCH($B119,业绩录入!$D$9:$D$10001,0)),0)</f>
        <v>0</v>
      </c>
      <c r="CI119" s="297">
        <f>IFERROR(INDEX(业绩录入!CG$9:CG$10001,MATCH($B119,业绩录入!$D$9:$D$10001,0)),0)</f>
        <v>0</v>
      </c>
    </row>
    <row r="120" spans="1:87" s="319" customFormat="1">
      <c r="A120" s="638">
        <f t="shared" si="5"/>
        <v>0</v>
      </c>
      <c r="B120" s="297" t="str">
        <f>IFERROR(INDEX(业绩录入!$D$9:$D$44,MATCH(SMALL(业绩录入!$A$9:$A$44,ROW(A74)),业绩录入!$A$9:$A$44,0)),"")</f>
        <v/>
      </c>
      <c r="C120" s="297">
        <f>IFERROR(INDEX(业绩录入!E$9:E$10001,MATCH($B120,业绩录入!$D$9:$D$10001,0)),0)</f>
        <v>0</v>
      </c>
      <c r="D120" s="297">
        <f>IFERROR(INDEX(业绩录入!F$9:F$10001,MATCH($B120,业绩录入!$D$9:$D$10001,0)),0)</f>
        <v>0</v>
      </c>
      <c r="E120" s="297">
        <f>IFERROR(INDEX(业绩录入!G$9:G$10001,MATCH($B120,业绩录入!$D$9:$D$10001,0)),0)</f>
        <v>0</v>
      </c>
      <c r="F120" s="297">
        <f>IFERROR(INDEX(业绩录入!H$9:H$10001,MATCH($B120,业绩录入!$D$9:$D$10001,0)),0)</f>
        <v>0</v>
      </c>
      <c r="G120" s="297">
        <f>IFERROR(INDEX(业绩录入!I$9:I$10001,MATCH($B120,业绩录入!$D$9:$D$10001,0)),0)</f>
        <v>0</v>
      </c>
      <c r="H120" s="297">
        <f>IFERROR(INDEX(业绩录入!J$9:J$10001,MATCH($B120,业绩录入!$D$9:$D$10001,0)),0)</f>
        <v>0</v>
      </c>
      <c r="I120" s="297">
        <f>IFERROR(INDEX(业绩录入!K$9:K$10001,MATCH($B120,业绩录入!$D$9:$D$10001,0)),0)</f>
        <v>0</v>
      </c>
      <c r="J120" s="297">
        <f>IFERROR(INDEX(业绩录入!L$9:L$10001,MATCH($B120,业绩录入!$D$9:$D$10001,0)),0)</f>
        <v>0</v>
      </c>
      <c r="K120" s="297">
        <f>IFERROR(INDEX(业绩录入!M$9:M$10001,MATCH($B120,业绩录入!$D$9:$D$10001,0)),0)</f>
        <v>0</v>
      </c>
      <c r="L120" s="297">
        <f>IFERROR(INDEX(业绩录入!N$9:N$10001,MATCH($B120,业绩录入!$D$9:$D$10001,0)),0)</f>
        <v>0</v>
      </c>
      <c r="M120" s="297">
        <f>IFERROR(INDEX(业绩录入!O$9:O$10001,MATCH($B120,业绩录入!$D$9:$D$10001,0)),0)</f>
        <v>0</v>
      </c>
      <c r="N120" s="297">
        <f>IFERROR(INDEX(业绩录入!P$9:P$10001,MATCH($B120,业绩录入!$D$9:$D$10001,0)),0)</f>
        <v>0</v>
      </c>
      <c r="O120" s="297">
        <f>IFERROR(INDEX(业绩录入!Q$9:Q$10001,MATCH($B120,业绩录入!$D$9:$D$10001,0)),0)</f>
        <v>0</v>
      </c>
      <c r="P120" s="297">
        <f>IFERROR(INDEX(业绩录入!R$9:R$10001,MATCH($B120,业绩录入!$D$9:$D$10001,0)),0)</f>
        <v>0</v>
      </c>
      <c r="Q120" s="297">
        <f>IFERROR(INDEX(业绩录入!S$9:S$10001,MATCH($B120,业绩录入!$D$9:$D$10001,0)),0)</f>
        <v>0</v>
      </c>
      <c r="R120" s="297">
        <f>IFERROR(INDEX(业绩录入!T$9:T$10001,MATCH($B120,业绩录入!$D$9:$D$10001,0)),0)</f>
        <v>0</v>
      </c>
      <c r="S120" s="297">
        <f>IFERROR(INDEX(业绩录入!U$9:U$10001,MATCH($B120,业绩录入!$D$9:$D$10001,0)),0)</f>
        <v>0</v>
      </c>
      <c r="T120" s="297">
        <f>IFERROR(INDEX(业绩录入!V$9:V$10001,MATCH($B120,业绩录入!$D$9:$D$10001,0)),0)</f>
        <v>0</v>
      </c>
      <c r="U120" s="676">
        <f>IFERROR(INDEX(业绩录入!C$9:C$10001,MATCH($B120,业绩录入!$D$9:$D$10001,0)),0)</f>
        <v>0</v>
      </c>
      <c r="V120" s="297"/>
      <c r="W120" s="297"/>
      <c r="X120" s="297"/>
      <c r="Y120" s="297">
        <f>IFERROR(INDEX(业绩录入!W$9:W$10001,MATCH($B120,业绩录入!$D$9:$D$10001,0)),0)</f>
        <v>0</v>
      </c>
      <c r="Z120" s="297">
        <f>IFERROR(INDEX(业绩录入!X$9:X$10001,MATCH($B120,业绩录入!$D$9:$D$10001,0)),0)</f>
        <v>0</v>
      </c>
      <c r="AA120" s="297">
        <f>IFERROR(INDEX(业绩录入!Y$9:Y$10001,MATCH($B120,业绩录入!$D$9:$D$10001,0)),0)</f>
        <v>0</v>
      </c>
      <c r="AB120" s="297">
        <f>IFERROR(INDEX(业绩录入!Z$9:Z$10001,MATCH($B120,业绩录入!$D$9:$D$10001,0)),0)</f>
        <v>0</v>
      </c>
      <c r="AC120" s="297">
        <f>IFERROR(INDEX(业绩录入!AA$9:AA$10001,MATCH($B120,业绩录入!$D$9:$D$10001,0)),0)</f>
        <v>0</v>
      </c>
      <c r="AD120" s="297">
        <f>IFERROR(INDEX(业绩录入!AB$9:AB$10001,MATCH($B120,业绩录入!$D$9:$D$10001,0)),0)</f>
        <v>0</v>
      </c>
      <c r="AE120" s="297">
        <f>IFERROR(INDEX(业绩录入!AC$9:AC$10001,MATCH($B120,业绩录入!$D$9:$D$10001,0)),0)</f>
        <v>0</v>
      </c>
      <c r="AF120" s="297">
        <f>IFERROR(INDEX(业绩录入!AD$9:AD$10001,MATCH($B120,业绩录入!$D$9:$D$10001,0)),0)</f>
        <v>0</v>
      </c>
      <c r="AG120" s="297">
        <f>IFERROR(INDEX(业绩录入!AE$9:AE$10001,MATCH($B120,业绩录入!$D$9:$D$10001,0)),0)</f>
        <v>0</v>
      </c>
      <c r="AH120" s="297">
        <f>IFERROR(INDEX(业绩录入!AF$9:AF$10001,MATCH($B120,业绩录入!$D$9:$D$10001,0)),0)</f>
        <v>0</v>
      </c>
      <c r="AI120" s="297">
        <f>IFERROR(INDEX(业绩录入!AG$9:AG$10001,MATCH($B120,业绩录入!$D$9:$D$10001,0)),0)</f>
        <v>0</v>
      </c>
      <c r="AJ120" s="297">
        <f>IFERROR(INDEX(业绩录入!AH$9:AH$10001,MATCH($B120,业绩录入!$D$9:$D$10001,0)),0)</f>
        <v>0</v>
      </c>
      <c r="AK120" s="297">
        <f>IFERROR(INDEX(业绩录入!AI$9:AI$10001,MATCH($B120,业绩录入!$D$9:$D$10001,0)),0)</f>
        <v>0</v>
      </c>
      <c r="AL120" s="297">
        <f>IFERROR(INDEX(业绩录入!AJ$9:AJ$10001,MATCH($B120,业绩录入!$D$9:$D$10001,0)),0)</f>
        <v>0</v>
      </c>
      <c r="AM120" s="297">
        <f>IFERROR(INDEX(业绩录入!AK$9:AK$10001,MATCH($B120,业绩录入!$D$9:$D$10001,0)),0)</f>
        <v>0</v>
      </c>
      <c r="AN120" s="297">
        <f>IFERROR(INDEX(业绩录入!AL$9:AL$10001,MATCH($B120,业绩录入!$D$9:$D$10001,0)),0)</f>
        <v>0</v>
      </c>
      <c r="AO120" s="297">
        <f>IFERROR(INDEX(业绩录入!AM$9:AM$10001,MATCH($B120,业绩录入!$D$9:$D$10001,0)),0)</f>
        <v>0</v>
      </c>
      <c r="AP120" s="297">
        <f>IFERROR(INDEX(业绩录入!AN$9:AN$10001,MATCH($B120,业绩录入!$D$9:$D$10001,0)),0)</f>
        <v>0</v>
      </c>
      <c r="AQ120" s="297">
        <f>IFERROR(INDEX(业绩录入!AO$9:AO$10001,MATCH($B120,业绩录入!$D$9:$D$10001,0)),0)</f>
        <v>0</v>
      </c>
      <c r="AR120" s="297">
        <f>IFERROR(INDEX(业绩录入!AP$9:AP$10001,MATCH($B120,业绩录入!$D$9:$D$10001,0)),0)</f>
        <v>0</v>
      </c>
      <c r="AS120" s="297">
        <f>IFERROR(INDEX(业绩录入!AQ$9:AQ$10001,MATCH($B120,业绩录入!$D$9:$D$10001,0)),0)</f>
        <v>0</v>
      </c>
      <c r="AT120" s="297">
        <f>IFERROR(INDEX(业绩录入!AR$9:AR$10001,MATCH($B120,业绩录入!$D$9:$D$10001,0)),0)</f>
        <v>0</v>
      </c>
      <c r="AU120" s="297">
        <f>IFERROR(INDEX(业绩录入!AS$9:AS$10001,MATCH($B120,业绩录入!$D$9:$D$10001,0)),0)</f>
        <v>0</v>
      </c>
      <c r="AV120" s="297">
        <f>IFERROR(INDEX(业绩录入!AT$9:AT$10001,MATCH($B120,业绩录入!$D$9:$D$10001,0)),0)</f>
        <v>0</v>
      </c>
      <c r="AW120" s="297">
        <f>IFERROR(INDEX(业绩录入!AU$9:AU$10001,MATCH($B120,业绩录入!$D$9:$D$10001,0)),0)</f>
        <v>0</v>
      </c>
      <c r="AX120" s="297">
        <f>IFERROR(INDEX(业绩录入!AV$9:AV$10001,MATCH($B120,业绩录入!$D$9:$D$10001,0)),0)</f>
        <v>0</v>
      </c>
      <c r="AY120" s="297">
        <f>IFERROR(INDEX(业绩录入!AW$9:AW$10001,MATCH($B120,业绩录入!$D$9:$D$10001,0)),0)</f>
        <v>0</v>
      </c>
      <c r="AZ120" s="297">
        <f>IFERROR(INDEX(业绩录入!AX$9:AX$10001,MATCH($B120,业绩录入!$D$9:$D$10001,0)),0)</f>
        <v>0</v>
      </c>
      <c r="BA120" s="297">
        <f>IFERROR(INDEX(业绩录入!AY$9:AY$10001,MATCH($B120,业绩录入!$D$9:$D$10001,0)),0)</f>
        <v>0</v>
      </c>
      <c r="BB120" s="297">
        <f>IFERROR(INDEX(业绩录入!AZ$9:AZ$10001,MATCH($B120,业绩录入!$D$9:$D$10001,0)),0)</f>
        <v>0</v>
      </c>
      <c r="BC120" s="297">
        <f>IFERROR(INDEX(业绩录入!BA$9:BA$10001,MATCH($B120,业绩录入!$D$9:$D$10001,0)),0)</f>
        <v>0</v>
      </c>
      <c r="BD120" s="297">
        <f>IFERROR(INDEX(业绩录入!BB$9:BB$10001,MATCH($B120,业绩录入!$D$9:$D$10001,0)),0)</f>
        <v>0</v>
      </c>
      <c r="BE120" s="297">
        <f>IFERROR(INDEX(业绩录入!BC$9:BC$10001,MATCH($B120,业绩录入!$D$9:$D$10001,0)),0)</f>
        <v>0</v>
      </c>
      <c r="BF120" s="297">
        <f>IFERROR(INDEX(业绩录入!BD$9:BD$10001,MATCH($B120,业绩录入!$D$9:$D$10001,0)),0)</f>
        <v>0</v>
      </c>
      <c r="BG120" s="297">
        <f>IFERROR(INDEX(业绩录入!BE$9:BE$10001,MATCH($B120,业绩录入!$D$9:$D$10001,0)),0)</f>
        <v>0</v>
      </c>
      <c r="BH120" s="297">
        <f>IFERROR(INDEX(业绩录入!BF$9:BF$10001,MATCH($B120,业绩录入!$D$9:$D$10001,0)),0)</f>
        <v>0</v>
      </c>
      <c r="BI120" s="297">
        <f>IFERROR(INDEX(业绩录入!BG$9:BG$10001,MATCH($B120,业绩录入!$D$9:$D$10001,0)),0)</f>
        <v>0</v>
      </c>
      <c r="BJ120" s="297">
        <f>IFERROR(INDEX(业绩录入!BH$9:BH$10001,MATCH($B120,业绩录入!$D$9:$D$10001,0)),0)</f>
        <v>0</v>
      </c>
      <c r="BK120" s="297">
        <f>IFERROR(INDEX(业绩录入!BI$9:BI$10001,MATCH($B120,业绩录入!$D$9:$D$10001,0)),0)</f>
        <v>0</v>
      </c>
      <c r="BL120" s="297">
        <f>IFERROR(INDEX(业绩录入!BJ$9:BJ$10001,MATCH($B120,业绩录入!$D$9:$D$10001,0)),0)</f>
        <v>0</v>
      </c>
      <c r="BM120" s="297">
        <f>IFERROR(INDEX(业绩录入!BK$9:BK$10001,MATCH($B120,业绩录入!$D$9:$D$10001,0)),0)</f>
        <v>0</v>
      </c>
      <c r="BN120" s="297">
        <f>IFERROR(INDEX(业绩录入!BL$9:BL$10001,MATCH($B120,业绩录入!$D$9:$D$10001,0)),0)</f>
        <v>0</v>
      </c>
      <c r="BO120" s="297">
        <f>IFERROR(INDEX(业绩录入!BM$9:BM$10001,MATCH($B120,业绩录入!$D$9:$D$10001,0)),0)</f>
        <v>0</v>
      </c>
      <c r="BP120" s="297">
        <f>IFERROR(INDEX(业绩录入!BN$9:BN$10001,MATCH($B120,业绩录入!$D$9:$D$10001,0)),0)</f>
        <v>0</v>
      </c>
      <c r="BQ120" s="297">
        <f>IFERROR(INDEX(业绩录入!BO$9:BO$10001,MATCH($B120,业绩录入!$D$9:$D$10001,0)),0)</f>
        <v>0</v>
      </c>
      <c r="BR120" s="297">
        <f>IFERROR(INDEX(业绩录入!BP$9:BP$10001,MATCH($B120,业绩录入!$D$9:$D$10001,0)),0)</f>
        <v>0</v>
      </c>
      <c r="BS120" s="297">
        <f>IFERROR(INDEX(业绩录入!BQ$9:BQ$10001,MATCH($B120,业绩录入!$D$9:$D$10001,0)),0)</f>
        <v>0</v>
      </c>
      <c r="BT120" s="297">
        <f>IFERROR(INDEX(业绩录入!BR$9:BR$10001,MATCH($B120,业绩录入!$D$9:$D$10001,0)),0)</f>
        <v>0</v>
      </c>
      <c r="BU120" s="297">
        <f>IFERROR(INDEX(业绩录入!BS$9:BS$10001,MATCH($B120,业绩录入!$D$9:$D$10001,0)),0)</f>
        <v>0</v>
      </c>
      <c r="BV120" s="297">
        <f>IFERROR(INDEX(业绩录入!BT$9:BT$10001,MATCH($B120,业绩录入!$D$9:$D$10001,0)),0)</f>
        <v>0</v>
      </c>
      <c r="BW120" s="297">
        <f>IFERROR(INDEX(业绩录入!BU$9:BU$10001,MATCH($B120,业绩录入!$D$9:$D$10001,0)),0)</f>
        <v>0</v>
      </c>
      <c r="BX120" s="297">
        <f>IFERROR(INDEX(业绩录入!BV$9:BV$10001,MATCH($B120,业绩录入!$D$9:$D$10001,0)),0)</f>
        <v>0</v>
      </c>
      <c r="BY120" s="297">
        <f>IFERROR(INDEX(业绩录入!BW$9:BW$10001,MATCH($B120,业绩录入!$D$9:$D$10001,0)),0)</f>
        <v>0</v>
      </c>
      <c r="BZ120" s="297">
        <f>IFERROR(INDEX(业绩录入!BX$9:BX$10001,MATCH($B120,业绩录入!$D$9:$D$10001,0)),0)</f>
        <v>0</v>
      </c>
      <c r="CA120" s="297">
        <f>IFERROR(INDEX(业绩录入!BY$9:BY$10001,MATCH($B120,业绩录入!$D$9:$D$10001,0)),0)</f>
        <v>0</v>
      </c>
      <c r="CB120" s="297">
        <f>IFERROR(INDEX(业绩录入!BZ$9:BZ$10001,MATCH($B120,业绩录入!$D$9:$D$10001,0)),0)</f>
        <v>0</v>
      </c>
      <c r="CC120" s="297">
        <f>IFERROR(INDEX(业绩录入!CA$9:CA$10001,MATCH($B120,业绩录入!$D$9:$D$10001,0)),0)</f>
        <v>0</v>
      </c>
      <c r="CD120" s="297">
        <f>IFERROR(INDEX(业绩录入!CB$9:CB$10001,MATCH($B120,业绩录入!$D$9:$D$10001,0)),0)</f>
        <v>0</v>
      </c>
      <c r="CE120" s="297">
        <f>IFERROR(INDEX(业绩录入!CC$9:CC$10001,MATCH($B120,业绩录入!$D$9:$D$10001,0)),0)</f>
        <v>0</v>
      </c>
      <c r="CF120" s="297">
        <f>IFERROR(INDEX(业绩录入!CD$9:CD$10001,MATCH($B120,业绩录入!$D$9:$D$10001,0)),0)</f>
        <v>0</v>
      </c>
      <c r="CG120" s="297">
        <f>IFERROR(INDEX(业绩录入!CE$9:CE$10001,MATCH($B120,业绩录入!$D$9:$D$10001,0)),0)</f>
        <v>0</v>
      </c>
      <c r="CH120" s="297">
        <f>IFERROR(INDEX(业绩录入!CF$9:CF$10001,MATCH($B120,业绩录入!$D$9:$D$10001,0)),0)</f>
        <v>0</v>
      </c>
      <c r="CI120" s="297">
        <f>IFERROR(INDEX(业绩录入!CG$9:CG$10001,MATCH($B120,业绩录入!$D$9:$D$10001,0)),0)</f>
        <v>0</v>
      </c>
    </row>
    <row r="121" spans="1:87" s="319" customFormat="1">
      <c r="A121" s="638">
        <f t="shared" si="5"/>
        <v>0</v>
      </c>
      <c r="B121" s="297" t="str">
        <f>IFERROR(INDEX(业绩录入!$D$9:$D$44,MATCH(SMALL(业绩录入!$A$9:$A$44,ROW(A75)),业绩录入!$A$9:$A$44,0)),"")</f>
        <v/>
      </c>
      <c r="C121" s="297">
        <f>IFERROR(INDEX(业绩录入!E$9:E$10001,MATCH($B121,业绩录入!$D$9:$D$10001,0)),0)</f>
        <v>0</v>
      </c>
      <c r="D121" s="297">
        <f>IFERROR(INDEX(业绩录入!F$9:F$10001,MATCH($B121,业绩录入!$D$9:$D$10001,0)),0)</f>
        <v>0</v>
      </c>
      <c r="E121" s="297">
        <f>IFERROR(INDEX(业绩录入!G$9:G$10001,MATCH($B121,业绩录入!$D$9:$D$10001,0)),0)</f>
        <v>0</v>
      </c>
      <c r="F121" s="297">
        <f>IFERROR(INDEX(业绩录入!H$9:H$10001,MATCH($B121,业绩录入!$D$9:$D$10001,0)),0)</f>
        <v>0</v>
      </c>
      <c r="G121" s="297">
        <f>IFERROR(INDEX(业绩录入!I$9:I$10001,MATCH($B121,业绩录入!$D$9:$D$10001,0)),0)</f>
        <v>0</v>
      </c>
      <c r="H121" s="297">
        <f>IFERROR(INDEX(业绩录入!J$9:J$10001,MATCH($B121,业绩录入!$D$9:$D$10001,0)),0)</f>
        <v>0</v>
      </c>
      <c r="I121" s="297">
        <f>IFERROR(INDEX(业绩录入!K$9:K$10001,MATCH($B121,业绩录入!$D$9:$D$10001,0)),0)</f>
        <v>0</v>
      </c>
      <c r="J121" s="297">
        <f>IFERROR(INDEX(业绩录入!L$9:L$10001,MATCH($B121,业绩录入!$D$9:$D$10001,0)),0)</f>
        <v>0</v>
      </c>
      <c r="K121" s="297">
        <f>IFERROR(INDEX(业绩录入!M$9:M$10001,MATCH($B121,业绩录入!$D$9:$D$10001,0)),0)</f>
        <v>0</v>
      </c>
      <c r="L121" s="297">
        <f>IFERROR(INDEX(业绩录入!N$9:N$10001,MATCH($B121,业绩录入!$D$9:$D$10001,0)),0)</f>
        <v>0</v>
      </c>
      <c r="M121" s="297">
        <f>IFERROR(INDEX(业绩录入!O$9:O$10001,MATCH($B121,业绩录入!$D$9:$D$10001,0)),0)</f>
        <v>0</v>
      </c>
      <c r="N121" s="297">
        <f>IFERROR(INDEX(业绩录入!P$9:P$10001,MATCH($B121,业绩录入!$D$9:$D$10001,0)),0)</f>
        <v>0</v>
      </c>
      <c r="O121" s="297">
        <f>IFERROR(INDEX(业绩录入!Q$9:Q$10001,MATCH($B121,业绩录入!$D$9:$D$10001,0)),0)</f>
        <v>0</v>
      </c>
      <c r="P121" s="297">
        <f>IFERROR(INDEX(业绩录入!R$9:R$10001,MATCH($B121,业绩录入!$D$9:$D$10001,0)),0)</f>
        <v>0</v>
      </c>
      <c r="Q121" s="297">
        <f>IFERROR(INDEX(业绩录入!S$9:S$10001,MATCH($B121,业绩录入!$D$9:$D$10001,0)),0)</f>
        <v>0</v>
      </c>
      <c r="R121" s="297">
        <f>IFERROR(INDEX(业绩录入!T$9:T$10001,MATCH($B121,业绩录入!$D$9:$D$10001,0)),0)</f>
        <v>0</v>
      </c>
      <c r="S121" s="297">
        <f>IFERROR(INDEX(业绩录入!U$9:U$10001,MATCH($B121,业绩录入!$D$9:$D$10001,0)),0)</f>
        <v>0</v>
      </c>
      <c r="T121" s="297">
        <f>IFERROR(INDEX(业绩录入!V$9:V$10001,MATCH($B121,业绩录入!$D$9:$D$10001,0)),0)</f>
        <v>0</v>
      </c>
      <c r="U121" s="676">
        <f>IFERROR(INDEX(业绩录入!C$9:C$10001,MATCH($B121,业绩录入!$D$9:$D$10001,0)),0)</f>
        <v>0</v>
      </c>
      <c r="V121" s="297"/>
      <c r="W121" s="297"/>
      <c r="X121" s="297"/>
      <c r="Y121" s="297">
        <f>IFERROR(INDEX(业绩录入!W$9:W$10001,MATCH($B121,业绩录入!$D$9:$D$10001,0)),0)</f>
        <v>0</v>
      </c>
      <c r="Z121" s="297">
        <f>IFERROR(INDEX(业绩录入!X$9:X$10001,MATCH($B121,业绩录入!$D$9:$D$10001,0)),0)</f>
        <v>0</v>
      </c>
      <c r="AA121" s="297">
        <f>IFERROR(INDEX(业绩录入!Y$9:Y$10001,MATCH($B121,业绩录入!$D$9:$D$10001,0)),0)</f>
        <v>0</v>
      </c>
      <c r="AB121" s="297">
        <f>IFERROR(INDEX(业绩录入!Z$9:Z$10001,MATCH($B121,业绩录入!$D$9:$D$10001,0)),0)</f>
        <v>0</v>
      </c>
      <c r="AC121" s="297">
        <f>IFERROR(INDEX(业绩录入!AA$9:AA$10001,MATCH($B121,业绩录入!$D$9:$D$10001,0)),0)</f>
        <v>0</v>
      </c>
      <c r="AD121" s="297">
        <f>IFERROR(INDEX(业绩录入!AB$9:AB$10001,MATCH($B121,业绩录入!$D$9:$D$10001,0)),0)</f>
        <v>0</v>
      </c>
      <c r="AE121" s="297">
        <f>IFERROR(INDEX(业绩录入!AC$9:AC$10001,MATCH($B121,业绩录入!$D$9:$D$10001,0)),0)</f>
        <v>0</v>
      </c>
      <c r="AF121" s="297">
        <f>IFERROR(INDEX(业绩录入!AD$9:AD$10001,MATCH($B121,业绩录入!$D$9:$D$10001,0)),0)</f>
        <v>0</v>
      </c>
      <c r="AG121" s="297">
        <f>IFERROR(INDEX(业绩录入!AE$9:AE$10001,MATCH($B121,业绩录入!$D$9:$D$10001,0)),0)</f>
        <v>0</v>
      </c>
      <c r="AH121" s="297">
        <f>IFERROR(INDEX(业绩录入!AF$9:AF$10001,MATCH($B121,业绩录入!$D$9:$D$10001,0)),0)</f>
        <v>0</v>
      </c>
      <c r="AI121" s="297">
        <f>IFERROR(INDEX(业绩录入!AG$9:AG$10001,MATCH($B121,业绩录入!$D$9:$D$10001,0)),0)</f>
        <v>0</v>
      </c>
      <c r="AJ121" s="297">
        <f>IFERROR(INDEX(业绩录入!AH$9:AH$10001,MATCH($B121,业绩录入!$D$9:$D$10001,0)),0)</f>
        <v>0</v>
      </c>
      <c r="AK121" s="297">
        <f>IFERROR(INDEX(业绩录入!AI$9:AI$10001,MATCH($B121,业绩录入!$D$9:$D$10001,0)),0)</f>
        <v>0</v>
      </c>
      <c r="AL121" s="297">
        <f>IFERROR(INDEX(业绩录入!AJ$9:AJ$10001,MATCH($B121,业绩录入!$D$9:$D$10001,0)),0)</f>
        <v>0</v>
      </c>
      <c r="AM121" s="297">
        <f>IFERROR(INDEX(业绩录入!AK$9:AK$10001,MATCH($B121,业绩录入!$D$9:$D$10001,0)),0)</f>
        <v>0</v>
      </c>
      <c r="AN121" s="297">
        <f>IFERROR(INDEX(业绩录入!AL$9:AL$10001,MATCH($B121,业绩录入!$D$9:$D$10001,0)),0)</f>
        <v>0</v>
      </c>
      <c r="AO121" s="297">
        <f>IFERROR(INDEX(业绩录入!AM$9:AM$10001,MATCH($B121,业绩录入!$D$9:$D$10001,0)),0)</f>
        <v>0</v>
      </c>
      <c r="AP121" s="297">
        <f>IFERROR(INDEX(业绩录入!AN$9:AN$10001,MATCH($B121,业绩录入!$D$9:$D$10001,0)),0)</f>
        <v>0</v>
      </c>
      <c r="AQ121" s="297">
        <f>IFERROR(INDEX(业绩录入!AO$9:AO$10001,MATCH($B121,业绩录入!$D$9:$D$10001,0)),0)</f>
        <v>0</v>
      </c>
      <c r="AR121" s="297">
        <f>IFERROR(INDEX(业绩录入!AP$9:AP$10001,MATCH($B121,业绩录入!$D$9:$D$10001,0)),0)</f>
        <v>0</v>
      </c>
      <c r="AS121" s="297">
        <f>IFERROR(INDEX(业绩录入!AQ$9:AQ$10001,MATCH($B121,业绩录入!$D$9:$D$10001,0)),0)</f>
        <v>0</v>
      </c>
      <c r="AT121" s="297">
        <f>IFERROR(INDEX(业绩录入!AR$9:AR$10001,MATCH($B121,业绩录入!$D$9:$D$10001,0)),0)</f>
        <v>0</v>
      </c>
      <c r="AU121" s="297">
        <f>IFERROR(INDEX(业绩录入!AS$9:AS$10001,MATCH($B121,业绩录入!$D$9:$D$10001,0)),0)</f>
        <v>0</v>
      </c>
      <c r="AV121" s="297">
        <f>IFERROR(INDEX(业绩录入!AT$9:AT$10001,MATCH($B121,业绩录入!$D$9:$D$10001,0)),0)</f>
        <v>0</v>
      </c>
      <c r="AW121" s="297">
        <f>IFERROR(INDEX(业绩录入!AU$9:AU$10001,MATCH($B121,业绩录入!$D$9:$D$10001,0)),0)</f>
        <v>0</v>
      </c>
      <c r="AX121" s="297">
        <f>IFERROR(INDEX(业绩录入!AV$9:AV$10001,MATCH($B121,业绩录入!$D$9:$D$10001,0)),0)</f>
        <v>0</v>
      </c>
      <c r="AY121" s="297">
        <f>IFERROR(INDEX(业绩录入!AW$9:AW$10001,MATCH($B121,业绩录入!$D$9:$D$10001,0)),0)</f>
        <v>0</v>
      </c>
      <c r="AZ121" s="297">
        <f>IFERROR(INDEX(业绩录入!AX$9:AX$10001,MATCH($B121,业绩录入!$D$9:$D$10001,0)),0)</f>
        <v>0</v>
      </c>
      <c r="BA121" s="297">
        <f>IFERROR(INDEX(业绩录入!AY$9:AY$10001,MATCH($B121,业绩录入!$D$9:$D$10001,0)),0)</f>
        <v>0</v>
      </c>
      <c r="BB121" s="297">
        <f>IFERROR(INDEX(业绩录入!AZ$9:AZ$10001,MATCH($B121,业绩录入!$D$9:$D$10001,0)),0)</f>
        <v>0</v>
      </c>
      <c r="BC121" s="297">
        <f>IFERROR(INDEX(业绩录入!BA$9:BA$10001,MATCH($B121,业绩录入!$D$9:$D$10001,0)),0)</f>
        <v>0</v>
      </c>
      <c r="BD121" s="297">
        <f>IFERROR(INDEX(业绩录入!BB$9:BB$10001,MATCH($B121,业绩录入!$D$9:$D$10001,0)),0)</f>
        <v>0</v>
      </c>
      <c r="BE121" s="297">
        <f>IFERROR(INDEX(业绩录入!BC$9:BC$10001,MATCH($B121,业绩录入!$D$9:$D$10001,0)),0)</f>
        <v>0</v>
      </c>
      <c r="BF121" s="297">
        <f>IFERROR(INDEX(业绩录入!BD$9:BD$10001,MATCH($B121,业绩录入!$D$9:$D$10001,0)),0)</f>
        <v>0</v>
      </c>
      <c r="BG121" s="297">
        <f>IFERROR(INDEX(业绩录入!BE$9:BE$10001,MATCH($B121,业绩录入!$D$9:$D$10001,0)),0)</f>
        <v>0</v>
      </c>
      <c r="BH121" s="297">
        <f>IFERROR(INDEX(业绩录入!BF$9:BF$10001,MATCH($B121,业绩录入!$D$9:$D$10001,0)),0)</f>
        <v>0</v>
      </c>
      <c r="BI121" s="297">
        <f>IFERROR(INDEX(业绩录入!BG$9:BG$10001,MATCH($B121,业绩录入!$D$9:$D$10001,0)),0)</f>
        <v>0</v>
      </c>
      <c r="BJ121" s="297">
        <f>IFERROR(INDEX(业绩录入!BH$9:BH$10001,MATCH($B121,业绩录入!$D$9:$D$10001,0)),0)</f>
        <v>0</v>
      </c>
      <c r="BK121" s="297">
        <f>IFERROR(INDEX(业绩录入!BI$9:BI$10001,MATCH($B121,业绩录入!$D$9:$D$10001,0)),0)</f>
        <v>0</v>
      </c>
      <c r="BL121" s="297">
        <f>IFERROR(INDEX(业绩录入!BJ$9:BJ$10001,MATCH($B121,业绩录入!$D$9:$D$10001,0)),0)</f>
        <v>0</v>
      </c>
      <c r="BM121" s="297">
        <f>IFERROR(INDEX(业绩录入!BK$9:BK$10001,MATCH($B121,业绩录入!$D$9:$D$10001,0)),0)</f>
        <v>0</v>
      </c>
      <c r="BN121" s="297">
        <f>IFERROR(INDEX(业绩录入!BL$9:BL$10001,MATCH($B121,业绩录入!$D$9:$D$10001,0)),0)</f>
        <v>0</v>
      </c>
      <c r="BO121" s="297">
        <f>IFERROR(INDEX(业绩录入!BM$9:BM$10001,MATCH($B121,业绩录入!$D$9:$D$10001,0)),0)</f>
        <v>0</v>
      </c>
      <c r="BP121" s="297">
        <f>IFERROR(INDEX(业绩录入!BN$9:BN$10001,MATCH($B121,业绩录入!$D$9:$D$10001,0)),0)</f>
        <v>0</v>
      </c>
      <c r="BQ121" s="297">
        <f>IFERROR(INDEX(业绩录入!BO$9:BO$10001,MATCH($B121,业绩录入!$D$9:$D$10001,0)),0)</f>
        <v>0</v>
      </c>
      <c r="BR121" s="297">
        <f>IFERROR(INDEX(业绩录入!BP$9:BP$10001,MATCH($B121,业绩录入!$D$9:$D$10001,0)),0)</f>
        <v>0</v>
      </c>
      <c r="BS121" s="297">
        <f>IFERROR(INDEX(业绩录入!BQ$9:BQ$10001,MATCH($B121,业绩录入!$D$9:$D$10001,0)),0)</f>
        <v>0</v>
      </c>
      <c r="BT121" s="297">
        <f>IFERROR(INDEX(业绩录入!BR$9:BR$10001,MATCH($B121,业绩录入!$D$9:$D$10001,0)),0)</f>
        <v>0</v>
      </c>
      <c r="BU121" s="297">
        <f>IFERROR(INDEX(业绩录入!BS$9:BS$10001,MATCH($B121,业绩录入!$D$9:$D$10001,0)),0)</f>
        <v>0</v>
      </c>
      <c r="BV121" s="297">
        <f>IFERROR(INDEX(业绩录入!BT$9:BT$10001,MATCH($B121,业绩录入!$D$9:$D$10001,0)),0)</f>
        <v>0</v>
      </c>
      <c r="BW121" s="297">
        <f>IFERROR(INDEX(业绩录入!BU$9:BU$10001,MATCH($B121,业绩录入!$D$9:$D$10001,0)),0)</f>
        <v>0</v>
      </c>
      <c r="BX121" s="297">
        <f>IFERROR(INDEX(业绩录入!BV$9:BV$10001,MATCH($B121,业绩录入!$D$9:$D$10001,0)),0)</f>
        <v>0</v>
      </c>
      <c r="BY121" s="297">
        <f>IFERROR(INDEX(业绩录入!BW$9:BW$10001,MATCH($B121,业绩录入!$D$9:$D$10001,0)),0)</f>
        <v>0</v>
      </c>
      <c r="BZ121" s="297">
        <f>IFERROR(INDEX(业绩录入!BX$9:BX$10001,MATCH($B121,业绩录入!$D$9:$D$10001,0)),0)</f>
        <v>0</v>
      </c>
      <c r="CA121" s="297">
        <f>IFERROR(INDEX(业绩录入!BY$9:BY$10001,MATCH($B121,业绩录入!$D$9:$D$10001,0)),0)</f>
        <v>0</v>
      </c>
      <c r="CB121" s="297">
        <f>IFERROR(INDEX(业绩录入!BZ$9:BZ$10001,MATCH($B121,业绩录入!$D$9:$D$10001,0)),0)</f>
        <v>0</v>
      </c>
      <c r="CC121" s="297">
        <f>IFERROR(INDEX(业绩录入!CA$9:CA$10001,MATCH($B121,业绩录入!$D$9:$D$10001,0)),0)</f>
        <v>0</v>
      </c>
      <c r="CD121" s="297">
        <f>IFERROR(INDEX(业绩录入!CB$9:CB$10001,MATCH($B121,业绩录入!$D$9:$D$10001,0)),0)</f>
        <v>0</v>
      </c>
      <c r="CE121" s="297">
        <f>IFERROR(INDEX(业绩录入!CC$9:CC$10001,MATCH($B121,业绩录入!$D$9:$D$10001,0)),0)</f>
        <v>0</v>
      </c>
      <c r="CF121" s="297">
        <f>IFERROR(INDEX(业绩录入!CD$9:CD$10001,MATCH($B121,业绩录入!$D$9:$D$10001,0)),0)</f>
        <v>0</v>
      </c>
      <c r="CG121" s="297">
        <f>IFERROR(INDEX(业绩录入!CE$9:CE$10001,MATCH($B121,业绩录入!$D$9:$D$10001,0)),0)</f>
        <v>0</v>
      </c>
      <c r="CH121" s="297">
        <f>IFERROR(INDEX(业绩录入!CF$9:CF$10001,MATCH($B121,业绩录入!$D$9:$D$10001,0)),0)</f>
        <v>0</v>
      </c>
      <c r="CI121" s="297">
        <f>IFERROR(INDEX(业绩录入!CG$9:CG$10001,MATCH($B121,业绩录入!$D$9:$D$10001,0)),0)</f>
        <v>0</v>
      </c>
    </row>
    <row r="122" spans="1:87" s="319" customFormat="1">
      <c r="A122" s="638">
        <f t="shared" si="5"/>
        <v>0</v>
      </c>
      <c r="B122" s="297" t="str">
        <f>IFERROR(INDEX(业绩录入!$D$9:$D$44,MATCH(SMALL(业绩录入!$A$9:$A$44,ROW(A76)),业绩录入!$A$9:$A$44,0)),"")</f>
        <v/>
      </c>
      <c r="C122" s="297">
        <f>IFERROR(INDEX(业绩录入!E$9:E$10001,MATCH($B122,业绩录入!$D$9:$D$10001,0)),0)</f>
        <v>0</v>
      </c>
      <c r="D122" s="297">
        <f>IFERROR(INDEX(业绩录入!F$9:F$10001,MATCH($B122,业绩录入!$D$9:$D$10001,0)),0)</f>
        <v>0</v>
      </c>
      <c r="E122" s="297">
        <f>IFERROR(INDEX(业绩录入!G$9:G$10001,MATCH($B122,业绩录入!$D$9:$D$10001,0)),0)</f>
        <v>0</v>
      </c>
      <c r="F122" s="297">
        <f>IFERROR(INDEX(业绩录入!H$9:H$10001,MATCH($B122,业绩录入!$D$9:$D$10001,0)),0)</f>
        <v>0</v>
      </c>
      <c r="G122" s="297">
        <f>IFERROR(INDEX(业绩录入!I$9:I$10001,MATCH($B122,业绩录入!$D$9:$D$10001,0)),0)</f>
        <v>0</v>
      </c>
      <c r="H122" s="297">
        <f>IFERROR(INDEX(业绩录入!J$9:J$10001,MATCH($B122,业绩录入!$D$9:$D$10001,0)),0)</f>
        <v>0</v>
      </c>
      <c r="I122" s="297">
        <f>IFERROR(INDEX(业绩录入!K$9:K$10001,MATCH($B122,业绩录入!$D$9:$D$10001,0)),0)</f>
        <v>0</v>
      </c>
      <c r="J122" s="297">
        <f>IFERROR(INDEX(业绩录入!L$9:L$10001,MATCH($B122,业绩录入!$D$9:$D$10001,0)),0)</f>
        <v>0</v>
      </c>
      <c r="K122" s="297">
        <f>IFERROR(INDEX(业绩录入!M$9:M$10001,MATCH($B122,业绩录入!$D$9:$D$10001,0)),0)</f>
        <v>0</v>
      </c>
      <c r="L122" s="297">
        <f>IFERROR(INDEX(业绩录入!N$9:N$10001,MATCH($B122,业绩录入!$D$9:$D$10001,0)),0)</f>
        <v>0</v>
      </c>
      <c r="M122" s="297">
        <f>IFERROR(INDEX(业绩录入!O$9:O$10001,MATCH($B122,业绩录入!$D$9:$D$10001,0)),0)</f>
        <v>0</v>
      </c>
      <c r="N122" s="297">
        <f>IFERROR(INDEX(业绩录入!P$9:P$10001,MATCH($B122,业绩录入!$D$9:$D$10001,0)),0)</f>
        <v>0</v>
      </c>
      <c r="O122" s="297">
        <f>IFERROR(INDEX(业绩录入!Q$9:Q$10001,MATCH($B122,业绩录入!$D$9:$D$10001,0)),0)</f>
        <v>0</v>
      </c>
      <c r="P122" s="297">
        <f>IFERROR(INDEX(业绩录入!R$9:R$10001,MATCH($B122,业绩录入!$D$9:$D$10001,0)),0)</f>
        <v>0</v>
      </c>
      <c r="Q122" s="297">
        <f>IFERROR(INDEX(业绩录入!S$9:S$10001,MATCH($B122,业绩录入!$D$9:$D$10001,0)),0)</f>
        <v>0</v>
      </c>
      <c r="R122" s="297">
        <f>IFERROR(INDEX(业绩录入!T$9:T$10001,MATCH($B122,业绩录入!$D$9:$D$10001,0)),0)</f>
        <v>0</v>
      </c>
      <c r="S122" s="297">
        <f>IFERROR(INDEX(业绩录入!U$9:U$10001,MATCH($B122,业绩录入!$D$9:$D$10001,0)),0)</f>
        <v>0</v>
      </c>
      <c r="T122" s="297">
        <f>IFERROR(INDEX(业绩录入!V$9:V$10001,MATCH($B122,业绩录入!$D$9:$D$10001,0)),0)</f>
        <v>0</v>
      </c>
      <c r="U122" s="676">
        <f>IFERROR(INDEX(业绩录入!C$9:C$10001,MATCH($B122,业绩录入!$D$9:$D$10001,0)),0)</f>
        <v>0</v>
      </c>
      <c r="V122" s="297"/>
      <c r="W122" s="297"/>
      <c r="X122" s="297"/>
      <c r="Y122" s="297">
        <f>IFERROR(INDEX(业绩录入!W$9:W$10001,MATCH($B122,业绩录入!$D$9:$D$10001,0)),0)</f>
        <v>0</v>
      </c>
      <c r="Z122" s="297">
        <f>IFERROR(INDEX(业绩录入!X$9:X$10001,MATCH($B122,业绩录入!$D$9:$D$10001,0)),0)</f>
        <v>0</v>
      </c>
      <c r="AA122" s="297">
        <f>IFERROR(INDEX(业绩录入!Y$9:Y$10001,MATCH($B122,业绩录入!$D$9:$D$10001,0)),0)</f>
        <v>0</v>
      </c>
      <c r="AB122" s="297">
        <f>IFERROR(INDEX(业绩录入!Z$9:Z$10001,MATCH($B122,业绩录入!$D$9:$D$10001,0)),0)</f>
        <v>0</v>
      </c>
      <c r="AC122" s="297">
        <f>IFERROR(INDEX(业绩录入!AA$9:AA$10001,MATCH($B122,业绩录入!$D$9:$D$10001,0)),0)</f>
        <v>0</v>
      </c>
      <c r="AD122" s="297">
        <f>IFERROR(INDEX(业绩录入!AB$9:AB$10001,MATCH($B122,业绩录入!$D$9:$D$10001,0)),0)</f>
        <v>0</v>
      </c>
      <c r="AE122" s="297">
        <f>IFERROR(INDEX(业绩录入!AC$9:AC$10001,MATCH($B122,业绩录入!$D$9:$D$10001,0)),0)</f>
        <v>0</v>
      </c>
      <c r="AF122" s="297">
        <f>IFERROR(INDEX(业绩录入!AD$9:AD$10001,MATCH($B122,业绩录入!$D$9:$D$10001,0)),0)</f>
        <v>0</v>
      </c>
      <c r="AG122" s="297">
        <f>IFERROR(INDEX(业绩录入!AE$9:AE$10001,MATCH($B122,业绩录入!$D$9:$D$10001,0)),0)</f>
        <v>0</v>
      </c>
      <c r="AH122" s="297">
        <f>IFERROR(INDEX(业绩录入!AF$9:AF$10001,MATCH($B122,业绩录入!$D$9:$D$10001,0)),0)</f>
        <v>0</v>
      </c>
      <c r="AI122" s="297">
        <f>IFERROR(INDEX(业绩录入!AG$9:AG$10001,MATCH($B122,业绩录入!$D$9:$D$10001,0)),0)</f>
        <v>0</v>
      </c>
      <c r="AJ122" s="297">
        <f>IFERROR(INDEX(业绩录入!AH$9:AH$10001,MATCH($B122,业绩录入!$D$9:$D$10001,0)),0)</f>
        <v>0</v>
      </c>
      <c r="AK122" s="297">
        <f>IFERROR(INDEX(业绩录入!AI$9:AI$10001,MATCH($B122,业绩录入!$D$9:$D$10001,0)),0)</f>
        <v>0</v>
      </c>
      <c r="AL122" s="297">
        <f>IFERROR(INDEX(业绩录入!AJ$9:AJ$10001,MATCH($B122,业绩录入!$D$9:$D$10001,0)),0)</f>
        <v>0</v>
      </c>
      <c r="AM122" s="297">
        <f>IFERROR(INDEX(业绩录入!AK$9:AK$10001,MATCH($B122,业绩录入!$D$9:$D$10001,0)),0)</f>
        <v>0</v>
      </c>
      <c r="AN122" s="297">
        <f>IFERROR(INDEX(业绩录入!AL$9:AL$10001,MATCH($B122,业绩录入!$D$9:$D$10001,0)),0)</f>
        <v>0</v>
      </c>
      <c r="AO122" s="297">
        <f>IFERROR(INDEX(业绩录入!AM$9:AM$10001,MATCH($B122,业绩录入!$D$9:$D$10001,0)),0)</f>
        <v>0</v>
      </c>
      <c r="AP122" s="297">
        <f>IFERROR(INDEX(业绩录入!AN$9:AN$10001,MATCH($B122,业绩录入!$D$9:$D$10001,0)),0)</f>
        <v>0</v>
      </c>
      <c r="AQ122" s="297">
        <f>IFERROR(INDEX(业绩录入!AO$9:AO$10001,MATCH($B122,业绩录入!$D$9:$D$10001,0)),0)</f>
        <v>0</v>
      </c>
      <c r="AR122" s="297">
        <f>IFERROR(INDEX(业绩录入!AP$9:AP$10001,MATCH($B122,业绩录入!$D$9:$D$10001,0)),0)</f>
        <v>0</v>
      </c>
      <c r="AS122" s="297">
        <f>IFERROR(INDEX(业绩录入!AQ$9:AQ$10001,MATCH($B122,业绩录入!$D$9:$D$10001,0)),0)</f>
        <v>0</v>
      </c>
      <c r="AT122" s="297">
        <f>IFERROR(INDEX(业绩录入!AR$9:AR$10001,MATCH($B122,业绩录入!$D$9:$D$10001,0)),0)</f>
        <v>0</v>
      </c>
      <c r="AU122" s="297">
        <f>IFERROR(INDEX(业绩录入!AS$9:AS$10001,MATCH($B122,业绩录入!$D$9:$D$10001,0)),0)</f>
        <v>0</v>
      </c>
      <c r="AV122" s="297">
        <f>IFERROR(INDEX(业绩录入!AT$9:AT$10001,MATCH($B122,业绩录入!$D$9:$D$10001,0)),0)</f>
        <v>0</v>
      </c>
      <c r="AW122" s="297">
        <f>IFERROR(INDEX(业绩录入!AU$9:AU$10001,MATCH($B122,业绩录入!$D$9:$D$10001,0)),0)</f>
        <v>0</v>
      </c>
      <c r="AX122" s="297">
        <f>IFERROR(INDEX(业绩录入!AV$9:AV$10001,MATCH($B122,业绩录入!$D$9:$D$10001,0)),0)</f>
        <v>0</v>
      </c>
      <c r="AY122" s="297">
        <f>IFERROR(INDEX(业绩录入!AW$9:AW$10001,MATCH($B122,业绩录入!$D$9:$D$10001,0)),0)</f>
        <v>0</v>
      </c>
      <c r="AZ122" s="297">
        <f>IFERROR(INDEX(业绩录入!AX$9:AX$10001,MATCH($B122,业绩录入!$D$9:$D$10001,0)),0)</f>
        <v>0</v>
      </c>
      <c r="BA122" s="297">
        <f>IFERROR(INDEX(业绩录入!AY$9:AY$10001,MATCH($B122,业绩录入!$D$9:$D$10001,0)),0)</f>
        <v>0</v>
      </c>
      <c r="BB122" s="297">
        <f>IFERROR(INDEX(业绩录入!AZ$9:AZ$10001,MATCH($B122,业绩录入!$D$9:$D$10001,0)),0)</f>
        <v>0</v>
      </c>
      <c r="BC122" s="297">
        <f>IFERROR(INDEX(业绩录入!BA$9:BA$10001,MATCH($B122,业绩录入!$D$9:$D$10001,0)),0)</f>
        <v>0</v>
      </c>
      <c r="BD122" s="297">
        <f>IFERROR(INDEX(业绩录入!BB$9:BB$10001,MATCH($B122,业绩录入!$D$9:$D$10001,0)),0)</f>
        <v>0</v>
      </c>
      <c r="BE122" s="297">
        <f>IFERROR(INDEX(业绩录入!BC$9:BC$10001,MATCH($B122,业绩录入!$D$9:$D$10001,0)),0)</f>
        <v>0</v>
      </c>
      <c r="BF122" s="297">
        <f>IFERROR(INDEX(业绩录入!BD$9:BD$10001,MATCH($B122,业绩录入!$D$9:$D$10001,0)),0)</f>
        <v>0</v>
      </c>
      <c r="BG122" s="297">
        <f>IFERROR(INDEX(业绩录入!BE$9:BE$10001,MATCH($B122,业绩录入!$D$9:$D$10001,0)),0)</f>
        <v>0</v>
      </c>
      <c r="BH122" s="297">
        <f>IFERROR(INDEX(业绩录入!BF$9:BF$10001,MATCH($B122,业绩录入!$D$9:$D$10001,0)),0)</f>
        <v>0</v>
      </c>
      <c r="BI122" s="297">
        <f>IFERROR(INDEX(业绩录入!BG$9:BG$10001,MATCH($B122,业绩录入!$D$9:$D$10001,0)),0)</f>
        <v>0</v>
      </c>
      <c r="BJ122" s="297">
        <f>IFERROR(INDEX(业绩录入!BH$9:BH$10001,MATCH($B122,业绩录入!$D$9:$D$10001,0)),0)</f>
        <v>0</v>
      </c>
      <c r="BK122" s="297">
        <f>IFERROR(INDEX(业绩录入!BI$9:BI$10001,MATCH($B122,业绩录入!$D$9:$D$10001,0)),0)</f>
        <v>0</v>
      </c>
      <c r="BL122" s="297">
        <f>IFERROR(INDEX(业绩录入!BJ$9:BJ$10001,MATCH($B122,业绩录入!$D$9:$D$10001,0)),0)</f>
        <v>0</v>
      </c>
      <c r="BM122" s="297">
        <f>IFERROR(INDEX(业绩录入!BK$9:BK$10001,MATCH($B122,业绩录入!$D$9:$D$10001,0)),0)</f>
        <v>0</v>
      </c>
      <c r="BN122" s="297">
        <f>IFERROR(INDEX(业绩录入!BL$9:BL$10001,MATCH($B122,业绩录入!$D$9:$D$10001,0)),0)</f>
        <v>0</v>
      </c>
      <c r="BO122" s="297">
        <f>IFERROR(INDEX(业绩录入!BM$9:BM$10001,MATCH($B122,业绩录入!$D$9:$D$10001,0)),0)</f>
        <v>0</v>
      </c>
      <c r="BP122" s="297">
        <f>IFERROR(INDEX(业绩录入!BN$9:BN$10001,MATCH($B122,业绩录入!$D$9:$D$10001,0)),0)</f>
        <v>0</v>
      </c>
      <c r="BQ122" s="297">
        <f>IFERROR(INDEX(业绩录入!BO$9:BO$10001,MATCH($B122,业绩录入!$D$9:$D$10001,0)),0)</f>
        <v>0</v>
      </c>
      <c r="BR122" s="297">
        <f>IFERROR(INDEX(业绩录入!BP$9:BP$10001,MATCH($B122,业绩录入!$D$9:$D$10001,0)),0)</f>
        <v>0</v>
      </c>
      <c r="BS122" s="297">
        <f>IFERROR(INDEX(业绩录入!BQ$9:BQ$10001,MATCH($B122,业绩录入!$D$9:$D$10001,0)),0)</f>
        <v>0</v>
      </c>
      <c r="BT122" s="297">
        <f>IFERROR(INDEX(业绩录入!BR$9:BR$10001,MATCH($B122,业绩录入!$D$9:$D$10001,0)),0)</f>
        <v>0</v>
      </c>
      <c r="BU122" s="297">
        <f>IFERROR(INDEX(业绩录入!BS$9:BS$10001,MATCH($B122,业绩录入!$D$9:$D$10001,0)),0)</f>
        <v>0</v>
      </c>
      <c r="BV122" s="297">
        <f>IFERROR(INDEX(业绩录入!BT$9:BT$10001,MATCH($B122,业绩录入!$D$9:$D$10001,0)),0)</f>
        <v>0</v>
      </c>
      <c r="BW122" s="297">
        <f>IFERROR(INDEX(业绩录入!BU$9:BU$10001,MATCH($B122,业绩录入!$D$9:$D$10001,0)),0)</f>
        <v>0</v>
      </c>
      <c r="BX122" s="297">
        <f>IFERROR(INDEX(业绩录入!BV$9:BV$10001,MATCH($B122,业绩录入!$D$9:$D$10001,0)),0)</f>
        <v>0</v>
      </c>
      <c r="BY122" s="297">
        <f>IFERROR(INDEX(业绩录入!BW$9:BW$10001,MATCH($B122,业绩录入!$D$9:$D$10001,0)),0)</f>
        <v>0</v>
      </c>
      <c r="BZ122" s="297">
        <f>IFERROR(INDEX(业绩录入!BX$9:BX$10001,MATCH($B122,业绩录入!$D$9:$D$10001,0)),0)</f>
        <v>0</v>
      </c>
      <c r="CA122" s="297">
        <f>IFERROR(INDEX(业绩录入!BY$9:BY$10001,MATCH($B122,业绩录入!$D$9:$D$10001,0)),0)</f>
        <v>0</v>
      </c>
      <c r="CB122" s="297">
        <f>IFERROR(INDEX(业绩录入!BZ$9:BZ$10001,MATCH($B122,业绩录入!$D$9:$D$10001,0)),0)</f>
        <v>0</v>
      </c>
      <c r="CC122" s="297">
        <f>IFERROR(INDEX(业绩录入!CA$9:CA$10001,MATCH($B122,业绩录入!$D$9:$D$10001,0)),0)</f>
        <v>0</v>
      </c>
      <c r="CD122" s="297">
        <f>IFERROR(INDEX(业绩录入!CB$9:CB$10001,MATCH($B122,业绩录入!$D$9:$D$10001,0)),0)</f>
        <v>0</v>
      </c>
      <c r="CE122" s="297">
        <f>IFERROR(INDEX(业绩录入!CC$9:CC$10001,MATCH($B122,业绩录入!$D$9:$D$10001,0)),0)</f>
        <v>0</v>
      </c>
      <c r="CF122" s="297">
        <f>IFERROR(INDEX(业绩录入!CD$9:CD$10001,MATCH($B122,业绩录入!$D$9:$D$10001,0)),0)</f>
        <v>0</v>
      </c>
      <c r="CG122" s="297">
        <f>IFERROR(INDEX(业绩录入!CE$9:CE$10001,MATCH($B122,业绩录入!$D$9:$D$10001,0)),0)</f>
        <v>0</v>
      </c>
      <c r="CH122" s="297">
        <f>IFERROR(INDEX(业绩录入!CF$9:CF$10001,MATCH($B122,业绩录入!$D$9:$D$10001,0)),0)</f>
        <v>0</v>
      </c>
      <c r="CI122" s="297">
        <f>IFERROR(INDEX(业绩录入!CG$9:CG$10001,MATCH($B122,业绩录入!$D$9:$D$10001,0)),0)</f>
        <v>0</v>
      </c>
    </row>
    <row r="123" spans="1:87" s="319" customFormat="1">
      <c r="A123" s="638">
        <f t="shared" si="5"/>
        <v>0</v>
      </c>
      <c r="B123" s="297" t="str">
        <f>IFERROR(INDEX(业绩录入!$D$9:$D$44,MATCH(SMALL(业绩录入!$A$9:$A$44,ROW(A77)),业绩录入!$A$9:$A$44,0)),"")</f>
        <v/>
      </c>
      <c r="C123" s="297">
        <f>IFERROR(INDEX(业绩录入!E$9:E$10001,MATCH($B123,业绩录入!$D$9:$D$10001,0)),0)</f>
        <v>0</v>
      </c>
      <c r="D123" s="297">
        <f>IFERROR(INDEX(业绩录入!F$9:F$10001,MATCH($B123,业绩录入!$D$9:$D$10001,0)),0)</f>
        <v>0</v>
      </c>
      <c r="E123" s="297">
        <f>IFERROR(INDEX(业绩录入!G$9:G$10001,MATCH($B123,业绩录入!$D$9:$D$10001,0)),0)</f>
        <v>0</v>
      </c>
      <c r="F123" s="297">
        <f>IFERROR(INDEX(业绩录入!H$9:H$10001,MATCH($B123,业绩录入!$D$9:$D$10001,0)),0)</f>
        <v>0</v>
      </c>
      <c r="G123" s="297">
        <f>IFERROR(INDEX(业绩录入!I$9:I$10001,MATCH($B123,业绩录入!$D$9:$D$10001,0)),0)</f>
        <v>0</v>
      </c>
      <c r="H123" s="297">
        <f>IFERROR(INDEX(业绩录入!J$9:J$10001,MATCH($B123,业绩录入!$D$9:$D$10001,0)),0)</f>
        <v>0</v>
      </c>
      <c r="I123" s="297">
        <f>IFERROR(INDEX(业绩录入!K$9:K$10001,MATCH($B123,业绩录入!$D$9:$D$10001,0)),0)</f>
        <v>0</v>
      </c>
      <c r="J123" s="297">
        <f>IFERROR(INDEX(业绩录入!L$9:L$10001,MATCH($B123,业绩录入!$D$9:$D$10001,0)),0)</f>
        <v>0</v>
      </c>
      <c r="K123" s="297">
        <f>IFERROR(INDEX(业绩录入!M$9:M$10001,MATCH($B123,业绩录入!$D$9:$D$10001,0)),0)</f>
        <v>0</v>
      </c>
      <c r="L123" s="297">
        <f>IFERROR(INDEX(业绩录入!N$9:N$10001,MATCH($B123,业绩录入!$D$9:$D$10001,0)),0)</f>
        <v>0</v>
      </c>
      <c r="M123" s="297">
        <f>IFERROR(INDEX(业绩录入!O$9:O$10001,MATCH($B123,业绩录入!$D$9:$D$10001,0)),0)</f>
        <v>0</v>
      </c>
      <c r="N123" s="297">
        <f>IFERROR(INDEX(业绩录入!P$9:P$10001,MATCH($B123,业绩录入!$D$9:$D$10001,0)),0)</f>
        <v>0</v>
      </c>
      <c r="O123" s="297">
        <f>IFERROR(INDEX(业绩录入!Q$9:Q$10001,MATCH($B123,业绩录入!$D$9:$D$10001,0)),0)</f>
        <v>0</v>
      </c>
      <c r="P123" s="297">
        <f>IFERROR(INDEX(业绩录入!R$9:R$10001,MATCH($B123,业绩录入!$D$9:$D$10001,0)),0)</f>
        <v>0</v>
      </c>
      <c r="Q123" s="297">
        <f>IFERROR(INDEX(业绩录入!S$9:S$10001,MATCH($B123,业绩录入!$D$9:$D$10001,0)),0)</f>
        <v>0</v>
      </c>
      <c r="R123" s="297">
        <f>IFERROR(INDEX(业绩录入!T$9:T$10001,MATCH($B123,业绩录入!$D$9:$D$10001,0)),0)</f>
        <v>0</v>
      </c>
      <c r="S123" s="297">
        <f>IFERROR(INDEX(业绩录入!U$9:U$10001,MATCH($B123,业绩录入!$D$9:$D$10001,0)),0)</f>
        <v>0</v>
      </c>
      <c r="T123" s="297">
        <f>IFERROR(INDEX(业绩录入!V$9:V$10001,MATCH($B123,业绩录入!$D$9:$D$10001,0)),0)</f>
        <v>0</v>
      </c>
      <c r="U123" s="676">
        <f>IFERROR(INDEX(业绩录入!C$9:C$10001,MATCH($B123,业绩录入!$D$9:$D$10001,0)),0)</f>
        <v>0</v>
      </c>
      <c r="V123" s="297"/>
      <c r="W123" s="297"/>
      <c r="X123" s="297"/>
      <c r="Y123" s="297">
        <f>IFERROR(INDEX(业绩录入!W$9:W$10001,MATCH($B123,业绩录入!$D$9:$D$10001,0)),0)</f>
        <v>0</v>
      </c>
      <c r="Z123" s="297">
        <f>IFERROR(INDEX(业绩录入!X$9:X$10001,MATCH($B123,业绩录入!$D$9:$D$10001,0)),0)</f>
        <v>0</v>
      </c>
      <c r="AA123" s="297">
        <f>IFERROR(INDEX(业绩录入!Y$9:Y$10001,MATCH($B123,业绩录入!$D$9:$D$10001,0)),0)</f>
        <v>0</v>
      </c>
      <c r="AB123" s="297">
        <f>IFERROR(INDEX(业绩录入!Z$9:Z$10001,MATCH($B123,业绩录入!$D$9:$D$10001,0)),0)</f>
        <v>0</v>
      </c>
      <c r="AC123" s="297">
        <f>IFERROR(INDEX(业绩录入!AA$9:AA$10001,MATCH($B123,业绩录入!$D$9:$D$10001,0)),0)</f>
        <v>0</v>
      </c>
      <c r="AD123" s="297">
        <f>IFERROR(INDEX(业绩录入!AB$9:AB$10001,MATCH($B123,业绩录入!$D$9:$D$10001,0)),0)</f>
        <v>0</v>
      </c>
      <c r="AE123" s="297">
        <f>IFERROR(INDEX(业绩录入!AC$9:AC$10001,MATCH($B123,业绩录入!$D$9:$D$10001,0)),0)</f>
        <v>0</v>
      </c>
      <c r="AF123" s="297">
        <f>IFERROR(INDEX(业绩录入!AD$9:AD$10001,MATCH($B123,业绩录入!$D$9:$D$10001,0)),0)</f>
        <v>0</v>
      </c>
      <c r="AG123" s="297">
        <f>IFERROR(INDEX(业绩录入!AE$9:AE$10001,MATCH($B123,业绩录入!$D$9:$D$10001,0)),0)</f>
        <v>0</v>
      </c>
      <c r="AH123" s="297">
        <f>IFERROR(INDEX(业绩录入!AF$9:AF$10001,MATCH($B123,业绩录入!$D$9:$D$10001,0)),0)</f>
        <v>0</v>
      </c>
      <c r="AI123" s="297">
        <f>IFERROR(INDEX(业绩录入!AG$9:AG$10001,MATCH($B123,业绩录入!$D$9:$D$10001,0)),0)</f>
        <v>0</v>
      </c>
      <c r="AJ123" s="297">
        <f>IFERROR(INDEX(业绩录入!AH$9:AH$10001,MATCH($B123,业绩录入!$D$9:$D$10001,0)),0)</f>
        <v>0</v>
      </c>
      <c r="AK123" s="297">
        <f>IFERROR(INDEX(业绩录入!AI$9:AI$10001,MATCH($B123,业绩录入!$D$9:$D$10001,0)),0)</f>
        <v>0</v>
      </c>
      <c r="AL123" s="297">
        <f>IFERROR(INDEX(业绩录入!AJ$9:AJ$10001,MATCH($B123,业绩录入!$D$9:$D$10001,0)),0)</f>
        <v>0</v>
      </c>
      <c r="AM123" s="297">
        <f>IFERROR(INDEX(业绩录入!AK$9:AK$10001,MATCH($B123,业绩录入!$D$9:$D$10001,0)),0)</f>
        <v>0</v>
      </c>
      <c r="AN123" s="297">
        <f>IFERROR(INDEX(业绩录入!AL$9:AL$10001,MATCH($B123,业绩录入!$D$9:$D$10001,0)),0)</f>
        <v>0</v>
      </c>
      <c r="AO123" s="297">
        <f>IFERROR(INDEX(业绩录入!AM$9:AM$10001,MATCH($B123,业绩录入!$D$9:$D$10001,0)),0)</f>
        <v>0</v>
      </c>
      <c r="AP123" s="297">
        <f>IFERROR(INDEX(业绩录入!AN$9:AN$10001,MATCH($B123,业绩录入!$D$9:$D$10001,0)),0)</f>
        <v>0</v>
      </c>
      <c r="AQ123" s="297">
        <f>IFERROR(INDEX(业绩录入!AO$9:AO$10001,MATCH($B123,业绩录入!$D$9:$D$10001,0)),0)</f>
        <v>0</v>
      </c>
      <c r="AR123" s="297">
        <f>IFERROR(INDEX(业绩录入!AP$9:AP$10001,MATCH($B123,业绩录入!$D$9:$D$10001,0)),0)</f>
        <v>0</v>
      </c>
      <c r="AS123" s="297">
        <f>IFERROR(INDEX(业绩录入!AQ$9:AQ$10001,MATCH($B123,业绩录入!$D$9:$D$10001,0)),0)</f>
        <v>0</v>
      </c>
      <c r="AT123" s="297">
        <f>IFERROR(INDEX(业绩录入!AR$9:AR$10001,MATCH($B123,业绩录入!$D$9:$D$10001,0)),0)</f>
        <v>0</v>
      </c>
      <c r="AU123" s="297">
        <f>IFERROR(INDEX(业绩录入!AS$9:AS$10001,MATCH($B123,业绩录入!$D$9:$D$10001,0)),0)</f>
        <v>0</v>
      </c>
      <c r="AV123" s="297">
        <f>IFERROR(INDEX(业绩录入!AT$9:AT$10001,MATCH($B123,业绩录入!$D$9:$D$10001,0)),0)</f>
        <v>0</v>
      </c>
      <c r="AW123" s="297">
        <f>IFERROR(INDEX(业绩录入!AU$9:AU$10001,MATCH($B123,业绩录入!$D$9:$D$10001,0)),0)</f>
        <v>0</v>
      </c>
      <c r="AX123" s="297">
        <f>IFERROR(INDEX(业绩录入!AV$9:AV$10001,MATCH($B123,业绩录入!$D$9:$D$10001,0)),0)</f>
        <v>0</v>
      </c>
      <c r="AY123" s="297">
        <f>IFERROR(INDEX(业绩录入!AW$9:AW$10001,MATCH($B123,业绩录入!$D$9:$D$10001,0)),0)</f>
        <v>0</v>
      </c>
      <c r="AZ123" s="297">
        <f>IFERROR(INDEX(业绩录入!AX$9:AX$10001,MATCH($B123,业绩录入!$D$9:$D$10001,0)),0)</f>
        <v>0</v>
      </c>
      <c r="BA123" s="297">
        <f>IFERROR(INDEX(业绩录入!AY$9:AY$10001,MATCH($B123,业绩录入!$D$9:$D$10001,0)),0)</f>
        <v>0</v>
      </c>
      <c r="BB123" s="297">
        <f>IFERROR(INDEX(业绩录入!AZ$9:AZ$10001,MATCH($B123,业绩录入!$D$9:$D$10001,0)),0)</f>
        <v>0</v>
      </c>
      <c r="BC123" s="297">
        <f>IFERROR(INDEX(业绩录入!BA$9:BA$10001,MATCH($B123,业绩录入!$D$9:$D$10001,0)),0)</f>
        <v>0</v>
      </c>
      <c r="BD123" s="297">
        <f>IFERROR(INDEX(业绩录入!BB$9:BB$10001,MATCH($B123,业绩录入!$D$9:$D$10001,0)),0)</f>
        <v>0</v>
      </c>
      <c r="BE123" s="297">
        <f>IFERROR(INDEX(业绩录入!BC$9:BC$10001,MATCH($B123,业绩录入!$D$9:$D$10001,0)),0)</f>
        <v>0</v>
      </c>
      <c r="BF123" s="297">
        <f>IFERROR(INDEX(业绩录入!BD$9:BD$10001,MATCH($B123,业绩录入!$D$9:$D$10001,0)),0)</f>
        <v>0</v>
      </c>
      <c r="BG123" s="297">
        <f>IFERROR(INDEX(业绩录入!BE$9:BE$10001,MATCH($B123,业绩录入!$D$9:$D$10001,0)),0)</f>
        <v>0</v>
      </c>
      <c r="BH123" s="297">
        <f>IFERROR(INDEX(业绩录入!BF$9:BF$10001,MATCH($B123,业绩录入!$D$9:$D$10001,0)),0)</f>
        <v>0</v>
      </c>
      <c r="BI123" s="297">
        <f>IFERROR(INDEX(业绩录入!BG$9:BG$10001,MATCH($B123,业绩录入!$D$9:$D$10001,0)),0)</f>
        <v>0</v>
      </c>
      <c r="BJ123" s="297">
        <f>IFERROR(INDEX(业绩录入!BH$9:BH$10001,MATCH($B123,业绩录入!$D$9:$D$10001,0)),0)</f>
        <v>0</v>
      </c>
      <c r="BK123" s="297">
        <f>IFERROR(INDEX(业绩录入!BI$9:BI$10001,MATCH($B123,业绩录入!$D$9:$D$10001,0)),0)</f>
        <v>0</v>
      </c>
      <c r="BL123" s="297">
        <f>IFERROR(INDEX(业绩录入!BJ$9:BJ$10001,MATCH($B123,业绩录入!$D$9:$D$10001,0)),0)</f>
        <v>0</v>
      </c>
      <c r="BM123" s="297">
        <f>IFERROR(INDEX(业绩录入!BK$9:BK$10001,MATCH($B123,业绩录入!$D$9:$D$10001,0)),0)</f>
        <v>0</v>
      </c>
      <c r="BN123" s="297">
        <f>IFERROR(INDEX(业绩录入!BL$9:BL$10001,MATCH($B123,业绩录入!$D$9:$D$10001,0)),0)</f>
        <v>0</v>
      </c>
      <c r="BO123" s="297">
        <f>IFERROR(INDEX(业绩录入!BM$9:BM$10001,MATCH($B123,业绩录入!$D$9:$D$10001,0)),0)</f>
        <v>0</v>
      </c>
      <c r="BP123" s="297">
        <f>IFERROR(INDEX(业绩录入!BN$9:BN$10001,MATCH($B123,业绩录入!$D$9:$D$10001,0)),0)</f>
        <v>0</v>
      </c>
      <c r="BQ123" s="297">
        <f>IFERROR(INDEX(业绩录入!BO$9:BO$10001,MATCH($B123,业绩录入!$D$9:$D$10001,0)),0)</f>
        <v>0</v>
      </c>
      <c r="BR123" s="297">
        <f>IFERROR(INDEX(业绩录入!BP$9:BP$10001,MATCH($B123,业绩录入!$D$9:$D$10001,0)),0)</f>
        <v>0</v>
      </c>
      <c r="BS123" s="297">
        <f>IFERROR(INDEX(业绩录入!BQ$9:BQ$10001,MATCH($B123,业绩录入!$D$9:$D$10001,0)),0)</f>
        <v>0</v>
      </c>
      <c r="BT123" s="297">
        <f>IFERROR(INDEX(业绩录入!BR$9:BR$10001,MATCH($B123,业绩录入!$D$9:$D$10001,0)),0)</f>
        <v>0</v>
      </c>
      <c r="BU123" s="297">
        <f>IFERROR(INDEX(业绩录入!BS$9:BS$10001,MATCH($B123,业绩录入!$D$9:$D$10001,0)),0)</f>
        <v>0</v>
      </c>
      <c r="BV123" s="297">
        <f>IFERROR(INDEX(业绩录入!BT$9:BT$10001,MATCH($B123,业绩录入!$D$9:$D$10001,0)),0)</f>
        <v>0</v>
      </c>
      <c r="BW123" s="297">
        <f>IFERROR(INDEX(业绩录入!BU$9:BU$10001,MATCH($B123,业绩录入!$D$9:$D$10001,0)),0)</f>
        <v>0</v>
      </c>
      <c r="BX123" s="297">
        <f>IFERROR(INDEX(业绩录入!BV$9:BV$10001,MATCH($B123,业绩录入!$D$9:$D$10001,0)),0)</f>
        <v>0</v>
      </c>
      <c r="BY123" s="297">
        <f>IFERROR(INDEX(业绩录入!BW$9:BW$10001,MATCH($B123,业绩录入!$D$9:$D$10001,0)),0)</f>
        <v>0</v>
      </c>
      <c r="BZ123" s="297">
        <f>IFERROR(INDEX(业绩录入!BX$9:BX$10001,MATCH($B123,业绩录入!$D$9:$D$10001,0)),0)</f>
        <v>0</v>
      </c>
      <c r="CA123" s="297">
        <f>IFERROR(INDEX(业绩录入!BY$9:BY$10001,MATCH($B123,业绩录入!$D$9:$D$10001,0)),0)</f>
        <v>0</v>
      </c>
      <c r="CB123" s="297">
        <f>IFERROR(INDEX(业绩录入!BZ$9:BZ$10001,MATCH($B123,业绩录入!$D$9:$D$10001,0)),0)</f>
        <v>0</v>
      </c>
      <c r="CC123" s="297">
        <f>IFERROR(INDEX(业绩录入!CA$9:CA$10001,MATCH($B123,业绩录入!$D$9:$D$10001,0)),0)</f>
        <v>0</v>
      </c>
      <c r="CD123" s="297">
        <f>IFERROR(INDEX(业绩录入!CB$9:CB$10001,MATCH($B123,业绩录入!$D$9:$D$10001,0)),0)</f>
        <v>0</v>
      </c>
      <c r="CE123" s="297">
        <f>IFERROR(INDEX(业绩录入!CC$9:CC$10001,MATCH($B123,业绩录入!$D$9:$D$10001,0)),0)</f>
        <v>0</v>
      </c>
      <c r="CF123" s="297">
        <f>IFERROR(INDEX(业绩录入!CD$9:CD$10001,MATCH($B123,业绩录入!$D$9:$D$10001,0)),0)</f>
        <v>0</v>
      </c>
      <c r="CG123" s="297">
        <f>IFERROR(INDEX(业绩录入!CE$9:CE$10001,MATCH($B123,业绩录入!$D$9:$D$10001,0)),0)</f>
        <v>0</v>
      </c>
      <c r="CH123" s="297">
        <f>IFERROR(INDEX(业绩录入!CF$9:CF$10001,MATCH($B123,业绩录入!$D$9:$D$10001,0)),0)</f>
        <v>0</v>
      </c>
      <c r="CI123" s="297">
        <f>IFERROR(INDEX(业绩录入!CG$9:CG$10001,MATCH($B123,业绩录入!$D$9:$D$10001,0)),0)</f>
        <v>0</v>
      </c>
    </row>
    <row r="124" spans="1:87" s="319" customFormat="1">
      <c r="A124" s="638">
        <f t="shared" si="5"/>
        <v>0</v>
      </c>
      <c r="B124" s="297" t="str">
        <f>IFERROR(INDEX(业绩录入!$D$9:$D$44,MATCH(SMALL(业绩录入!$A$9:$A$44,ROW(A78)),业绩录入!$A$9:$A$44,0)),"")</f>
        <v/>
      </c>
      <c r="C124" s="297">
        <f>IFERROR(INDEX(业绩录入!E$9:E$10001,MATCH($B124,业绩录入!$D$9:$D$10001,0)),0)</f>
        <v>0</v>
      </c>
      <c r="D124" s="297">
        <f>IFERROR(INDEX(业绩录入!F$9:F$10001,MATCH($B124,业绩录入!$D$9:$D$10001,0)),0)</f>
        <v>0</v>
      </c>
      <c r="E124" s="297">
        <f>IFERROR(INDEX(业绩录入!G$9:G$10001,MATCH($B124,业绩录入!$D$9:$D$10001,0)),0)</f>
        <v>0</v>
      </c>
      <c r="F124" s="297">
        <f>IFERROR(INDEX(业绩录入!H$9:H$10001,MATCH($B124,业绩录入!$D$9:$D$10001,0)),0)</f>
        <v>0</v>
      </c>
      <c r="G124" s="297">
        <f>IFERROR(INDEX(业绩录入!I$9:I$10001,MATCH($B124,业绩录入!$D$9:$D$10001,0)),0)</f>
        <v>0</v>
      </c>
      <c r="H124" s="297">
        <f>IFERROR(INDEX(业绩录入!J$9:J$10001,MATCH($B124,业绩录入!$D$9:$D$10001,0)),0)</f>
        <v>0</v>
      </c>
      <c r="I124" s="297">
        <f>IFERROR(INDEX(业绩录入!K$9:K$10001,MATCH($B124,业绩录入!$D$9:$D$10001,0)),0)</f>
        <v>0</v>
      </c>
      <c r="J124" s="297">
        <f>IFERROR(INDEX(业绩录入!L$9:L$10001,MATCH($B124,业绩录入!$D$9:$D$10001,0)),0)</f>
        <v>0</v>
      </c>
      <c r="K124" s="297">
        <f>IFERROR(INDEX(业绩录入!M$9:M$10001,MATCH($B124,业绩录入!$D$9:$D$10001,0)),0)</f>
        <v>0</v>
      </c>
      <c r="L124" s="297">
        <f>IFERROR(INDEX(业绩录入!N$9:N$10001,MATCH($B124,业绩录入!$D$9:$D$10001,0)),0)</f>
        <v>0</v>
      </c>
      <c r="M124" s="297">
        <f>IFERROR(INDEX(业绩录入!O$9:O$10001,MATCH($B124,业绩录入!$D$9:$D$10001,0)),0)</f>
        <v>0</v>
      </c>
      <c r="N124" s="297">
        <f>IFERROR(INDEX(业绩录入!P$9:P$10001,MATCH($B124,业绩录入!$D$9:$D$10001,0)),0)</f>
        <v>0</v>
      </c>
      <c r="O124" s="297">
        <f>IFERROR(INDEX(业绩录入!Q$9:Q$10001,MATCH($B124,业绩录入!$D$9:$D$10001,0)),0)</f>
        <v>0</v>
      </c>
      <c r="P124" s="297">
        <f>IFERROR(INDEX(业绩录入!R$9:R$10001,MATCH($B124,业绩录入!$D$9:$D$10001,0)),0)</f>
        <v>0</v>
      </c>
      <c r="Q124" s="297">
        <f>IFERROR(INDEX(业绩录入!S$9:S$10001,MATCH($B124,业绩录入!$D$9:$D$10001,0)),0)</f>
        <v>0</v>
      </c>
      <c r="R124" s="297">
        <f>IFERROR(INDEX(业绩录入!T$9:T$10001,MATCH($B124,业绩录入!$D$9:$D$10001,0)),0)</f>
        <v>0</v>
      </c>
      <c r="S124" s="297">
        <f>IFERROR(INDEX(业绩录入!U$9:U$10001,MATCH($B124,业绩录入!$D$9:$D$10001,0)),0)</f>
        <v>0</v>
      </c>
      <c r="T124" s="297">
        <f>IFERROR(INDEX(业绩录入!V$9:V$10001,MATCH($B124,业绩录入!$D$9:$D$10001,0)),0)</f>
        <v>0</v>
      </c>
      <c r="U124" s="676">
        <f>IFERROR(INDEX(业绩录入!C$9:C$10001,MATCH($B124,业绩录入!$D$9:$D$10001,0)),0)</f>
        <v>0</v>
      </c>
      <c r="V124" s="297"/>
      <c r="W124" s="297"/>
      <c r="X124" s="297"/>
      <c r="Y124" s="297">
        <f>IFERROR(INDEX(业绩录入!W$9:W$10001,MATCH($B124,业绩录入!$D$9:$D$10001,0)),0)</f>
        <v>0</v>
      </c>
      <c r="Z124" s="297">
        <f>IFERROR(INDEX(业绩录入!X$9:X$10001,MATCH($B124,业绩录入!$D$9:$D$10001,0)),0)</f>
        <v>0</v>
      </c>
      <c r="AA124" s="297">
        <f>IFERROR(INDEX(业绩录入!Y$9:Y$10001,MATCH($B124,业绩录入!$D$9:$D$10001,0)),0)</f>
        <v>0</v>
      </c>
      <c r="AB124" s="297">
        <f>IFERROR(INDEX(业绩录入!Z$9:Z$10001,MATCH($B124,业绩录入!$D$9:$D$10001,0)),0)</f>
        <v>0</v>
      </c>
      <c r="AC124" s="297">
        <f>IFERROR(INDEX(业绩录入!AA$9:AA$10001,MATCH($B124,业绩录入!$D$9:$D$10001,0)),0)</f>
        <v>0</v>
      </c>
      <c r="AD124" s="297">
        <f>IFERROR(INDEX(业绩录入!AB$9:AB$10001,MATCH($B124,业绩录入!$D$9:$D$10001,0)),0)</f>
        <v>0</v>
      </c>
      <c r="AE124" s="297">
        <f>IFERROR(INDEX(业绩录入!AC$9:AC$10001,MATCH($B124,业绩录入!$D$9:$D$10001,0)),0)</f>
        <v>0</v>
      </c>
      <c r="AF124" s="297">
        <f>IFERROR(INDEX(业绩录入!AD$9:AD$10001,MATCH($B124,业绩录入!$D$9:$D$10001,0)),0)</f>
        <v>0</v>
      </c>
      <c r="AG124" s="297">
        <f>IFERROR(INDEX(业绩录入!AE$9:AE$10001,MATCH($B124,业绩录入!$D$9:$D$10001,0)),0)</f>
        <v>0</v>
      </c>
      <c r="AH124" s="297">
        <f>IFERROR(INDEX(业绩录入!AF$9:AF$10001,MATCH($B124,业绩录入!$D$9:$D$10001,0)),0)</f>
        <v>0</v>
      </c>
      <c r="AI124" s="297">
        <f>IFERROR(INDEX(业绩录入!AG$9:AG$10001,MATCH($B124,业绩录入!$D$9:$D$10001,0)),0)</f>
        <v>0</v>
      </c>
      <c r="AJ124" s="297">
        <f>IFERROR(INDEX(业绩录入!AH$9:AH$10001,MATCH($B124,业绩录入!$D$9:$D$10001,0)),0)</f>
        <v>0</v>
      </c>
      <c r="AK124" s="297">
        <f>IFERROR(INDEX(业绩录入!AI$9:AI$10001,MATCH($B124,业绩录入!$D$9:$D$10001,0)),0)</f>
        <v>0</v>
      </c>
      <c r="AL124" s="297">
        <f>IFERROR(INDEX(业绩录入!AJ$9:AJ$10001,MATCH($B124,业绩录入!$D$9:$D$10001,0)),0)</f>
        <v>0</v>
      </c>
      <c r="AM124" s="297">
        <f>IFERROR(INDEX(业绩录入!AK$9:AK$10001,MATCH($B124,业绩录入!$D$9:$D$10001,0)),0)</f>
        <v>0</v>
      </c>
      <c r="AN124" s="297">
        <f>IFERROR(INDEX(业绩录入!AL$9:AL$10001,MATCH($B124,业绩录入!$D$9:$D$10001,0)),0)</f>
        <v>0</v>
      </c>
      <c r="AO124" s="297">
        <f>IFERROR(INDEX(业绩录入!AM$9:AM$10001,MATCH($B124,业绩录入!$D$9:$D$10001,0)),0)</f>
        <v>0</v>
      </c>
      <c r="AP124" s="297">
        <f>IFERROR(INDEX(业绩录入!AN$9:AN$10001,MATCH($B124,业绩录入!$D$9:$D$10001,0)),0)</f>
        <v>0</v>
      </c>
      <c r="AQ124" s="297">
        <f>IFERROR(INDEX(业绩录入!AO$9:AO$10001,MATCH($B124,业绩录入!$D$9:$D$10001,0)),0)</f>
        <v>0</v>
      </c>
      <c r="AR124" s="297">
        <f>IFERROR(INDEX(业绩录入!AP$9:AP$10001,MATCH($B124,业绩录入!$D$9:$D$10001,0)),0)</f>
        <v>0</v>
      </c>
      <c r="AS124" s="297">
        <f>IFERROR(INDEX(业绩录入!AQ$9:AQ$10001,MATCH($B124,业绩录入!$D$9:$D$10001,0)),0)</f>
        <v>0</v>
      </c>
      <c r="AT124" s="297">
        <f>IFERROR(INDEX(业绩录入!AR$9:AR$10001,MATCH($B124,业绩录入!$D$9:$D$10001,0)),0)</f>
        <v>0</v>
      </c>
      <c r="AU124" s="297">
        <f>IFERROR(INDEX(业绩录入!AS$9:AS$10001,MATCH($B124,业绩录入!$D$9:$D$10001,0)),0)</f>
        <v>0</v>
      </c>
      <c r="AV124" s="297">
        <f>IFERROR(INDEX(业绩录入!AT$9:AT$10001,MATCH($B124,业绩录入!$D$9:$D$10001,0)),0)</f>
        <v>0</v>
      </c>
      <c r="AW124" s="297">
        <f>IFERROR(INDEX(业绩录入!AU$9:AU$10001,MATCH($B124,业绩录入!$D$9:$D$10001,0)),0)</f>
        <v>0</v>
      </c>
      <c r="AX124" s="297">
        <f>IFERROR(INDEX(业绩录入!AV$9:AV$10001,MATCH($B124,业绩录入!$D$9:$D$10001,0)),0)</f>
        <v>0</v>
      </c>
      <c r="AY124" s="297">
        <f>IFERROR(INDEX(业绩录入!AW$9:AW$10001,MATCH($B124,业绩录入!$D$9:$D$10001,0)),0)</f>
        <v>0</v>
      </c>
      <c r="AZ124" s="297">
        <f>IFERROR(INDEX(业绩录入!AX$9:AX$10001,MATCH($B124,业绩录入!$D$9:$D$10001,0)),0)</f>
        <v>0</v>
      </c>
      <c r="BA124" s="297">
        <f>IFERROR(INDEX(业绩录入!AY$9:AY$10001,MATCH($B124,业绩录入!$D$9:$D$10001,0)),0)</f>
        <v>0</v>
      </c>
      <c r="BB124" s="297">
        <f>IFERROR(INDEX(业绩录入!AZ$9:AZ$10001,MATCH($B124,业绩录入!$D$9:$D$10001,0)),0)</f>
        <v>0</v>
      </c>
      <c r="BC124" s="297">
        <f>IFERROR(INDEX(业绩录入!BA$9:BA$10001,MATCH($B124,业绩录入!$D$9:$D$10001,0)),0)</f>
        <v>0</v>
      </c>
      <c r="BD124" s="297">
        <f>IFERROR(INDEX(业绩录入!BB$9:BB$10001,MATCH($B124,业绩录入!$D$9:$D$10001,0)),0)</f>
        <v>0</v>
      </c>
      <c r="BE124" s="297">
        <f>IFERROR(INDEX(业绩录入!BC$9:BC$10001,MATCH($B124,业绩录入!$D$9:$D$10001,0)),0)</f>
        <v>0</v>
      </c>
      <c r="BF124" s="297">
        <f>IFERROR(INDEX(业绩录入!BD$9:BD$10001,MATCH($B124,业绩录入!$D$9:$D$10001,0)),0)</f>
        <v>0</v>
      </c>
      <c r="BG124" s="297">
        <f>IFERROR(INDEX(业绩录入!BE$9:BE$10001,MATCH($B124,业绩录入!$D$9:$D$10001,0)),0)</f>
        <v>0</v>
      </c>
      <c r="BH124" s="297">
        <f>IFERROR(INDEX(业绩录入!BF$9:BF$10001,MATCH($B124,业绩录入!$D$9:$D$10001,0)),0)</f>
        <v>0</v>
      </c>
      <c r="BI124" s="297">
        <f>IFERROR(INDEX(业绩录入!BG$9:BG$10001,MATCH($B124,业绩录入!$D$9:$D$10001,0)),0)</f>
        <v>0</v>
      </c>
      <c r="BJ124" s="297">
        <f>IFERROR(INDEX(业绩录入!BH$9:BH$10001,MATCH($B124,业绩录入!$D$9:$D$10001,0)),0)</f>
        <v>0</v>
      </c>
      <c r="BK124" s="297">
        <f>IFERROR(INDEX(业绩录入!BI$9:BI$10001,MATCH($B124,业绩录入!$D$9:$D$10001,0)),0)</f>
        <v>0</v>
      </c>
      <c r="BL124" s="297">
        <f>IFERROR(INDEX(业绩录入!BJ$9:BJ$10001,MATCH($B124,业绩录入!$D$9:$D$10001,0)),0)</f>
        <v>0</v>
      </c>
      <c r="BM124" s="297">
        <f>IFERROR(INDEX(业绩录入!BK$9:BK$10001,MATCH($B124,业绩录入!$D$9:$D$10001,0)),0)</f>
        <v>0</v>
      </c>
      <c r="BN124" s="297">
        <f>IFERROR(INDEX(业绩录入!BL$9:BL$10001,MATCH($B124,业绩录入!$D$9:$D$10001,0)),0)</f>
        <v>0</v>
      </c>
      <c r="BO124" s="297">
        <f>IFERROR(INDEX(业绩录入!BM$9:BM$10001,MATCH($B124,业绩录入!$D$9:$D$10001,0)),0)</f>
        <v>0</v>
      </c>
      <c r="BP124" s="297">
        <f>IFERROR(INDEX(业绩录入!BN$9:BN$10001,MATCH($B124,业绩录入!$D$9:$D$10001,0)),0)</f>
        <v>0</v>
      </c>
      <c r="BQ124" s="297">
        <f>IFERROR(INDEX(业绩录入!BO$9:BO$10001,MATCH($B124,业绩录入!$D$9:$D$10001,0)),0)</f>
        <v>0</v>
      </c>
      <c r="BR124" s="297">
        <f>IFERROR(INDEX(业绩录入!BP$9:BP$10001,MATCH($B124,业绩录入!$D$9:$D$10001,0)),0)</f>
        <v>0</v>
      </c>
      <c r="BS124" s="297">
        <f>IFERROR(INDEX(业绩录入!BQ$9:BQ$10001,MATCH($B124,业绩录入!$D$9:$D$10001,0)),0)</f>
        <v>0</v>
      </c>
      <c r="BT124" s="297">
        <f>IFERROR(INDEX(业绩录入!BR$9:BR$10001,MATCH($B124,业绩录入!$D$9:$D$10001,0)),0)</f>
        <v>0</v>
      </c>
      <c r="BU124" s="297">
        <f>IFERROR(INDEX(业绩录入!BS$9:BS$10001,MATCH($B124,业绩录入!$D$9:$D$10001,0)),0)</f>
        <v>0</v>
      </c>
      <c r="BV124" s="297">
        <f>IFERROR(INDEX(业绩录入!BT$9:BT$10001,MATCH($B124,业绩录入!$D$9:$D$10001,0)),0)</f>
        <v>0</v>
      </c>
      <c r="BW124" s="297">
        <f>IFERROR(INDEX(业绩录入!BU$9:BU$10001,MATCH($B124,业绩录入!$D$9:$D$10001,0)),0)</f>
        <v>0</v>
      </c>
      <c r="BX124" s="297">
        <f>IFERROR(INDEX(业绩录入!BV$9:BV$10001,MATCH($B124,业绩录入!$D$9:$D$10001,0)),0)</f>
        <v>0</v>
      </c>
      <c r="BY124" s="297">
        <f>IFERROR(INDEX(业绩录入!BW$9:BW$10001,MATCH($B124,业绩录入!$D$9:$D$10001,0)),0)</f>
        <v>0</v>
      </c>
      <c r="BZ124" s="297">
        <f>IFERROR(INDEX(业绩录入!BX$9:BX$10001,MATCH($B124,业绩录入!$D$9:$D$10001,0)),0)</f>
        <v>0</v>
      </c>
      <c r="CA124" s="297">
        <f>IFERROR(INDEX(业绩录入!BY$9:BY$10001,MATCH($B124,业绩录入!$D$9:$D$10001,0)),0)</f>
        <v>0</v>
      </c>
      <c r="CB124" s="297">
        <f>IFERROR(INDEX(业绩录入!BZ$9:BZ$10001,MATCH($B124,业绩录入!$D$9:$D$10001,0)),0)</f>
        <v>0</v>
      </c>
      <c r="CC124" s="297">
        <f>IFERROR(INDEX(业绩录入!CA$9:CA$10001,MATCH($B124,业绩录入!$D$9:$D$10001,0)),0)</f>
        <v>0</v>
      </c>
      <c r="CD124" s="297">
        <f>IFERROR(INDEX(业绩录入!CB$9:CB$10001,MATCH($B124,业绩录入!$D$9:$D$10001,0)),0)</f>
        <v>0</v>
      </c>
      <c r="CE124" s="297">
        <f>IFERROR(INDEX(业绩录入!CC$9:CC$10001,MATCH($B124,业绩录入!$D$9:$D$10001,0)),0)</f>
        <v>0</v>
      </c>
      <c r="CF124" s="297">
        <f>IFERROR(INDEX(业绩录入!CD$9:CD$10001,MATCH($B124,业绩录入!$D$9:$D$10001,0)),0)</f>
        <v>0</v>
      </c>
      <c r="CG124" s="297">
        <f>IFERROR(INDEX(业绩录入!CE$9:CE$10001,MATCH($B124,业绩录入!$D$9:$D$10001,0)),0)</f>
        <v>0</v>
      </c>
      <c r="CH124" s="297">
        <f>IFERROR(INDEX(业绩录入!CF$9:CF$10001,MATCH($B124,业绩录入!$D$9:$D$10001,0)),0)</f>
        <v>0</v>
      </c>
      <c r="CI124" s="297">
        <f>IFERROR(INDEX(业绩录入!CG$9:CG$10001,MATCH($B124,业绩录入!$D$9:$D$10001,0)),0)</f>
        <v>0</v>
      </c>
    </row>
    <row r="125" spans="1:87" s="319" customFormat="1">
      <c r="A125" s="638">
        <f t="shared" si="5"/>
        <v>0</v>
      </c>
      <c r="B125" s="297" t="str">
        <f>IFERROR(INDEX(业绩录入!$D$9:$D$44,MATCH(SMALL(业绩录入!$A$9:$A$44,ROW(A79)),业绩录入!$A$9:$A$44,0)),"")</f>
        <v/>
      </c>
      <c r="C125" s="297">
        <f>IFERROR(INDEX(业绩录入!E$9:E$10001,MATCH($B125,业绩录入!$D$9:$D$10001,0)),0)</f>
        <v>0</v>
      </c>
      <c r="D125" s="297">
        <f>IFERROR(INDEX(业绩录入!F$9:F$10001,MATCH($B125,业绩录入!$D$9:$D$10001,0)),0)</f>
        <v>0</v>
      </c>
      <c r="E125" s="297">
        <f>IFERROR(INDEX(业绩录入!G$9:G$10001,MATCH($B125,业绩录入!$D$9:$D$10001,0)),0)</f>
        <v>0</v>
      </c>
      <c r="F125" s="297">
        <f>IFERROR(INDEX(业绩录入!H$9:H$10001,MATCH($B125,业绩录入!$D$9:$D$10001,0)),0)</f>
        <v>0</v>
      </c>
      <c r="G125" s="297">
        <f>IFERROR(INDEX(业绩录入!I$9:I$10001,MATCH($B125,业绩录入!$D$9:$D$10001,0)),0)</f>
        <v>0</v>
      </c>
      <c r="H125" s="297">
        <f>IFERROR(INDEX(业绩录入!J$9:J$10001,MATCH($B125,业绩录入!$D$9:$D$10001,0)),0)</f>
        <v>0</v>
      </c>
      <c r="I125" s="297">
        <f>IFERROR(INDEX(业绩录入!K$9:K$10001,MATCH($B125,业绩录入!$D$9:$D$10001,0)),0)</f>
        <v>0</v>
      </c>
      <c r="J125" s="297">
        <f>IFERROR(INDEX(业绩录入!L$9:L$10001,MATCH($B125,业绩录入!$D$9:$D$10001,0)),0)</f>
        <v>0</v>
      </c>
      <c r="K125" s="297">
        <f>IFERROR(INDEX(业绩录入!M$9:M$10001,MATCH($B125,业绩录入!$D$9:$D$10001,0)),0)</f>
        <v>0</v>
      </c>
      <c r="L125" s="297">
        <f>IFERROR(INDEX(业绩录入!N$9:N$10001,MATCH($B125,业绩录入!$D$9:$D$10001,0)),0)</f>
        <v>0</v>
      </c>
      <c r="M125" s="297">
        <f>IFERROR(INDEX(业绩录入!O$9:O$10001,MATCH($B125,业绩录入!$D$9:$D$10001,0)),0)</f>
        <v>0</v>
      </c>
      <c r="N125" s="297">
        <f>IFERROR(INDEX(业绩录入!P$9:P$10001,MATCH($B125,业绩录入!$D$9:$D$10001,0)),0)</f>
        <v>0</v>
      </c>
      <c r="O125" s="297">
        <f>IFERROR(INDEX(业绩录入!Q$9:Q$10001,MATCH($B125,业绩录入!$D$9:$D$10001,0)),0)</f>
        <v>0</v>
      </c>
      <c r="P125" s="297">
        <f>IFERROR(INDEX(业绩录入!R$9:R$10001,MATCH($B125,业绩录入!$D$9:$D$10001,0)),0)</f>
        <v>0</v>
      </c>
      <c r="Q125" s="297">
        <f>IFERROR(INDEX(业绩录入!S$9:S$10001,MATCH($B125,业绩录入!$D$9:$D$10001,0)),0)</f>
        <v>0</v>
      </c>
      <c r="R125" s="297">
        <f>IFERROR(INDEX(业绩录入!T$9:T$10001,MATCH($B125,业绩录入!$D$9:$D$10001,0)),0)</f>
        <v>0</v>
      </c>
      <c r="S125" s="297">
        <f>IFERROR(INDEX(业绩录入!U$9:U$10001,MATCH($B125,业绩录入!$D$9:$D$10001,0)),0)</f>
        <v>0</v>
      </c>
      <c r="T125" s="297">
        <f>IFERROR(INDEX(业绩录入!V$9:V$10001,MATCH($B125,业绩录入!$D$9:$D$10001,0)),0)</f>
        <v>0</v>
      </c>
      <c r="U125" s="676">
        <f>IFERROR(INDEX(业绩录入!C$9:C$10001,MATCH($B125,业绩录入!$D$9:$D$10001,0)),0)</f>
        <v>0</v>
      </c>
      <c r="V125" s="297"/>
      <c r="W125" s="297"/>
      <c r="X125" s="297"/>
      <c r="Y125" s="297">
        <f>IFERROR(INDEX(业绩录入!W$9:W$10001,MATCH($B125,业绩录入!$D$9:$D$10001,0)),0)</f>
        <v>0</v>
      </c>
      <c r="Z125" s="297">
        <f>IFERROR(INDEX(业绩录入!X$9:X$10001,MATCH($B125,业绩录入!$D$9:$D$10001,0)),0)</f>
        <v>0</v>
      </c>
      <c r="AA125" s="297">
        <f>IFERROR(INDEX(业绩录入!Y$9:Y$10001,MATCH($B125,业绩录入!$D$9:$D$10001,0)),0)</f>
        <v>0</v>
      </c>
      <c r="AB125" s="297">
        <f>IFERROR(INDEX(业绩录入!Z$9:Z$10001,MATCH($B125,业绩录入!$D$9:$D$10001,0)),0)</f>
        <v>0</v>
      </c>
      <c r="AC125" s="297">
        <f>IFERROR(INDEX(业绩录入!AA$9:AA$10001,MATCH($B125,业绩录入!$D$9:$D$10001,0)),0)</f>
        <v>0</v>
      </c>
      <c r="AD125" s="297">
        <f>IFERROR(INDEX(业绩录入!AB$9:AB$10001,MATCH($B125,业绩录入!$D$9:$D$10001,0)),0)</f>
        <v>0</v>
      </c>
      <c r="AE125" s="297">
        <f>IFERROR(INDEX(业绩录入!AC$9:AC$10001,MATCH($B125,业绩录入!$D$9:$D$10001,0)),0)</f>
        <v>0</v>
      </c>
      <c r="AF125" s="297">
        <f>IFERROR(INDEX(业绩录入!AD$9:AD$10001,MATCH($B125,业绩录入!$D$9:$D$10001,0)),0)</f>
        <v>0</v>
      </c>
      <c r="AG125" s="297">
        <f>IFERROR(INDEX(业绩录入!AE$9:AE$10001,MATCH($B125,业绩录入!$D$9:$D$10001,0)),0)</f>
        <v>0</v>
      </c>
      <c r="AH125" s="297">
        <f>IFERROR(INDEX(业绩录入!AF$9:AF$10001,MATCH($B125,业绩录入!$D$9:$D$10001,0)),0)</f>
        <v>0</v>
      </c>
      <c r="AI125" s="297">
        <f>IFERROR(INDEX(业绩录入!AG$9:AG$10001,MATCH($B125,业绩录入!$D$9:$D$10001,0)),0)</f>
        <v>0</v>
      </c>
      <c r="AJ125" s="297">
        <f>IFERROR(INDEX(业绩录入!AH$9:AH$10001,MATCH($B125,业绩录入!$D$9:$D$10001,0)),0)</f>
        <v>0</v>
      </c>
      <c r="AK125" s="297">
        <f>IFERROR(INDEX(业绩录入!AI$9:AI$10001,MATCH($B125,业绩录入!$D$9:$D$10001,0)),0)</f>
        <v>0</v>
      </c>
      <c r="AL125" s="297">
        <f>IFERROR(INDEX(业绩录入!AJ$9:AJ$10001,MATCH($B125,业绩录入!$D$9:$D$10001,0)),0)</f>
        <v>0</v>
      </c>
      <c r="AM125" s="297">
        <f>IFERROR(INDEX(业绩录入!AK$9:AK$10001,MATCH($B125,业绩录入!$D$9:$D$10001,0)),0)</f>
        <v>0</v>
      </c>
      <c r="AN125" s="297">
        <f>IFERROR(INDEX(业绩录入!AL$9:AL$10001,MATCH($B125,业绩录入!$D$9:$D$10001,0)),0)</f>
        <v>0</v>
      </c>
      <c r="AO125" s="297">
        <f>IFERROR(INDEX(业绩录入!AM$9:AM$10001,MATCH($B125,业绩录入!$D$9:$D$10001,0)),0)</f>
        <v>0</v>
      </c>
      <c r="AP125" s="297">
        <f>IFERROR(INDEX(业绩录入!AN$9:AN$10001,MATCH($B125,业绩录入!$D$9:$D$10001,0)),0)</f>
        <v>0</v>
      </c>
      <c r="AQ125" s="297">
        <f>IFERROR(INDEX(业绩录入!AO$9:AO$10001,MATCH($B125,业绩录入!$D$9:$D$10001,0)),0)</f>
        <v>0</v>
      </c>
      <c r="AR125" s="297">
        <f>IFERROR(INDEX(业绩录入!AP$9:AP$10001,MATCH($B125,业绩录入!$D$9:$D$10001,0)),0)</f>
        <v>0</v>
      </c>
      <c r="AS125" s="297">
        <f>IFERROR(INDEX(业绩录入!AQ$9:AQ$10001,MATCH($B125,业绩录入!$D$9:$D$10001,0)),0)</f>
        <v>0</v>
      </c>
      <c r="AT125" s="297">
        <f>IFERROR(INDEX(业绩录入!AR$9:AR$10001,MATCH($B125,业绩录入!$D$9:$D$10001,0)),0)</f>
        <v>0</v>
      </c>
      <c r="AU125" s="297">
        <f>IFERROR(INDEX(业绩录入!AS$9:AS$10001,MATCH($B125,业绩录入!$D$9:$D$10001,0)),0)</f>
        <v>0</v>
      </c>
      <c r="AV125" s="297">
        <f>IFERROR(INDEX(业绩录入!AT$9:AT$10001,MATCH($B125,业绩录入!$D$9:$D$10001,0)),0)</f>
        <v>0</v>
      </c>
      <c r="AW125" s="297">
        <f>IFERROR(INDEX(业绩录入!AU$9:AU$10001,MATCH($B125,业绩录入!$D$9:$D$10001,0)),0)</f>
        <v>0</v>
      </c>
      <c r="AX125" s="297">
        <f>IFERROR(INDEX(业绩录入!AV$9:AV$10001,MATCH($B125,业绩录入!$D$9:$D$10001,0)),0)</f>
        <v>0</v>
      </c>
      <c r="AY125" s="297">
        <f>IFERROR(INDEX(业绩录入!AW$9:AW$10001,MATCH($B125,业绩录入!$D$9:$D$10001,0)),0)</f>
        <v>0</v>
      </c>
      <c r="AZ125" s="297">
        <f>IFERROR(INDEX(业绩录入!AX$9:AX$10001,MATCH($B125,业绩录入!$D$9:$D$10001,0)),0)</f>
        <v>0</v>
      </c>
      <c r="BA125" s="297">
        <f>IFERROR(INDEX(业绩录入!AY$9:AY$10001,MATCH($B125,业绩录入!$D$9:$D$10001,0)),0)</f>
        <v>0</v>
      </c>
      <c r="BB125" s="297">
        <f>IFERROR(INDEX(业绩录入!AZ$9:AZ$10001,MATCH($B125,业绩录入!$D$9:$D$10001,0)),0)</f>
        <v>0</v>
      </c>
      <c r="BC125" s="297">
        <f>IFERROR(INDEX(业绩录入!BA$9:BA$10001,MATCH($B125,业绩录入!$D$9:$D$10001,0)),0)</f>
        <v>0</v>
      </c>
      <c r="BD125" s="297">
        <f>IFERROR(INDEX(业绩录入!BB$9:BB$10001,MATCH($B125,业绩录入!$D$9:$D$10001,0)),0)</f>
        <v>0</v>
      </c>
      <c r="BE125" s="297">
        <f>IFERROR(INDEX(业绩录入!BC$9:BC$10001,MATCH($B125,业绩录入!$D$9:$D$10001,0)),0)</f>
        <v>0</v>
      </c>
      <c r="BF125" s="297">
        <f>IFERROR(INDEX(业绩录入!BD$9:BD$10001,MATCH($B125,业绩录入!$D$9:$D$10001,0)),0)</f>
        <v>0</v>
      </c>
      <c r="BG125" s="297">
        <f>IFERROR(INDEX(业绩录入!BE$9:BE$10001,MATCH($B125,业绩录入!$D$9:$D$10001,0)),0)</f>
        <v>0</v>
      </c>
      <c r="BH125" s="297">
        <f>IFERROR(INDEX(业绩录入!BF$9:BF$10001,MATCH($B125,业绩录入!$D$9:$D$10001,0)),0)</f>
        <v>0</v>
      </c>
      <c r="BI125" s="297">
        <f>IFERROR(INDEX(业绩录入!BG$9:BG$10001,MATCH($B125,业绩录入!$D$9:$D$10001,0)),0)</f>
        <v>0</v>
      </c>
      <c r="BJ125" s="297">
        <f>IFERROR(INDEX(业绩录入!BH$9:BH$10001,MATCH($B125,业绩录入!$D$9:$D$10001,0)),0)</f>
        <v>0</v>
      </c>
      <c r="BK125" s="297">
        <f>IFERROR(INDEX(业绩录入!BI$9:BI$10001,MATCH($B125,业绩录入!$D$9:$D$10001,0)),0)</f>
        <v>0</v>
      </c>
      <c r="BL125" s="297">
        <f>IFERROR(INDEX(业绩录入!BJ$9:BJ$10001,MATCH($B125,业绩录入!$D$9:$D$10001,0)),0)</f>
        <v>0</v>
      </c>
      <c r="BM125" s="297">
        <f>IFERROR(INDEX(业绩录入!BK$9:BK$10001,MATCH($B125,业绩录入!$D$9:$D$10001,0)),0)</f>
        <v>0</v>
      </c>
      <c r="BN125" s="297">
        <f>IFERROR(INDEX(业绩录入!BL$9:BL$10001,MATCH($B125,业绩录入!$D$9:$D$10001,0)),0)</f>
        <v>0</v>
      </c>
      <c r="BO125" s="297">
        <f>IFERROR(INDEX(业绩录入!BM$9:BM$10001,MATCH($B125,业绩录入!$D$9:$D$10001,0)),0)</f>
        <v>0</v>
      </c>
      <c r="BP125" s="297">
        <f>IFERROR(INDEX(业绩录入!BN$9:BN$10001,MATCH($B125,业绩录入!$D$9:$D$10001,0)),0)</f>
        <v>0</v>
      </c>
      <c r="BQ125" s="297">
        <f>IFERROR(INDEX(业绩录入!BO$9:BO$10001,MATCH($B125,业绩录入!$D$9:$D$10001,0)),0)</f>
        <v>0</v>
      </c>
      <c r="BR125" s="297">
        <f>IFERROR(INDEX(业绩录入!BP$9:BP$10001,MATCH($B125,业绩录入!$D$9:$D$10001,0)),0)</f>
        <v>0</v>
      </c>
      <c r="BS125" s="297">
        <f>IFERROR(INDEX(业绩录入!BQ$9:BQ$10001,MATCH($B125,业绩录入!$D$9:$D$10001,0)),0)</f>
        <v>0</v>
      </c>
      <c r="BT125" s="297">
        <f>IFERROR(INDEX(业绩录入!BR$9:BR$10001,MATCH($B125,业绩录入!$D$9:$D$10001,0)),0)</f>
        <v>0</v>
      </c>
      <c r="BU125" s="297">
        <f>IFERROR(INDEX(业绩录入!BS$9:BS$10001,MATCH($B125,业绩录入!$D$9:$D$10001,0)),0)</f>
        <v>0</v>
      </c>
      <c r="BV125" s="297">
        <f>IFERROR(INDEX(业绩录入!BT$9:BT$10001,MATCH($B125,业绩录入!$D$9:$D$10001,0)),0)</f>
        <v>0</v>
      </c>
      <c r="BW125" s="297">
        <f>IFERROR(INDEX(业绩录入!BU$9:BU$10001,MATCH($B125,业绩录入!$D$9:$D$10001,0)),0)</f>
        <v>0</v>
      </c>
      <c r="BX125" s="297">
        <f>IFERROR(INDEX(业绩录入!BV$9:BV$10001,MATCH($B125,业绩录入!$D$9:$D$10001,0)),0)</f>
        <v>0</v>
      </c>
      <c r="BY125" s="297">
        <f>IFERROR(INDEX(业绩录入!BW$9:BW$10001,MATCH($B125,业绩录入!$D$9:$D$10001,0)),0)</f>
        <v>0</v>
      </c>
      <c r="BZ125" s="297">
        <f>IFERROR(INDEX(业绩录入!BX$9:BX$10001,MATCH($B125,业绩录入!$D$9:$D$10001,0)),0)</f>
        <v>0</v>
      </c>
      <c r="CA125" s="297">
        <f>IFERROR(INDEX(业绩录入!BY$9:BY$10001,MATCH($B125,业绩录入!$D$9:$D$10001,0)),0)</f>
        <v>0</v>
      </c>
      <c r="CB125" s="297">
        <f>IFERROR(INDEX(业绩录入!BZ$9:BZ$10001,MATCH($B125,业绩录入!$D$9:$D$10001,0)),0)</f>
        <v>0</v>
      </c>
      <c r="CC125" s="297">
        <f>IFERROR(INDEX(业绩录入!CA$9:CA$10001,MATCH($B125,业绩录入!$D$9:$D$10001,0)),0)</f>
        <v>0</v>
      </c>
      <c r="CD125" s="297">
        <f>IFERROR(INDEX(业绩录入!CB$9:CB$10001,MATCH($B125,业绩录入!$D$9:$D$10001,0)),0)</f>
        <v>0</v>
      </c>
      <c r="CE125" s="297">
        <f>IFERROR(INDEX(业绩录入!CC$9:CC$10001,MATCH($B125,业绩录入!$D$9:$D$10001,0)),0)</f>
        <v>0</v>
      </c>
      <c r="CF125" s="297">
        <f>IFERROR(INDEX(业绩录入!CD$9:CD$10001,MATCH($B125,业绩录入!$D$9:$D$10001,0)),0)</f>
        <v>0</v>
      </c>
      <c r="CG125" s="297">
        <f>IFERROR(INDEX(业绩录入!CE$9:CE$10001,MATCH($B125,业绩录入!$D$9:$D$10001,0)),0)</f>
        <v>0</v>
      </c>
      <c r="CH125" s="297">
        <f>IFERROR(INDEX(业绩录入!CF$9:CF$10001,MATCH($B125,业绩录入!$D$9:$D$10001,0)),0)</f>
        <v>0</v>
      </c>
      <c r="CI125" s="297">
        <f>IFERROR(INDEX(业绩录入!CG$9:CG$10001,MATCH($B125,业绩录入!$D$9:$D$10001,0)),0)</f>
        <v>0</v>
      </c>
    </row>
    <row r="126" spans="1:87" s="319" customFormat="1">
      <c r="A126" s="638">
        <f t="shared" si="5"/>
        <v>0</v>
      </c>
      <c r="B126" s="297" t="str">
        <f>IFERROR(INDEX(业绩录入!$D$9:$D$44,MATCH(SMALL(业绩录入!$A$9:$A$44,ROW(A80)),业绩录入!$A$9:$A$44,0)),"")</f>
        <v/>
      </c>
      <c r="C126" s="297">
        <f>IFERROR(INDEX(业绩录入!E$9:E$10001,MATCH($B126,业绩录入!$D$9:$D$10001,0)),0)</f>
        <v>0</v>
      </c>
      <c r="D126" s="297">
        <f>IFERROR(INDEX(业绩录入!F$9:F$10001,MATCH($B126,业绩录入!$D$9:$D$10001,0)),0)</f>
        <v>0</v>
      </c>
      <c r="E126" s="297">
        <f>IFERROR(INDEX(业绩录入!G$9:G$10001,MATCH($B126,业绩录入!$D$9:$D$10001,0)),0)</f>
        <v>0</v>
      </c>
      <c r="F126" s="297">
        <f>IFERROR(INDEX(业绩录入!H$9:H$10001,MATCH($B126,业绩录入!$D$9:$D$10001,0)),0)</f>
        <v>0</v>
      </c>
      <c r="G126" s="297">
        <f>IFERROR(INDEX(业绩录入!I$9:I$10001,MATCH($B126,业绩录入!$D$9:$D$10001,0)),0)</f>
        <v>0</v>
      </c>
      <c r="H126" s="297">
        <f>IFERROR(INDEX(业绩录入!J$9:J$10001,MATCH($B126,业绩录入!$D$9:$D$10001,0)),0)</f>
        <v>0</v>
      </c>
      <c r="I126" s="297">
        <f>IFERROR(INDEX(业绩录入!K$9:K$10001,MATCH($B126,业绩录入!$D$9:$D$10001,0)),0)</f>
        <v>0</v>
      </c>
      <c r="J126" s="297">
        <f>IFERROR(INDEX(业绩录入!L$9:L$10001,MATCH($B126,业绩录入!$D$9:$D$10001,0)),0)</f>
        <v>0</v>
      </c>
      <c r="K126" s="297">
        <f>IFERROR(INDEX(业绩录入!M$9:M$10001,MATCH($B126,业绩录入!$D$9:$D$10001,0)),0)</f>
        <v>0</v>
      </c>
      <c r="L126" s="297">
        <f>IFERROR(INDEX(业绩录入!N$9:N$10001,MATCH($B126,业绩录入!$D$9:$D$10001,0)),0)</f>
        <v>0</v>
      </c>
      <c r="M126" s="297">
        <f>IFERROR(INDEX(业绩录入!O$9:O$10001,MATCH($B126,业绩录入!$D$9:$D$10001,0)),0)</f>
        <v>0</v>
      </c>
      <c r="N126" s="297">
        <f>IFERROR(INDEX(业绩录入!P$9:P$10001,MATCH($B126,业绩录入!$D$9:$D$10001,0)),0)</f>
        <v>0</v>
      </c>
      <c r="O126" s="297">
        <f>IFERROR(INDEX(业绩录入!Q$9:Q$10001,MATCH($B126,业绩录入!$D$9:$D$10001,0)),0)</f>
        <v>0</v>
      </c>
      <c r="P126" s="297">
        <f>IFERROR(INDEX(业绩录入!R$9:R$10001,MATCH($B126,业绩录入!$D$9:$D$10001,0)),0)</f>
        <v>0</v>
      </c>
      <c r="Q126" s="297">
        <f>IFERROR(INDEX(业绩录入!S$9:S$10001,MATCH($B126,业绩录入!$D$9:$D$10001,0)),0)</f>
        <v>0</v>
      </c>
      <c r="R126" s="297">
        <f>IFERROR(INDEX(业绩录入!T$9:T$10001,MATCH($B126,业绩录入!$D$9:$D$10001,0)),0)</f>
        <v>0</v>
      </c>
      <c r="S126" s="297">
        <f>IFERROR(INDEX(业绩录入!U$9:U$10001,MATCH($B126,业绩录入!$D$9:$D$10001,0)),0)</f>
        <v>0</v>
      </c>
      <c r="T126" s="297">
        <f>IFERROR(INDEX(业绩录入!V$9:V$10001,MATCH($B126,业绩录入!$D$9:$D$10001,0)),0)</f>
        <v>0</v>
      </c>
      <c r="U126" s="676">
        <f>IFERROR(INDEX(业绩录入!C$9:C$10001,MATCH($B126,业绩录入!$D$9:$D$10001,0)),0)</f>
        <v>0</v>
      </c>
      <c r="V126" s="297"/>
      <c r="W126" s="297"/>
      <c r="X126" s="297"/>
      <c r="Y126" s="297">
        <f>IFERROR(INDEX(业绩录入!W$9:W$10001,MATCH($B126,业绩录入!$D$9:$D$10001,0)),0)</f>
        <v>0</v>
      </c>
      <c r="Z126" s="297">
        <f>IFERROR(INDEX(业绩录入!X$9:X$10001,MATCH($B126,业绩录入!$D$9:$D$10001,0)),0)</f>
        <v>0</v>
      </c>
      <c r="AA126" s="297">
        <f>IFERROR(INDEX(业绩录入!Y$9:Y$10001,MATCH($B126,业绩录入!$D$9:$D$10001,0)),0)</f>
        <v>0</v>
      </c>
      <c r="AB126" s="297">
        <f>IFERROR(INDEX(业绩录入!Z$9:Z$10001,MATCH($B126,业绩录入!$D$9:$D$10001,0)),0)</f>
        <v>0</v>
      </c>
      <c r="AC126" s="297">
        <f>IFERROR(INDEX(业绩录入!AA$9:AA$10001,MATCH($B126,业绩录入!$D$9:$D$10001,0)),0)</f>
        <v>0</v>
      </c>
      <c r="AD126" s="297">
        <f>IFERROR(INDEX(业绩录入!AB$9:AB$10001,MATCH($B126,业绩录入!$D$9:$D$10001,0)),0)</f>
        <v>0</v>
      </c>
      <c r="AE126" s="297">
        <f>IFERROR(INDEX(业绩录入!AC$9:AC$10001,MATCH($B126,业绩录入!$D$9:$D$10001,0)),0)</f>
        <v>0</v>
      </c>
      <c r="AF126" s="297">
        <f>IFERROR(INDEX(业绩录入!AD$9:AD$10001,MATCH($B126,业绩录入!$D$9:$D$10001,0)),0)</f>
        <v>0</v>
      </c>
      <c r="AG126" s="297">
        <f>IFERROR(INDEX(业绩录入!AE$9:AE$10001,MATCH($B126,业绩录入!$D$9:$D$10001,0)),0)</f>
        <v>0</v>
      </c>
      <c r="AH126" s="297">
        <f>IFERROR(INDEX(业绩录入!AF$9:AF$10001,MATCH($B126,业绩录入!$D$9:$D$10001,0)),0)</f>
        <v>0</v>
      </c>
      <c r="AI126" s="297">
        <f>IFERROR(INDEX(业绩录入!AG$9:AG$10001,MATCH($B126,业绩录入!$D$9:$D$10001,0)),0)</f>
        <v>0</v>
      </c>
      <c r="AJ126" s="297">
        <f>IFERROR(INDEX(业绩录入!AH$9:AH$10001,MATCH($B126,业绩录入!$D$9:$D$10001,0)),0)</f>
        <v>0</v>
      </c>
      <c r="AK126" s="297">
        <f>IFERROR(INDEX(业绩录入!AI$9:AI$10001,MATCH($B126,业绩录入!$D$9:$D$10001,0)),0)</f>
        <v>0</v>
      </c>
      <c r="AL126" s="297">
        <f>IFERROR(INDEX(业绩录入!AJ$9:AJ$10001,MATCH($B126,业绩录入!$D$9:$D$10001,0)),0)</f>
        <v>0</v>
      </c>
      <c r="AM126" s="297">
        <f>IFERROR(INDEX(业绩录入!AK$9:AK$10001,MATCH($B126,业绩录入!$D$9:$D$10001,0)),0)</f>
        <v>0</v>
      </c>
      <c r="AN126" s="297">
        <f>IFERROR(INDEX(业绩录入!AL$9:AL$10001,MATCH($B126,业绩录入!$D$9:$D$10001,0)),0)</f>
        <v>0</v>
      </c>
      <c r="AO126" s="297">
        <f>IFERROR(INDEX(业绩录入!AM$9:AM$10001,MATCH($B126,业绩录入!$D$9:$D$10001,0)),0)</f>
        <v>0</v>
      </c>
      <c r="AP126" s="297">
        <f>IFERROR(INDEX(业绩录入!AN$9:AN$10001,MATCH($B126,业绩录入!$D$9:$D$10001,0)),0)</f>
        <v>0</v>
      </c>
      <c r="AQ126" s="297">
        <f>IFERROR(INDEX(业绩录入!AO$9:AO$10001,MATCH($B126,业绩录入!$D$9:$D$10001,0)),0)</f>
        <v>0</v>
      </c>
      <c r="AR126" s="297">
        <f>IFERROR(INDEX(业绩录入!AP$9:AP$10001,MATCH($B126,业绩录入!$D$9:$D$10001,0)),0)</f>
        <v>0</v>
      </c>
      <c r="AS126" s="297">
        <f>IFERROR(INDEX(业绩录入!AQ$9:AQ$10001,MATCH($B126,业绩录入!$D$9:$D$10001,0)),0)</f>
        <v>0</v>
      </c>
      <c r="AT126" s="297">
        <f>IFERROR(INDEX(业绩录入!AR$9:AR$10001,MATCH($B126,业绩录入!$D$9:$D$10001,0)),0)</f>
        <v>0</v>
      </c>
      <c r="AU126" s="297">
        <f>IFERROR(INDEX(业绩录入!AS$9:AS$10001,MATCH($B126,业绩录入!$D$9:$D$10001,0)),0)</f>
        <v>0</v>
      </c>
      <c r="AV126" s="297">
        <f>IFERROR(INDEX(业绩录入!AT$9:AT$10001,MATCH($B126,业绩录入!$D$9:$D$10001,0)),0)</f>
        <v>0</v>
      </c>
      <c r="AW126" s="297">
        <f>IFERROR(INDEX(业绩录入!AU$9:AU$10001,MATCH($B126,业绩录入!$D$9:$D$10001,0)),0)</f>
        <v>0</v>
      </c>
      <c r="AX126" s="297">
        <f>IFERROR(INDEX(业绩录入!AV$9:AV$10001,MATCH($B126,业绩录入!$D$9:$D$10001,0)),0)</f>
        <v>0</v>
      </c>
      <c r="AY126" s="297">
        <f>IFERROR(INDEX(业绩录入!AW$9:AW$10001,MATCH($B126,业绩录入!$D$9:$D$10001,0)),0)</f>
        <v>0</v>
      </c>
      <c r="AZ126" s="297">
        <f>IFERROR(INDEX(业绩录入!AX$9:AX$10001,MATCH($B126,业绩录入!$D$9:$D$10001,0)),0)</f>
        <v>0</v>
      </c>
      <c r="BA126" s="297">
        <f>IFERROR(INDEX(业绩录入!AY$9:AY$10001,MATCH($B126,业绩录入!$D$9:$D$10001,0)),0)</f>
        <v>0</v>
      </c>
      <c r="BB126" s="297">
        <f>IFERROR(INDEX(业绩录入!AZ$9:AZ$10001,MATCH($B126,业绩录入!$D$9:$D$10001,0)),0)</f>
        <v>0</v>
      </c>
      <c r="BC126" s="297">
        <f>IFERROR(INDEX(业绩录入!BA$9:BA$10001,MATCH($B126,业绩录入!$D$9:$D$10001,0)),0)</f>
        <v>0</v>
      </c>
      <c r="BD126" s="297">
        <f>IFERROR(INDEX(业绩录入!BB$9:BB$10001,MATCH($B126,业绩录入!$D$9:$D$10001,0)),0)</f>
        <v>0</v>
      </c>
      <c r="BE126" s="297">
        <f>IFERROR(INDEX(业绩录入!BC$9:BC$10001,MATCH($B126,业绩录入!$D$9:$D$10001,0)),0)</f>
        <v>0</v>
      </c>
      <c r="BF126" s="297">
        <f>IFERROR(INDEX(业绩录入!BD$9:BD$10001,MATCH($B126,业绩录入!$D$9:$D$10001,0)),0)</f>
        <v>0</v>
      </c>
      <c r="BG126" s="297">
        <f>IFERROR(INDEX(业绩录入!BE$9:BE$10001,MATCH($B126,业绩录入!$D$9:$D$10001,0)),0)</f>
        <v>0</v>
      </c>
      <c r="BH126" s="297">
        <f>IFERROR(INDEX(业绩录入!BF$9:BF$10001,MATCH($B126,业绩录入!$D$9:$D$10001,0)),0)</f>
        <v>0</v>
      </c>
      <c r="BI126" s="297">
        <f>IFERROR(INDEX(业绩录入!BG$9:BG$10001,MATCH($B126,业绩录入!$D$9:$D$10001,0)),0)</f>
        <v>0</v>
      </c>
      <c r="BJ126" s="297">
        <f>IFERROR(INDEX(业绩录入!BH$9:BH$10001,MATCH($B126,业绩录入!$D$9:$D$10001,0)),0)</f>
        <v>0</v>
      </c>
      <c r="BK126" s="297">
        <f>IFERROR(INDEX(业绩录入!BI$9:BI$10001,MATCH($B126,业绩录入!$D$9:$D$10001,0)),0)</f>
        <v>0</v>
      </c>
      <c r="BL126" s="297">
        <f>IFERROR(INDEX(业绩录入!BJ$9:BJ$10001,MATCH($B126,业绩录入!$D$9:$D$10001,0)),0)</f>
        <v>0</v>
      </c>
      <c r="BM126" s="297">
        <f>IFERROR(INDEX(业绩录入!BK$9:BK$10001,MATCH($B126,业绩录入!$D$9:$D$10001,0)),0)</f>
        <v>0</v>
      </c>
      <c r="BN126" s="297">
        <f>IFERROR(INDEX(业绩录入!BL$9:BL$10001,MATCH($B126,业绩录入!$D$9:$D$10001,0)),0)</f>
        <v>0</v>
      </c>
      <c r="BO126" s="297">
        <f>IFERROR(INDEX(业绩录入!BM$9:BM$10001,MATCH($B126,业绩录入!$D$9:$D$10001,0)),0)</f>
        <v>0</v>
      </c>
      <c r="BP126" s="297">
        <f>IFERROR(INDEX(业绩录入!BN$9:BN$10001,MATCH($B126,业绩录入!$D$9:$D$10001,0)),0)</f>
        <v>0</v>
      </c>
      <c r="BQ126" s="297">
        <f>IFERROR(INDEX(业绩录入!BO$9:BO$10001,MATCH($B126,业绩录入!$D$9:$D$10001,0)),0)</f>
        <v>0</v>
      </c>
      <c r="BR126" s="297">
        <f>IFERROR(INDEX(业绩录入!BP$9:BP$10001,MATCH($B126,业绩录入!$D$9:$D$10001,0)),0)</f>
        <v>0</v>
      </c>
      <c r="BS126" s="297">
        <f>IFERROR(INDEX(业绩录入!BQ$9:BQ$10001,MATCH($B126,业绩录入!$D$9:$D$10001,0)),0)</f>
        <v>0</v>
      </c>
      <c r="BT126" s="297">
        <f>IFERROR(INDEX(业绩录入!BR$9:BR$10001,MATCH($B126,业绩录入!$D$9:$D$10001,0)),0)</f>
        <v>0</v>
      </c>
      <c r="BU126" s="297">
        <f>IFERROR(INDEX(业绩录入!BS$9:BS$10001,MATCH($B126,业绩录入!$D$9:$D$10001,0)),0)</f>
        <v>0</v>
      </c>
      <c r="BV126" s="297">
        <f>IFERROR(INDEX(业绩录入!BT$9:BT$10001,MATCH($B126,业绩录入!$D$9:$D$10001,0)),0)</f>
        <v>0</v>
      </c>
      <c r="BW126" s="297">
        <f>IFERROR(INDEX(业绩录入!BU$9:BU$10001,MATCH($B126,业绩录入!$D$9:$D$10001,0)),0)</f>
        <v>0</v>
      </c>
      <c r="BX126" s="297">
        <f>IFERROR(INDEX(业绩录入!BV$9:BV$10001,MATCH($B126,业绩录入!$D$9:$D$10001,0)),0)</f>
        <v>0</v>
      </c>
      <c r="BY126" s="297">
        <f>IFERROR(INDEX(业绩录入!BW$9:BW$10001,MATCH($B126,业绩录入!$D$9:$D$10001,0)),0)</f>
        <v>0</v>
      </c>
      <c r="BZ126" s="297">
        <f>IFERROR(INDEX(业绩录入!BX$9:BX$10001,MATCH($B126,业绩录入!$D$9:$D$10001,0)),0)</f>
        <v>0</v>
      </c>
      <c r="CA126" s="297">
        <f>IFERROR(INDEX(业绩录入!BY$9:BY$10001,MATCH($B126,业绩录入!$D$9:$D$10001,0)),0)</f>
        <v>0</v>
      </c>
      <c r="CB126" s="297">
        <f>IFERROR(INDEX(业绩录入!BZ$9:BZ$10001,MATCH($B126,业绩录入!$D$9:$D$10001,0)),0)</f>
        <v>0</v>
      </c>
      <c r="CC126" s="297">
        <f>IFERROR(INDEX(业绩录入!CA$9:CA$10001,MATCH($B126,业绩录入!$D$9:$D$10001,0)),0)</f>
        <v>0</v>
      </c>
      <c r="CD126" s="297">
        <f>IFERROR(INDEX(业绩录入!CB$9:CB$10001,MATCH($B126,业绩录入!$D$9:$D$10001,0)),0)</f>
        <v>0</v>
      </c>
      <c r="CE126" s="297">
        <f>IFERROR(INDEX(业绩录入!CC$9:CC$10001,MATCH($B126,业绩录入!$D$9:$D$10001,0)),0)</f>
        <v>0</v>
      </c>
      <c r="CF126" s="297">
        <f>IFERROR(INDEX(业绩录入!CD$9:CD$10001,MATCH($B126,业绩录入!$D$9:$D$10001,0)),0)</f>
        <v>0</v>
      </c>
      <c r="CG126" s="297">
        <f>IFERROR(INDEX(业绩录入!CE$9:CE$10001,MATCH($B126,业绩录入!$D$9:$D$10001,0)),0)</f>
        <v>0</v>
      </c>
      <c r="CH126" s="297">
        <f>IFERROR(INDEX(业绩录入!CF$9:CF$10001,MATCH($B126,业绩录入!$D$9:$D$10001,0)),0)</f>
        <v>0</v>
      </c>
      <c r="CI126" s="297">
        <f>IFERROR(INDEX(业绩录入!CG$9:CG$10001,MATCH($B126,业绩录入!$D$9:$D$10001,0)),0)</f>
        <v>0</v>
      </c>
    </row>
    <row r="127" spans="1:87" s="319" customFormat="1">
      <c r="A127" s="638">
        <f t="shared" si="5"/>
        <v>0</v>
      </c>
      <c r="B127" s="297" t="str">
        <f>IFERROR(INDEX(业绩录入!$D$9:$D$44,MATCH(SMALL(业绩录入!$A$9:$A$44,ROW(A81)),业绩录入!$A$9:$A$44,0)),"")</f>
        <v/>
      </c>
      <c r="C127" s="297">
        <f>IFERROR(INDEX(业绩录入!E$9:E$10001,MATCH($B127,业绩录入!$D$9:$D$10001,0)),0)</f>
        <v>0</v>
      </c>
      <c r="D127" s="297">
        <f>IFERROR(INDEX(业绩录入!F$9:F$10001,MATCH($B127,业绩录入!$D$9:$D$10001,0)),0)</f>
        <v>0</v>
      </c>
      <c r="E127" s="297">
        <f>IFERROR(INDEX(业绩录入!G$9:G$10001,MATCH($B127,业绩录入!$D$9:$D$10001,0)),0)</f>
        <v>0</v>
      </c>
      <c r="F127" s="297">
        <f>IFERROR(INDEX(业绩录入!H$9:H$10001,MATCH($B127,业绩录入!$D$9:$D$10001,0)),0)</f>
        <v>0</v>
      </c>
      <c r="G127" s="297">
        <f>IFERROR(INDEX(业绩录入!I$9:I$10001,MATCH($B127,业绩录入!$D$9:$D$10001,0)),0)</f>
        <v>0</v>
      </c>
      <c r="H127" s="297">
        <f>IFERROR(INDEX(业绩录入!J$9:J$10001,MATCH($B127,业绩录入!$D$9:$D$10001,0)),0)</f>
        <v>0</v>
      </c>
      <c r="I127" s="297">
        <f>IFERROR(INDEX(业绩录入!K$9:K$10001,MATCH($B127,业绩录入!$D$9:$D$10001,0)),0)</f>
        <v>0</v>
      </c>
      <c r="J127" s="297">
        <f>IFERROR(INDEX(业绩录入!L$9:L$10001,MATCH($B127,业绩录入!$D$9:$D$10001,0)),0)</f>
        <v>0</v>
      </c>
      <c r="K127" s="297">
        <f>IFERROR(INDEX(业绩录入!M$9:M$10001,MATCH($B127,业绩录入!$D$9:$D$10001,0)),0)</f>
        <v>0</v>
      </c>
      <c r="L127" s="297">
        <f>IFERROR(INDEX(业绩录入!N$9:N$10001,MATCH($B127,业绩录入!$D$9:$D$10001,0)),0)</f>
        <v>0</v>
      </c>
      <c r="M127" s="297">
        <f>IFERROR(INDEX(业绩录入!O$9:O$10001,MATCH($B127,业绩录入!$D$9:$D$10001,0)),0)</f>
        <v>0</v>
      </c>
      <c r="N127" s="297">
        <f>IFERROR(INDEX(业绩录入!P$9:P$10001,MATCH($B127,业绩录入!$D$9:$D$10001,0)),0)</f>
        <v>0</v>
      </c>
      <c r="O127" s="297">
        <f>IFERROR(INDEX(业绩录入!Q$9:Q$10001,MATCH($B127,业绩录入!$D$9:$D$10001,0)),0)</f>
        <v>0</v>
      </c>
      <c r="P127" s="297">
        <f>IFERROR(INDEX(业绩录入!R$9:R$10001,MATCH($B127,业绩录入!$D$9:$D$10001,0)),0)</f>
        <v>0</v>
      </c>
      <c r="Q127" s="297">
        <f>IFERROR(INDEX(业绩录入!S$9:S$10001,MATCH($B127,业绩录入!$D$9:$D$10001,0)),0)</f>
        <v>0</v>
      </c>
      <c r="R127" s="297">
        <f>IFERROR(INDEX(业绩录入!T$9:T$10001,MATCH($B127,业绩录入!$D$9:$D$10001,0)),0)</f>
        <v>0</v>
      </c>
      <c r="S127" s="297">
        <f>IFERROR(INDEX(业绩录入!U$9:U$10001,MATCH($B127,业绩录入!$D$9:$D$10001,0)),0)</f>
        <v>0</v>
      </c>
      <c r="T127" s="297">
        <f>IFERROR(INDEX(业绩录入!V$9:V$10001,MATCH($B127,业绩录入!$D$9:$D$10001,0)),0)</f>
        <v>0</v>
      </c>
      <c r="U127" s="676"/>
      <c r="V127" s="297"/>
      <c r="W127" s="297"/>
      <c r="X127" s="297"/>
      <c r="Y127" s="297">
        <f>IFERROR(INDEX(业绩录入!W$9:W$10001,MATCH($B127,业绩录入!$D$9:$D$10001,0)),0)</f>
        <v>0</v>
      </c>
      <c r="Z127" s="297">
        <f>IFERROR(INDEX(业绩录入!X$9:X$10001,MATCH($B127,业绩录入!$D$9:$D$10001,0)),0)</f>
        <v>0</v>
      </c>
      <c r="AA127" s="297">
        <f>IFERROR(INDEX(业绩录入!Y$9:Y$10001,MATCH($B127,业绩录入!$D$9:$D$10001,0)),0)</f>
        <v>0</v>
      </c>
      <c r="AB127" s="297">
        <f>IFERROR(INDEX(业绩录入!Z$9:Z$10001,MATCH($B127,业绩录入!$D$9:$D$10001,0)),0)</f>
        <v>0</v>
      </c>
      <c r="AC127" s="297">
        <f>IFERROR(INDEX(业绩录入!AA$9:AA$10001,MATCH($B127,业绩录入!$D$9:$D$10001,0)),0)</f>
        <v>0</v>
      </c>
      <c r="AD127" s="297">
        <f>IFERROR(INDEX(业绩录入!AB$9:AB$10001,MATCH($B127,业绩录入!$D$9:$D$10001,0)),0)</f>
        <v>0</v>
      </c>
      <c r="AE127" s="297">
        <f>IFERROR(INDEX(业绩录入!AC$9:AC$10001,MATCH($B127,业绩录入!$D$9:$D$10001,0)),0)</f>
        <v>0</v>
      </c>
      <c r="AF127" s="297">
        <f>IFERROR(INDEX(业绩录入!AD$9:AD$10001,MATCH($B127,业绩录入!$D$9:$D$10001,0)),0)</f>
        <v>0</v>
      </c>
      <c r="AG127" s="297">
        <f>IFERROR(INDEX(业绩录入!AE$9:AE$10001,MATCH($B127,业绩录入!$D$9:$D$10001,0)),0)</f>
        <v>0</v>
      </c>
      <c r="AH127" s="297">
        <f>IFERROR(INDEX(业绩录入!AF$9:AF$10001,MATCH($B127,业绩录入!$D$9:$D$10001,0)),0)</f>
        <v>0</v>
      </c>
      <c r="AI127" s="297">
        <f>IFERROR(INDEX(业绩录入!AG$9:AG$10001,MATCH($B127,业绩录入!$D$9:$D$10001,0)),0)</f>
        <v>0</v>
      </c>
      <c r="AJ127" s="297">
        <f>IFERROR(INDEX(业绩录入!AH$9:AH$10001,MATCH($B127,业绩录入!$D$9:$D$10001,0)),0)</f>
        <v>0</v>
      </c>
      <c r="AK127" s="297">
        <f>IFERROR(INDEX(业绩录入!AI$9:AI$10001,MATCH($B127,业绩录入!$D$9:$D$10001,0)),0)</f>
        <v>0</v>
      </c>
      <c r="AL127" s="297">
        <f>IFERROR(INDEX(业绩录入!AJ$9:AJ$10001,MATCH($B127,业绩录入!$D$9:$D$10001,0)),0)</f>
        <v>0</v>
      </c>
      <c r="AM127" s="297">
        <f>IFERROR(INDEX(业绩录入!AK$9:AK$10001,MATCH($B127,业绩录入!$D$9:$D$10001,0)),0)</f>
        <v>0</v>
      </c>
      <c r="AN127" s="297">
        <f>IFERROR(INDEX(业绩录入!AL$9:AL$10001,MATCH($B127,业绩录入!$D$9:$D$10001,0)),0)</f>
        <v>0</v>
      </c>
      <c r="AO127" s="297">
        <f>IFERROR(INDEX(业绩录入!AM$9:AM$10001,MATCH($B127,业绩录入!$D$9:$D$10001,0)),0)</f>
        <v>0</v>
      </c>
      <c r="AP127" s="297">
        <f>IFERROR(INDEX(业绩录入!AN$9:AN$10001,MATCH($B127,业绩录入!$D$9:$D$10001,0)),0)</f>
        <v>0</v>
      </c>
      <c r="AQ127" s="297">
        <f>IFERROR(INDEX(业绩录入!AO$9:AO$10001,MATCH($B127,业绩录入!$D$9:$D$10001,0)),0)</f>
        <v>0</v>
      </c>
      <c r="AR127" s="297">
        <f>IFERROR(INDEX(业绩录入!AP$9:AP$10001,MATCH($B127,业绩录入!$D$9:$D$10001,0)),0)</f>
        <v>0</v>
      </c>
      <c r="AS127" s="297">
        <f>IFERROR(INDEX(业绩录入!AQ$9:AQ$10001,MATCH($B127,业绩录入!$D$9:$D$10001,0)),0)</f>
        <v>0</v>
      </c>
      <c r="AT127" s="297">
        <f>IFERROR(INDEX(业绩录入!AR$9:AR$10001,MATCH($B127,业绩录入!$D$9:$D$10001,0)),0)</f>
        <v>0</v>
      </c>
      <c r="AU127" s="297">
        <f>IFERROR(INDEX(业绩录入!AS$9:AS$10001,MATCH($B127,业绩录入!$D$9:$D$10001,0)),0)</f>
        <v>0</v>
      </c>
      <c r="AV127" s="297">
        <f>IFERROR(INDEX(业绩录入!AT$9:AT$10001,MATCH($B127,业绩录入!$D$9:$D$10001,0)),0)</f>
        <v>0</v>
      </c>
      <c r="AW127" s="297">
        <f>IFERROR(INDEX(业绩录入!AU$9:AU$10001,MATCH($B127,业绩录入!$D$9:$D$10001,0)),0)</f>
        <v>0</v>
      </c>
      <c r="AX127" s="297">
        <f>IFERROR(INDEX(业绩录入!AV$9:AV$10001,MATCH($B127,业绩录入!$D$9:$D$10001,0)),0)</f>
        <v>0</v>
      </c>
      <c r="AY127" s="297">
        <f>IFERROR(INDEX(业绩录入!AW$9:AW$10001,MATCH($B127,业绩录入!$D$9:$D$10001,0)),0)</f>
        <v>0</v>
      </c>
      <c r="AZ127" s="297">
        <f>IFERROR(INDEX(业绩录入!AX$9:AX$10001,MATCH($B127,业绩录入!$D$9:$D$10001,0)),0)</f>
        <v>0</v>
      </c>
      <c r="BA127" s="297">
        <f>IFERROR(INDEX(业绩录入!AY$9:AY$10001,MATCH($B127,业绩录入!$D$9:$D$10001,0)),0)</f>
        <v>0</v>
      </c>
      <c r="BB127" s="297">
        <f>IFERROR(INDEX(业绩录入!AZ$9:AZ$10001,MATCH($B127,业绩录入!$D$9:$D$10001,0)),0)</f>
        <v>0</v>
      </c>
      <c r="BC127" s="297">
        <f>IFERROR(INDEX(业绩录入!BA$9:BA$10001,MATCH($B127,业绩录入!$D$9:$D$10001,0)),0)</f>
        <v>0</v>
      </c>
      <c r="BD127" s="297">
        <f>IFERROR(INDEX(业绩录入!BB$9:BB$10001,MATCH($B127,业绩录入!$D$9:$D$10001,0)),0)</f>
        <v>0</v>
      </c>
      <c r="BE127" s="297">
        <f>IFERROR(INDEX(业绩录入!BC$9:BC$10001,MATCH($B127,业绩录入!$D$9:$D$10001,0)),0)</f>
        <v>0</v>
      </c>
      <c r="BF127" s="297">
        <f>IFERROR(INDEX(业绩录入!BD$9:BD$10001,MATCH($B127,业绩录入!$D$9:$D$10001,0)),0)</f>
        <v>0</v>
      </c>
      <c r="BG127" s="297">
        <f>IFERROR(INDEX(业绩录入!BE$9:BE$10001,MATCH($B127,业绩录入!$D$9:$D$10001,0)),0)</f>
        <v>0</v>
      </c>
      <c r="BH127" s="297">
        <f>IFERROR(INDEX(业绩录入!BF$9:BF$10001,MATCH($B127,业绩录入!$D$9:$D$10001,0)),0)</f>
        <v>0</v>
      </c>
      <c r="BI127" s="297">
        <f>IFERROR(INDEX(业绩录入!BG$9:BG$10001,MATCH($B127,业绩录入!$D$9:$D$10001,0)),0)</f>
        <v>0</v>
      </c>
      <c r="BJ127" s="297">
        <f>IFERROR(INDEX(业绩录入!BH$9:BH$10001,MATCH($B127,业绩录入!$D$9:$D$10001,0)),0)</f>
        <v>0</v>
      </c>
      <c r="BK127" s="297">
        <f>IFERROR(INDEX(业绩录入!BI$9:BI$10001,MATCH($B127,业绩录入!$D$9:$D$10001,0)),0)</f>
        <v>0</v>
      </c>
      <c r="BL127" s="297">
        <f>IFERROR(INDEX(业绩录入!BJ$9:BJ$10001,MATCH($B127,业绩录入!$D$9:$D$10001,0)),0)</f>
        <v>0</v>
      </c>
      <c r="BM127" s="297">
        <f>IFERROR(INDEX(业绩录入!BK$9:BK$10001,MATCH($B127,业绩录入!$D$9:$D$10001,0)),0)</f>
        <v>0</v>
      </c>
      <c r="BN127" s="297">
        <f>IFERROR(INDEX(业绩录入!BL$9:BL$10001,MATCH($B127,业绩录入!$D$9:$D$10001,0)),0)</f>
        <v>0</v>
      </c>
      <c r="BO127" s="297">
        <f>IFERROR(INDEX(业绩录入!BM$9:BM$10001,MATCH($B127,业绩录入!$D$9:$D$10001,0)),0)</f>
        <v>0</v>
      </c>
      <c r="BP127" s="297">
        <f>IFERROR(INDEX(业绩录入!BN$9:BN$10001,MATCH($B127,业绩录入!$D$9:$D$10001,0)),0)</f>
        <v>0</v>
      </c>
      <c r="BQ127" s="297">
        <f>IFERROR(INDEX(业绩录入!BO$9:BO$10001,MATCH($B127,业绩录入!$D$9:$D$10001,0)),0)</f>
        <v>0</v>
      </c>
      <c r="BR127" s="297">
        <f>IFERROR(INDEX(业绩录入!BP$9:BP$10001,MATCH($B127,业绩录入!$D$9:$D$10001,0)),0)</f>
        <v>0</v>
      </c>
      <c r="BS127" s="297">
        <f>IFERROR(INDEX(业绩录入!BQ$9:BQ$10001,MATCH($B127,业绩录入!$D$9:$D$10001,0)),0)</f>
        <v>0</v>
      </c>
      <c r="BT127" s="297">
        <f>IFERROR(INDEX(业绩录入!BR$9:BR$10001,MATCH($B127,业绩录入!$D$9:$D$10001,0)),0)</f>
        <v>0</v>
      </c>
      <c r="BU127" s="297">
        <f>IFERROR(INDEX(业绩录入!BS$9:BS$10001,MATCH($B127,业绩录入!$D$9:$D$10001,0)),0)</f>
        <v>0</v>
      </c>
      <c r="BV127" s="297">
        <f>IFERROR(INDEX(业绩录入!BT$9:BT$10001,MATCH($B127,业绩录入!$D$9:$D$10001,0)),0)</f>
        <v>0</v>
      </c>
      <c r="BW127" s="297">
        <f>IFERROR(INDEX(业绩录入!BU$9:BU$10001,MATCH($B127,业绩录入!$D$9:$D$10001,0)),0)</f>
        <v>0</v>
      </c>
      <c r="BX127" s="297">
        <f>IFERROR(INDEX(业绩录入!BV$9:BV$10001,MATCH($B127,业绩录入!$D$9:$D$10001,0)),0)</f>
        <v>0</v>
      </c>
      <c r="BY127" s="297">
        <f>IFERROR(INDEX(业绩录入!BW$9:BW$10001,MATCH($B127,业绩录入!$D$9:$D$10001,0)),0)</f>
        <v>0</v>
      </c>
      <c r="BZ127" s="297">
        <f>IFERROR(INDEX(业绩录入!BX$9:BX$10001,MATCH($B127,业绩录入!$D$9:$D$10001,0)),0)</f>
        <v>0</v>
      </c>
      <c r="CA127" s="297">
        <f>IFERROR(INDEX(业绩录入!BY$9:BY$10001,MATCH($B127,业绩录入!$D$9:$D$10001,0)),0)</f>
        <v>0</v>
      </c>
      <c r="CB127" s="297">
        <f>IFERROR(INDEX(业绩录入!BZ$9:BZ$10001,MATCH($B127,业绩录入!$D$9:$D$10001,0)),0)</f>
        <v>0</v>
      </c>
      <c r="CC127" s="297">
        <f>IFERROR(INDEX(业绩录入!CA$9:CA$10001,MATCH($B127,业绩录入!$D$9:$D$10001,0)),0)</f>
        <v>0</v>
      </c>
      <c r="CD127" s="297">
        <f>IFERROR(INDEX(业绩录入!CB$9:CB$10001,MATCH($B127,业绩录入!$D$9:$D$10001,0)),0)</f>
        <v>0</v>
      </c>
      <c r="CE127" s="297">
        <f>IFERROR(INDEX(业绩录入!CC$9:CC$10001,MATCH($B127,业绩录入!$D$9:$D$10001,0)),0)</f>
        <v>0</v>
      </c>
      <c r="CF127" s="297">
        <f>IFERROR(INDEX(业绩录入!CD$9:CD$10001,MATCH($B127,业绩录入!$D$9:$D$10001,0)),0)</f>
        <v>0</v>
      </c>
      <c r="CG127" s="297">
        <f>IFERROR(INDEX(业绩录入!CE$9:CE$10001,MATCH($B127,业绩录入!$D$9:$D$10001,0)),0)</f>
        <v>0</v>
      </c>
      <c r="CH127" s="297">
        <f>IFERROR(INDEX(业绩录入!CF$9:CF$10001,MATCH($B127,业绩录入!$D$9:$D$10001,0)),0)</f>
        <v>0</v>
      </c>
      <c r="CI127" s="297">
        <f>IFERROR(INDEX(业绩录入!CG$9:CG$10001,MATCH($B127,业绩录入!$D$9:$D$10001,0)),0)</f>
        <v>0</v>
      </c>
    </row>
    <row r="128" spans="1:87" s="319" customFormat="1">
      <c r="A128" s="638">
        <f t="shared" si="5"/>
        <v>0</v>
      </c>
      <c r="B128" s="297" t="str">
        <f>IFERROR(INDEX(业绩录入!$D$9:$D$44,MATCH(SMALL(业绩录入!$A$9:$A$44,ROW(A82)),业绩录入!$A$9:$A$44,0)),"")</f>
        <v/>
      </c>
      <c r="C128" s="297">
        <f>IFERROR(INDEX(业绩录入!E$9:E$10001,MATCH($B128,业绩录入!$D$9:$D$10001,0)),0)</f>
        <v>0</v>
      </c>
      <c r="D128" s="297">
        <f>IFERROR(INDEX(业绩录入!F$9:F$10001,MATCH($B128,业绩录入!$D$9:$D$10001,0)),0)</f>
        <v>0</v>
      </c>
      <c r="E128" s="297">
        <f>IFERROR(INDEX(业绩录入!G$9:G$10001,MATCH($B128,业绩录入!$D$9:$D$10001,0)),0)</f>
        <v>0</v>
      </c>
      <c r="F128" s="297">
        <f>IFERROR(INDEX(业绩录入!H$9:H$10001,MATCH($B128,业绩录入!$D$9:$D$10001,0)),0)</f>
        <v>0</v>
      </c>
      <c r="G128" s="297">
        <f>IFERROR(INDEX(业绩录入!I$9:I$10001,MATCH($B128,业绩录入!$D$9:$D$10001,0)),0)</f>
        <v>0</v>
      </c>
      <c r="H128" s="297">
        <f>IFERROR(INDEX(业绩录入!J$9:J$10001,MATCH($B128,业绩录入!$D$9:$D$10001,0)),0)</f>
        <v>0</v>
      </c>
      <c r="I128" s="297">
        <f>IFERROR(INDEX(业绩录入!K$9:K$10001,MATCH($B128,业绩录入!$D$9:$D$10001,0)),0)</f>
        <v>0</v>
      </c>
      <c r="J128" s="297">
        <f>IFERROR(INDEX(业绩录入!L$9:L$10001,MATCH($B128,业绩录入!$D$9:$D$10001,0)),0)</f>
        <v>0</v>
      </c>
      <c r="K128" s="297">
        <f>IFERROR(INDEX(业绩录入!M$9:M$10001,MATCH($B128,业绩录入!$D$9:$D$10001,0)),0)</f>
        <v>0</v>
      </c>
      <c r="L128" s="297">
        <f>IFERROR(INDEX(业绩录入!N$9:N$10001,MATCH($B128,业绩录入!$D$9:$D$10001,0)),0)</f>
        <v>0</v>
      </c>
      <c r="M128" s="297">
        <f>IFERROR(INDEX(业绩录入!O$9:O$10001,MATCH($B128,业绩录入!$D$9:$D$10001,0)),0)</f>
        <v>0</v>
      </c>
      <c r="N128" s="297">
        <f>IFERROR(INDEX(业绩录入!P$9:P$10001,MATCH($B128,业绩录入!$D$9:$D$10001,0)),0)</f>
        <v>0</v>
      </c>
      <c r="O128" s="297">
        <f>IFERROR(INDEX(业绩录入!Q$9:Q$10001,MATCH($B128,业绩录入!$D$9:$D$10001,0)),0)</f>
        <v>0</v>
      </c>
      <c r="P128" s="297">
        <f>IFERROR(INDEX(业绩录入!R$9:R$10001,MATCH($B128,业绩录入!$D$9:$D$10001,0)),0)</f>
        <v>0</v>
      </c>
      <c r="Q128" s="297">
        <f>IFERROR(INDEX(业绩录入!S$9:S$10001,MATCH($B128,业绩录入!$D$9:$D$10001,0)),0)</f>
        <v>0</v>
      </c>
      <c r="R128" s="297">
        <f>IFERROR(INDEX(业绩录入!T$9:T$10001,MATCH($B128,业绩录入!$D$9:$D$10001,0)),0)</f>
        <v>0</v>
      </c>
      <c r="S128" s="297">
        <f>IFERROR(INDEX(业绩录入!U$9:U$10001,MATCH($B128,业绩录入!$D$9:$D$10001,0)),0)</f>
        <v>0</v>
      </c>
      <c r="T128" s="297">
        <f>IFERROR(INDEX(业绩录入!V$9:V$10001,MATCH($B128,业绩录入!$D$9:$D$10001,0)),0)</f>
        <v>0</v>
      </c>
      <c r="U128" s="676"/>
      <c r="V128" s="297"/>
      <c r="W128" s="297"/>
      <c r="X128" s="297"/>
      <c r="Y128" s="297">
        <f>IFERROR(INDEX(业绩录入!W$9:W$10001,MATCH($B128,业绩录入!$D$9:$D$10001,0)),0)</f>
        <v>0</v>
      </c>
      <c r="Z128" s="297">
        <f>IFERROR(INDEX(业绩录入!X$9:X$10001,MATCH($B128,业绩录入!$D$9:$D$10001,0)),0)</f>
        <v>0</v>
      </c>
      <c r="AA128" s="297">
        <f>IFERROR(INDEX(业绩录入!Y$9:Y$10001,MATCH($B128,业绩录入!$D$9:$D$10001,0)),0)</f>
        <v>0</v>
      </c>
      <c r="AB128" s="297">
        <f>IFERROR(INDEX(业绩录入!Z$9:Z$10001,MATCH($B128,业绩录入!$D$9:$D$10001,0)),0)</f>
        <v>0</v>
      </c>
      <c r="AC128" s="297">
        <f>IFERROR(INDEX(业绩录入!AA$9:AA$10001,MATCH($B128,业绩录入!$D$9:$D$10001,0)),0)</f>
        <v>0</v>
      </c>
      <c r="AD128" s="297">
        <f>IFERROR(INDEX(业绩录入!AB$9:AB$10001,MATCH($B128,业绩录入!$D$9:$D$10001,0)),0)</f>
        <v>0</v>
      </c>
      <c r="AE128" s="297">
        <f>IFERROR(INDEX(业绩录入!AC$9:AC$10001,MATCH($B128,业绩录入!$D$9:$D$10001,0)),0)</f>
        <v>0</v>
      </c>
      <c r="AF128" s="297">
        <f>IFERROR(INDEX(业绩录入!AD$9:AD$10001,MATCH($B128,业绩录入!$D$9:$D$10001,0)),0)</f>
        <v>0</v>
      </c>
      <c r="AG128" s="297">
        <f>IFERROR(INDEX(业绩录入!AE$9:AE$10001,MATCH($B128,业绩录入!$D$9:$D$10001,0)),0)</f>
        <v>0</v>
      </c>
      <c r="AH128" s="297">
        <f>IFERROR(INDEX(业绩录入!AF$9:AF$10001,MATCH($B128,业绩录入!$D$9:$D$10001,0)),0)</f>
        <v>0</v>
      </c>
      <c r="AI128" s="297">
        <f>IFERROR(INDEX(业绩录入!AG$9:AG$10001,MATCH($B128,业绩录入!$D$9:$D$10001,0)),0)</f>
        <v>0</v>
      </c>
      <c r="AJ128" s="297">
        <f>IFERROR(INDEX(业绩录入!AH$9:AH$10001,MATCH($B128,业绩录入!$D$9:$D$10001,0)),0)</f>
        <v>0</v>
      </c>
      <c r="AK128" s="297">
        <f>IFERROR(INDEX(业绩录入!AI$9:AI$10001,MATCH($B128,业绩录入!$D$9:$D$10001,0)),0)</f>
        <v>0</v>
      </c>
      <c r="AL128" s="297">
        <f>IFERROR(INDEX(业绩录入!AJ$9:AJ$10001,MATCH($B128,业绩录入!$D$9:$D$10001,0)),0)</f>
        <v>0</v>
      </c>
      <c r="AM128" s="297">
        <f>IFERROR(INDEX(业绩录入!AK$9:AK$10001,MATCH($B128,业绩录入!$D$9:$D$10001,0)),0)</f>
        <v>0</v>
      </c>
      <c r="AN128" s="297">
        <f>IFERROR(INDEX(业绩录入!AL$9:AL$10001,MATCH($B128,业绩录入!$D$9:$D$10001,0)),0)</f>
        <v>0</v>
      </c>
      <c r="AO128" s="297">
        <f>IFERROR(INDEX(业绩录入!AM$9:AM$10001,MATCH($B128,业绩录入!$D$9:$D$10001,0)),0)</f>
        <v>0</v>
      </c>
      <c r="AP128" s="297">
        <f>IFERROR(INDEX(业绩录入!AN$9:AN$10001,MATCH($B128,业绩录入!$D$9:$D$10001,0)),0)</f>
        <v>0</v>
      </c>
      <c r="AQ128" s="297">
        <f>IFERROR(INDEX(业绩录入!AO$9:AO$10001,MATCH($B128,业绩录入!$D$9:$D$10001,0)),0)</f>
        <v>0</v>
      </c>
      <c r="AR128" s="297">
        <f>IFERROR(INDEX(业绩录入!AP$9:AP$10001,MATCH($B128,业绩录入!$D$9:$D$10001,0)),0)</f>
        <v>0</v>
      </c>
      <c r="AS128" s="297">
        <f>IFERROR(INDEX(业绩录入!AQ$9:AQ$10001,MATCH($B128,业绩录入!$D$9:$D$10001,0)),0)</f>
        <v>0</v>
      </c>
      <c r="AT128" s="297">
        <f>IFERROR(INDEX(业绩录入!AR$9:AR$10001,MATCH($B128,业绩录入!$D$9:$D$10001,0)),0)</f>
        <v>0</v>
      </c>
      <c r="AU128" s="297">
        <f>IFERROR(INDEX(业绩录入!AS$9:AS$10001,MATCH($B128,业绩录入!$D$9:$D$10001,0)),0)</f>
        <v>0</v>
      </c>
      <c r="AV128" s="297">
        <f>IFERROR(INDEX(业绩录入!AT$9:AT$10001,MATCH($B128,业绩录入!$D$9:$D$10001,0)),0)</f>
        <v>0</v>
      </c>
      <c r="AW128" s="297">
        <f>IFERROR(INDEX(业绩录入!AU$9:AU$10001,MATCH($B128,业绩录入!$D$9:$D$10001,0)),0)</f>
        <v>0</v>
      </c>
      <c r="AX128" s="297">
        <f>IFERROR(INDEX(业绩录入!AV$9:AV$10001,MATCH($B128,业绩录入!$D$9:$D$10001,0)),0)</f>
        <v>0</v>
      </c>
      <c r="AY128" s="297">
        <f>IFERROR(INDEX(业绩录入!AW$9:AW$10001,MATCH($B128,业绩录入!$D$9:$D$10001,0)),0)</f>
        <v>0</v>
      </c>
      <c r="AZ128" s="297">
        <f>IFERROR(INDEX(业绩录入!AX$9:AX$10001,MATCH($B128,业绩录入!$D$9:$D$10001,0)),0)</f>
        <v>0</v>
      </c>
      <c r="BA128" s="297">
        <f>IFERROR(INDEX(业绩录入!AY$9:AY$10001,MATCH($B128,业绩录入!$D$9:$D$10001,0)),0)</f>
        <v>0</v>
      </c>
      <c r="BB128" s="297">
        <f>IFERROR(INDEX(业绩录入!AZ$9:AZ$10001,MATCH($B128,业绩录入!$D$9:$D$10001,0)),0)</f>
        <v>0</v>
      </c>
      <c r="BC128" s="297">
        <f>IFERROR(INDEX(业绩录入!BA$9:BA$10001,MATCH($B128,业绩录入!$D$9:$D$10001,0)),0)</f>
        <v>0</v>
      </c>
      <c r="BD128" s="297">
        <f>IFERROR(INDEX(业绩录入!BB$9:BB$10001,MATCH($B128,业绩录入!$D$9:$D$10001,0)),0)</f>
        <v>0</v>
      </c>
      <c r="BE128" s="297">
        <f>IFERROR(INDEX(业绩录入!BC$9:BC$10001,MATCH($B128,业绩录入!$D$9:$D$10001,0)),0)</f>
        <v>0</v>
      </c>
      <c r="BF128" s="297">
        <f>IFERROR(INDEX(业绩录入!BD$9:BD$10001,MATCH($B128,业绩录入!$D$9:$D$10001,0)),0)</f>
        <v>0</v>
      </c>
      <c r="BG128" s="297">
        <f>IFERROR(INDEX(业绩录入!BE$9:BE$10001,MATCH($B128,业绩录入!$D$9:$D$10001,0)),0)</f>
        <v>0</v>
      </c>
      <c r="BH128" s="297">
        <f>IFERROR(INDEX(业绩录入!BF$9:BF$10001,MATCH($B128,业绩录入!$D$9:$D$10001,0)),0)</f>
        <v>0</v>
      </c>
      <c r="BI128" s="297">
        <f>IFERROR(INDEX(业绩录入!BG$9:BG$10001,MATCH($B128,业绩录入!$D$9:$D$10001,0)),0)</f>
        <v>0</v>
      </c>
      <c r="BJ128" s="297">
        <f>IFERROR(INDEX(业绩录入!BH$9:BH$10001,MATCH($B128,业绩录入!$D$9:$D$10001,0)),0)</f>
        <v>0</v>
      </c>
      <c r="BK128" s="297">
        <f>IFERROR(INDEX(业绩录入!BI$9:BI$10001,MATCH($B128,业绩录入!$D$9:$D$10001,0)),0)</f>
        <v>0</v>
      </c>
      <c r="BL128" s="297">
        <f>IFERROR(INDEX(业绩录入!BJ$9:BJ$10001,MATCH($B128,业绩录入!$D$9:$D$10001,0)),0)</f>
        <v>0</v>
      </c>
      <c r="BM128" s="297">
        <f>IFERROR(INDEX(业绩录入!BK$9:BK$10001,MATCH($B128,业绩录入!$D$9:$D$10001,0)),0)</f>
        <v>0</v>
      </c>
      <c r="BN128" s="297">
        <f>IFERROR(INDEX(业绩录入!BL$9:BL$10001,MATCH($B128,业绩录入!$D$9:$D$10001,0)),0)</f>
        <v>0</v>
      </c>
      <c r="BO128" s="297">
        <f>IFERROR(INDEX(业绩录入!BM$9:BM$10001,MATCH($B128,业绩录入!$D$9:$D$10001,0)),0)</f>
        <v>0</v>
      </c>
      <c r="BP128" s="297">
        <f>IFERROR(INDEX(业绩录入!BN$9:BN$10001,MATCH($B128,业绩录入!$D$9:$D$10001,0)),0)</f>
        <v>0</v>
      </c>
      <c r="BQ128" s="297">
        <f>IFERROR(INDEX(业绩录入!BO$9:BO$10001,MATCH($B128,业绩录入!$D$9:$D$10001,0)),0)</f>
        <v>0</v>
      </c>
      <c r="BR128" s="297">
        <f>IFERROR(INDEX(业绩录入!BP$9:BP$10001,MATCH($B128,业绩录入!$D$9:$D$10001,0)),0)</f>
        <v>0</v>
      </c>
      <c r="BS128" s="297">
        <f>IFERROR(INDEX(业绩录入!BQ$9:BQ$10001,MATCH($B128,业绩录入!$D$9:$D$10001,0)),0)</f>
        <v>0</v>
      </c>
      <c r="BT128" s="297">
        <f>IFERROR(INDEX(业绩录入!BR$9:BR$10001,MATCH($B128,业绩录入!$D$9:$D$10001,0)),0)</f>
        <v>0</v>
      </c>
      <c r="BU128" s="297">
        <f>IFERROR(INDEX(业绩录入!BS$9:BS$10001,MATCH($B128,业绩录入!$D$9:$D$10001,0)),0)</f>
        <v>0</v>
      </c>
      <c r="BV128" s="297">
        <f>IFERROR(INDEX(业绩录入!BT$9:BT$10001,MATCH($B128,业绩录入!$D$9:$D$10001,0)),0)</f>
        <v>0</v>
      </c>
      <c r="BW128" s="297">
        <f>IFERROR(INDEX(业绩录入!BU$9:BU$10001,MATCH($B128,业绩录入!$D$9:$D$10001,0)),0)</f>
        <v>0</v>
      </c>
      <c r="BX128" s="297">
        <f>IFERROR(INDEX(业绩录入!BV$9:BV$10001,MATCH($B128,业绩录入!$D$9:$D$10001,0)),0)</f>
        <v>0</v>
      </c>
      <c r="BY128" s="297">
        <f>IFERROR(INDEX(业绩录入!BW$9:BW$10001,MATCH($B128,业绩录入!$D$9:$D$10001,0)),0)</f>
        <v>0</v>
      </c>
      <c r="BZ128" s="297">
        <f>IFERROR(INDEX(业绩录入!BX$9:BX$10001,MATCH($B128,业绩录入!$D$9:$D$10001,0)),0)</f>
        <v>0</v>
      </c>
      <c r="CA128" s="297">
        <f>IFERROR(INDEX(业绩录入!BY$9:BY$10001,MATCH($B128,业绩录入!$D$9:$D$10001,0)),0)</f>
        <v>0</v>
      </c>
      <c r="CB128" s="297">
        <f>IFERROR(INDEX(业绩录入!BZ$9:BZ$10001,MATCH($B128,业绩录入!$D$9:$D$10001,0)),0)</f>
        <v>0</v>
      </c>
      <c r="CC128" s="297">
        <f>IFERROR(INDEX(业绩录入!CA$9:CA$10001,MATCH($B128,业绩录入!$D$9:$D$10001,0)),0)</f>
        <v>0</v>
      </c>
      <c r="CD128" s="297">
        <f>IFERROR(INDEX(业绩录入!CB$9:CB$10001,MATCH($B128,业绩录入!$D$9:$D$10001,0)),0)</f>
        <v>0</v>
      </c>
      <c r="CE128" s="297">
        <f>IFERROR(INDEX(业绩录入!CC$9:CC$10001,MATCH($B128,业绩录入!$D$9:$D$10001,0)),0)</f>
        <v>0</v>
      </c>
      <c r="CF128" s="297">
        <f>IFERROR(INDEX(业绩录入!CD$9:CD$10001,MATCH($B128,业绩录入!$D$9:$D$10001,0)),0)</f>
        <v>0</v>
      </c>
      <c r="CG128" s="297">
        <f>IFERROR(INDEX(业绩录入!CE$9:CE$10001,MATCH($B128,业绩录入!$D$9:$D$10001,0)),0)</f>
        <v>0</v>
      </c>
      <c r="CH128" s="297">
        <f>IFERROR(INDEX(业绩录入!CF$9:CF$10001,MATCH($B128,业绩录入!$D$9:$D$10001,0)),0)</f>
        <v>0</v>
      </c>
      <c r="CI128" s="297">
        <f>IFERROR(INDEX(业绩录入!CG$9:CG$10001,MATCH($B128,业绩录入!$D$9:$D$10001,0)),0)</f>
        <v>0</v>
      </c>
    </row>
    <row r="129" spans="1:87" s="319" customFormat="1">
      <c r="A129" s="638">
        <f t="shared" si="5"/>
        <v>0</v>
      </c>
      <c r="B129" s="297" t="str">
        <f>IFERROR(INDEX(业绩录入!$D$9:$D$44,MATCH(SMALL(业绩录入!$A$9:$A$44,ROW(A83)),业绩录入!$A$9:$A$44,0)),"")</f>
        <v/>
      </c>
      <c r="C129" s="297">
        <f>IFERROR(INDEX(业绩录入!E$9:E$10001,MATCH($B129,业绩录入!$D$9:$D$10001,0)),0)</f>
        <v>0</v>
      </c>
      <c r="D129" s="297">
        <f>IFERROR(INDEX(业绩录入!F$9:F$10001,MATCH($B129,业绩录入!$D$9:$D$10001,0)),0)</f>
        <v>0</v>
      </c>
      <c r="E129" s="297">
        <f>IFERROR(INDEX(业绩录入!G$9:G$10001,MATCH($B129,业绩录入!$D$9:$D$10001,0)),0)</f>
        <v>0</v>
      </c>
      <c r="F129" s="297">
        <f>IFERROR(INDEX(业绩录入!H$9:H$10001,MATCH($B129,业绩录入!$D$9:$D$10001,0)),0)</f>
        <v>0</v>
      </c>
      <c r="G129" s="297">
        <f>IFERROR(INDEX(业绩录入!I$9:I$10001,MATCH($B129,业绩录入!$D$9:$D$10001,0)),0)</f>
        <v>0</v>
      </c>
      <c r="H129" s="297">
        <f>IFERROR(INDEX(业绩录入!J$9:J$10001,MATCH($B129,业绩录入!$D$9:$D$10001,0)),0)</f>
        <v>0</v>
      </c>
      <c r="I129" s="297">
        <f>IFERROR(INDEX(业绩录入!K$9:K$10001,MATCH($B129,业绩录入!$D$9:$D$10001,0)),0)</f>
        <v>0</v>
      </c>
      <c r="J129" s="297">
        <f>IFERROR(INDEX(业绩录入!L$9:L$10001,MATCH($B129,业绩录入!$D$9:$D$10001,0)),0)</f>
        <v>0</v>
      </c>
      <c r="K129" s="297">
        <f>IFERROR(INDEX(业绩录入!M$9:M$10001,MATCH($B129,业绩录入!$D$9:$D$10001,0)),0)</f>
        <v>0</v>
      </c>
      <c r="L129" s="297">
        <f>IFERROR(INDEX(业绩录入!N$9:N$10001,MATCH($B129,业绩录入!$D$9:$D$10001,0)),0)</f>
        <v>0</v>
      </c>
      <c r="M129" s="297">
        <f>IFERROR(INDEX(业绩录入!O$9:O$10001,MATCH($B129,业绩录入!$D$9:$D$10001,0)),0)</f>
        <v>0</v>
      </c>
      <c r="N129" s="297">
        <f>IFERROR(INDEX(业绩录入!P$9:P$10001,MATCH($B129,业绩录入!$D$9:$D$10001,0)),0)</f>
        <v>0</v>
      </c>
      <c r="O129" s="297">
        <f>IFERROR(INDEX(业绩录入!Q$9:Q$10001,MATCH($B129,业绩录入!$D$9:$D$10001,0)),0)</f>
        <v>0</v>
      </c>
      <c r="P129" s="297">
        <f>IFERROR(INDEX(业绩录入!R$9:R$10001,MATCH($B129,业绩录入!$D$9:$D$10001,0)),0)</f>
        <v>0</v>
      </c>
      <c r="Q129" s="297">
        <f>IFERROR(INDEX(业绩录入!S$9:S$10001,MATCH($B129,业绩录入!$D$9:$D$10001,0)),0)</f>
        <v>0</v>
      </c>
      <c r="R129" s="297">
        <f>IFERROR(INDEX(业绩录入!T$9:T$10001,MATCH($B129,业绩录入!$D$9:$D$10001,0)),0)</f>
        <v>0</v>
      </c>
      <c r="S129" s="297">
        <f>IFERROR(INDEX(业绩录入!U$9:U$10001,MATCH($B129,业绩录入!$D$9:$D$10001,0)),0)</f>
        <v>0</v>
      </c>
      <c r="T129" s="297">
        <f>IFERROR(INDEX(业绩录入!V$9:V$10001,MATCH($B129,业绩录入!$D$9:$D$10001,0)),0)</f>
        <v>0</v>
      </c>
      <c r="U129" s="676"/>
      <c r="V129" s="297"/>
      <c r="W129" s="297"/>
      <c r="X129" s="297"/>
      <c r="Y129" s="297">
        <f>IFERROR(INDEX(业绩录入!W$9:W$10001,MATCH($B129,业绩录入!$D$9:$D$10001,0)),0)</f>
        <v>0</v>
      </c>
      <c r="Z129" s="297">
        <f>IFERROR(INDEX(业绩录入!X$9:X$10001,MATCH($B129,业绩录入!$D$9:$D$10001,0)),0)</f>
        <v>0</v>
      </c>
      <c r="AA129" s="297">
        <f>IFERROR(INDEX(业绩录入!Y$9:Y$10001,MATCH($B129,业绩录入!$D$9:$D$10001,0)),0)</f>
        <v>0</v>
      </c>
      <c r="AB129" s="297">
        <f>IFERROR(INDEX(业绩录入!Z$9:Z$10001,MATCH($B129,业绩录入!$D$9:$D$10001,0)),0)</f>
        <v>0</v>
      </c>
      <c r="AC129" s="297">
        <f>IFERROR(INDEX(业绩录入!AA$9:AA$10001,MATCH($B129,业绩录入!$D$9:$D$10001,0)),0)</f>
        <v>0</v>
      </c>
      <c r="AD129" s="297">
        <f>IFERROR(INDEX(业绩录入!AB$9:AB$10001,MATCH($B129,业绩录入!$D$9:$D$10001,0)),0)</f>
        <v>0</v>
      </c>
      <c r="AE129" s="297">
        <f>IFERROR(INDEX(业绩录入!AC$9:AC$10001,MATCH($B129,业绩录入!$D$9:$D$10001,0)),0)</f>
        <v>0</v>
      </c>
      <c r="AF129" s="297">
        <f>IFERROR(INDEX(业绩录入!AD$9:AD$10001,MATCH($B129,业绩录入!$D$9:$D$10001,0)),0)</f>
        <v>0</v>
      </c>
      <c r="AG129" s="297">
        <f>IFERROR(INDEX(业绩录入!AE$9:AE$10001,MATCH($B129,业绩录入!$D$9:$D$10001,0)),0)</f>
        <v>0</v>
      </c>
      <c r="AH129" s="297">
        <f>IFERROR(INDEX(业绩录入!AF$9:AF$10001,MATCH($B129,业绩录入!$D$9:$D$10001,0)),0)</f>
        <v>0</v>
      </c>
      <c r="AI129" s="297">
        <f>IFERROR(INDEX(业绩录入!AG$9:AG$10001,MATCH($B129,业绩录入!$D$9:$D$10001,0)),0)</f>
        <v>0</v>
      </c>
      <c r="AJ129" s="297">
        <f>IFERROR(INDEX(业绩录入!AH$9:AH$10001,MATCH($B129,业绩录入!$D$9:$D$10001,0)),0)</f>
        <v>0</v>
      </c>
      <c r="AK129" s="297">
        <f>IFERROR(INDEX(业绩录入!AI$9:AI$10001,MATCH($B129,业绩录入!$D$9:$D$10001,0)),0)</f>
        <v>0</v>
      </c>
      <c r="AL129" s="297">
        <f>IFERROR(INDEX(业绩录入!AJ$9:AJ$10001,MATCH($B129,业绩录入!$D$9:$D$10001,0)),0)</f>
        <v>0</v>
      </c>
      <c r="AM129" s="297">
        <f>IFERROR(INDEX(业绩录入!AK$9:AK$10001,MATCH($B129,业绩录入!$D$9:$D$10001,0)),0)</f>
        <v>0</v>
      </c>
      <c r="AN129" s="297">
        <f>IFERROR(INDEX(业绩录入!AL$9:AL$10001,MATCH($B129,业绩录入!$D$9:$D$10001,0)),0)</f>
        <v>0</v>
      </c>
      <c r="AO129" s="297">
        <f>IFERROR(INDEX(业绩录入!AM$9:AM$10001,MATCH($B129,业绩录入!$D$9:$D$10001,0)),0)</f>
        <v>0</v>
      </c>
      <c r="AP129" s="297">
        <f>IFERROR(INDEX(业绩录入!AN$9:AN$10001,MATCH($B129,业绩录入!$D$9:$D$10001,0)),0)</f>
        <v>0</v>
      </c>
      <c r="AQ129" s="297">
        <f>IFERROR(INDEX(业绩录入!AO$9:AO$10001,MATCH($B129,业绩录入!$D$9:$D$10001,0)),0)</f>
        <v>0</v>
      </c>
      <c r="AR129" s="297">
        <f>IFERROR(INDEX(业绩录入!AP$9:AP$10001,MATCH($B129,业绩录入!$D$9:$D$10001,0)),0)</f>
        <v>0</v>
      </c>
      <c r="AS129" s="297">
        <f>IFERROR(INDEX(业绩录入!AQ$9:AQ$10001,MATCH($B129,业绩录入!$D$9:$D$10001,0)),0)</f>
        <v>0</v>
      </c>
      <c r="AT129" s="297">
        <f>IFERROR(INDEX(业绩录入!AR$9:AR$10001,MATCH($B129,业绩录入!$D$9:$D$10001,0)),0)</f>
        <v>0</v>
      </c>
      <c r="AU129" s="297">
        <f>IFERROR(INDEX(业绩录入!AS$9:AS$10001,MATCH($B129,业绩录入!$D$9:$D$10001,0)),0)</f>
        <v>0</v>
      </c>
      <c r="AV129" s="297">
        <f>IFERROR(INDEX(业绩录入!AT$9:AT$10001,MATCH($B129,业绩录入!$D$9:$D$10001,0)),0)</f>
        <v>0</v>
      </c>
      <c r="AW129" s="297">
        <f>IFERROR(INDEX(业绩录入!AU$9:AU$10001,MATCH($B129,业绩录入!$D$9:$D$10001,0)),0)</f>
        <v>0</v>
      </c>
      <c r="AX129" s="297">
        <f>IFERROR(INDEX(业绩录入!AV$9:AV$10001,MATCH($B129,业绩录入!$D$9:$D$10001,0)),0)</f>
        <v>0</v>
      </c>
      <c r="AY129" s="297">
        <f>IFERROR(INDEX(业绩录入!AW$9:AW$10001,MATCH($B129,业绩录入!$D$9:$D$10001,0)),0)</f>
        <v>0</v>
      </c>
      <c r="AZ129" s="297">
        <f>IFERROR(INDEX(业绩录入!AX$9:AX$10001,MATCH($B129,业绩录入!$D$9:$D$10001,0)),0)</f>
        <v>0</v>
      </c>
      <c r="BA129" s="297">
        <f>IFERROR(INDEX(业绩录入!AY$9:AY$10001,MATCH($B129,业绩录入!$D$9:$D$10001,0)),0)</f>
        <v>0</v>
      </c>
      <c r="BB129" s="297">
        <f>IFERROR(INDEX(业绩录入!AZ$9:AZ$10001,MATCH($B129,业绩录入!$D$9:$D$10001,0)),0)</f>
        <v>0</v>
      </c>
      <c r="BC129" s="297">
        <f>IFERROR(INDEX(业绩录入!BA$9:BA$10001,MATCH($B129,业绩录入!$D$9:$D$10001,0)),0)</f>
        <v>0</v>
      </c>
      <c r="BD129" s="297">
        <f>IFERROR(INDEX(业绩录入!BB$9:BB$10001,MATCH($B129,业绩录入!$D$9:$D$10001,0)),0)</f>
        <v>0</v>
      </c>
      <c r="BE129" s="297">
        <f>IFERROR(INDEX(业绩录入!BC$9:BC$10001,MATCH($B129,业绩录入!$D$9:$D$10001,0)),0)</f>
        <v>0</v>
      </c>
      <c r="BF129" s="297">
        <f>IFERROR(INDEX(业绩录入!BD$9:BD$10001,MATCH($B129,业绩录入!$D$9:$D$10001,0)),0)</f>
        <v>0</v>
      </c>
      <c r="BG129" s="297">
        <f>IFERROR(INDEX(业绩录入!BE$9:BE$10001,MATCH($B129,业绩录入!$D$9:$D$10001,0)),0)</f>
        <v>0</v>
      </c>
      <c r="BH129" s="297">
        <f>IFERROR(INDEX(业绩录入!BF$9:BF$10001,MATCH($B129,业绩录入!$D$9:$D$10001,0)),0)</f>
        <v>0</v>
      </c>
      <c r="BI129" s="297">
        <f>IFERROR(INDEX(业绩录入!BG$9:BG$10001,MATCH($B129,业绩录入!$D$9:$D$10001,0)),0)</f>
        <v>0</v>
      </c>
      <c r="BJ129" s="297">
        <f>IFERROR(INDEX(业绩录入!BH$9:BH$10001,MATCH($B129,业绩录入!$D$9:$D$10001,0)),0)</f>
        <v>0</v>
      </c>
      <c r="BK129" s="297">
        <f>IFERROR(INDEX(业绩录入!BI$9:BI$10001,MATCH($B129,业绩录入!$D$9:$D$10001,0)),0)</f>
        <v>0</v>
      </c>
      <c r="BL129" s="297">
        <f>IFERROR(INDEX(业绩录入!BJ$9:BJ$10001,MATCH($B129,业绩录入!$D$9:$D$10001,0)),0)</f>
        <v>0</v>
      </c>
      <c r="BM129" s="297">
        <f>IFERROR(INDEX(业绩录入!BK$9:BK$10001,MATCH($B129,业绩录入!$D$9:$D$10001,0)),0)</f>
        <v>0</v>
      </c>
      <c r="BN129" s="297">
        <f>IFERROR(INDEX(业绩录入!BL$9:BL$10001,MATCH($B129,业绩录入!$D$9:$D$10001,0)),0)</f>
        <v>0</v>
      </c>
      <c r="BO129" s="297">
        <f>IFERROR(INDEX(业绩录入!BM$9:BM$10001,MATCH($B129,业绩录入!$D$9:$D$10001,0)),0)</f>
        <v>0</v>
      </c>
      <c r="BP129" s="297">
        <f>IFERROR(INDEX(业绩录入!BN$9:BN$10001,MATCH($B129,业绩录入!$D$9:$D$10001,0)),0)</f>
        <v>0</v>
      </c>
      <c r="BQ129" s="297">
        <f>IFERROR(INDEX(业绩录入!BO$9:BO$10001,MATCH($B129,业绩录入!$D$9:$D$10001,0)),0)</f>
        <v>0</v>
      </c>
      <c r="BR129" s="297">
        <f>IFERROR(INDEX(业绩录入!BP$9:BP$10001,MATCH($B129,业绩录入!$D$9:$D$10001,0)),0)</f>
        <v>0</v>
      </c>
      <c r="BS129" s="297">
        <f>IFERROR(INDEX(业绩录入!BQ$9:BQ$10001,MATCH($B129,业绩录入!$D$9:$D$10001,0)),0)</f>
        <v>0</v>
      </c>
      <c r="BT129" s="297">
        <f>IFERROR(INDEX(业绩录入!BR$9:BR$10001,MATCH($B129,业绩录入!$D$9:$D$10001,0)),0)</f>
        <v>0</v>
      </c>
      <c r="BU129" s="297">
        <f>IFERROR(INDEX(业绩录入!BS$9:BS$10001,MATCH($B129,业绩录入!$D$9:$D$10001,0)),0)</f>
        <v>0</v>
      </c>
      <c r="BV129" s="297">
        <f>IFERROR(INDEX(业绩录入!BT$9:BT$10001,MATCH($B129,业绩录入!$D$9:$D$10001,0)),0)</f>
        <v>0</v>
      </c>
      <c r="BW129" s="297">
        <f>IFERROR(INDEX(业绩录入!BU$9:BU$10001,MATCH($B129,业绩录入!$D$9:$D$10001,0)),0)</f>
        <v>0</v>
      </c>
      <c r="BX129" s="297">
        <f>IFERROR(INDEX(业绩录入!BV$9:BV$10001,MATCH($B129,业绩录入!$D$9:$D$10001,0)),0)</f>
        <v>0</v>
      </c>
      <c r="BY129" s="297">
        <f>IFERROR(INDEX(业绩录入!BW$9:BW$10001,MATCH($B129,业绩录入!$D$9:$D$10001,0)),0)</f>
        <v>0</v>
      </c>
      <c r="BZ129" s="297">
        <f>IFERROR(INDEX(业绩录入!BX$9:BX$10001,MATCH($B129,业绩录入!$D$9:$D$10001,0)),0)</f>
        <v>0</v>
      </c>
      <c r="CA129" s="297">
        <f>IFERROR(INDEX(业绩录入!BY$9:BY$10001,MATCH($B129,业绩录入!$D$9:$D$10001,0)),0)</f>
        <v>0</v>
      </c>
      <c r="CB129" s="297">
        <f>IFERROR(INDEX(业绩录入!BZ$9:BZ$10001,MATCH($B129,业绩录入!$D$9:$D$10001,0)),0)</f>
        <v>0</v>
      </c>
      <c r="CC129" s="297">
        <f>IFERROR(INDEX(业绩录入!CA$9:CA$10001,MATCH($B129,业绩录入!$D$9:$D$10001,0)),0)</f>
        <v>0</v>
      </c>
      <c r="CD129" s="297">
        <f>IFERROR(INDEX(业绩录入!CB$9:CB$10001,MATCH($B129,业绩录入!$D$9:$D$10001,0)),0)</f>
        <v>0</v>
      </c>
      <c r="CE129" s="297">
        <f>IFERROR(INDEX(业绩录入!CC$9:CC$10001,MATCH($B129,业绩录入!$D$9:$D$10001,0)),0)</f>
        <v>0</v>
      </c>
      <c r="CF129" s="297">
        <f>IFERROR(INDEX(业绩录入!CD$9:CD$10001,MATCH($B129,业绩录入!$D$9:$D$10001,0)),0)</f>
        <v>0</v>
      </c>
      <c r="CG129" s="297">
        <f>IFERROR(INDEX(业绩录入!CE$9:CE$10001,MATCH($B129,业绩录入!$D$9:$D$10001,0)),0)</f>
        <v>0</v>
      </c>
      <c r="CH129" s="297">
        <f>IFERROR(INDEX(业绩录入!CF$9:CF$10001,MATCH($B129,业绩录入!$D$9:$D$10001,0)),0)</f>
        <v>0</v>
      </c>
      <c r="CI129" s="297">
        <f>IFERROR(INDEX(业绩录入!CG$9:CG$10001,MATCH($B129,业绩录入!$D$9:$D$10001,0)),0)</f>
        <v>0</v>
      </c>
    </row>
    <row r="130" spans="1:87" s="319" customFormat="1">
      <c r="A130" s="638">
        <f t="shared" si="5"/>
        <v>0</v>
      </c>
      <c r="B130" s="297" t="str">
        <f>IFERROR(INDEX(业绩录入!$D$9:$D$44,MATCH(SMALL(业绩录入!$A$9:$A$44,ROW(A84)),业绩录入!$A$9:$A$44,0)),"")</f>
        <v/>
      </c>
      <c r="C130" s="297">
        <f>IFERROR(INDEX(业绩录入!E$9:E$10001,MATCH($B130,业绩录入!$D$9:$D$10001,0)),0)</f>
        <v>0</v>
      </c>
      <c r="D130" s="297">
        <f>IFERROR(INDEX(业绩录入!F$9:F$10001,MATCH($B130,业绩录入!$D$9:$D$10001,0)),0)</f>
        <v>0</v>
      </c>
      <c r="E130" s="297">
        <f>IFERROR(INDEX(业绩录入!G$9:G$10001,MATCH($B130,业绩录入!$D$9:$D$10001,0)),0)</f>
        <v>0</v>
      </c>
      <c r="F130" s="297">
        <f>IFERROR(INDEX(业绩录入!H$9:H$10001,MATCH($B130,业绩录入!$D$9:$D$10001,0)),0)</f>
        <v>0</v>
      </c>
      <c r="G130" s="297">
        <f>IFERROR(INDEX(业绩录入!I$9:I$10001,MATCH($B130,业绩录入!$D$9:$D$10001,0)),0)</f>
        <v>0</v>
      </c>
      <c r="H130" s="297">
        <f>IFERROR(INDEX(业绩录入!J$9:J$10001,MATCH($B130,业绩录入!$D$9:$D$10001,0)),0)</f>
        <v>0</v>
      </c>
      <c r="I130" s="297">
        <f>IFERROR(INDEX(业绩录入!K$9:K$10001,MATCH($B130,业绩录入!$D$9:$D$10001,0)),0)</f>
        <v>0</v>
      </c>
      <c r="J130" s="297">
        <f>IFERROR(INDEX(业绩录入!L$9:L$10001,MATCH($B130,业绩录入!$D$9:$D$10001,0)),0)</f>
        <v>0</v>
      </c>
      <c r="K130" s="297">
        <f>IFERROR(INDEX(业绩录入!M$9:M$10001,MATCH($B130,业绩录入!$D$9:$D$10001,0)),0)</f>
        <v>0</v>
      </c>
      <c r="L130" s="297">
        <f>IFERROR(INDEX(业绩录入!N$9:N$10001,MATCH($B130,业绩录入!$D$9:$D$10001,0)),0)</f>
        <v>0</v>
      </c>
      <c r="M130" s="297">
        <f>IFERROR(INDEX(业绩录入!O$9:O$10001,MATCH($B130,业绩录入!$D$9:$D$10001,0)),0)</f>
        <v>0</v>
      </c>
      <c r="N130" s="297">
        <f>IFERROR(INDEX(业绩录入!P$9:P$10001,MATCH($B130,业绩录入!$D$9:$D$10001,0)),0)</f>
        <v>0</v>
      </c>
      <c r="O130" s="297">
        <f>IFERROR(INDEX(业绩录入!Q$9:Q$10001,MATCH($B130,业绩录入!$D$9:$D$10001,0)),0)</f>
        <v>0</v>
      </c>
      <c r="P130" s="297">
        <f>IFERROR(INDEX(业绩录入!R$9:R$10001,MATCH($B130,业绩录入!$D$9:$D$10001,0)),0)</f>
        <v>0</v>
      </c>
      <c r="Q130" s="297">
        <f>IFERROR(INDEX(业绩录入!S$9:S$10001,MATCH($B130,业绩录入!$D$9:$D$10001,0)),0)</f>
        <v>0</v>
      </c>
      <c r="R130" s="297">
        <f>IFERROR(INDEX(业绩录入!T$9:T$10001,MATCH($B130,业绩录入!$D$9:$D$10001,0)),0)</f>
        <v>0</v>
      </c>
      <c r="S130" s="297">
        <f>IFERROR(INDEX(业绩录入!U$9:U$10001,MATCH($B130,业绩录入!$D$9:$D$10001,0)),0)</f>
        <v>0</v>
      </c>
      <c r="T130" s="297">
        <f>IFERROR(INDEX(业绩录入!V$9:V$10001,MATCH($B130,业绩录入!$D$9:$D$10001,0)),0)</f>
        <v>0</v>
      </c>
      <c r="U130" s="676"/>
      <c r="V130" s="297"/>
      <c r="W130" s="297"/>
      <c r="X130" s="297"/>
      <c r="Y130" s="297">
        <f>IFERROR(INDEX(业绩录入!W$9:W$10001,MATCH($B130,业绩录入!$D$9:$D$10001,0)),0)</f>
        <v>0</v>
      </c>
      <c r="Z130" s="297">
        <f>IFERROR(INDEX(业绩录入!X$9:X$10001,MATCH($B130,业绩录入!$D$9:$D$10001,0)),0)</f>
        <v>0</v>
      </c>
      <c r="AA130" s="297">
        <f>IFERROR(INDEX(业绩录入!Y$9:Y$10001,MATCH($B130,业绩录入!$D$9:$D$10001,0)),0)</f>
        <v>0</v>
      </c>
      <c r="AB130" s="297">
        <f>IFERROR(INDEX(业绩录入!Z$9:Z$10001,MATCH($B130,业绩录入!$D$9:$D$10001,0)),0)</f>
        <v>0</v>
      </c>
      <c r="AC130" s="297">
        <f>IFERROR(INDEX(业绩录入!AA$9:AA$10001,MATCH($B130,业绩录入!$D$9:$D$10001,0)),0)</f>
        <v>0</v>
      </c>
      <c r="AD130" s="297">
        <f>IFERROR(INDEX(业绩录入!AB$9:AB$10001,MATCH($B130,业绩录入!$D$9:$D$10001,0)),0)</f>
        <v>0</v>
      </c>
      <c r="AE130" s="297">
        <f>IFERROR(INDEX(业绩录入!AC$9:AC$10001,MATCH($B130,业绩录入!$D$9:$D$10001,0)),0)</f>
        <v>0</v>
      </c>
      <c r="AF130" s="297">
        <f>IFERROR(INDEX(业绩录入!AD$9:AD$10001,MATCH($B130,业绩录入!$D$9:$D$10001,0)),0)</f>
        <v>0</v>
      </c>
      <c r="AG130" s="297">
        <f>IFERROR(INDEX(业绩录入!AE$9:AE$10001,MATCH($B130,业绩录入!$D$9:$D$10001,0)),0)</f>
        <v>0</v>
      </c>
      <c r="AH130" s="297">
        <f>IFERROR(INDEX(业绩录入!AF$9:AF$10001,MATCH($B130,业绩录入!$D$9:$D$10001,0)),0)</f>
        <v>0</v>
      </c>
      <c r="AI130" s="297">
        <f>IFERROR(INDEX(业绩录入!AG$9:AG$10001,MATCH($B130,业绩录入!$D$9:$D$10001,0)),0)</f>
        <v>0</v>
      </c>
      <c r="AJ130" s="297">
        <f>IFERROR(INDEX(业绩录入!AH$9:AH$10001,MATCH($B130,业绩录入!$D$9:$D$10001,0)),0)</f>
        <v>0</v>
      </c>
      <c r="AK130" s="297">
        <f>IFERROR(INDEX(业绩录入!AI$9:AI$10001,MATCH($B130,业绩录入!$D$9:$D$10001,0)),0)</f>
        <v>0</v>
      </c>
      <c r="AL130" s="297">
        <f>IFERROR(INDEX(业绩录入!AJ$9:AJ$10001,MATCH($B130,业绩录入!$D$9:$D$10001,0)),0)</f>
        <v>0</v>
      </c>
      <c r="AM130" s="297">
        <f>IFERROR(INDEX(业绩录入!AK$9:AK$10001,MATCH($B130,业绩录入!$D$9:$D$10001,0)),0)</f>
        <v>0</v>
      </c>
      <c r="AN130" s="297">
        <f>IFERROR(INDEX(业绩录入!AL$9:AL$10001,MATCH($B130,业绩录入!$D$9:$D$10001,0)),0)</f>
        <v>0</v>
      </c>
      <c r="AO130" s="297">
        <f>IFERROR(INDEX(业绩录入!AM$9:AM$10001,MATCH($B130,业绩录入!$D$9:$D$10001,0)),0)</f>
        <v>0</v>
      </c>
      <c r="AP130" s="297">
        <f>IFERROR(INDEX(业绩录入!AN$9:AN$10001,MATCH($B130,业绩录入!$D$9:$D$10001,0)),0)</f>
        <v>0</v>
      </c>
      <c r="AQ130" s="297">
        <f>IFERROR(INDEX(业绩录入!AO$9:AO$10001,MATCH($B130,业绩录入!$D$9:$D$10001,0)),0)</f>
        <v>0</v>
      </c>
      <c r="AR130" s="297">
        <f>IFERROR(INDEX(业绩录入!AP$9:AP$10001,MATCH($B130,业绩录入!$D$9:$D$10001,0)),0)</f>
        <v>0</v>
      </c>
      <c r="AS130" s="297">
        <f>IFERROR(INDEX(业绩录入!AQ$9:AQ$10001,MATCH($B130,业绩录入!$D$9:$D$10001,0)),0)</f>
        <v>0</v>
      </c>
      <c r="AT130" s="297">
        <f>IFERROR(INDEX(业绩录入!AR$9:AR$10001,MATCH($B130,业绩录入!$D$9:$D$10001,0)),0)</f>
        <v>0</v>
      </c>
      <c r="AU130" s="297">
        <f>IFERROR(INDEX(业绩录入!AS$9:AS$10001,MATCH($B130,业绩录入!$D$9:$D$10001,0)),0)</f>
        <v>0</v>
      </c>
      <c r="AV130" s="297">
        <f>IFERROR(INDEX(业绩录入!AT$9:AT$10001,MATCH($B130,业绩录入!$D$9:$D$10001,0)),0)</f>
        <v>0</v>
      </c>
      <c r="AW130" s="297">
        <f>IFERROR(INDEX(业绩录入!AU$9:AU$10001,MATCH($B130,业绩录入!$D$9:$D$10001,0)),0)</f>
        <v>0</v>
      </c>
      <c r="AX130" s="297">
        <f>IFERROR(INDEX(业绩录入!AV$9:AV$10001,MATCH($B130,业绩录入!$D$9:$D$10001,0)),0)</f>
        <v>0</v>
      </c>
      <c r="AY130" s="297">
        <f>IFERROR(INDEX(业绩录入!AW$9:AW$10001,MATCH($B130,业绩录入!$D$9:$D$10001,0)),0)</f>
        <v>0</v>
      </c>
      <c r="AZ130" s="297">
        <f>IFERROR(INDEX(业绩录入!AX$9:AX$10001,MATCH($B130,业绩录入!$D$9:$D$10001,0)),0)</f>
        <v>0</v>
      </c>
      <c r="BA130" s="297">
        <f>IFERROR(INDEX(业绩录入!AY$9:AY$10001,MATCH($B130,业绩录入!$D$9:$D$10001,0)),0)</f>
        <v>0</v>
      </c>
      <c r="BB130" s="297">
        <f>IFERROR(INDEX(业绩录入!AZ$9:AZ$10001,MATCH($B130,业绩录入!$D$9:$D$10001,0)),0)</f>
        <v>0</v>
      </c>
      <c r="BC130" s="297">
        <f>IFERROR(INDEX(业绩录入!BA$9:BA$10001,MATCH($B130,业绩录入!$D$9:$D$10001,0)),0)</f>
        <v>0</v>
      </c>
      <c r="BD130" s="297">
        <f>IFERROR(INDEX(业绩录入!BB$9:BB$10001,MATCH($B130,业绩录入!$D$9:$D$10001,0)),0)</f>
        <v>0</v>
      </c>
      <c r="BE130" s="297">
        <f>IFERROR(INDEX(业绩录入!BC$9:BC$10001,MATCH($B130,业绩录入!$D$9:$D$10001,0)),0)</f>
        <v>0</v>
      </c>
      <c r="BF130" s="297">
        <f>IFERROR(INDEX(业绩录入!BD$9:BD$10001,MATCH($B130,业绩录入!$D$9:$D$10001,0)),0)</f>
        <v>0</v>
      </c>
      <c r="BG130" s="297">
        <f>IFERROR(INDEX(业绩录入!BE$9:BE$10001,MATCH($B130,业绩录入!$D$9:$D$10001,0)),0)</f>
        <v>0</v>
      </c>
      <c r="BH130" s="297">
        <f>IFERROR(INDEX(业绩录入!BF$9:BF$10001,MATCH($B130,业绩录入!$D$9:$D$10001,0)),0)</f>
        <v>0</v>
      </c>
      <c r="BI130" s="297">
        <f>IFERROR(INDEX(业绩录入!BG$9:BG$10001,MATCH($B130,业绩录入!$D$9:$D$10001,0)),0)</f>
        <v>0</v>
      </c>
      <c r="BJ130" s="297">
        <f>IFERROR(INDEX(业绩录入!BH$9:BH$10001,MATCH($B130,业绩录入!$D$9:$D$10001,0)),0)</f>
        <v>0</v>
      </c>
      <c r="BK130" s="297">
        <f>IFERROR(INDEX(业绩录入!BI$9:BI$10001,MATCH($B130,业绩录入!$D$9:$D$10001,0)),0)</f>
        <v>0</v>
      </c>
      <c r="BL130" s="297">
        <f>IFERROR(INDEX(业绩录入!BJ$9:BJ$10001,MATCH($B130,业绩录入!$D$9:$D$10001,0)),0)</f>
        <v>0</v>
      </c>
      <c r="BM130" s="297">
        <f>IFERROR(INDEX(业绩录入!BK$9:BK$10001,MATCH($B130,业绩录入!$D$9:$D$10001,0)),0)</f>
        <v>0</v>
      </c>
      <c r="BN130" s="297">
        <f>IFERROR(INDEX(业绩录入!BL$9:BL$10001,MATCH($B130,业绩录入!$D$9:$D$10001,0)),0)</f>
        <v>0</v>
      </c>
      <c r="BO130" s="297">
        <f>IFERROR(INDEX(业绩录入!BM$9:BM$10001,MATCH($B130,业绩录入!$D$9:$D$10001,0)),0)</f>
        <v>0</v>
      </c>
      <c r="BP130" s="297">
        <f>IFERROR(INDEX(业绩录入!BN$9:BN$10001,MATCH($B130,业绩录入!$D$9:$D$10001,0)),0)</f>
        <v>0</v>
      </c>
      <c r="BQ130" s="297">
        <f>IFERROR(INDEX(业绩录入!BO$9:BO$10001,MATCH($B130,业绩录入!$D$9:$D$10001,0)),0)</f>
        <v>0</v>
      </c>
      <c r="BR130" s="297">
        <f>IFERROR(INDEX(业绩录入!BP$9:BP$10001,MATCH($B130,业绩录入!$D$9:$D$10001,0)),0)</f>
        <v>0</v>
      </c>
      <c r="BS130" s="297">
        <f>IFERROR(INDEX(业绩录入!BQ$9:BQ$10001,MATCH($B130,业绩录入!$D$9:$D$10001,0)),0)</f>
        <v>0</v>
      </c>
      <c r="BT130" s="297">
        <f>IFERROR(INDEX(业绩录入!BR$9:BR$10001,MATCH($B130,业绩录入!$D$9:$D$10001,0)),0)</f>
        <v>0</v>
      </c>
      <c r="BU130" s="297">
        <f>IFERROR(INDEX(业绩录入!BS$9:BS$10001,MATCH($B130,业绩录入!$D$9:$D$10001,0)),0)</f>
        <v>0</v>
      </c>
      <c r="BV130" s="297">
        <f>IFERROR(INDEX(业绩录入!BT$9:BT$10001,MATCH($B130,业绩录入!$D$9:$D$10001,0)),0)</f>
        <v>0</v>
      </c>
      <c r="BW130" s="297">
        <f>IFERROR(INDEX(业绩录入!BU$9:BU$10001,MATCH($B130,业绩录入!$D$9:$D$10001,0)),0)</f>
        <v>0</v>
      </c>
      <c r="BX130" s="297">
        <f>IFERROR(INDEX(业绩录入!BV$9:BV$10001,MATCH($B130,业绩录入!$D$9:$D$10001,0)),0)</f>
        <v>0</v>
      </c>
      <c r="BY130" s="297">
        <f>IFERROR(INDEX(业绩录入!BW$9:BW$10001,MATCH($B130,业绩录入!$D$9:$D$10001,0)),0)</f>
        <v>0</v>
      </c>
      <c r="BZ130" s="297">
        <f>IFERROR(INDEX(业绩录入!BX$9:BX$10001,MATCH($B130,业绩录入!$D$9:$D$10001,0)),0)</f>
        <v>0</v>
      </c>
      <c r="CA130" s="297">
        <f>IFERROR(INDEX(业绩录入!BY$9:BY$10001,MATCH($B130,业绩录入!$D$9:$D$10001,0)),0)</f>
        <v>0</v>
      </c>
      <c r="CB130" s="297">
        <f>IFERROR(INDEX(业绩录入!BZ$9:BZ$10001,MATCH($B130,业绩录入!$D$9:$D$10001,0)),0)</f>
        <v>0</v>
      </c>
      <c r="CC130" s="297">
        <f>IFERROR(INDEX(业绩录入!CA$9:CA$10001,MATCH($B130,业绩录入!$D$9:$D$10001,0)),0)</f>
        <v>0</v>
      </c>
      <c r="CD130" s="297">
        <f>IFERROR(INDEX(业绩录入!CB$9:CB$10001,MATCH($B130,业绩录入!$D$9:$D$10001,0)),0)</f>
        <v>0</v>
      </c>
      <c r="CE130" s="297">
        <f>IFERROR(INDEX(业绩录入!CC$9:CC$10001,MATCH($B130,业绩录入!$D$9:$D$10001,0)),0)</f>
        <v>0</v>
      </c>
      <c r="CF130" s="297">
        <f>IFERROR(INDEX(业绩录入!CD$9:CD$10001,MATCH($B130,业绩录入!$D$9:$D$10001,0)),0)</f>
        <v>0</v>
      </c>
      <c r="CG130" s="297">
        <f>IFERROR(INDEX(业绩录入!CE$9:CE$10001,MATCH($B130,业绩录入!$D$9:$D$10001,0)),0)</f>
        <v>0</v>
      </c>
      <c r="CH130" s="297">
        <f>IFERROR(INDEX(业绩录入!CF$9:CF$10001,MATCH($B130,业绩录入!$D$9:$D$10001,0)),0)</f>
        <v>0</v>
      </c>
      <c r="CI130" s="297">
        <f>IFERROR(INDEX(业绩录入!CG$9:CG$10001,MATCH($B130,业绩录入!$D$9:$D$10001,0)),0)</f>
        <v>0</v>
      </c>
    </row>
    <row r="131" spans="1:87" s="319" customFormat="1">
      <c r="A131" s="638">
        <f t="shared" si="5"/>
        <v>0</v>
      </c>
      <c r="B131" s="297" t="str">
        <f>IFERROR(INDEX(业绩录入!$D$9:$D$44,MATCH(SMALL(业绩录入!$A$9:$A$44,ROW(A85)),业绩录入!$A$9:$A$44,0)),"")</f>
        <v/>
      </c>
      <c r="C131" s="297">
        <f>IFERROR(INDEX(业绩录入!E$9:E$10001,MATCH($B131,业绩录入!$D$9:$D$10001,0)),0)</f>
        <v>0</v>
      </c>
      <c r="D131" s="297">
        <f>IFERROR(INDEX(业绩录入!F$9:F$10001,MATCH($B131,业绩录入!$D$9:$D$10001,0)),0)</f>
        <v>0</v>
      </c>
      <c r="E131" s="297">
        <f>IFERROR(INDEX(业绩录入!G$9:G$10001,MATCH($B131,业绩录入!$D$9:$D$10001,0)),0)</f>
        <v>0</v>
      </c>
      <c r="F131" s="297">
        <f>IFERROR(INDEX(业绩录入!H$9:H$10001,MATCH($B131,业绩录入!$D$9:$D$10001,0)),0)</f>
        <v>0</v>
      </c>
      <c r="G131" s="297">
        <f>IFERROR(INDEX(业绩录入!I$9:I$10001,MATCH($B131,业绩录入!$D$9:$D$10001,0)),0)</f>
        <v>0</v>
      </c>
      <c r="H131" s="297">
        <f>IFERROR(INDEX(业绩录入!J$9:J$10001,MATCH($B131,业绩录入!$D$9:$D$10001,0)),0)</f>
        <v>0</v>
      </c>
      <c r="I131" s="297">
        <f>IFERROR(INDEX(业绩录入!K$9:K$10001,MATCH($B131,业绩录入!$D$9:$D$10001,0)),0)</f>
        <v>0</v>
      </c>
      <c r="J131" s="297">
        <f>IFERROR(INDEX(业绩录入!L$9:L$10001,MATCH($B131,业绩录入!$D$9:$D$10001,0)),0)</f>
        <v>0</v>
      </c>
      <c r="K131" s="297">
        <f>IFERROR(INDEX(业绩录入!M$9:M$10001,MATCH($B131,业绩录入!$D$9:$D$10001,0)),0)</f>
        <v>0</v>
      </c>
      <c r="L131" s="297">
        <f>IFERROR(INDEX(业绩录入!N$9:N$10001,MATCH($B131,业绩录入!$D$9:$D$10001,0)),0)</f>
        <v>0</v>
      </c>
      <c r="M131" s="297">
        <f>IFERROR(INDEX(业绩录入!O$9:O$10001,MATCH($B131,业绩录入!$D$9:$D$10001,0)),0)</f>
        <v>0</v>
      </c>
      <c r="N131" s="297">
        <f>IFERROR(INDEX(业绩录入!P$9:P$10001,MATCH($B131,业绩录入!$D$9:$D$10001,0)),0)</f>
        <v>0</v>
      </c>
      <c r="O131" s="297">
        <f>IFERROR(INDEX(业绩录入!Q$9:Q$10001,MATCH($B131,业绩录入!$D$9:$D$10001,0)),0)</f>
        <v>0</v>
      </c>
      <c r="P131" s="297">
        <f>IFERROR(INDEX(业绩录入!R$9:R$10001,MATCH($B131,业绩录入!$D$9:$D$10001,0)),0)</f>
        <v>0</v>
      </c>
      <c r="Q131" s="297">
        <f>IFERROR(INDEX(业绩录入!S$9:S$10001,MATCH($B131,业绩录入!$D$9:$D$10001,0)),0)</f>
        <v>0</v>
      </c>
      <c r="R131" s="297">
        <f>IFERROR(INDEX(业绩录入!T$9:T$10001,MATCH($B131,业绩录入!$D$9:$D$10001,0)),0)</f>
        <v>0</v>
      </c>
      <c r="S131" s="297">
        <f>IFERROR(INDEX(业绩录入!U$9:U$10001,MATCH($B131,业绩录入!$D$9:$D$10001,0)),0)</f>
        <v>0</v>
      </c>
      <c r="T131" s="297">
        <f>IFERROR(INDEX(业绩录入!V$9:V$10001,MATCH($B131,业绩录入!$D$9:$D$10001,0)),0)</f>
        <v>0</v>
      </c>
      <c r="U131" s="676"/>
      <c r="V131" s="297"/>
      <c r="W131" s="297"/>
      <c r="X131" s="297"/>
      <c r="Y131" s="297">
        <f>IFERROR(INDEX(业绩录入!W$9:W$10001,MATCH($B131,业绩录入!$D$9:$D$10001,0)),0)</f>
        <v>0</v>
      </c>
      <c r="Z131" s="297">
        <f>IFERROR(INDEX(业绩录入!X$9:X$10001,MATCH($B131,业绩录入!$D$9:$D$10001,0)),0)</f>
        <v>0</v>
      </c>
      <c r="AA131" s="297">
        <f>IFERROR(INDEX(业绩录入!Y$9:Y$10001,MATCH($B131,业绩录入!$D$9:$D$10001,0)),0)</f>
        <v>0</v>
      </c>
      <c r="AB131" s="297">
        <f>IFERROR(INDEX(业绩录入!Z$9:Z$10001,MATCH($B131,业绩录入!$D$9:$D$10001,0)),0)</f>
        <v>0</v>
      </c>
      <c r="AC131" s="297">
        <f>IFERROR(INDEX(业绩录入!AA$9:AA$10001,MATCH($B131,业绩录入!$D$9:$D$10001,0)),0)</f>
        <v>0</v>
      </c>
      <c r="AD131" s="297">
        <f>IFERROR(INDEX(业绩录入!AB$9:AB$10001,MATCH($B131,业绩录入!$D$9:$D$10001,0)),0)</f>
        <v>0</v>
      </c>
      <c r="AE131" s="297">
        <f>IFERROR(INDEX(业绩录入!AC$9:AC$10001,MATCH($B131,业绩录入!$D$9:$D$10001,0)),0)</f>
        <v>0</v>
      </c>
      <c r="AF131" s="297">
        <f>IFERROR(INDEX(业绩录入!AD$9:AD$10001,MATCH($B131,业绩录入!$D$9:$D$10001,0)),0)</f>
        <v>0</v>
      </c>
      <c r="AG131" s="297">
        <f>IFERROR(INDEX(业绩录入!AE$9:AE$10001,MATCH($B131,业绩录入!$D$9:$D$10001,0)),0)</f>
        <v>0</v>
      </c>
      <c r="AH131" s="297">
        <f>IFERROR(INDEX(业绩录入!AF$9:AF$10001,MATCH($B131,业绩录入!$D$9:$D$10001,0)),0)</f>
        <v>0</v>
      </c>
      <c r="AI131" s="297">
        <f>IFERROR(INDEX(业绩录入!AG$9:AG$10001,MATCH($B131,业绩录入!$D$9:$D$10001,0)),0)</f>
        <v>0</v>
      </c>
      <c r="AJ131" s="297">
        <f>IFERROR(INDEX(业绩录入!AH$9:AH$10001,MATCH($B131,业绩录入!$D$9:$D$10001,0)),0)</f>
        <v>0</v>
      </c>
      <c r="AK131" s="297">
        <f>IFERROR(INDEX(业绩录入!AI$9:AI$10001,MATCH($B131,业绩录入!$D$9:$D$10001,0)),0)</f>
        <v>0</v>
      </c>
      <c r="AL131" s="297">
        <f>IFERROR(INDEX(业绩录入!AJ$9:AJ$10001,MATCH($B131,业绩录入!$D$9:$D$10001,0)),0)</f>
        <v>0</v>
      </c>
      <c r="AM131" s="297">
        <f>IFERROR(INDEX(业绩录入!AK$9:AK$10001,MATCH($B131,业绩录入!$D$9:$D$10001,0)),0)</f>
        <v>0</v>
      </c>
      <c r="AN131" s="297">
        <f>IFERROR(INDEX(业绩录入!AL$9:AL$10001,MATCH($B131,业绩录入!$D$9:$D$10001,0)),0)</f>
        <v>0</v>
      </c>
      <c r="AO131" s="297">
        <f>IFERROR(INDEX(业绩录入!AM$9:AM$10001,MATCH($B131,业绩录入!$D$9:$D$10001,0)),0)</f>
        <v>0</v>
      </c>
      <c r="AP131" s="297">
        <f>IFERROR(INDEX(业绩录入!AN$9:AN$10001,MATCH($B131,业绩录入!$D$9:$D$10001,0)),0)</f>
        <v>0</v>
      </c>
      <c r="AQ131" s="297">
        <f>IFERROR(INDEX(业绩录入!AO$9:AO$10001,MATCH($B131,业绩录入!$D$9:$D$10001,0)),0)</f>
        <v>0</v>
      </c>
      <c r="AR131" s="297">
        <f>IFERROR(INDEX(业绩录入!AP$9:AP$10001,MATCH($B131,业绩录入!$D$9:$D$10001,0)),0)</f>
        <v>0</v>
      </c>
      <c r="AS131" s="297">
        <f>IFERROR(INDEX(业绩录入!AQ$9:AQ$10001,MATCH($B131,业绩录入!$D$9:$D$10001,0)),0)</f>
        <v>0</v>
      </c>
      <c r="AT131" s="297">
        <f>IFERROR(INDEX(业绩录入!AR$9:AR$10001,MATCH($B131,业绩录入!$D$9:$D$10001,0)),0)</f>
        <v>0</v>
      </c>
      <c r="AU131" s="297">
        <f>IFERROR(INDEX(业绩录入!AS$9:AS$10001,MATCH($B131,业绩录入!$D$9:$D$10001,0)),0)</f>
        <v>0</v>
      </c>
      <c r="AV131" s="297">
        <f>IFERROR(INDEX(业绩录入!AT$9:AT$10001,MATCH($B131,业绩录入!$D$9:$D$10001,0)),0)</f>
        <v>0</v>
      </c>
      <c r="AW131" s="297">
        <f>IFERROR(INDEX(业绩录入!AU$9:AU$10001,MATCH($B131,业绩录入!$D$9:$D$10001,0)),0)</f>
        <v>0</v>
      </c>
      <c r="AX131" s="297">
        <f>IFERROR(INDEX(业绩录入!AV$9:AV$10001,MATCH($B131,业绩录入!$D$9:$D$10001,0)),0)</f>
        <v>0</v>
      </c>
      <c r="AY131" s="297">
        <f>IFERROR(INDEX(业绩录入!AW$9:AW$10001,MATCH($B131,业绩录入!$D$9:$D$10001,0)),0)</f>
        <v>0</v>
      </c>
      <c r="AZ131" s="297">
        <f>IFERROR(INDEX(业绩录入!AX$9:AX$10001,MATCH($B131,业绩录入!$D$9:$D$10001,0)),0)</f>
        <v>0</v>
      </c>
      <c r="BA131" s="297">
        <f>IFERROR(INDEX(业绩录入!AY$9:AY$10001,MATCH($B131,业绩录入!$D$9:$D$10001,0)),0)</f>
        <v>0</v>
      </c>
      <c r="BB131" s="297">
        <f>IFERROR(INDEX(业绩录入!AZ$9:AZ$10001,MATCH($B131,业绩录入!$D$9:$D$10001,0)),0)</f>
        <v>0</v>
      </c>
      <c r="BC131" s="297">
        <f>IFERROR(INDEX(业绩录入!BA$9:BA$10001,MATCH($B131,业绩录入!$D$9:$D$10001,0)),0)</f>
        <v>0</v>
      </c>
      <c r="BD131" s="297">
        <f>IFERROR(INDEX(业绩录入!BB$9:BB$10001,MATCH($B131,业绩录入!$D$9:$D$10001,0)),0)</f>
        <v>0</v>
      </c>
      <c r="BE131" s="297">
        <f>IFERROR(INDEX(业绩录入!BC$9:BC$10001,MATCH($B131,业绩录入!$D$9:$D$10001,0)),0)</f>
        <v>0</v>
      </c>
      <c r="BF131" s="297">
        <f>IFERROR(INDEX(业绩录入!BD$9:BD$10001,MATCH($B131,业绩录入!$D$9:$D$10001,0)),0)</f>
        <v>0</v>
      </c>
      <c r="BG131" s="297">
        <f>IFERROR(INDEX(业绩录入!BE$9:BE$10001,MATCH($B131,业绩录入!$D$9:$D$10001,0)),0)</f>
        <v>0</v>
      </c>
      <c r="BH131" s="297">
        <f>IFERROR(INDEX(业绩录入!BF$9:BF$10001,MATCH($B131,业绩录入!$D$9:$D$10001,0)),0)</f>
        <v>0</v>
      </c>
      <c r="BI131" s="297">
        <f>IFERROR(INDEX(业绩录入!BG$9:BG$10001,MATCH($B131,业绩录入!$D$9:$D$10001,0)),0)</f>
        <v>0</v>
      </c>
      <c r="BJ131" s="297">
        <f>IFERROR(INDEX(业绩录入!BH$9:BH$10001,MATCH($B131,业绩录入!$D$9:$D$10001,0)),0)</f>
        <v>0</v>
      </c>
      <c r="BK131" s="297">
        <f>IFERROR(INDEX(业绩录入!BI$9:BI$10001,MATCH($B131,业绩录入!$D$9:$D$10001,0)),0)</f>
        <v>0</v>
      </c>
      <c r="BL131" s="297">
        <f>IFERROR(INDEX(业绩录入!BJ$9:BJ$10001,MATCH($B131,业绩录入!$D$9:$D$10001,0)),0)</f>
        <v>0</v>
      </c>
      <c r="BM131" s="297">
        <f>IFERROR(INDEX(业绩录入!BK$9:BK$10001,MATCH($B131,业绩录入!$D$9:$D$10001,0)),0)</f>
        <v>0</v>
      </c>
      <c r="BN131" s="297">
        <f>IFERROR(INDEX(业绩录入!BL$9:BL$10001,MATCH($B131,业绩录入!$D$9:$D$10001,0)),0)</f>
        <v>0</v>
      </c>
      <c r="BO131" s="297">
        <f>IFERROR(INDEX(业绩录入!BM$9:BM$10001,MATCH($B131,业绩录入!$D$9:$D$10001,0)),0)</f>
        <v>0</v>
      </c>
      <c r="BP131" s="297">
        <f>IFERROR(INDEX(业绩录入!BN$9:BN$10001,MATCH($B131,业绩录入!$D$9:$D$10001,0)),0)</f>
        <v>0</v>
      </c>
      <c r="BQ131" s="297">
        <f>IFERROR(INDEX(业绩录入!BO$9:BO$10001,MATCH($B131,业绩录入!$D$9:$D$10001,0)),0)</f>
        <v>0</v>
      </c>
      <c r="BR131" s="297">
        <f>IFERROR(INDEX(业绩录入!BP$9:BP$10001,MATCH($B131,业绩录入!$D$9:$D$10001,0)),0)</f>
        <v>0</v>
      </c>
      <c r="BS131" s="297">
        <f>IFERROR(INDEX(业绩录入!BQ$9:BQ$10001,MATCH($B131,业绩录入!$D$9:$D$10001,0)),0)</f>
        <v>0</v>
      </c>
      <c r="BT131" s="297">
        <f>IFERROR(INDEX(业绩录入!BR$9:BR$10001,MATCH($B131,业绩录入!$D$9:$D$10001,0)),0)</f>
        <v>0</v>
      </c>
      <c r="BU131" s="297">
        <f>IFERROR(INDEX(业绩录入!BS$9:BS$10001,MATCH($B131,业绩录入!$D$9:$D$10001,0)),0)</f>
        <v>0</v>
      </c>
      <c r="BV131" s="297">
        <f>IFERROR(INDEX(业绩录入!BT$9:BT$10001,MATCH($B131,业绩录入!$D$9:$D$10001,0)),0)</f>
        <v>0</v>
      </c>
      <c r="BW131" s="297">
        <f>IFERROR(INDEX(业绩录入!BU$9:BU$10001,MATCH($B131,业绩录入!$D$9:$D$10001,0)),0)</f>
        <v>0</v>
      </c>
      <c r="BX131" s="297">
        <f>IFERROR(INDEX(业绩录入!BV$9:BV$10001,MATCH($B131,业绩录入!$D$9:$D$10001,0)),0)</f>
        <v>0</v>
      </c>
      <c r="BY131" s="297">
        <f>IFERROR(INDEX(业绩录入!BW$9:BW$10001,MATCH($B131,业绩录入!$D$9:$D$10001,0)),0)</f>
        <v>0</v>
      </c>
      <c r="BZ131" s="297">
        <f>IFERROR(INDEX(业绩录入!BX$9:BX$10001,MATCH($B131,业绩录入!$D$9:$D$10001,0)),0)</f>
        <v>0</v>
      </c>
      <c r="CA131" s="297">
        <f>IFERROR(INDEX(业绩录入!BY$9:BY$10001,MATCH($B131,业绩录入!$D$9:$D$10001,0)),0)</f>
        <v>0</v>
      </c>
      <c r="CB131" s="297">
        <f>IFERROR(INDEX(业绩录入!BZ$9:BZ$10001,MATCH($B131,业绩录入!$D$9:$D$10001,0)),0)</f>
        <v>0</v>
      </c>
      <c r="CC131" s="297">
        <f>IFERROR(INDEX(业绩录入!CA$9:CA$10001,MATCH($B131,业绩录入!$D$9:$D$10001,0)),0)</f>
        <v>0</v>
      </c>
      <c r="CD131" s="297">
        <f>IFERROR(INDEX(业绩录入!CB$9:CB$10001,MATCH($B131,业绩录入!$D$9:$D$10001,0)),0)</f>
        <v>0</v>
      </c>
      <c r="CE131" s="297">
        <f>IFERROR(INDEX(业绩录入!CC$9:CC$10001,MATCH($B131,业绩录入!$D$9:$D$10001,0)),0)</f>
        <v>0</v>
      </c>
      <c r="CF131" s="297">
        <f>IFERROR(INDEX(业绩录入!CD$9:CD$10001,MATCH($B131,业绩录入!$D$9:$D$10001,0)),0)</f>
        <v>0</v>
      </c>
      <c r="CG131" s="297">
        <f>IFERROR(INDEX(业绩录入!CE$9:CE$10001,MATCH($B131,业绩录入!$D$9:$D$10001,0)),0)</f>
        <v>0</v>
      </c>
      <c r="CH131" s="297">
        <f>IFERROR(INDEX(业绩录入!CF$9:CF$10001,MATCH($B131,业绩录入!$D$9:$D$10001,0)),0)</f>
        <v>0</v>
      </c>
      <c r="CI131" s="297">
        <f>IFERROR(INDEX(业绩录入!CG$9:CG$10001,MATCH($B131,业绩录入!$D$9:$D$10001,0)),0)</f>
        <v>0</v>
      </c>
    </row>
    <row r="132" spans="1:87" s="319" customFormat="1">
      <c r="A132" s="638">
        <f t="shared" si="5"/>
        <v>0</v>
      </c>
      <c r="B132" s="297" t="str">
        <f>IFERROR(INDEX(业绩录入!$D$9:$D$44,MATCH(SMALL(业绩录入!$A$9:$A$44,ROW(A86)),业绩录入!$A$9:$A$44,0)),"")</f>
        <v/>
      </c>
      <c r="C132" s="297">
        <f>IFERROR(INDEX(业绩录入!E$9:E$10001,MATCH($B132,业绩录入!$D$9:$D$10001,0)),0)</f>
        <v>0</v>
      </c>
      <c r="D132" s="297">
        <f>IFERROR(INDEX(业绩录入!F$9:F$10001,MATCH($B132,业绩录入!$D$9:$D$10001,0)),0)</f>
        <v>0</v>
      </c>
      <c r="E132" s="297">
        <f>IFERROR(INDEX(业绩录入!G$9:G$10001,MATCH($B132,业绩录入!$D$9:$D$10001,0)),0)</f>
        <v>0</v>
      </c>
      <c r="F132" s="297">
        <f>IFERROR(INDEX(业绩录入!H$9:H$10001,MATCH($B132,业绩录入!$D$9:$D$10001,0)),0)</f>
        <v>0</v>
      </c>
      <c r="G132" s="297">
        <f>IFERROR(INDEX(业绩录入!I$9:I$10001,MATCH($B132,业绩录入!$D$9:$D$10001,0)),0)</f>
        <v>0</v>
      </c>
      <c r="H132" s="297">
        <f>IFERROR(INDEX(业绩录入!J$9:J$10001,MATCH($B132,业绩录入!$D$9:$D$10001,0)),0)</f>
        <v>0</v>
      </c>
      <c r="I132" s="297">
        <f>IFERROR(INDEX(业绩录入!K$9:K$10001,MATCH($B132,业绩录入!$D$9:$D$10001,0)),0)</f>
        <v>0</v>
      </c>
      <c r="J132" s="297">
        <f>IFERROR(INDEX(业绩录入!L$9:L$10001,MATCH($B132,业绩录入!$D$9:$D$10001,0)),0)</f>
        <v>0</v>
      </c>
      <c r="K132" s="297">
        <f>IFERROR(INDEX(业绩录入!M$9:M$10001,MATCH($B132,业绩录入!$D$9:$D$10001,0)),0)</f>
        <v>0</v>
      </c>
      <c r="L132" s="297">
        <f>IFERROR(INDEX(业绩录入!N$9:N$10001,MATCH($B132,业绩录入!$D$9:$D$10001,0)),0)</f>
        <v>0</v>
      </c>
      <c r="M132" s="297">
        <f>IFERROR(INDEX(业绩录入!O$9:O$10001,MATCH($B132,业绩录入!$D$9:$D$10001,0)),0)</f>
        <v>0</v>
      </c>
      <c r="N132" s="297">
        <f>IFERROR(INDEX(业绩录入!P$9:P$10001,MATCH($B132,业绩录入!$D$9:$D$10001,0)),0)</f>
        <v>0</v>
      </c>
      <c r="O132" s="297">
        <f>IFERROR(INDEX(业绩录入!Q$9:Q$10001,MATCH($B132,业绩录入!$D$9:$D$10001,0)),0)</f>
        <v>0</v>
      </c>
      <c r="P132" s="297">
        <f>IFERROR(INDEX(业绩录入!R$9:R$10001,MATCH($B132,业绩录入!$D$9:$D$10001,0)),0)</f>
        <v>0</v>
      </c>
      <c r="Q132" s="297">
        <f>IFERROR(INDEX(业绩录入!S$9:S$10001,MATCH($B132,业绩录入!$D$9:$D$10001,0)),0)</f>
        <v>0</v>
      </c>
      <c r="R132" s="297">
        <f>IFERROR(INDEX(业绩录入!T$9:T$10001,MATCH($B132,业绩录入!$D$9:$D$10001,0)),0)</f>
        <v>0</v>
      </c>
      <c r="S132" s="297">
        <f>IFERROR(INDEX(业绩录入!U$9:U$10001,MATCH($B132,业绩录入!$D$9:$D$10001,0)),0)</f>
        <v>0</v>
      </c>
      <c r="T132" s="297">
        <f>IFERROR(INDEX(业绩录入!V$9:V$10001,MATCH($B132,业绩录入!$D$9:$D$10001,0)),0)</f>
        <v>0</v>
      </c>
      <c r="U132" s="676"/>
      <c r="V132" s="297"/>
      <c r="W132" s="297"/>
      <c r="X132" s="297"/>
      <c r="Y132" s="297">
        <f>IFERROR(INDEX(业绩录入!W$9:W$10001,MATCH($B132,业绩录入!$D$9:$D$10001,0)),0)</f>
        <v>0</v>
      </c>
      <c r="Z132" s="297">
        <f>IFERROR(INDEX(业绩录入!X$9:X$10001,MATCH($B132,业绩录入!$D$9:$D$10001,0)),0)</f>
        <v>0</v>
      </c>
      <c r="AA132" s="297">
        <f>IFERROR(INDEX(业绩录入!Y$9:Y$10001,MATCH($B132,业绩录入!$D$9:$D$10001,0)),0)</f>
        <v>0</v>
      </c>
      <c r="AB132" s="297">
        <f>IFERROR(INDEX(业绩录入!Z$9:Z$10001,MATCH($B132,业绩录入!$D$9:$D$10001,0)),0)</f>
        <v>0</v>
      </c>
      <c r="AC132" s="297">
        <f>IFERROR(INDEX(业绩录入!AA$9:AA$10001,MATCH($B132,业绩录入!$D$9:$D$10001,0)),0)</f>
        <v>0</v>
      </c>
      <c r="AD132" s="297">
        <f>IFERROR(INDEX(业绩录入!AB$9:AB$10001,MATCH($B132,业绩录入!$D$9:$D$10001,0)),0)</f>
        <v>0</v>
      </c>
      <c r="AE132" s="297">
        <f>IFERROR(INDEX(业绩录入!AC$9:AC$10001,MATCH($B132,业绩录入!$D$9:$D$10001,0)),0)</f>
        <v>0</v>
      </c>
      <c r="AF132" s="297">
        <f>IFERROR(INDEX(业绩录入!AD$9:AD$10001,MATCH($B132,业绩录入!$D$9:$D$10001,0)),0)</f>
        <v>0</v>
      </c>
      <c r="AG132" s="297">
        <f>IFERROR(INDEX(业绩录入!AE$9:AE$10001,MATCH($B132,业绩录入!$D$9:$D$10001,0)),0)</f>
        <v>0</v>
      </c>
      <c r="AH132" s="297">
        <f>IFERROR(INDEX(业绩录入!AF$9:AF$10001,MATCH($B132,业绩录入!$D$9:$D$10001,0)),0)</f>
        <v>0</v>
      </c>
      <c r="AI132" s="297">
        <f>IFERROR(INDEX(业绩录入!AG$9:AG$10001,MATCH($B132,业绩录入!$D$9:$D$10001,0)),0)</f>
        <v>0</v>
      </c>
      <c r="AJ132" s="297">
        <f>IFERROR(INDEX(业绩录入!AH$9:AH$10001,MATCH($B132,业绩录入!$D$9:$D$10001,0)),0)</f>
        <v>0</v>
      </c>
      <c r="AK132" s="297">
        <f>IFERROR(INDEX(业绩录入!AI$9:AI$10001,MATCH($B132,业绩录入!$D$9:$D$10001,0)),0)</f>
        <v>0</v>
      </c>
      <c r="AL132" s="297">
        <f>IFERROR(INDEX(业绩录入!AJ$9:AJ$10001,MATCH($B132,业绩录入!$D$9:$D$10001,0)),0)</f>
        <v>0</v>
      </c>
      <c r="AM132" s="297">
        <f>IFERROR(INDEX(业绩录入!AK$9:AK$10001,MATCH($B132,业绩录入!$D$9:$D$10001,0)),0)</f>
        <v>0</v>
      </c>
      <c r="AN132" s="297">
        <f>IFERROR(INDEX(业绩录入!AL$9:AL$10001,MATCH($B132,业绩录入!$D$9:$D$10001,0)),0)</f>
        <v>0</v>
      </c>
      <c r="AO132" s="297">
        <f>IFERROR(INDEX(业绩录入!AM$9:AM$10001,MATCH($B132,业绩录入!$D$9:$D$10001,0)),0)</f>
        <v>0</v>
      </c>
      <c r="AP132" s="297">
        <f>IFERROR(INDEX(业绩录入!AN$9:AN$10001,MATCH($B132,业绩录入!$D$9:$D$10001,0)),0)</f>
        <v>0</v>
      </c>
      <c r="AQ132" s="297">
        <f>IFERROR(INDEX(业绩录入!AO$9:AO$10001,MATCH($B132,业绩录入!$D$9:$D$10001,0)),0)</f>
        <v>0</v>
      </c>
      <c r="AR132" s="297">
        <f>IFERROR(INDEX(业绩录入!AP$9:AP$10001,MATCH($B132,业绩录入!$D$9:$D$10001,0)),0)</f>
        <v>0</v>
      </c>
      <c r="AS132" s="297">
        <f>IFERROR(INDEX(业绩录入!AQ$9:AQ$10001,MATCH($B132,业绩录入!$D$9:$D$10001,0)),0)</f>
        <v>0</v>
      </c>
      <c r="AT132" s="297">
        <f>IFERROR(INDEX(业绩录入!AR$9:AR$10001,MATCH($B132,业绩录入!$D$9:$D$10001,0)),0)</f>
        <v>0</v>
      </c>
      <c r="AU132" s="297">
        <f>IFERROR(INDEX(业绩录入!AS$9:AS$10001,MATCH($B132,业绩录入!$D$9:$D$10001,0)),0)</f>
        <v>0</v>
      </c>
      <c r="AV132" s="297">
        <f>IFERROR(INDEX(业绩录入!AT$9:AT$10001,MATCH($B132,业绩录入!$D$9:$D$10001,0)),0)</f>
        <v>0</v>
      </c>
      <c r="AW132" s="297">
        <f>IFERROR(INDEX(业绩录入!AU$9:AU$10001,MATCH($B132,业绩录入!$D$9:$D$10001,0)),0)</f>
        <v>0</v>
      </c>
      <c r="AX132" s="297">
        <f>IFERROR(INDEX(业绩录入!AV$9:AV$10001,MATCH($B132,业绩录入!$D$9:$D$10001,0)),0)</f>
        <v>0</v>
      </c>
      <c r="AY132" s="297">
        <f>IFERROR(INDEX(业绩录入!AW$9:AW$10001,MATCH($B132,业绩录入!$D$9:$D$10001,0)),0)</f>
        <v>0</v>
      </c>
      <c r="AZ132" s="297">
        <f>IFERROR(INDEX(业绩录入!AX$9:AX$10001,MATCH($B132,业绩录入!$D$9:$D$10001,0)),0)</f>
        <v>0</v>
      </c>
      <c r="BA132" s="297">
        <f>IFERROR(INDEX(业绩录入!AY$9:AY$10001,MATCH($B132,业绩录入!$D$9:$D$10001,0)),0)</f>
        <v>0</v>
      </c>
      <c r="BB132" s="297">
        <f>IFERROR(INDEX(业绩录入!AZ$9:AZ$10001,MATCH($B132,业绩录入!$D$9:$D$10001,0)),0)</f>
        <v>0</v>
      </c>
      <c r="BC132" s="297">
        <f>IFERROR(INDEX(业绩录入!BA$9:BA$10001,MATCH($B132,业绩录入!$D$9:$D$10001,0)),0)</f>
        <v>0</v>
      </c>
      <c r="BD132" s="297">
        <f>IFERROR(INDEX(业绩录入!BB$9:BB$10001,MATCH($B132,业绩录入!$D$9:$D$10001,0)),0)</f>
        <v>0</v>
      </c>
      <c r="BE132" s="297">
        <f>IFERROR(INDEX(业绩录入!BC$9:BC$10001,MATCH($B132,业绩录入!$D$9:$D$10001,0)),0)</f>
        <v>0</v>
      </c>
      <c r="BF132" s="297">
        <f>IFERROR(INDEX(业绩录入!BD$9:BD$10001,MATCH($B132,业绩录入!$D$9:$D$10001,0)),0)</f>
        <v>0</v>
      </c>
      <c r="BG132" s="297">
        <f>IFERROR(INDEX(业绩录入!BE$9:BE$10001,MATCH($B132,业绩录入!$D$9:$D$10001,0)),0)</f>
        <v>0</v>
      </c>
      <c r="BH132" s="297">
        <f>IFERROR(INDEX(业绩录入!BF$9:BF$10001,MATCH($B132,业绩录入!$D$9:$D$10001,0)),0)</f>
        <v>0</v>
      </c>
      <c r="BI132" s="297">
        <f>IFERROR(INDEX(业绩录入!BG$9:BG$10001,MATCH($B132,业绩录入!$D$9:$D$10001,0)),0)</f>
        <v>0</v>
      </c>
      <c r="BJ132" s="297">
        <f>IFERROR(INDEX(业绩录入!BH$9:BH$10001,MATCH($B132,业绩录入!$D$9:$D$10001,0)),0)</f>
        <v>0</v>
      </c>
      <c r="BK132" s="297">
        <f>IFERROR(INDEX(业绩录入!BI$9:BI$10001,MATCH($B132,业绩录入!$D$9:$D$10001,0)),0)</f>
        <v>0</v>
      </c>
      <c r="BL132" s="297">
        <f>IFERROR(INDEX(业绩录入!BJ$9:BJ$10001,MATCH($B132,业绩录入!$D$9:$D$10001,0)),0)</f>
        <v>0</v>
      </c>
      <c r="BM132" s="297">
        <f>IFERROR(INDEX(业绩录入!BK$9:BK$10001,MATCH($B132,业绩录入!$D$9:$D$10001,0)),0)</f>
        <v>0</v>
      </c>
      <c r="BN132" s="297">
        <f>IFERROR(INDEX(业绩录入!BL$9:BL$10001,MATCH($B132,业绩录入!$D$9:$D$10001,0)),0)</f>
        <v>0</v>
      </c>
      <c r="BO132" s="297">
        <f>IFERROR(INDEX(业绩录入!BM$9:BM$10001,MATCH($B132,业绩录入!$D$9:$D$10001,0)),0)</f>
        <v>0</v>
      </c>
      <c r="BP132" s="297">
        <f>IFERROR(INDEX(业绩录入!BN$9:BN$10001,MATCH($B132,业绩录入!$D$9:$D$10001,0)),0)</f>
        <v>0</v>
      </c>
      <c r="BQ132" s="297">
        <f>IFERROR(INDEX(业绩录入!BO$9:BO$10001,MATCH($B132,业绩录入!$D$9:$D$10001,0)),0)</f>
        <v>0</v>
      </c>
      <c r="BR132" s="297">
        <f>IFERROR(INDEX(业绩录入!BP$9:BP$10001,MATCH($B132,业绩录入!$D$9:$D$10001,0)),0)</f>
        <v>0</v>
      </c>
      <c r="BS132" s="297">
        <f>IFERROR(INDEX(业绩录入!BQ$9:BQ$10001,MATCH($B132,业绩录入!$D$9:$D$10001,0)),0)</f>
        <v>0</v>
      </c>
      <c r="BT132" s="297">
        <f>IFERROR(INDEX(业绩录入!BR$9:BR$10001,MATCH($B132,业绩录入!$D$9:$D$10001,0)),0)</f>
        <v>0</v>
      </c>
      <c r="BU132" s="297">
        <f>IFERROR(INDEX(业绩录入!BS$9:BS$10001,MATCH($B132,业绩录入!$D$9:$D$10001,0)),0)</f>
        <v>0</v>
      </c>
      <c r="BV132" s="297">
        <f>IFERROR(INDEX(业绩录入!BT$9:BT$10001,MATCH($B132,业绩录入!$D$9:$D$10001,0)),0)</f>
        <v>0</v>
      </c>
      <c r="BW132" s="297">
        <f>IFERROR(INDEX(业绩录入!BU$9:BU$10001,MATCH($B132,业绩录入!$D$9:$D$10001,0)),0)</f>
        <v>0</v>
      </c>
      <c r="BX132" s="297">
        <f>IFERROR(INDEX(业绩录入!BV$9:BV$10001,MATCH($B132,业绩录入!$D$9:$D$10001,0)),0)</f>
        <v>0</v>
      </c>
      <c r="BY132" s="297">
        <f>IFERROR(INDEX(业绩录入!BW$9:BW$10001,MATCH($B132,业绩录入!$D$9:$D$10001,0)),0)</f>
        <v>0</v>
      </c>
      <c r="BZ132" s="297">
        <f>IFERROR(INDEX(业绩录入!BX$9:BX$10001,MATCH($B132,业绩录入!$D$9:$D$10001,0)),0)</f>
        <v>0</v>
      </c>
      <c r="CA132" s="297">
        <f>IFERROR(INDEX(业绩录入!BY$9:BY$10001,MATCH($B132,业绩录入!$D$9:$D$10001,0)),0)</f>
        <v>0</v>
      </c>
      <c r="CB132" s="297">
        <f>IFERROR(INDEX(业绩录入!BZ$9:BZ$10001,MATCH($B132,业绩录入!$D$9:$D$10001,0)),0)</f>
        <v>0</v>
      </c>
      <c r="CC132" s="297">
        <f>IFERROR(INDEX(业绩录入!CA$9:CA$10001,MATCH($B132,业绩录入!$D$9:$D$10001,0)),0)</f>
        <v>0</v>
      </c>
      <c r="CD132" s="297">
        <f>IFERROR(INDEX(业绩录入!CB$9:CB$10001,MATCH($B132,业绩录入!$D$9:$D$10001,0)),0)</f>
        <v>0</v>
      </c>
      <c r="CE132" s="297">
        <f>IFERROR(INDEX(业绩录入!CC$9:CC$10001,MATCH($B132,业绩录入!$D$9:$D$10001,0)),0)</f>
        <v>0</v>
      </c>
      <c r="CF132" s="297">
        <f>IFERROR(INDEX(业绩录入!CD$9:CD$10001,MATCH($B132,业绩录入!$D$9:$D$10001,0)),0)</f>
        <v>0</v>
      </c>
      <c r="CG132" s="297">
        <f>IFERROR(INDEX(业绩录入!CE$9:CE$10001,MATCH($B132,业绩录入!$D$9:$D$10001,0)),0)</f>
        <v>0</v>
      </c>
      <c r="CH132" s="297">
        <f>IFERROR(INDEX(业绩录入!CF$9:CF$10001,MATCH($B132,业绩录入!$D$9:$D$10001,0)),0)</f>
        <v>0</v>
      </c>
      <c r="CI132" s="297">
        <f>IFERROR(INDEX(业绩录入!CG$9:CG$10001,MATCH($B132,业绩录入!$D$9:$D$10001,0)),0)</f>
        <v>0</v>
      </c>
    </row>
    <row r="133" spans="1:87" s="319" customFormat="1">
      <c r="A133" s="638">
        <f t="shared" si="5"/>
        <v>0</v>
      </c>
      <c r="B133" s="297" t="str">
        <f>IFERROR(INDEX(业绩录入!$D$9:$D$44,MATCH(SMALL(业绩录入!$A$9:$A$44,ROW(A87)),业绩录入!$A$9:$A$44,0)),"")</f>
        <v/>
      </c>
      <c r="C133" s="297">
        <f>IFERROR(INDEX(业绩录入!E$9:E$10001,MATCH($B133,业绩录入!$D$9:$D$10001,0)),0)</f>
        <v>0</v>
      </c>
      <c r="D133" s="297">
        <f>IFERROR(INDEX(业绩录入!F$9:F$10001,MATCH($B133,业绩录入!$D$9:$D$10001,0)),0)</f>
        <v>0</v>
      </c>
      <c r="E133" s="297">
        <f>IFERROR(INDEX(业绩录入!G$9:G$10001,MATCH($B133,业绩录入!$D$9:$D$10001,0)),0)</f>
        <v>0</v>
      </c>
      <c r="F133" s="297">
        <f>IFERROR(INDEX(业绩录入!H$9:H$10001,MATCH($B133,业绩录入!$D$9:$D$10001,0)),0)</f>
        <v>0</v>
      </c>
      <c r="G133" s="297">
        <f>IFERROR(INDEX(业绩录入!I$9:I$10001,MATCH($B133,业绩录入!$D$9:$D$10001,0)),0)</f>
        <v>0</v>
      </c>
      <c r="H133" s="297">
        <f>IFERROR(INDEX(业绩录入!J$9:J$10001,MATCH($B133,业绩录入!$D$9:$D$10001,0)),0)</f>
        <v>0</v>
      </c>
      <c r="I133" s="297">
        <f>IFERROR(INDEX(业绩录入!K$9:K$10001,MATCH($B133,业绩录入!$D$9:$D$10001,0)),0)</f>
        <v>0</v>
      </c>
      <c r="J133" s="297">
        <f>IFERROR(INDEX(业绩录入!L$9:L$10001,MATCH($B133,业绩录入!$D$9:$D$10001,0)),0)</f>
        <v>0</v>
      </c>
      <c r="K133" s="297">
        <f>IFERROR(INDEX(业绩录入!M$9:M$10001,MATCH($B133,业绩录入!$D$9:$D$10001,0)),0)</f>
        <v>0</v>
      </c>
      <c r="L133" s="297">
        <f>IFERROR(INDEX(业绩录入!N$9:N$10001,MATCH($B133,业绩录入!$D$9:$D$10001,0)),0)</f>
        <v>0</v>
      </c>
      <c r="M133" s="297">
        <f>IFERROR(INDEX(业绩录入!O$9:O$10001,MATCH($B133,业绩录入!$D$9:$D$10001,0)),0)</f>
        <v>0</v>
      </c>
      <c r="N133" s="297">
        <f>IFERROR(INDEX(业绩录入!P$9:P$10001,MATCH($B133,业绩录入!$D$9:$D$10001,0)),0)</f>
        <v>0</v>
      </c>
      <c r="O133" s="297">
        <f>IFERROR(INDEX(业绩录入!Q$9:Q$10001,MATCH($B133,业绩录入!$D$9:$D$10001,0)),0)</f>
        <v>0</v>
      </c>
      <c r="P133" s="297">
        <f>IFERROR(INDEX(业绩录入!R$9:R$10001,MATCH($B133,业绩录入!$D$9:$D$10001,0)),0)</f>
        <v>0</v>
      </c>
      <c r="Q133" s="297">
        <f>IFERROR(INDEX(业绩录入!S$9:S$10001,MATCH($B133,业绩录入!$D$9:$D$10001,0)),0)</f>
        <v>0</v>
      </c>
      <c r="R133" s="297">
        <f>IFERROR(INDEX(业绩录入!T$9:T$10001,MATCH($B133,业绩录入!$D$9:$D$10001,0)),0)</f>
        <v>0</v>
      </c>
      <c r="S133" s="297">
        <f>IFERROR(INDEX(业绩录入!U$9:U$10001,MATCH($B133,业绩录入!$D$9:$D$10001,0)),0)</f>
        <v>0</v>
      </c>
      <c r="T133" s="297">
        <f>IFERROR(INDEX(业绩录入!V$9:V$10001,MATCH($B133,业绩录入!$D$9:$D$10001,0)),0)</f>
        <v>0</v>
      </c>
      <c r="U133" s="676"/>
      <c r="V133" s="297"/>
      <c r="W133" s="297"/>
      <c r="X133" s="297"/>
      <c r="Y133" s="297">
        <f>IFERROR(INDEX(业绩录入!W$9:W$10001,MATCH($B133,业绩录入!$D$9:$D$10001,0)),0)</f>
        <v>0</v>
      </c>
      <c r="Z133" s="297">
        <f>IFERROR(INDEX(业绩录入!X$9:X$10001,MATCH($B133,业绩录入!$D$9:$D$10001,0)),0)</f>
        <v>0</v>
      </c>
      <c r="AA133" s="297">
        <f>IFERROR(INDEX(业绩录入!Y$9:Y$10001,MATCH($B133,业绩录入!$D$9:$D$10001,0)),0)</f>
        <v>0</v>
      </c>
      <c r="AB133" s="297">
        <f>IFERROR(INDEX(业绩录入!Z$9:Z$10001,MATCH($B133,业绩录入!$D$9:$D$10001,0)),0)</f>
        <v>0</v>
      </c>
      <c r="AC133" s="297">
        <f>IFERROR(INDEX(业绩录入!AA$9:AA$10001,MATCH($B133,业绩录入!$D$9:$D$10001,0)),0)</f>
        <v>0</v>
      </c>
      <c r="AD133" s="297">
        <f>IFERROR(INDEX(业绩录入!AB$9:AB$10001,MATCH($B133,业绩录入!$D$9:$D$10001,0)),0)</f>
        <v>0</v>
      </c>
      <c r="AE133" s="297">
        <f>IFERROR(INDEX(业绩录入!AC$9:AC$10001,MATCH($B133,业绩录入!$D$9:$D$10001,0)),0)</f>
        <v>0</v>
      </c>
      <c r="AF133" s="297">
        <f>IFERROR(INDEX(业绩录入!AD$9:AD$10001,MATCH($B133,业绩录入!$D$9:$D$10001,0)),0)</f>
        <v>0</v>
      </c>
      <c r="AG133" s="297">
        <f>IFERROR(INDEX(业绩录入!AE$9:AE$10001,MATCH($B133,业绩录入!$D$9:$D$10001,0)),0)</f>
        <v>0</v>
      </c>
      <c r="AH133" s="297">
        <f>IFERROR(INDEX(业绩录入!AF$9:AF$10001,MATCH($B133,业绩录入!$D$9:$D$10001,0)),0)</f>
        <v>0</v>
      </c>
      <c r="AI133" s="297">
        <f>IFERROR(INDEX(业绩录入!AG$9:AG$10001,MATCH($B133,业绩录入!$D$9:$D$10001,0)),0)</f>
        <v>0</v>
      </c>
      <c r="AJ133" s="297">
        <f>IFERROR(INDEX(业绩录入!AH$9:AH$10001,MATCH($B133,业绩录入!$D$9:$D$10001,0)),0)</f>
        <v>0</v>
      </c>
      <c r="AK133" s="297">
        <f>IFERROR(INDEX(业绩录入!AI$9:AI$10001,MATCH($B133,业绩录入!$D$9:$D$10001,0)),0)</f>
        <v>0</v>
      </c>
      <c r="AL133" s="297">
        <f>IFERROR(INDEX(业绩录入!AJ$9:AJ$10001,MATCH($B133,业绩录入!$D$9:$D$10001,0)),0)</f>
        <v>0</v>
      </c>
      <c r="AM133" s="297">
        <f>IFERROR(INDEX(业绩录入!AK$9:AK$10001,MATCH($B133,业绩录入!$D$9:$D$10001,0)),0)</f>
        <v>0</v>
      </c>
      <c r="AN133" s="297">
        <f>IFERROR(INDEX(业绩录入!AL$9:AL$10001,MATCH($B133,业绩录入!$D$9:$D$10001,0)),0)</f>
        <v>0</v>
      </c>
      <c r="AO133" s="297">
        <f>IFERROR(INDEX(业绩录入!AM$9:AM$10001,MATCH($B133,业绩录入!$D$9:$D$10001,0)),0)</f>
        <v>0</v>
      </c>
      <c r="AP133" s="297">
        <f>IFERROR(INDEX(业绩录入!AN$9:AN$10001,MATCH($B133,业绩录入!$D$9:$D$10001,0)),0)</f>
        <v>0</v>
      </c>
      <c r="AQ133" s="297">
        <f>IFERROR(INDEX(业绩录入!AO$9:AO$10001,MATCH($B133,业绩录入!$D$9:$D$10001,0)),0)</f>
        <v>0</v>
      </c>
      <c r="AR133" s="297">
        <f>IFERROR(INDEX(业绩录入!AP$9:AP$10001,MATCH($B133,业绩录入!$D$9:$D$10001,0)),0)</f>
        <v>0</v>
      </c>
      <c r="AS133" s="297">
        <f>IFERROR(INDEX(业绩录入!AQ$9:AQ$10001,MATCH($B133,业绩录入!$D$9:$D$10001,0)),0)</f>
        <v>0</v>
      </c>
      <c r="AT133" s="297">
        <f>IFERROR(INDEX(业绩录入!AR$9:AR$10001,MATCH($B133,业绩录入!$D$9:$D$10001,0)),0)</f>
        <v>0</v>
      </c>
      <c r="AU133" s="297">
        <f>IFERROR(INDEX(业绩录入!AS$9:AS$10001,MATCH($B133,业绩录入!$D$9:$D$10001,0)),0)</f>
        <v>0</v>
      </c>
      <c r="AV133" s="297">
        <f>IFERROR(INDEX(业绩录入!AT$9:AT$10001,MATCH($B133,业绩录入!$D$9:$D$10001,0)),0)</f>
        <v>0</v>
      </c>
      <c r="AW133" s="297">
        <f>IFERROR(INDEX(业绩录入!AU$9:AU$10001,MATCH($B133,业绩录入!$D$9:$D$10001,0)),0)</f>
        <v>0</v>
      </c>
      <c r="AX133" s="297">
        <f>IFERROR(INDEX(业绩录入!AV$9:AV$10001,MATCH($B133,业绩录入!$D$9:$D$10001,0)),0)</f>
        <v>0</v>
      </c>
      <c r="AY133" s="297">
        <f>IFERROR(INDEX(业绩录入!AW$9:AW$10001,MATCH($B133,业绩录入!$D$9:$D$10001,0)),0)</f>
        <v>0</v>
      </c>
      <c r="AZ133" s="297">
        <f>IFERROR(INDEX(业绩录入!AX$9:AX$10001,MATCH($B133,业绩录入!$D$9:$D$10001,0)),0)</f>
        <v>0</v>
      </c>
      <c r="BA133" s="297">
        <f>IFERROR(INDEX(业绩录入!AY$9:AY$10001,MATCH($B133,业绩录入!$D$9:$D$10001,0)),0)</f>
        <v>0</v>
      </c>
      <c r="BB133" s="297">
        <f>IFERROR(INDEX(业绩录入!AZ$9:AZ$10001,MATCH($B133,业绩录入!$D$9:$D$10001,0)),0)</f>
        <v>0</v>
      </c>
      <c r="BC133" s="297">
        <f>IFERROR(INDEX(业绩录入!BA$9:BA$10001,MATCH($B133,业绩录入!$D$9:$D$10001,0)),0)</f>
        <v>0</v>
      </c>
      <c r="BD133" s="297">
        <f>IFERROR(INDEX(业绩录入!BB$9:BB$10001,MATCH($B133,业绩录入!$D$9:$D$10001,0)),0)</f>
        <v>0</v>
      </c>
      <c r="BE133" s="297">
        <f>IFERROR(INDEX(业绩录入!BC$9:BC$10001,MATCH($B133,业绩录入!$D$9:$D$10001,0)),0)</f>
        <v>0</v>
      </c>
      <c r="BF133" s="297">
        <f>IFERROR(INDEX(业绩录入!BD$9:BD$10001,MATCH($B133,业绩录入!$D$9:$D$10001,0)),0)</f>
        <v>0</v>
      </c>
      <c r="BG133" s="297">
        <f>IFERROR(INDEX(业绩录入!BE$9:BE$10001,MATCH($B133,业绩录入!$D$9:$D$10001,0)),0)</f>
        <v>0</v>
      </c>
      <c r="BH133" s="297">
        <f>IFERROR(INDEX(业绩录入!BF$9:BF$10001,MATCH($B133,业绩录入!$D$9:$D$10001,0)),0)</f>
        <v>0</v>
      </c>
      <c r="BI133" s="297">
        <f>IFERROR(INDEX(业绩录入!BG$9:BG$10001,MATCH($B133,业绩录入!$D$9:$D$10001,0)),0)</f>
        <v>0</v>
      </c>
      <c r="BJ133" s="297">
        <f>IFERROR(INDEX(业绩录入!BH$9:BH$10001,MATCH($B133,业绩录入!$D$9:$D$10001,0)),0)</f>
        <v>0</v>
      </c>
      <c r="BK133" s="297">
        <f>IFERROR(INDEX(业绩录入!BI$9:BI$10001,MATCH($B133,业绩录入!$D$9:$D$10001,0)),0)</f>
        <v>0</v>
      </c>
      <c r="BL133" s="297">
        <f>IFERROR(INDEX(业绩录入!BJ$9:BJ$10001,MATCH($B133,业绩录入!$D$9:$D$10001,0)),0)</f>
        <v>0</v>
      </c>
      <c r="BM133" s="297">
        <f>IFERROR(INDEX(业绩录入!BK$9:BK$10001,MATCH($B133,业绩录入!$D$9:$D$10001,0)),0)</f>
        <v>0</v>
      </c>
      <c r="BN133" s="297">
        <f>IFERROR(INDEX(业绩录入!BL$9:BL$10001,MATCH($B133,业绩录入!$D$9:$D$10001,0)),0)</f>
        <v>0</v>
      </c>
      <c r="BO133" s="297">
        <f>IFERROR(INDEX(业绩录入!BM$9:BM$10001,MATCH($B133,业绩录入!$D$9:$D$10001,0)),0)</f>
        <v>0</v>
      </c>
      <c r="BP133" s="297">
        <f>IFERROR(INDEX(业绩录入!BN$9:BN$10001,MATCH($B133,业绩录入!$D$9:$D$10001,0)),0)</f>
        <v>0</v>
      </c>
      <c r="BQ133" s="297">
        <f>IFERROR(INDEX(业绩录入!BO$9:BO$10001,MATCH($B133,业绩录入!$D$9:$D$10001,0)),0)</f>
        <v>0</v>
      </c>
      <c r="BR133" s="297">
        <f>IFERROR(INDEX(业绩录入!BP$9:BP$10001,MATCH($B133,业绩录入!$D$9:$D$10001,0)),0)</f>
        <v>0</v>
      </c>
      <c r="BS133" s="297">
        <f>IFERROR(INDEX(业绩录入!BQ$9:BQ$10001,MATCH($B133,业绩录入!$D$9:$D$10001,0)),0)</f>
        <v>0</v>
      </c>
      <c r="BT133" s="297">
        <f>IFERROR(INDEX(业绩录入!BR$9:BR$10001,MATCH($B133,业绩录入!$D$9:$D$10001,0)),0)</f>
        <v>0</v>
      </c>
      <c r="BU133" s="297">
        <f>IFERROR(INDEX(业绩录入!BS$9:BS$10001,MATCH($B133,业绩录入!$D$9:$D$10001,0)),0)</f>
        <v>0</v>
      </c>
      <c r="BV133" s="297">
        <f>IFERROR(INDEX(业绩录入!BT$9:BT$10001,MATCH($B133,业绩录入!$D$9:$D$10001,0)),0)</f>
        <v>0</v>
      </c>
      <c r="BW133" s="297">
        <f>IFERROR(INDEX(业绩录入!BU$9:BU$10001,MATCH($B133,业绩录入!$D$9:$D$10001,0)),0)</f>
        <v>0</v>
      </c>
      <c r="BX133" s="297">
        <f>IFERROR(INDEX(业绩录入!BV$9:BV$10001,MATCH($B133,业绩录入!$D$9:$D$10001,0)),0)</f>
        <v>0</v>
      </c>
      <c r="BY133" s="297">
        <f>IFERROR(INDEX(业绩录入!BW$9:BW$10001,MATCH($B133,业绩录入!$D$9:$D$10001,0)),0)</f>
        <v>0</v>
      </c>
      <c r="BZ133" s="297">
        <f>IFERROR(INDEX(业绩录入!BX$9:BX$10001,MATCH($B133,业绩录入!$D$9:$D$10001,0)),0)</f>
        <v>0</v>
      </c>
      <c r="CA133" s="297">
        <f>IFERROR(INDEX(业绩录入!BY$9:BY$10001,MATCH($B133,业绩录入!$D$9:$D$10001,0)),0)</f>
        <v>0</v>
      </c>
      <c r="CB133" s="297">
        <f>IFERROR(INDEX(业绩录入!BZ$9:BZ$10001,MATCH($B133,业绩录入!$D$9:$D$10001,0)),0)</f>
        <v>0</v>
      </c>
      <c r="CC133" s="297">
        <f>IFERROR(INDEX(业绩录入!CA$9:CA$10001,MATCH($B133,业绩录入!$D$9:$D$10001,0)),0)</f>
        <v>0</v>
      </c>
      <c r="CD133" s="297">
        <f>IFERROR(INDEX(业绩录入!CB$9:CB$10001,MATCH($B133,业绩录入!$D$9:$D$10001,0)),0)</f>
        <v>0</v>
      </c>
      <c r="CE133" s="297">
        <f>IFERROR(INDEX(业绩录入!CC$9:CC$10001,MATCH($B133,业绩录入!$D$9:$D$10001,0)),0)</f>
        <v>0</v>
      </c>
      <c r="CF133" s="297">
        <f>IFERROR(INDEX(业绩录入!CD$9:CD$10001,MATCH($B133,业绩录入!$D$9:$D$10001,0)),0)</f>
        <v>0</v>
      </c>
      <c r="CG133" s="297">
        <f>IFERROR(INDEX(业绩录入!CE$9:CE$10001,MATCH($B133,业绩录入!$D$9:$D$10001,0)),0)</f>
        <v>0</v>
      </c>
      <c r="CH133" s="297">
        <f>IFERROR(INDEX(业绩录入!CF$9:CF$10001,MATCH($B133,业绩录入!$D$9:$D$10001,0)),0)</f>
        <v>0</v>
      </c>
      <c r="CI133" s="297">
        <f>IFERROR(INDEX(业绩录入!CG$9:CG$10001,MATCH($B133,业绩录入!$D$9:$D$10001,0)),0)</f>
        <v>0</v>
      </c>
    </row>
    <row r="134" spans="1:87" s="319" customFormat="1">
      <c r="A134" s="638">
        <f t="shared" si="5"/>
        <v>0</v>
      </c>
      <c r="B134" s="297" t="str">
        <f>IFERROR(INDEX(业绩录入!$D$9:$D$44,MATCH(SMALL(业绩录入!$A$9:$A$44,ROW(A88)),业绩录入!$A$9:$A$44,0)),"")</f>
        <v/>
      </c>
      <c r="C134" s="297">
        <f>IFERROR(INDEX(业绩录入!E$9:E$10001,MATCH($B134,业绩录入!$D$9:$D$10001,0)),0)</f>
        <v>0</v>
      </c>
      <c r="D134" s="297">
        <f>IFERROR(INDEX(业绩录入!F$9:F$10001,MATCH($B134,业绩录入!$D$9:$D$10001,0)),0)</f>
        <v>0</v>
      </c>
      <c r="E134" s="297">
        <f>IFERROR(INDEX(业绩录入!G$9:G$10001,MATCH($B134,业绩录入!$D$9:$D$10001,0)),0)</f>
        <v>0</v>
      </c>
      <c r="F134" s="297">
        <f>IFERROR(INDEX(业绩录入!H$9:H$10001,MATCH($B134,业绩录入!$D$9:$D$10001,0)),0)</f>
        <v>0</v>
      </c>
      <c r="G134" s="297">
        <f>IFERROR(INDEX(业绩录入!I$9:I$10001,MATCH($B134,业绩录入!$D$9:$D$10001,0)),0)</f>
        <v>0</v>
      </c>
      <c r="H134" s="297">
        <f>IFERROR(INDEX(业绩录入!J$9:J$10001,MATCH($B134,业绩录入!$D$9:$D$10001,0)),0)</f>
        <v>0</v>
      </c>
      <c r="I134" s="297">
        <f>IFERROR(INDEX(业绩录入!K$9:K$10001,MATCH($B134,业绩录入!$D$9:$D$10001,0)),0)</f>
        <v>0</v>
      </c>
      <c r="J134" s="297">
        <f>IFERROR(INDEX(业绩录入!L$9:L$10001,MATCH($B134,业绩录入!$D$9:$D$10001,0)),0)</f>
        <v>0</v>
      </c>
      <c r="K134" s="297">
        <f>IFERROR(INDEX(业绩录入!M$9:M$10001,MATCH($B134,业绩录入!$D$9:$D$10001,0)),0)</f>
        <v>0</v>
      </c>
      <c r="L134" s="297">
        <f>IFERROR(INDEX(业绩录入!N$9:N$10001,MATCH($B134,业绩录入!$D$9:$D$10001,0)),0)</f>
        <v>0</v>
      </c>
      <c r="M134" s="297">
        <f>IFERROR(INDEX(业绩录入!O$9:O$10001,MATCH($B134,业绩录入!$D$9:$D$10001,0)),0)</f>
        <v>0</v>
      </c>
      <c r="N134" s="297">
        <f>IFERROR(INDEX(业绩录入!P$9:P$10001,MATCH($B134,业绩录入!$D$9:$D$10001,0)),0)</f>
        <v>0</v>
      </c>
      <c r="O134" s="297">
        <f>IFERROR(INDEX(业绩录入!Q$9:Q$10001,MATCH($B134,业绩录入!$D$9:$D$10001,0)),0)</f>
        <v>0</v>
      </c>
      <c r="P134" s="297">
        <f>IFERROR(INDEX(业绩录入!R$9:R$10001,MATCH($B134,业绩录入!$D$9:$D$10001,0)),0)</f>
        <v>0</v>
      </c>
      <c r="Q134" s="297">
        <f>IFERROR(INDEX(业绩录入!S$9:S$10001,MATCH($B134,业绩录入!$D$9:$D$10001,0)),0)</f>
        <v>0</v>
      </c>
      <c r="R134" s="297">
        <f>IFERROR(INDEX(业绩录入!T$9:T$10001,MATCH($B134,业绩录入!$D$9:$D$10001,0)),0)</f>
        <v>0</v>
      </c>
      <c r="S134" s="297">
        <f>IFERROR(INDEX(业绩录入!U$9:U$10001,MATCH($B134,业绩录入!$D$9:$D$10001,0)),0)</f>
        <v>0</v>
      </c>
      <c r="T134" s="297">
        <f>IFERROR(INDEX(业绩录入!V$9:V$10001,MATCH($B134,业绩录入!$D$9:$D$10001,0)),0)</f>
        <v>0</v>
      </c>
      <c r="U134" s="676"/>
      <c r="V134" s="297"/>
      <c r="W134" s="297"/>
      <c r="X134" s="297"/>
      <c r="Y134" s="297">
        <f>IFERROR(INDEX(业绩录入!W$9:W$10001,MATCH($B134,业绩录入!$D$9:$D$10001,0)),0)</f>
        <v>0</v>
      </c>
      <c r="Z134" s="297">
        <f>IFERROR(INDEX(业绩录入!X$9:X$10001,MATCH($B134,业绩录入!$D$9:$D$10001,0)),0)</f>
        <v>0</v>
      </c>
      <c r="AA134" s="297">
        <f>IFERROR(INDEX(业绩录入!Y$9:Y$10001,MATCH($B134,业绩录入!$D$9:$D$10001,0)),0)</f>
        <v>0</v>
      </c>
      <c r="AB134" s="297">
        <f>IFERROR(INDEX(业绩录入!Z$9:Z$10001,MATCH($B134,业绩录入!$D$9:$D$10001,0)),0)</f>
        <v>0</v>
      </c>
      <c r="AC134" s="297">
        <f>IFERROR(INDEX(业绩录入!AA$9:AA$10001,MATCH($B134,业绩录入!$D$9:$D$10001,0)),0)</f>
        <v>0</v>
      </c>
      <c r="AD134" s="297">
        <f>IFERROR(INDEX(业绩录入!AB$9:AB$10001,MATCH($B134,业绩录入!$D$9:$D$10001,0)),0)</f>
        <v>0</v>
      </c>
      <c r="AE134" s="297">
        <f>IFERROR(INDEX(业绩录入!AC$9:AC$10001,MATCH($B134,业绩录入!$D$9:$D$10001,0)),0)</f>
        <v>0</v>
      </c>
      <c r="AF134" s="297">
        <f>IFERROR(INDEX(业绩录入!AD$9:AD$10001,MATCH($B134,业绩录入!$D$9:$D$10001,0)),0)</f>
        <v>0</v>
      </c>
      <c r="AG134" s="297">
        <f>IFERROR(INDEX(业绩录入!AE$9:AE$10001,MATCH($B134,业绩录入!$D$9:$D$10001,0)),0)</f>
        <v>0</v>
      </c>
      <c r="AH134" s="297">
        <f>IFERROR(INDEX(业绩录入!AF$9:AF$10001,MATCH($B134,业绩录入!$D$9:$D$10001,0)),0)</f>
        <v>0</v>
      </c>
      <c r="AI134" s="297">
        <f>IFERROR(INDEX(业绩录入!AG$9:AG$10001,MATCH($B134,业绩录入!$D$9:$D$10001,0)),0)</f>
        <v>0</v>
      </c>
      <c r="AJ134" s="297">
        <f>IFERROR(INDEX(业绩录入!AH$9:AH$10001,MATCH($B134,业绩录入!$D$9:$D$10001,0)),0)</f>
        <v>0</v>
      </c>
      <c r="AK134" s="297">
        <f>IFERROR(INDEX(业绩录入!AI$9:AI$10001,MATCH($B134,业绩录入!$D$9:$D$10001,0)),0)</f>
        <v>0</v>
      </c>
      <c r="AL134" s="297">
        <f>IFERROR(INDEX(业绩录入!AJ$9:AJ$10001,MATCH($B134,业绩录入!$D$9:$D$10001,0)),0)</f>
        <v>0</v>
      </c>
      <c r="AM134" s="297">
        <f>IFERROR(INDEX(业绩录入!AK$9:AK$10001,MATCH($B134,业绩录入!$D$9:$D$10001,0)),0)</f>
        <v>0</v>
      </c>
      <c r="AN134" s="297">
        <f>IFERROR(INDEX(业绩录入!AL$9:AL$10001,MATCH($B134,业绩录入!$D$9:$D$10001,0)),0)</f>
        <v>0</v>
      </c>
      <c r="AO134" s="297">
        <f>IFERROR(INDEX(业绩录入!AM$9:AM$10001,MATCH($B134,业绩录入!$D$9:$D$10001,0)),0)</f>
        <v>0</v>
      </c>
      <c r="AP134" s="297">
        <f>IFERROR(INDEX(业绩录入!AN$9:AN$10001,MATCH($B134,业绩录入!$D$9:$D$10001,0)),0)</f>
        <v>0</v>
      </c>
      <c r="AQ134" s="297">
        <f>IFERROR(INDEX(业绩录入!AO$9:AO$10001,MATCH($B134,业绩录入!$D$9:$D$10001,0)),0)</f>
        <v>0</v>
      </c>
      <c r="AR134" s="297">
        <f>IFERROR(INDEX(业绩录入!AP$9:AP$10001,MATCH($B134,业绩录入!$D$9:$D$10001,0)),0)</f>
        <v>0</v>
      </c>
      <c r="AS134" s="297">
        <f>IFERROR(INDEX(业绩录入!AQ$9:AQ$10001,MATCH($B134,业绩录入!$D$9:$D$10001,0)),0)</f>
        <v>0</v>
      </c>
      <c r="AT134" s="297">
        <f>IFERROR(INDEX(业绩录入!AR$9:AR$10001,MATCH($B134,业绩录入!$D$9:$D$10001,0)),0)</f>
        <v>0</v>
      </c>
      <c r="AU134" s="297">
        <f>IFERROR(INDEX(业绩录入!AS$9:AS$10001,MATCH($B134,业绩录入!$D$9:$D$10001,0)),0)</f>
        <v>0</v>
      </c>
      <c r="AV134" s="297">
        <f>IFERROR(INDEX(业绩录入!AT$9:AT$10001,MATCH($B134,业绩录入!$D$9:$D$10001,0)),0)</f>
        <v>0</v>
      </c>
      <c r="AW134" s="297">
        <f>IFERROR(INDEX(业绩录入!AU$9:AU$10001,MATCH($B134,业绩录入!$D$9:$D$10001,0)),0)</f>
        <v>0</v>
      </c>
      <c r="AX134" s="297">
        <f>IFERROR(INDEX(业绩录入!AV$9:AV$10001,MATCH($B134,业绩录入!$D$9:$D$10001,0)),0)</f>
        <v>0</v>
      </c>
      <c r="AY134" s="297">
        <f>IFERROR(INDEX(业绩录入!AW$9:AW$10001,MATCH($B134,业绩录入!$D$9:$D$10001,0)),0)</f>
        <v>0</v>
      </c>
      <c r="AZ134" s="297">
        <f>IFERROR(INDEX(业绩录入!AX$9:AX$10001,MATCH($B134,业绩录入!$D$9:$D$10001,0)),0)</f>
        <v>0</v>
      </c>
      <c r="BA134" s="297">
        <f>IFERROR(INDEX(业绩录入!AY$9:AY$10001,MATCH($B134,业绩录入!$D$9:$D$10001,0)),0)</f>
        <v>0</v>
      </c>
      <c r="BB134" s="297">
        <f>IFERROR(INDEX(业绩录入!AZ$9:AZ$10001,MATCH($B134,业绩录入!$D$9:$D$10001,0)),0)</f>
        <v>0</v>
      </c>
      <c r="BC134" s="297">
        <f>IFERROR(INDEX(业绩录入!BA$9:BA$10001,MATCH($B134,业绩录入!$D$9:$D$10001,0)),0)</f>
        <v>0</v>
      </c>
      <c r="BD134" s="297">
        <f>IFERROR(INDEX(业绩录入!BB$9:BB$10001,MATCH($B134,业绩录入!$D$9:$D$10001,0)),0)</f>
        <v>0</v>
      </c>
      <c r="BE134" s="297">
        <f>IFERROR(INDEX(业绩录入!BC$9:BC$10001,MATCH($B134,业绩录入!$D$9:$D$10001,0)),0)</f>
        <v>0</v>
      </c>
      <c r="BF134" s="297">
        <f>IFERROR(INDEX(业绩录入!BD$9:BD$10001,MATCH($B134,业绩录入!$D$9:$D$10001,0)),0)</f>
        <v>0</v>
      </c>
      <c r="BG134" s="297">
        <f>IFERROR(INDEX(业绩录入!BE$9:BE$10001,MATCH($B134,业绩录入!$D$9:$D$10001,0)),0)</f>
        <v>0</v>
      </c>
      <c r="BH134" s="297">
        <f>IFERROR(INDEX(业绩录入!BF$9:BF$10001,MATCH($B134,业绩录入!$D$9:$D$10001,0)),0)</f>
        <v>0</v>
      </c>
      <c r="BI134" s="297">
        <f>IFERROR(INDEX(业绩录入!BG$9:BG$10001,MATCH($B134,业绩录入!$D$9:$D$10001,0)),0)</f>
        <v>0</v>
      </c>
      <c r="BJ134" s="297">
        <f>IFERROR(INDEX(业绩录入!BH$9:BH$10001,MATCH($B134,业绩录入!$D$9:$D$10001,0)),0)</f>
        <v>0</v>
      </c>
      <c r="BK134" s="297">
        <f>IFERROR(INDEX(业绩录入!BI$9:BI$10001,MATCH($B134,业绩录入!$D$9:$D$10001,0)),0)</f>
        <v>0</v>
      </c>
      <c r="BL134" s="297">
        <f>IFERROR(INDEX(业绩录入!BJ$9:BJ$10001,MATCH($B134,业绩录入!$D$9:$D$10001,0)),0)</f>
        <v>0</v>
      </c>
      <c r="BM134" s="297">
        <f>IFERROR(INDEX(业绩录入!BK$9:BK$10001,MATCH($B134,业绩录入!$D$9:$D$10001,0)),0)</f>
        <v>0</v>
      </c>
      <c r="BN134" s="297">
        <f>IFERROR(INDEX(业绩录入!BL$9:BL$10001,MATCH($B134,业绩录入!$D$9:$D$10001,0)),0)</f>
        <v>0</v>
      </c>
      <c r="BO134" s="297">
        <f>IFERROR(INDEX(业绩录入!BM$9:BM$10001,MATCH($B134,业绩录入!$D$9:$D$10001,0)),0)</f>
        <v>0</v>
      </c>
      <c r="BP134" s="297">
        <f>IFERROR(INDEX(业绩录入!BN$9:BN$10001,MATCH($B134,业绩录入!$D$9:$D$10001,0)),0)</f>
        <v>0</v>
      </c>
      <c r="BQ134" s="297">
        <f>IFERROR(INDEX(业绩录入!BO$9:BO$10001,MATCH($B134,业绩录入!$D$9:$D$10001,0)),0)</f>
        <v>0</v>
      </c>
      <c r="BR134" s="297">
        <f>IFERROR(INDEX(业绩录入!BP$9:BP$10001,MATCH($B134,业绩录入!$D$9:$D$10001,0)),0)</f>
        <v>0</v>
      </c>
      <c r="BS134" s="297">
        <f>IFERROR(INDEX(业绩录入!BQ$9:BQ$10001,MATCH($B134,业绩录入!$D$9:$D$10001,0)),0)</f>
        <v>0</v>
      </c>
      <c r="BT134" s="297">
        <f>IFERROR(INDEX(业绩录入!BR$9:BR$10001,MATCH($B134,业绩录入!$D$9:$D$10001,0)),0)</f>
        <v>0</v>
      </c>
      <c r="BU134" s="297">
        <f>IFERROR(INDEX(业绩录入!BS$9:BS$10001,MATCH($B134,业绩录入!$D$9:$D$10001,0)),0)</f>
        <v>0</v>
      </c>
      <c r="BV134" s="297">
        <f>IFERROR(INDEX(业绩录入!BT$9:BT$10001,MATCH($B134,业绩录入!$D$9:$D$10001,0)),0)</f>
        <v>0</v>
      </c>
      <c r="BW134" s="297">
        <f>IFERROR(INDEX(业绩录入!BU$9:BU$10001,MATCH($B134,业绩录入!$D$9:$D$10001,0)),0)</f>
        <v>0</v>
      </c>
      <c r="BX134" s="297">
        <f>IFERROR(INDEX(业绩录入!BV$9:BV$10001,MATCH($B134,业绩录入!$D$9:$D$10001,0)),0)</f>
        <v>0</v>
      </c>
      <c r="BY134" s="297">
        <f>IFERROR(INDEX(业绩录入!BW$9:BW$10001,MATCH($B134,业绩录入!$D$9:$D$10001,0)),0)</f>
        <v>0</v>
      </c>
      <c r="BZ134" s="297">
        <f>IFERROR(INDEX(业绩录入!BX$9:BX$10001,MATCH($B134,业绩录入!$D$9:$D$10001,0)),0)</f>
        <v>0</v>
      </c>
      <c r="CA134" s="297">
        <f>IFERROR(INDEX(业绩录入!BY$9:BY$10001,MATCH($B134,业绩录入!$D$9:$D$10001,0)),0)</f>
        <v>0</v>
      </c>
      <c r="CB134" s="297">
        <f>IFERROR(INDEX(业绩录入!BZ$9:BZ$10001,MATCH($B134,业绩录入!$D$9:$D$10001,0)),0)</f>
        <v>0</v>
      </c>
      <c r="CC134" s="297">
        <f>IFERROR(INDEX(业绩录入!CA$9:CA$10001,MATCH($B134,业绩录入!$D$9:$D$10001,0)),0)</f>
        <v>0</v>
      </c>
      <c r="CD134" s="297">
        <f>IFERROR(INDEX(业绩录入!CB$9:CB$10001,MATCH($B134,业绩录入!$D$9:$D$10001,0)),0)</f>
        <v>0</v>
      </c>
      <c r="CE134" s="297">
        <f>IFERROR(INDEX(业绩录入!CC$9:CC$10001,MATCH($B134,业绩录入!$D$9:$D$10001,0)),0)</f>
        <v>0</v>
      </c>
      <c r="CF134" s="297">
        <f>IFERROR(INDEX(业绩录入!CD$9:CD$10001,MATCH($B134,业绩录入!$D$9:$D$10001,0)),0)</f>
        <v>0</v>
      </c>
      <c r="CG134" s="297">
        <f>IFERROR(INDEX(业绩录入!CE$9:CE$10001,MATCH($B134,业绩录入!$D$9:$D$10001,0)),0)</f>
        <v>0</v>
      </c>
      <c r="CH134" s="297">
        <f>IFERROR(INDEX(业绩录入!CF$9:CF$10001,MATCH($B134,业绩录入!$D$9:$D$10001,0)),0)</f>
        <v>0</v>
      </c>
      <c r="CI134" s="297">
        <f>IFERROR(INDEX(业绩录入!CG$9:CG$10001,MATCH($B134,业绩录入!$D$9:$D$10001,0)),0)</f>
        <v>0</v>
      </c>
    </row>
    <row r="135" spans="1:87">
      <c r="B135" s="297" t="str">
        <f>IFERROR(INDEX(业绩录入!$D$9:$D$44,MATCH(SMALL(业绩录入!$A$9:$A$44,ROW(A89)),业绩录入!$A$9:$A$44,0)),"")</f>
        <v/>
      </c>
    </row>
    <row r="136" spans="1:87">
      <c r="B136" s="297" t="str">
        <f>IFERROR(INDEX(业绩录入!$D$9:$D$44,MATCH(SMALL(业绩录入!$A$9:$A$44,ROW(A90)),业绩录入!$A$9:$A$44,0)),"")</f>
        <v/>
      </c>
    </row>
    <row r="137" spans="1:87">
      <c r="B137" s="297" t="str">
        <f>IFERROR(INDEX(业绩录入!$D$9:$D$44,MATCH(SMALL(业绩录入!$A$9:$A$44,ROW(A91)),业绩录入!$A$9:$A$44,0)),"")</f>
        <v/>
      </c>
    </row>
    <row r="138" spans="1:87">
      <c r="B138" s="297" t="str">
        <f>IFERROR(INDEX(业绩录入!$D$9:$D$44,MATCH(SMALL(业绩录入!$A$9:$A$44,ROW(A92)),业绩录入!$A$9:$A$44,0)),"")</f>
        <v/>
      </c>
    </row>
    <row r="139" spans="1:87">
      <c r="B139" s="297" t="str">
        <f>IFERROR(INDEX(业绩录入!$D$9:$D$44,MATCH(SMALL(业绩录入!$A$9:$A$44,ROW(A93)),业绩录入!$A$9:$A$44,0)),"")</f>
        <v/>
      </c>
    </row>
    <row r="140" spans="1:87">
      <c r="B140" s="297" t="str">
        <f>IFERROR(INDEX(业绩录入!$D$9:$D$44,MATCH(SMALL(业绩录入!$A$9:$A$44,ROW(A94)),业绩录入!$A$9:$A$44,0)),"")</f>
        <v/>
      </c>
    </row>
    <row r="141" spans="1:87">
      <c r="B141" s="297" t="str">
        <f>IFERROR(INDEX(业绩录入!$D$9:$D$44,MATCH(SMALL(业绩录入!$A$9:$A$44,ROW(A95)),业绩录入!$A$9:$A$44,0)),"")</f>
        <v/>
      </c>
    </row>
    <row r="142" spans="1:87">
      <c r="B142" s="297" t="str">
        <f>IFERROR(INDEX(业绩录入!$D$9:$D$44,MATCH(SMALL(业绩录入!$A$9:$A$44,ROW(A96)),业绩录入!$A$9:$A$44,0)),"")</f>
        <v/>
      </c>
    </row>
    <row r="143" spans="1:87">
      <c r="B143" s="297" t="str">
        <f>IFERROR(INDEX(业绩录入!$D$9:$D$44,MATCH(SMALL(业绩录入!$A$9:$A$44,ROW(A97)),业绩录入!$A$9:$A$44,0)),"")</f>
        <v/>
      </c>
    </row>
    <row r="144" spans="1:87">
      <c r="B144" s="297" t="str">
        <f>IFERROR(INDEX(业绩录入!$D$9:$D$44,MATCH(SMALL(业绩录入!$A$9:$A$44,ROW(A98)),业绩录入!$A$9:$A$44,0)),"")</f>
        <v/>
      </c>
    </row>
    <row r="145" spans="2:2">
      <c r="B145" s="297" t="str">
        <f>IFERROR(INDEX(业绩录入!$D$9:$D$44,MATCH(SMALL(业绩录入!$A$9:$A$44,ROW(A99)),业绩录入!$A$9:$A$44,0)),"")</f>
        <v/>
      </c>
    </row>
    <row r="146" spans="2:2">
      <c r="B146" s="297" t="str">
        <f>IFERROR(INDEX(业绩录入!$D$9:$D$44,MATCH(SMALL(业绩录入!$A$9:$A$44,ROW(A100)),业绩录入!$A$9:$A$44,0)),"")</f>
        <v/>
      </c>
    </row>
    <row r="147" spans="2:2">
      <c r="B147" s="297" t="str">
        <f>IFERROR(INDEX(业绩录入!$D$9:$D$44,MATCH(SMALL(业绩录入!$A$9:$A$44,ROW(A101)),业绩录入!$A$9:$A$44,0)),"")</f>
        <v/>
      </c>
    </row>
    <row r="148" spans="2:2">
      <c r="B148" s="297" t="str">
        <f>IFERROR(INDEX(业绩录入!$D$9:$D$44,MATCH(SMALL(业绩录入!$A$9:$A$44,ROW(A102)),业绩录入!$A$9:$A$44,0)),"")</f>
        <v/>
      </c>
    </row>
    <row r="149" spans="2:2">
      <c r="B149" s="297" t="str">
        <f>IFERROR(INDEX(业绩录入!$D$9:$D$44,MATCH(SMALL(业绩录入!$A$9:$A$44,ROW(A103)),业绩录入!$A$9:$A$44,0)),"")</f>
        <v/>
      </c>
    </row>
    <row r="150" spans="2:2">
      <c r="B150" s="297" t="str">
        <f>IFERROR(INDEX(业绩录入!$D$9:$D$44,MATCH(SMALL(业绩录入!$A$9:$A$44,ROW(A104)),业绩录入!$A$9:$A$44,0)),"")</f>
        <v/>
      </c>
    </row>
    <row r="151" spans="2:2">
      <c r="B151" s="297" t="str">
        <f>IFERROR(INDEX(业绩录入!$D$9:$D$44,MATCH(SMALL(业绩录入!$A$9:$A$44,ROW(A105)),业绩录入!$A$9:$A$44,0)),"")</f>
        <v/>
      </c>
    </row>
    <row r="152" spans="2:2">
      <c r="B152" s="297" t="str">
        <f>IFERROR(INDEX(业绩录入!$D$9:$D$44,MATCH(SMALL(业绩录入!$A$9:$A$44,ROW(A106)),业绩录入!$A$9:$A$44,0)),"")</f>
        <v/>
      </c>
    </row>
    <row r="153" spans="2:2">
      <c r="B153" s="297" t="str">
        <f>IFERROR(INDEX(业绩录入!$D$9:$D$44,MATCH(SMALL(业绩录入!$A$9:$A$44,ROW(A107)),业绩录入!$A$9:$A$44,0)),"")</f>
        <v/>
      </c>
    </row>
    <row r="154" spans="2:2">
      <c r="B154" s="297" t="str">
        <f>IFERROR(INDEX(业绩录入!$D$9:$D$44,MATCH(SMALL(业绩录入!$A$9:$A$44,ROW(A108)),业绩录入!$A$9:$A$44,0)),"")</f>
        <v/>
      </c>
    </row>
    <row r="155" spans="2:2">
      <c r="B155" s="297" t="str">
        <f>IFERROR(INDEX(业绩录入!$D$9:$D$44,MATCH(SMALL(业绩录入!$A$9:$A$44,ROW(A109)),业绩录入!$A$9:$A$44,0)),"")</f>
        <v/>
      </c>
    </row>
    <row r="156" spans="2:2">
      <c r="B156" s="297" t="str">
        <f>IFERROR(INDEX(业绩录入!$D$9:$D$44,MATCH(SMALL(业绩录入!$A$9:$A$44,ROW(A110)),业绩录入!$A$9:$A$44,0)),"")</f>
        <v/>
      </c>
    </row>
    <row r="157" spans="2:2">
      <c r="B157" s="297" t="str">
        <f>IFERROR(INDEX(业绩录入!$D$9:$D$44,MATCH(SMALL(业绩录入!$A$9:$A$44,ROW(A111)),业绩录入!$A$9:$A$44,0)),"")</f>
        <v/>
      </c>
    </row>
    <row r="158" spans="2:2">
      <c r="B158" s="297" t="str">
        <f>IFERROR(INDEX(业绩录入!$D$9:$D$44,MATCH(SMALL(业绩录入!$A$9:$A$44,ROW(A112)),业绩录入!$A$9:$A$44,0)),"")</f>
        <v/>
      </c>
    </row>
    <row r="159" spans="2:2">
      <c r="B159" s="297" t="str">
        <f>IFERROR(INDEX(业绩录入!$D$9:$D$44,MATCH(SMALL(业绩录入!$A$9:$A$44,ROW(A113)),业绩录入!$A$9:$A$44,0)),"")</f>
        <v/>
      </c>
    </row>
    <row r="160" spans="2:2">
      <c r="B160" s="297" t="str">
        <f>IFERROR(INDEX(业绩录入!$D$9:$D$44,MATCH(SMALL(业绩录入!$A$9:$A$44,ROW(A114)),业绩录入!$A$9:$A$44,0)),"")</f>
        <v/>
      </c>
    </row>
    <row r="161" spans="2:2">
      <c r="B161" s="297" t="str">
        <f>IFERROR(INDEX(业绩录入!$D$9:$D$44,MATCH(SMALL(业绩录入!$A$9:$A$44,ROW(A115)),业绩录入!$A$9:$A$44,0)),"")</f>
        <v/>
      </c>
    </row>
    <row r="162" spans="2:2">
      <c r="B162" s="297" t="str">
        <f>IFERROR(INDEX(业绩录入!$D$9:$D$44,MATCH(SMALL(业绩录入!$A$9:$A$44,ROW(A116)),业绩录入!$A$9:$A$44,0)),"")</f>
        <v/>
      </c>
    </row>
    <row r="163" spans="2:2">
      <c r="B163" s="297" t="str">
        <f>IFERROR(INDEX(业绩录入!$D$9:$D$44,MATCH(SMALL(业绩录入!$A$9:$A$44,ROW(A117)),业绩录入!$A$9:$A$44,0)),"")</f>
        <v/>
      </c>
    </row>
    <row r="164" spans="2:2">
      <c r="B164" s="297" t="str">
        <f>IFERROR(INDEX(业绩录入!$D$9:$D$44,MATCH(SMALL(业绩录入!$A$9:$A$44,ROW(A118)),业绩录入!$A$9:$A$44,0)),"")</f>
        <v/>
      </c>
    </row>
    <row r="165" spans="2:2">
      <c r="B165" s="297" t="str">
        <f>IFERROR(INDEX(业绩录入!$D$9:$D$44,MATCH(SMALL(业绩录入!$A$9:$A$44,ROW(A119)),业绩录入!$A$9:$A$44,0)),"")</f>
        <v/>
      </c>
    </row>
    <row r="166" spans="2:2">
      <c r="B166" s="297" t="str">
        <f>IFERROR(INDEX(业绩录入!$D$9:$D$44,MATCH(SMALL(业绩录入!$A$9:$A$44,ROW(A120)),业绩录入!$A$9:$A$44,0)),"")</f>
        <v/>
      </c>
    </row>
    <row r="167" spans="2:2">
      <c r="B167" s="297" t="str">
        <f>IFERROR(INDEX(业绩录入!$D$9:$D$44,MATCH(SMALL(业绩录入!$A$9:$A$44,ROW(A121)),业绩录入!$A$9:$A$44,0)),"")</f>
        <v/>
      </c>
    </row>
    <row r="168" spans="2:2">
      <c r="B168" s="297" t="str">
        <f>IFERROR(INDEX(业绩录入!$D$9:$D$44,MATCH(SMALL(业绩录入!$A$9:$A$44,ROW(A122)),业绩录入!$A$9:$A$44,0)),"")</f>
        <v/>
      </c>
    </row>
    <row r="169" spans="2:2">
      <c r="B169" s="297" t="str">
        <f>IFERROR(INDEX(业绩录入!$D$9:$D$44,MATCH(SMALL(业绩录入!$A$9:$A$44,ROW(A123)),业绩录入!$A$9:$A$44,0)),"")</f>
        <v/>
      </c>
    </row>
    <row r="170" spans="2:2">
      <c r="B170" s="297" t="str">
        <f>IFERROR(INDEX(业绩录入!$D$9:$D$44,MATCH(SMALL(业绩录入!$A$9:$A$44,ROW(A124)),业绩录入!$A$9:$A$44,0)),"")</f>
        <v/>
      </c>
    </row>
    <row r="171" spans="2:2">
      <c r="B171" s="297" t="str">
        <f>IFERROR(INDEX(业绩录入!$D$9:$D$44,MATCH(SMALL(业绩录入!$A$9:$A$44,ROW(A125)),业绩录入!$A$9:$A$44,0)),"")</f>
        <v/>
      </c>
    </row>
    <row r="172" spans="2:2">
      <c r="B172" s="297" t="str">
        <f>IFERROR(INDEX(业绩录入!$D$9:$D$44,MATCH(SMALL(业绩录入!$A$9:$A$44,ROW(A126)),业绩录入!$A$9:$A$44,0)),"")</f>
        <v/>
      </c>
    </row>
    <row r="173" spans="2:2">
      <c r="B173" s="297" t="str">
        <f>IFERROR(INDEX(业绩录入!$D$9:$D$44,MATCH(SMALL(业绩录入!$A$9:$A$44,ROW(A127)),业绩录入!$A$9:$A$44,0)),"")</f>
        <v/>
      </c>
    </row>
    <row r="174" spans="2:2">
      <c r="B174" s="297" t="str">
        <f>IFERROR(INDEX(业绩录入!$D$9:$D$44,MATCH(SMALL(业绩录入!$A$9:$A$44,ROW(A128)),业绩录入!$A$9:$A$44,0)),"")</f>
        <v/>
      </c>
    </row>
    <row r="175" spans="2:2">
      <c r="B175" s="297" t="str">
        <f>IFERROR(INDEX(业绩录入!$D$9:$D$44,MATCH(SMALL(业绩录入!$A$9:$A$44,ROW(A129)),业绩录入!$A$9:$A$44,0)),"")</f>
        <v/>
      </c>
    </row>
    <row r="176" spans="2:2">
      <c r="B176" s="297" t="str">
        <f>IFERROR(INDEX(业绩录入!$D$9:$D$44,MATCH(SMALL(业绩录入!$A$9:$A$44,ROW(A130)),业绩录入!$A$9:$A$44,0)),"")</f>
        <v/>
      </c>
    </row>
    <row r="177" spans="2:2">
      <c r="B177" s="297" t="str">
        <f>IFERROR(INDEX(业绩录入!$D$9:$D$44,MATCH(SMALL(业绩录入!$A$9:$A$44,ROW(A131)),业绩录入!$A$9:$A$44,0)),"")</f>
        <v/>
      </c>
    </row>
    <row r="178" spans="2:2">
      <c r="B178" s="297" t="str">
        <f>IFERROR(INDEX(业绩录入!$D$9:$D$44,MATCH(SMALL(业绩录入!$A$9:$A$44,ROW(A132)),业绩录入!$A$9:$A$44,0)),"")</f>
        <v/>
      </c>
    </row>
    <row r="179" spans="2:2">
      <c r="B179" s="297" t="str">
        <f>IFERROR(INDEX(业绩录入!$D$9:$D$44,MATCH(SMALL(业绩录入!$A$9:$A$44,ROW(A133)),业绩录入!$A$9:$A$44,0)),"")</f>
        <v/>
      </c>
    </row>
    <row r="180" spans="2:2">
      <c r="B180" s="297" t="str">
        <f>IFERROR(INDEX(业绩录入!$D$9:$D$44,MATCH(SMALL(业绩录入!$A$9:$A$44,ROW(A134)),业绩录入!$A$9:$A$44,0)),"")</f>
        <v/>
      </c>
    </row>
    <row r="181" spans="2:2">
      <c r="B181" s="297" t="str">
        <f>IFERROR(INDEX(业绩录入!$D$9:$D$44,MATCH(SMALL(业绩录入!$A$9:$A$44,ROW(A135)),业绩录入!$A$9:$A$44,0)),"")</f>
        <v/>
      </c>
    </row>
    <row r="182" spans="2:2">
      <c r="B182" s="297" t="str">
        <f>IFERROR(INDEX(业绩录入!$D$9:$D$44,MATCH(SMALL(业绩录入!$A$9:$A$44,ROW(A136)),业绩录入!$A$9:$A$44,0)),"")</f>
        <v/>
      </c>
    </row>
    <row r="183" spans="2:2">
      <c r="B183" s="297" t="str">
        <f>IFERROR(INDEX(业绩录入!$D$9:$D$44,MATCH(SMALL(业绩录入!$A$9:$A$44,ROW(A137)),业绩录入!$A$9:$A$44,0)),"")</f>
        <v/>
      </c>
    </row>
    <row r="184" spans="2:2">
      <c r="B184" s="297" t="str">
        <f>IFERROR(INDEX(业绩录入!$D$9:$D$44,MATCH(SMALL(业绩录入!$A$9:$A$44,ROW(A138)),业绩录入!$A$9:$A$44,0)),"")</f>
        <v/>
      </c>
    </row>
    <row r="185" spans="2:2">
      <c r="B185" s="297" t="str">
        <f>IFERROR(INDEX(业绩录入!$D$9:$D$44,MATCH(SMALL(业绩录入!$A$9:$A$44,ROW(A139)),业绩录入!$A$9:$A$44,0)),"")</f>
        <v/>
      </c>
    </row>
    <row r="186" spans="2:2">
      <c r="B186" s="297" t="str">
        <f>IFERROR(INDEX(业绩录入!$D$9:$D$44,MATCH(SMALL(业绩录入!$A$9:$A$44,ROW(A140)),业绩录入!$A$9:$A$44,0)),"")</f>
        <v/>
      </c>
    </row>
    <row r="187" spans="2:2">
      <c r="B187" s="297" t="str">
        <f>IFERROR(INDEX(业绩录入!$D$9:$D$44,MATCH(SMALL(业绩录入!$A$9:$A$44,ROW(A141)),业绩录入!$A$9:$A$44,0)),"")</f>
        <v/>
      </c>
    </row>
    <row r="188" spans="2:2">
      <c r="B188" s="297" t="str">
        <f>IFERROR(INDEX(业绩录入!$D$9:$D$44,MATCH(SMALL(业绩录入!$A$9:$A$44,ROW(A142)),业绩录入!$A$9:$A$44,0)),"")</f>
        <v/>
      </c>
    </row>
    <row r="189" spans="2:2">
      <c r="B189" s="297" t="str">
        <f>IFERROR(INDEX(业绩录入!$D$9:$D$44,MATCH(SMALL(业绩录入!$A$9:$A$44,ROW(A143)),业绩录入!$A$9:$A$44,0)),"")</f>
        <v/>
      </c>
    </row>
    <row r="190" spans="2:2">
      <c r="B190" s="297" t="str">
        <f>IFERROR(INDEX(业绩录入!$D$9:$D$44,MATCH(SMALL(业绩录入!$A$9:$A$44,ROW(A144)),业绩录入!$A$9:$A$44,0)),"")</f>
        <v/>
      </c>
    </row>
    <row r="191" spans="2:2">
      <c r="B191" s="297" t="str">
        <f>IFERROR(INDEX(业绩录入!$D$9:$D$44,MATCH(SMALL(业绩录入!$A$9:$A$44,ROW(A145)),业绩录入!$A$9:$A$44,0)),"")</f>
        <v/>
      </c>
    </row>
    <row r="192" spans="2:2">
      <c r="B192" s="297" t="str">
        <f>IFERROR(INDEX(业绩录入!$D$9:$D$44,MATCH(SMALL(业绩录入!$A$9:$A$44,ROW(A146)),业绩录入!$A$9:$A$44,0)),"")</f>
        <v/>
      </c>
    </row>
    <row r="193" spans="2:2">
      <c r="B193" s="297" t="str">
        <f>IFERROR(INDEX(业绩录入!$D$9:$D$44,MATCH(SMALL(业绩录入!$A$9:$A$44,ROW(A147)),业绩录入!$A$9:$A$44,0)),"")</f>
        <v/>
      </c>
    </row>
    <row r="194" spans="2:2">
      <c r="B194" s="297" t="str">
        <f>IFERROR(INDEX(业绩录入!$D$9:$D$44,MATCH(SMALL(业绩录入!$A$9:$A$44,ROW(A148)),业绩录入!$A$9:$A$44,0)),"")</f>
        <v/>
      </c>
    </row>
    <row r="195" spans="2:2">
      <c r="B195" s="297" t="str">
        <f>IFERROR(INDEX(业绩录入!$D$9:$D$44,MATCH(SMALL(业绩录入!$A$9:$A$44,ROW(A149)),业绩录入!$A$9:$A$44,0)),"")</f>
        <v/>
      </c>
    </row>
    <row r="196" spans="2:2">
      <c r="B196" s="297" t="str">
        <f>IFERROR(INDEX(业绩录入!$D$9:$D$44,MATCH(SMALL(业绩录入!$A$9:$A$44,ROW(A150)),业绩录入!$A$9:$A$44,0)),"")</f>
        <v/>
      </c>
    </row>
    <row r="197" spans="2:2">
      <c r="B197" s="297" t="str">
        <f>IFERROR(INDEX(业绩录入!$D$9:$D$44,MATCH(SMALL(业绩录入!$A$9:$A$44,ROW(A151)),业绩录入!$A$9:$A$44,0)),"")</f>
        <v/>
      </c>
    </row>
    <row r="198" spans="2:2">
      <c r="B198" s="297" t="str">
        <f>IFERROR(INDEX(业绩录入!$D$9:$D$44,MATCH(SMALL(业绩录入!$A$9:$A$44,ROW(A152)),业绩录入!$A$9:$A$44,0)),"")</f>
        <v/>
      </c>
    </row>
    <row r="199" spans="2:2">
      <c r="B199" s="297" t="str">
        <f>IFERROR(INDEX(业绩录入!$D$9:$D$44,MATCH(SMALL(业绩录入!$A$9:$A$44,ROW(A153)),业绩录入!$A$9:$A$44,0)),"")</f>
        <v/>
      </c>
    </row>
    <row r="200" spans="2:2">
      <c r="B200" s="297" t="str">
        <f>IFERROR(INDEX(业绩录入!$D$9:$D$44,MATCH(SMALL(业绩录入!$A$9:$A$44,ROW(A154)),业绩录入!$A$9:$A$44,0)),"")</f>
        <v/>
      </c>
    </row>
    <row r="201" spans="2:2">
      <c r="B201" s="297" t="str">
        <f>IFERROR(INDEX(业绩录入!$D$9:$D$44,MATCH(SMALL(业绩录入!$A$9:$A$44,ROW(A155)),业绩录入!$A$9:$A$44,0)),"")</f>
        <v/>
      </c>
    </row>
    <row r="202" spans="2:2">
      <c r="B202" s="297" t="str">
        <f>IFERROR(INDEX(业绩录入!$D$9:$D$44,MATCH(SMALL(业绩录入!$A$9:$A$44,ROW(A156)),业绩录入!$A$9:$A$44,0)),"")</f>
        <v/>
      </c>
    </row>
    <row r="203" spans="2:2">
      <c r="B203" s="297" t="str">
        <f>IFERROR(INDEX(业绩录入!$D$9:$D$44,MATCH(SMALL(业绩录入!$A$9:$A$44,ROW(A157)),业绩录入!$A$9:$A$44,0)),"")</f>
        <v/>
      </c>
    </row>
    <row r="204" spans="2:2">
      <c r="B204" s="297" t="str">
        <f>IFERROR(INDEX(业绩录入!$D$9:$D$44,MATCH(SMALL(业绩录入!$A$9:$A$44,ROW(A158)),业绩录入!$A$9:$A$44,0)),"")</f>
        <v/>
      </c>
    </row>
    <row r="205" spans="2:2">
      <c r="B205" s="297" t="str">
        <f>IFERROR(INDEX(业绩录入!$D$9:$D$44,MATCH(SMALL(业绩录入!$A$9:$A$44,ROW(A159)),业绩录入!$A$9:$A$44,0)),"")</f>
        <v/>
      </c>
    </row>
    <row r="206" spans="2:2">
      <c r="B206" s="297" t="str">
        <f>IFERROR(INDEX(业绩录入!$D$9:$D$44,MATCH(SMALL(业绩录入!$A$9:$A$44,ROW(A160)),业绩录入!$A$9:$A$44,0)),"")</f>
        <v/>
      </c>
    </row>
    <row r="207" spans="2:2">
      <c r="B207" s="297" t="str">
        <f>IFERROR(INDEX(业绩录入!$D$9:$D$44,MATCH(SMALL(业绩录入!$A$9:$A$44,ROW(A161)),业绩录入!$A$9:$A$44,0)),"")</f>
        <v/>
      </c>
    </row>
    <row r="208" spans="2:2">
      <c r="B208" s="297" t="str">
        <f>IFERROR(INDEX(业绩录入!$D$9:$D$44,MATCH(SMALL(业绩录入!$A$9:$A$44,ROW(A162)),业绩录入!$A$9:$A$44,0)),"")</f>
        <v/>
      </c>
    </row>
    <row r="209" spans="2:2">
      <c r="B209" s="297" t="str">
        <f>IFERROR(INDEX(业绩录入!$D$9:$D$44,MATCH(SMALL(业绩录入!$A$9:$A$44,ROW(A163)),业绩录入!$A$9:$A$44,0)),"")</f>
        <v/>
      </c>
    </row>
    <row r="210" spans="2:2">
      <c r="B210" s="297" t="str">
        <f>IFERROR(INDEX(业绩录入!$D$9:$D$44,MATCH(SMALL(业绩录入!$A$9:$A$44,ROW(A164)),业绩录入!$A$9:$A$44,0)),"")</f>
        <v/>
      </c>
    </row>
    <row r="211" spans="2:2">
      <c r="B211" s="297" t="str">
        <f>IFERROR(INDEX(业绩录入!$D$9:$D$44,MATCH(SMALL(业绩录入!$A$9:$A$44,ROW(A165)),业绩录入!$A$9:$A$44,0)),"")</f>
        <v/>
      </c>
    </row>
    <row r="212" spans="2:2">
      <c r="B212" s="297" t="str">
        <f>IFERROR(INDEX(业绩录入!$D$9:$D$44,MATCH(SMALL(业绩录入!$A$9:$A$44,ROW(A166)),业绩录入!$A$9:$A$44,0)),"")</f>
        <v/>
      </c>
    </row>
    <row r="213" spans="2:2">
      <c r="B213" s="297" t="str">
        <f>IFERROR(INDEX(业绩录入!$D$9:$D$44,MATCH(SMALL(业绩录入!$A$9:$A$44,ROW(A167)),业绩录入!$A$9:$A$44,0)),"")</f>
        <v/>
      </c>
    </row>
    <row r="214" spans="2:2">
      <c r="B214" s="297" t="str">
        <f>IFERROR(INDEX(业绩录入!$D$9:$D$44,MATCH(SMALL(业绩录入!$A$9:$A$44,ROW(A168)),业绩录入!$A$9:$A$44,0)),"")</f>
        <v/>
      </c>
    </row>
    <row r="215" spans="2:2">
      <c r="B215" s="297" t="str">
        <f>IFERROR(INDEX(业绩录入!$D$9:$D$44,MATCH(SMALL(业绩录入!$A$9:$A$44,ROW(A169)),业绩录入!$A$9:$A$44,0)),"")</f>
        <v/>
      </c>
    </row>
    <row r="216" spans="2:2">
      <c r="B216" s="297" t="str">
        <f>IFERROR(INDEX(业绩录入!$D$9:$D$44,MATCH(SMALL(业绩录入!$A$9:$A$44,ROW(A170)),业绩录入!$A$9:$A$44,0)),"")</f>
        <v/>
      </c>
    </row>
    <row r="217" spans="2:2">
      <c r="B217" s="297" t="str">
        <f>IFERROR(INDEX(业绩录入!$D$9:$D$44,MATCH(SMALL(业绩录入!$A$9:$A$44,ROW(A171)),业绩录入!$A$9:$A$44,0)),"")</f>
        <v/>
      </c>
    </row>
    <row r="218" spans="2:2">
      <c r="B218" s="297" t="str">
        <f>IFERROR(INDEX(业绩录入!$D$9:$D$44,MATCH(SMALL(业绩录入!$A$9:$A$44,ROW(A172)),业绩录入!$A$9:$A$44,0)),"")</f>
        <v/>
      </c>
    </row>
    <row r="219" spans="2:2">
      <c r="B219" s="297" t="str">
        <f>IFERROR(INDEX(业绩录入!$D$9:$D$44,MATCH(SMALL(业绩录入!$A$9:$A$44,ROW(A173)),业绩录入!$A$9:$A$44,0)),"")</f>
        <v/>
      </c>
    </row>
    <row r="220" spans="2:2">
      <c r="B220" s="297" t="str">
        <f>IFERROR(INDEX(业绩录入!$D$9:$D$44,MATCH(SMALL(业绩录入!$A$9:$A$44,ROW(A174)),业绩录入!$A$9:$A$44,0)),"")</f>
        <v/>
      </c>
    </row>
    <row r="221" spans="2:2">
      <c r="B221" s="297" t="str">
        <f>IFERROR(INDEX(业绩录入!$D$9:$D$44,MATCH(SMALL(业绩录入!$A$9:$A$44,ROW(A175)),业绩录入!$A$9:$A$44,0)),"")</f>
        <v/>
      </c>
    </row>
    <row r="222" spans="2:2">
      <c r="B222" s="297" t="str">
        <f>IFERROR(INDEX(业绩录入!$D$9:$D$44,MATCH(SMALL(业绩录入!$A$9:$A$44,ROW(A176)),业绩录入!$A$9:$A$44,0)),"")</f>
        <v/>
      </c>
    </row>
    <row r="223" spans="2:2">
      <c r="B223" s="297" t="str">
        <f>IFERROR(INDEX(业绩录入!$D$9:$D$44,MATCH(SMALL(业绩录入!$A$9:$A$44,ROW(A177)),业绩录入!$A$9:$A$44,0)),"")</f>
        <v/>
      </c>
    </row>
    <row r="224" spans="2:2">
      <c r="B224" s="297" t="str">
        <f>IFERROR(INDEX(业绩录入!$D$9:$D$44,MATCH(SMALL(业绩录入!$A$9:$A$44,ROW(A178)),业绩录入!$A$9:$A$44,0)),"")</f>
        <v/>
      </c>
    </row>
    <row r="225" spans="2:2">
      <c r="B225" s="297" t="str">
        <f>IFERROR(INDEX(业绩录入!$D$9:$D$44,MATCH(SMALL(业绩录入!$A$9:$A$44,ROW(A179)),业绩录入!$A$9:$A$44,0)),"")</f>
        <v/>
      </c>
    </row>
    <row r="226" spans="2:2">
      <c r="B226" s="297" t="str">
        <f>IFERROR(INDEX(业绩录入!$D$9:$D$44,MATCH(SMALL(业绩录入!$A$9:$A$44,ROW(A180)),业绩录入!$A$9:$A$44,0)),"")</f>
        <v/>
      </c>
    </row>
    <row r="227" spans="2:2">
      <c r="B227" s="297" t="str">
        <f>IFERROR(INDEX(业绩录入!$D$9:$D$44,MATCH(SMALL(业绩录入!$A$9:$A$44,ROW(A181)),业绩录入!$A$9:$A$44,0)),"")</f>
        <v/>
      </c>
    </row>
    <row r="228" spans="2:2">
      <c r="B228" s="297" t="str">
        <f>IFERROR(INDEX(业绩录入!$D$9:$D$44,MATCH(SMALL(业绩录入!$A$9:$A$44,ROW(A182)),业绩录入!$A$9:$A$44,0)),"")</f>
        <v/>
      </c>
    </row>
    <row r="229" spans="2:2">
      <c r="B229" s="297" t="str">
        <f>IFERROR(INDEX(业绩录入!$D$9:$D$44,MATCH(SMALL(业绩录入!$A$9:$A$44,ROW(A183)),业绩录入!$A$9:$A$44,0)),"")</f>
        <v/>
      </c>
    </row>
    <row r="230" spans="2:2">
      <c r="B230" s="297" t="str">
        <f>IFERROR(INDEX(业绩录入!$D$9:$D$44,MATCH(SMALL(业绩录入!$A$9:$A$44,ROW(A184)),业绩录入!$A$9:$A$44,0)),"")</f>
        <v/>
      </c>
    </row>
    <row r="231" spans="2:2">
      <c r="B231" s="297" t="str">
        <f>IFERROR(INDEX(业绩录入!$D$9:$D$44,MATCH(SMALL(业绩录入!$A$9:$A$44,ROW(A185)),业绩录入!$A$9:$A$44,0)),"")</f>
        <v/>
      </c>
    </row>
    <row r="232" spans="2:2">
      <c r="B232" s="297" t="str">
        <f>IFERROR(INDEX(业绩录入!$D$9:$D$44,MATCH(SMALL(业绩录入!$A$9:$A$44,ROW(A186)),业绩录入!$A$9:$A$44,0)),"")</f>
        <v/>
      </c>
    </row>
    <row r="233" spans="2:2">
      <c r="B233" s="297" t="str">
        <f>IFERROR(INDEX(业绩录入!$D$9:$D$44,MATCH(SMALL(业绩录入!$A$9:$A$44,ROW(A187)),业绩录入!$A$9:$A$44,0)),"")</f>
        <v/>
      </c>
    </row>
    <row r="234" spans="2:2">
      <c r="B234" s="297" t="str">
        <f>IFERROR(INDEX(业绩录入!$D$9:$D$44,MATCH(SMALL(业绩录入!$A$9:$A$44,ROW(A188)),业绩录入!$A$9:$A$44,0)),"")</f>
        <v/>
      </c>
    </row>
    <row r="235" spans="2:2">
      <c r="B235" s="297" t="str">
        <f>IFERROR(INDEX(业绩录入!$D$9:$D$44,MATCH(SMALL(业绩录入!$A$9:$A$44,ROW(A189)),业绩录入!$A$9:$A$44,0)),"")</f>
        <v/>
      </c>
    </row>
    <row r="236" spans="2:2">
      <c r="B236" s="297" t="str">
        <f>IFERROR(INDEX(业绩录入!$D$9:$D$44,MATCH(SMALL(业绩录入!$A$9:$A$44,ROW(A190)),业绩录入!$A$9:$A$44,0)),"")</f>
        <v/>
      </c>
    </row>
    <row r="237" spans="2:2">
      <c r="B237" s="297" t="str">
        <f>IFERROR(INDEX(业绩录入!$D$9:$D$44,MATCH(SMALL(业绩录入!$A$9:$A$44,ROW(A191)),业绩录入!$A$9:$A$44,0)),"")</f>
        <v/>
      </c>
    </row>
    <row r="238" spans="2:2">
      <c r="B238" s="297" t="str">
        <f>IFERROR(INDEX(业绩录入!$D$9:$D$44,MATCH(SMALL(业绩录入!$A$9:$A$44,ROW(A192)),业绩录入!$A$9:$A$44,0)),"")</f>
        <v/>
      </c>
    </row>
    <row r="239" spans="2:2">
      <c r="B239" s="297" t="str">
        <f>IFERROR(INDEX(业绩录入!$D$9:$D$44,MATCH(SMALL(业绩录入!$A$9:$A$44,ROW(A193)),业绩录入!$A$9:$A$44,0)),"")</f>
        <v/>
      </c>
    </row>
    <row r="240" spans="2:2">
      <c r="B240" s="297" t="str">
        <f>IFERROR(INDEX(业绩录入!$D$9:$D$44,MATCH(SMALL(业绩录入!$A$9:$A$44,ROW(A194)),业绩录入!$A$9:$A$44,0)),"")</f>
        <v/>
      </c>
    </row>
    <row r="241" spans="2:2">
      <c r="B241" s="297" t="str">
        <f>IFERROR(INDEX(业绩录入!$D$9:$D$44,MATCH(SMALL(业绩录入!$A$9:$A$44,ROW(A195)),业绩录入!$A$9:$A$44,0)),"")</f>
        <v/>
      </c>
    </row>
    <row r="242" spans="2:2">
      <c r="B242" s="297" t="str">
        <f>IFERROR(INDEX(业绩录入!$D$9:$D$44,MATCH(SMALL(业绩录入!$A$9:$A$44,ROW(A196)),业绩录入!$A$9:$A$44,0)),"")</f>
        <v/>
      </c>
    </row>
    <row r="243" spans="2:2">
      <c r="B243" s="297" t="str">
        <f>IFERROR(INDEX(业绩录入!$D$9:$D$44,MATCH(SMALL(业绩录入!$A$9:$A$44,ROW(A197)),业绩录入!$A$9:$A$44,0)),"")</f>
        <v/>
      </c>
    </row>
    <row r="244" spans="2:2">
      <c r="B244" s="297" t="str">
        <f>IFERROR(INDEX(业绩录入!$D$9:$D$44,MATCH(SMALL(业绩录入!$A$9:$A$44,ROW(A198)),业绩录入!$A$9:$A$44,0)),"")</f>
        <v/>
      </c>
    </row>
    <row r="245" spans="2:2">
      <c r="B245" s="297" t="str">
        <f>IFERROR(INDEX(业绩录入!$D$9:$D$44,MATCH(SMALL(业绩录入!$A$9:$A$44,ROW(A199)),业绩录入!$A$9:$A$44,0)),"")</f>
        <v/>
      </c>
    </row>
    <row r="246" spans="2:2">
      <c r="B246" s="297" t="str">
        <f>IFERROR(INDEX(业绩录入!$D$9:$D$44,MATCH(SMALL(业绩录入!$A$9:$A$44,ROW(A200)),业绩录入!$A$9:$A$44,0)),"")</f>
        <v/>
      </c>
    </row>
    <row r="247" spans="2:2">
      <c r="B247" s="297" t="str">
        <f>IFERROR(INDEX(业绩录入!$D$9:$D$44,MATCH(SMALL(业绩录入!$A$9:$A$44,ROW(A201)),业绩录入!$A$9:$A$44,0)),"")</f>
        <v/>
      </c>
    </row>
    <row r="248" spans="2:2">
      <c r="B248" s="297" t="str">
        <f>IFERROR(INDEX(业绩录入!$D$9:$D$44,MATCH(SMALL(业绩录入!$A$9:$A$44,ROW(A202)),业绩录入!$A$9:$A$44,0)),"")</f>
        <v/>
      </c>
    </row>
    <row r="249" spans="2:2">
      <c r="B249" s="297" t="str">
        <f>IFERROR(INDEX(业绩录入!$D$9:$D$44,MATCH(SMALL(业绩录入!$A$9:$A$44,ROW(A203)),业绩录入!$A$9:$A$44,0)),"")</f>
        <v/>
      </c>
    </row>
    <row r="250" spans="2:2">
      <c r="B250" s="297" t="str">
        <f>IFERROR(INDEX(业绩录入!$D$9:$D$44,MATCH(SMALL(业绩录入!$A$9:$A$44,ROW(A204)),业绩录入!$A$9:$A$44,0)),"")</f>
        <v/>
      </c>
    </row>
    <row r="251" spans="2:2">
      <c r="B251" s="297" t="str">
        <f>IFERROR(INDEX(业绩录入!$D$9:$D$44,MATCH(SMALL(业绩录入!$A$9:$A$44,ROW(A205)),业绩录入!$A$9:$A$44,0)),"")</f>
        <v/>
      </c>
    </row>
    <row r="252" spans="2:2">
      <c r="B252" s="297" t="str">
        <f>IFERROR(INDEX(业绩录入!$D$9:$D$44,MATCH(SMALL(业绩录入!$A$9:$A$44,ROW(A206)),业绩录入!$A$9:$A$44,0)),"")</f>
        <v/>
      </c>
    </row>
    <row r="253" spans="2:2">
      <c r="B253" s="297" t="str">
        <f>IFERROR(INDEX(业绩录入!$D$9:$D$44,MATCH(SMALL(业绩录入!$A$9:$A$44,ROW(A207)),业绩录入!$A$9:$A$44,0)),"")</f>
        <v/>
      </c>
    </row>
    <row r="254" spans="2:2">
      <c r="B254" s="297" t="str">
        <f>IFERROR(INDEX(业绩录入!$D$9:$D$44,MATCH(SMALL(业绩录入!$A$9:$A$44,ROW(A208)),业绩录入!$A$9:$A$44,0)),"")</f>
        <v/>
      </c>
    </row>
    <row r="255" spans="2:2">
      <c r="B255" s="297" t="str">
        <f>IFERROR(INDEX(业绩录入!$D$9:$D$44,MATCH(SMALL(业绩录入!$A$9:$A$44,ROW(A209)),业绩录入!$A$9:$A$44,0)),"")</f>
        <v/>
      </c>
    </row>
    <row r="256" spans="2:2">
      <c r="B256" s="297" t="str">
        <f>IFERROR(INDEX(业绩录入!$D$9:$D$44,MATCH(SMALL(业绩录入!$A$9:$A$44,ROW(A210)),业绩录入!$A$9:$A$44,0)),"")</f>
        <v/>
      </c>
    </row>
    <row r="257" spans="2:2">
      <c r="B257" s="297" t="str">
        <f>IFERROR(INDEX(业绩录入!$D$9:$D$44,MATCH(SMALL(业绩录入!$A$9:$A$44,ROW(A211)),业绩录入!$A$9:$A$44,0)),"")</f>
        <v/>
      </c>
    </row>
    <row r="258" spans="2:2">
      <c r="B258" s="297" t="str">
        <f>IFERROR(INDEX(业绩录入!$D$9:$D$44,MATCH(SMALL(业绩录入!$A$9:$A$44,ROW(A212)),业绩录入!$A$9:$A$44,0)),"")</f>
        <v/>
      </c>
    </row>
    <row r="259" spans="2:2">
      <c r="B259" s="297" t="str">
        <f>IFERROR(INDEX(业绩录入!$D$9:$D$44,MATCH(SMALL(业绩录入!$A$9:$A$44,ROW(A213)),业绩录入!$A$9:$A$44,0)),"")</f>
        <v/>
      </c>
    </row>
    <row r="260" spans="2:2">
      <c r="B260" s="297" t="str">
        <f>IFERROR(INDEX(业绩录入!$D$9:$D$44,MATCH(SMALL(业绩录入!$A$9:$A$44,ROW(A214)),业绩录入!$A$9:$A$44,0)),"")</f>
        <v/>
      </c>
    </row>
    <row r="261" spans="2:2">
      <c r="B261" s="297" t="str">
        <f>IFERROR(INDEX(业绩录入!$D$9:$D$44,MATCH(SMALL(业绩录入!$A$9:$A$44,ROW(A215)),业绩录入!$A$9:$A$44,0)),"")</f>
        <v/>
      </c>
    </row>
    <row r="262" spans="2:2">
      <c r="B262" s="297" t="str">
        <f>IFERROR(INDEX(业绩录入!$D$9:$D$44,MATCH(SMALL(业绩录入!$A$9:$A$44,ROW(A216)),业绩录入!$A$9:$A$44,0)),"")</f>
        <v/>
      </c>
    </row>
    <row r="263" spans="2:2">
      <c r="B263" s="297" t="str">
        <f>IFERROR(INDEX(业绩录入!$D$9:$D$44,MATCH(SMALL(业绩录入!$A$9:$A$44,ROW(A217)),业绩录入!$A$9:$A$44,0)),"")</f>
        <v/>
      </c>
    </row>
    <row r="264" spans="2:2">
      <c r="B264" s="297" t="str">
        <f>IFERROR(INDEX(业绩录入!$D$9:$D$44,MATCH(SMALL(业绩录入!$A$9:$A$44,ROW(A218)),业绩录入!$A$9:$A$44,0)),"")</f>
        <v/>
      </c>
    </row>
    <row r="265" spans="2:2">
      <c r="B265" s="297" t="str">
        <f>IFERROR(INDEX(业绩录入!$D$9:$D$44,MATCH(SMALL(业绩录入!$A$9:$A$44,ROW(A219)),业绩录入!$A$9:$A$44,0)),"")</f>
        <v/>
      </c>
    </row>
    <row r="266" spans="2:2">
      <c r="B266" s="297" t="str">
        <f>IFERROR(INDEX(业绩录入!$D$9:$D$44,MATCH(SMALL(业绩录入!$A$9:$A$44,ROW(A220)),业绩录入!$A$9:$A$44,0)),"")</f>
        <v/>
      </c>
    </row>
    <row r="267" spans="2:2">
      <c r="B267" s="297" t="str">
        <f>IFERROR(INDEX(业绩录入!$D$9:$D$44,MATCH(SMALL(业绩录入!$A$9:$A$44,ROW(A221)),业绩录入!$A$9:$A$44,0)),"")</f>
        <v/>
      </c>
    </row>
    <row r="268" spans="2:2">
      <c r="B268" s="297" t="str">
        <f>IFERROR(INDEX(业绩录入!$D$9:$D$44,MATCH(SMALL(业绩录入!$A$9:$A$44,ROW(A222)),业绩录入!$A$9:$A$44,0)),"")</f>
        <v/>
      </c>
    </row>
    <row r="269" spans="2:2">
      <c r="B269" s="297" t="str">
        <f>IFERROR(INDEX(业绩录入!$D$9:$D$44,MATCH(SMALL(业绩录入!$A$9:$A$44,ROW(A223)),业绩录入!$A$9:$A$44,0)),"")</f>
        <v/>
      </c>
    </row>
    <row r="270" spans="2:2">
      <c r="B270" s="297" t="str">
        <f>IFERROR(INDEX(业绩录入!$D$9:$D$44,MATCH(SMALL(业绩录入!$A$9:$A$44,ROW(A224)),业绩录入!$A$9:$A$44,0)),"")</f>
        <v/>
      </c>
    </row>
    <row r="271" spans="2:2">
      <c r="B271" s="297" t="str">
        <f>IFERROR(INDEX(业绩录入!$D$9:$D$44,MATCH(SMALL(业绩录入!$A$9:$A$44,ROW(A225)),业绩录入!$A$9:$A$44,0)),"")</f>
        <v/>
      </c>
    </row>
    <row r="272" spans="2:2">
      <c r="B272" s="297" t="str">
        <f>IFERROR(INDEX(业绩录入!$D$9:$D$44,MATCH(SMALL(业绩录入!$A$9:$A$44,ROW(A226)),业绩录入!$A$9:$A$44,0)),"")</f>
        <v/>
      </c>
    </row>
    <row r="273" spans="2:2">
      <c r="B273" s="297" t="str">
        <f>IFERROR(INDEX(业绩录入!$D$9:$D$44,MATCH(SMALL(业绩录入!$A$9:$A$44,ROW(A227)),业绩录入!$A$9:$A$44,0)),"")</f>
        <v/>
      </c>
    </row>
    <row r="274" spans="2:2">
      <c r="B274" s="297" t="str">
        <f>IFERROR(INDEX(业绩录入!$D$9:$D$44,MATCH(SMALL(业绩录入!$A$9:$A$44,ROW(A228)),业绩录入!$A$9:$A$44,0)),"")</f>
        <v/>
      </c>
    </row>
    <row r="275" spans="2:2">
      <c r="B275" s="297" t="str">
        <f>IFERROR(INDEX(业绩录入!$D$9:$D$44,MATCH(SMALL(业绩录入!$A$9:$A$44,ROW(A229)),业绩录入!$A$9:$A$44,0)),"")</f>
        <v/>
      </c>
    </row>
    <row r="276" spans="2:2">
      <c r="B276" s="297" t="str">
        <f>IFERROR(INDEX(业绩录入!$D$9:$D$44,MATCH(SMALL(业绩录入!$A$9:$A$44,ROW(A230)),业绩录入!$A$9:$A$44,0)),"")</f>
        <v/>
      </c>
    </row>
    <row r="277" spans="2:2">
      <c r="B277" s="297" t="str">
        <f>IFERROR(INDEX(业绩录入!$D$9:$D$44,MATCH(SMALL(业绩录入!$A$9:$A$44,ROW(A231)),业绩录入!$A$9:$A$44,0)),"")</f>
        <v/>
      </c>
    </row>
    <row r="278" spans="2:2">
      <c r="B278" s="297" t="str">
        <f>IFERROR(INDEX(业绩录入!$D$9:$D$44,MATCH(SMALL(业绩录入!$A$9:$A$44,ROW(A232)),业绩录入!$A$9:$A$44,0)),"")</f>
        <v/>
      </c>
    </row>
    <row r="279" spans="2:2">
      <c r="B279" s="297" t="str">
        <f>IFERROR(INDEX(业绩录入!$D$9:$D$44,MATCH(SMALL(业绩录入!$A$9:$A$44,ROW(A233)),业绩录入!$A$9:$A$44,0)),"")</f>
        <v/>
      </c>
    </row>
    <row r="280" spans="2:2">
      <c r="B280" s="297" t="str">
        <f>IFERROR(INDEX(业绩录入!$D$9:$D$44,MATCH(SMALL(业绩录入!$A$9:$A$44,ROW(A234)),业绩录入!$A$9:$A$44,0)),"")</f>
        <v/>
      </c>
    </row>
    <row r="281" spans="2:2">
      <c r="B281" s="297" t="str">
        <f>IFERROR(INDEX(业绩录入!$D$9:$D$44,MATCH(SMALL(业绩录入!$A$9:$A$44,ROW(A235)),业绩录入!$A$9:$A$44,0)),"")</f>
        <v/>
      </c>
    </row>
    <row r="282" spans="2:2">
      <c r="B282" s="297" t="str">
        <f>IFERROR(INDEX(业绩录入!$D$9:$D$44,MATCH(SMALL(业绩录入!$A$9:$A$44,ROW(A236)),业绩录入!$A$9:$A$44,0)),"")</f>
        <v/>
      </c>
    </row>
    <row r="283" spans="2:2">
      <c r="B283" s="297" t="str">
        <f>IFERROR(INDEX(业绩录入!$D$9:$D$44,MATCH(SMALL(业绩录入!$A$9:$A$44,ROW(A237)),业绩录入!$A$9:$A$44,0)),"")</f>
        <v/>
      </c>
    </row>
    <row r="284" spans="2:2">
      <c r="B284" s="297" t="str">
        <f>IFERROR(INDEX(业绩录入!$D$9:$D$44,MATCH(SMALL(业绩录入!$A$9:$A$44,ROW(A238)),业绩录入!$A$9:$A$44,0)),"")</f>
        <v/>
      </c>
    </row>
    <row r="285" spans="2:2">
      <c r="B285" s="297" t="str">
        <f>IFERROR(INDEX(业绩录入!$D$9:$D$44,MATCH(SMALL(业绩录入!$A$9:$A$44,ROW(A239)),业绩录入!$A$9:$A$44,0)),"")</f>
        <v/>
      </c>
    </row>
    <row r="286" spans="2:2">
      <c r="B286" s="297" t="str">
        <f>IFERROR(INDEX(业绩录入!$D$9:$D$44,MATCH(SMALL(业绩录入!$A$9:$A$44,ROW(A240)),业绩录入!$A$9:$A$44,0)),"")</f>
        <v/>
      </c>
    </row>
    <row r="287" spans="2:2">
      <c r="B287" s="297" t="str">
        <f>IFERROR(INDEX(业绩录入!$D$9:$D$44,MATCH(SMALL(业绩录入!$A$9:$A$44,ROW(A241)),业绩录入!$A$9:$A$44,0)),"")</f>
        <v/>
      </c>
    </row>
    <row r="288" spans="2:2">
      <c r="B288" s="297" t="str">
        <f>IFERROR(INDEX(业绩录入!$D$9:$D$44,MATCH(SMALL(业绩录入!$A$9:$A$44,ROW(A242)),业绩录入!$A$9:$A$44,0)),"")</f>
        <v/>
      </c>
    </row>
    <row r="289" spans="2:2">
      <c r="B289" s="297" t="str">
        <f>IFERROR(INDEX(业绩录入!$D$9:$D$44,MATCH(SMALL(业绩录入!$A$9:$A$44,ROW(A243)),业绩录入!$A$9:$A$44,0)),"")</f>
        <v/>
      </c>
    </row>
    <row r="290" spans="2:2">
      <c r="B290" s="297" t="str">
        <f>IFERROR(INDEX(业绩录入!$D$9:$D$44,MATCH(SMALL(业绩录入!$A$9:$A$44,ROW(A244)),业绩录入!$A$9:$A$44,0)),"")</f>
        <v/>
      </c>
    </row>
    <row r="291" spans="2:2">
      <c r="B291" s="297" t="str">
        <f>IFERROR(INDEX(业绩录入!$D$9:$D$44,MATCH(SMALL(业绩录入!$A$9:$A$44,ROW(A245)),业绩录入!$A$9:$A$44,0)),"")</f>
        <v/>
      </c>
    </row>
    <row r="292" spans="2:2">
      <c r="B292" s="297" t="str">
        <f>IFERROR(INDEX(业绩录入!$D$9:$D$44,MATCH(SMALL(业绩录入!$A$9:$A$44,ROW(A246)),业绩录入!$A$9:$A$44,0)),"")</f>
        <v/>
      </c>
    </row>
    <row r="293" spans="2:2">
      <c r="B293" s="297" t="str">
        <f>IFERROR(INDEX(业绩录入!$D$9:$D$44,MATCH(SMALL(业绩录入!$A$9:$A$44,ROW(A247)),业绩录入!$A$9:$A$44,0)),"")</f>
        <v/>
      </c>
    </row>
    <row r="294" spans="2:2">
      <c r="B294" s="297" t="str">
        <f>IFERROR(INDEX(业绩录入!$D$9:$D$44,MATCH(SMALL(业绩录入!$A$9:$A$44,ROW(A248)),业绩录入!$A$9:$A$44,0)),"")</f>
        <v/>
      </c>
    </row>
    <row r="295" spans="2:2">
      <c r="B295" s="297" t="str">
        <f>IFERROR(INDEX(业绩录入!$D$9:$D$44,MATCH(SMALL(业绩录入!$A$9:$A$44,ROW(A249)),业绩录入!$A$9:$A$44,0)),"")</f>
        <v/>
      </c>
    </row>
    <row r="296" spans="2:2">
      <c r="B296" s="297" t="str">
        <f>IFERROR(INDEX(业绩录入!$D$9:$D$44,MATCH(SMALL(业绩录入!$A$9:$A$44,ROW(A250)),业绩录入!$A$9:$A$44,0)),"")</f>
        <v/>
      </c>
    </row>
    <row r="297" spans="2:2">
      <c r="B297" s="297" t="str">
        <f>IFERROR(INDEX(业绩录入!$D$9:$D$44,MATCH(SMALL(业绩录入!$A$9:$A$44,ROW(A251)),业绩录入!$A$9:$A$44,0)),"")</f>
        <v/>
      </c>
    </row>
    <row r="298" spans="2:2">
      <c r="B298" s="297" t="str">
        <f>IFERROR(INDEX(业绩录入!$D$9:$D$44,MATCH(SMALL(业绩录入!$A$9:$A$44,ROW(A252)),业绩录入!$A$9:$A$44,0)),"")</f>
        <v/>
      </c>
    </row>
    <row r="299" spans="2:2">
      <c r="B299" s="297" t="str">
        <f>IFERROR(INDEX(业绩录入!$D$9:$D$44,MATCH(SMALL(业绩录入!$A$9:$A$44,ROW(A253)),业绩录入!$A$9:$A$44,0)),"")</f>
        <v/>
      </c>
    </row>
    <row r="300" spans="2:2">
      <c r="B300" s="297" t="str">
        <f>IFERROR(INDEX(业绩录入!$D$9:$D$44,MATCH(SMALL(业绩录入!$A$9:$A$44,ROW(A254)),业绩录入!$A$9:$A$44,0)),"")</f>
        <v/>
      </c>
    </row>
    <row r="301" spans="2:2">
      <c r="B301" s="297" t="str">
        <f>IFERROR(INDEX(业绩录入!$D$9:$D$44,MATCH(SMALL(业绩录入!$A$9:$A$44,ROW(A255)),业绩录入!$A$9:$A$44,0)),"")</f>
        <v/>
      </c>
    </row>
    <row r="302" spans="2:2">
      <c r="B302" s="297" t="str">
        <f>IFERROR(INDEX(业绩录入!$D$9:$D$44,MATCH(SMALL(业绩录入!$A$9:$A$44,ROW(A256)),业绩录入!$A$9:$A$44,0)),"")</f>
        <v/>
      </c>
    </row>
    <row r="303" spans="2:2">
      <c r="B303" s="297" t="str">
        <f>IFERROR(INDEX(业绩录入!$D$9:$D$44,MATCH(SMALL(业绩录入!$A$9:$A$44,ROW(A257)),业绩录入!$A$9:$A$44,0)),"")</f>
        <v/>
      </c>
    </row>
    <row r="304" spans="2:2">
      <c r="B304" s="297" t="str">
        <f>IFERROR(INDEX(业绩录入!$D$9:$D$44,MATCH(SMALL(业绩录入!$A$9:$A$44,ROW(A258)),业绩录入!$A$9:$A$44,0)),"")</f>
        <v/>
      </c>
    </row>
    <row r="305" spans="2:2">
      <c r="B305" s="297" t="str">
        <f>IFERROR(INDEX(业绩录入!$D$9:$D$44,MATCH(SMALL(业绩录入!$A$9:$A$44,ROW(A259)),业绩录入!$A$9:$A$44,0)),"")</f>
        <v/>
      </c>
    </row>
    <row r="306" spans="2:2">
      <c r="B306" s="297" t="str">
        <f>IFERROR(INDEX(业绩录入!$D$9:$D$44,MATCH(SMALL(业绩录入!$A$9:$A$44,ROW(A260)),业绩录入!$A$9:$A$44,0)),"")</f>
        <v/>
      </c>
    </row>
    <row r="307" spans="2:2">
      <c r="B307" s="297" t="str">
        <f>IFERROR(INDEX(业绩录入!$D$9:$D$44,MATCH(SMALL(业绩录入!$A$9:$A$44,ROW(A261)),业绩录入!$A$9:$A$44,0)),"")</f>
        <v/>
      </c>
    </row>
    <row r="308" spans="2:2">
      <c r="B308" s="297" t="str">
        <f>IFERROR(INDEX(业绩录入!$D$9:$D$44,MATCH(SMALL(业绩录入!$A$9:$A$44,ROW(A262)),业绩录入!$A$9:$A$44,0)),"")</f>
        <v/>
      </c>
    </row>
    <row r="309" spans="2:2">
      <c r="B309" s="297" t="str">
        <f>IFERROR(INDEX(业绩录入!$D$9:$D$44,MATCH(SMALL(业绩录入!$A$9:$A$44,ROW(A263)),业绩录入!$A$9:$A$44,0)),"")</f>
        <v/>
      </c>
    </row>
    <row r="310" spans="2:2">
      <c r="B310" s="297" t="str">
        <f>IFERROR(INDEX(业绩录入!$D$9:$D$44,MATCH(SMALL(业绩录入!$A$9:$A$44,ROW(A264)),业绩录入!$A$9:$A$44,0)),"")</f>
        <v/>
      </c>
    </row>
    <row r="311" spans="2:2">
      <c r="B311" s="297" t="str">
        <f>IFERROR(INDEX(业绩录入!$D$9:$D$44,MATCH(SMALL(业绩录入!$A$9:$A$44,ROW(A265)),业绩录入!$A$9:$A$44,0)),"")</f>
        <v/>
      </c>
    </row>
    <row r="312" spans="2:2">
      <c r="B312" s="297" t="str">
        <f>IFERROR(INDEX(业绩录入!$D$9:$D$44,MATCH(SMALL(业绩录入!$A$9:$A$44,ROW(A266)),业绩录入!$A$9:$A$44,0)),"")</f>
        <v/>
      </c>
    </row>
    <row r="313" spans="2:2">
      <c r="B313" s="297" t="str">
        <f>IFERROR(INDEX(业绩录入!$D$9:$D$44,MATCH(SMALL(业绩录入!$A$9:$A$44,ROW(A267)),业绩录入!$A$9:$A$44,0)),"")</f>
        <v/>
      </c>
    </row>
    <row r="314" spans="2:2">
      <c r="B314" s="297" t="str">
        <f>IFERROR(INDEX(业绩录入!$D$9:$D$44,MATCH(SMALL(业绩录入!$A$9:$A$44,ROW(A268)),业绩录入!$A$9:$A$44,0)),"")</f>
        <v/>
      </c>
    </row>
    <row r="315" spans="2:2">
      <c r="B315" s="297" t="str">
        <f>IFERROR(INDEX(业绩录入!$D$9:$D$44,MATCH(SMALL(业绩录入!$A$9:$A$44,ROW(A269)),业绩录入!$A$9:$A$44,0)),"")</f>
        <v/>
      </c>
    </row>
    <row r="316" spans="2:2">
      <c r="B316" s="297" t="str">
        <f>IFERROR(INDEX(业绩录入!$D$9:$D$44,MATCH(SMALL(业绩录入!$A$9:$A$44,ROW(A270)),业绩录入!$A$9:$A$44,0)),"")</f>
        <v/>
      </c>
    </row>
    <row r="317" spans="2:2">
      <c r="B317" s="297" t="str">
        <f>IFERROR(INDEX(业绩录入!$D$9:$D$44,MATCH(SMALL(业绩录入!$A$9:$A$44,ROW(A271)),业绩录入!$A$9:$A$44,0)),"")</f>
        <v/>
      </c>
    </row>
    <row r="318" spans="2:2">
      <c r="B318" s="297" t="str">
        <f>IFERROR(INDEX(业绩录入!$D$9:$D$44,MATCH(SMALL(业绩录入!$A$9:$A$44,ROW(A272)),业绩录入!$A$9:$A$44,0)),"")</f>
        <v/>
      </c>
    </row>
    <row r="319" spans="2:2">
      <c r="B319" s="297" t="str">
        <f>IFERROR(INDEX(业绩录入!$D$9:$D$44,MATCH(SMALL(业绩录入!$A$9:$A$44,ROW(A273)),业绩录入!$A$9:$A$44,0)),"")</f>
        <v/>
      </c>
    </row>
    <row r="320" spans="2:2">
      <c r="B320" s="297" t="str">
        <f>IFERROR(INDEX(业绩录入!$D$9:$D$44,MATCH(SMALL(业绩录入!$A$9:$A$44,ROW(A274)),业绩录入!$A$9:$A$44,0)),"")</f>
        <v/>
      </c>
    </row>
    <row r="321" spans="2:2">
      <c r="B321" s="297" t="str">
        <f>IFERROR(INDEX(业绩录入!$D$9:$D$44,MATCH(SMALL(业绩录入!$A$9:$A$44,ROW(A275)),业绩录入!$A$9:$A$44,0)),"")</f>
        <v/>
      </c>
    </row>
    <row r="322" spans="2:2">
      <c r="B322" s="297" t="str">
        <f>IFERROR(INDEX(业绩录入!$D$9:$D$44,MATCH(SMALL(业绩录入!$A$9:$A$44,ROW(A276)),业绩录入!$A$9:$A$44,0)),"")</f>
        <v/>
      </c>
    </row>
    <row r="323" spans="2:2">
      <c r="B323" s="297" t="str">
        <f>IFERROR(INDEX(业绩录入!$D$9:$D$44,MATCH(SMALL(业绩录入!$A$9:$A$44,ROW(A277)),业绩录入!$A$9:$A$44,0)),"")</f>
        <v/>
      </c>
    </row>
    <row r="324" spans="2:2">
      <c r="B324" s="297" t="str">
        <f>IFERROR(INDEX(业绩录入!$D$9:$D$44,MATCH(SMALL(业绩录入!$A$9:$A$44,ROW(A278)),业绩录入!$A$9:$A$44,0)),"")</f>
        <v/>
      </c>
    </row>
    <row r="325" spans="2:2">
      <c r="B325" s="297" t="str">
        <f>IFERROR(INDEX(业绩录入!$D$9:$D$44,MATCH(SMALL(业绩录入!$A$9:$A$44,ROW(A279)),业绩录入!$A$9:$A$44,0)),"")</f>
        <v/>
      </c>
    </row>
    <row r="326" spans="2:2">
      <c r="B326" s="297" t="str">
        <f>IFERROR(INDEX(业绩录入!$D$9:$D$44,MATCH(SMALL(业绩录入!$A$9:$A$44,ROW(A280)),业绩录入!$A$9:$A$44,0)),"")</f>
        <v/>
      </c>
    </row>
    <row r="327" spans="2:2">
      <c r="B327" s="297" t="str">
        <f>IFERROR(INDEX(业绩录入!$D$9:$D$44,MATCH(SMALL(业绩录入!$A$9:$A$44,ROW(A281)),业绩录入!$A$9:$A$44,0)),"")</f>
        <v/>
      </c>
    </row>
    <row r="328" spans="2:2">
      <c r="B328" s="297" t="str">
        <f>IFERROR(INDEX(业绩录入!$D$9:$D$44,MATCH(SMALL(业绩录入!$A$9:$A$44,ROW(A282)),业绩录入!$A$9:$A$44,0)),"")</f>
        <v/>
      </c>
    </row>
    <row r="329" spans="2:2">
      <c r="B329" s="297" t="str">
        <f>IFERROR(INDEX(业绩录入!$D$9:$D$44,MATCH(SMALL(业绩录入!$A$9:$A$44,ROW(A283)),业绩录入!$A$9:$A$44,0)),"")</f>
        <v/>
      </c>
    </row>
    <row r="330" spans="2:2">
      <c r="B330" s="297" t="str">
        <f>IFERROR(INDEX(业绩录入!$D$9:$D$44,MATCH(SMALL(业绩录入!$A$9:$A$44,ROW(A284)),业绩录入!$A$9:$A$44,0)),"")</f>
        <v/>
      </c>
    </row>
    <row r="331" spans="2:2">
      <c r="B331" s="297" t="str">
        <f>IFERROR(INDEX(业绩录入!$D$9:$D$44,MATCH(SMALL(业绩录入!$A$9:$A$44,ROW(A285)),业绩录入!$A$9:$A$44,0)),"")</f>
        <v/>
      </c>
    </row>
    <row r="332" spans="2:2">
      <c r="B332" s="297" t="str">
        <f>IFERROR(INDEX(业绩录入!$D$9:$D$44,MATCH(SMALL(业绩录入!$A$9:$A$44,ROW(A286)),业绩录入!$A$9:$A$44,0)),"")</f>
        <v/>
      </c>
    </row>
    <row r="333" spans="2:2">
      <c r="B333" s="297" t="str">
        <f>IFERROR(INDEX(业绩录入!$D$9:$D$44,MATCH(SMALL(业绩录入!$A$9:$A$44,ROW(A287)),业绩录入!$A$9:$A$44,0)),"")</f>
        <v/>
      </c>
    </row>
    <row r="334" spans="2:2">
      <c r="B334" s="297" t="str">
        <f>IFERROR(INDEX(业绩录入!$D$9:$D$44,MATCH(SMALL(业绩录入!$A$9:$A$44,ROW(A288)),业绩录入!$A$9:$A$44,0)),"")</f>
        <v/>
      </c>
    </row>
    <row r="335" spans="2:2">
      <c r="B335" s="297" t="str">
        <f>IFERROR(INDEX(业绩录入!$D$9:$D$44,MATCH(SMALL(业绩录入!$A$9:$A$44,ROW(A289)),业绩录入!$A$9:$A$44,0)),"")</f>
        <v/>
      </c>
    </row>
    <row r="336" spans="2:2">
      <c r="B336" s="297" t="str">
        <f>IFERROR(INDEX(业绩录入!$D$9:$D$44,MATCH(SMALL(业绩录入!$A$9:$A$44,ROW(A290)),业绩录入!$A$9:$A$44,0)),"")</f>
        <v/>
      </c>
    </row>
    <row r="337" spans="2:2">
      <c r="B337" s="297" t="str">
        <f>IFERROR(INDEX(业绩录入!$D$9:$D$44,MATCH(SMALL(业绩录入!$A$9:$A$44,ROW(A291)),业绩录入!$A$9:$A$44,0)),"")</f>
        <v/>
      </c>
    </row>
    <row r="338" spans="2:2">
      <c r="B338" s="297" t="str">
        <f>IFERROR(INDEX(业绩录入!$D$9:$D$44,MATCH(SMALL(业绩录入!$A$9:$A$44,ROW(A292)),业绩录入!$A$9:$A$44,0)),"")</f>
        <v/>
      </c>
    </row>
    <row r="339" spans="2:2">
      <c r="B339" s="297" t="str">
        <f>IFERROR(INDEX(业绩录入!$D$9:$D$44,MATCH(SMALL(业绩录入!$A$9:$A$44,ROW(A293)),业绩录入!$A$9:$A$44,0)),"")</f>
        <v/>
      </c>
    </row>
    <row r="340" spans="2:2">
      <c r="B340" s="297" t="str">
        <f>IFERROR(INDEX(业绩录入!$D$9:$D$44,MATCH(SMALL(业绩录入!$A$9:$A$44,ROW(A294)),业绩录入!$A$9:$A$44,0)),"")</f>
        <v/>
      </c>
    </row>
    <row r="341" spans="2:2">
      <c r="B341" s="297" t="str">
        <f>IFERROR(INDEX(业绩录入!$D$9:$D$44,MATCH(SMALL(业绩录入!$A$9:$A$44,ROW(A295)),业绩录入!$A$9:$A$44,0)),"")</f>
        <v/>
      </c>
    </row>
    <row r="342" spans="2:2">
      <c r="B342" s="297" t="str">
        <f>IFERROR(INDEX(业绩录入!$D$9:$D$44,MATCH(SMALL(业绩录入!$A$9:$A$44,ROW(A296)),业绩录入!$A$9:$A$44,0)),"")</f>
        <v/>
      </c>
    </row>
    <row r="343" spans="2:2">
      <c r="B343" s="297" t="str">
        <f>IFERROR(INDEX(业绩录入!$D$9:$D$44,MATCH(SMALL(业绩录入!$A$9:$A$44,ROW(A297)),业绩录入!$A$9:$A$44,0)),"")</f>
        <v/>
      </c>
    </row>
    <row r="344" spans="2:2">
      <c r="B344" s="297" t="str">
        <f>IFERROR(INDEX(业绩录入!$D$9:$D$44,MATCH(SMALL(业绩录入!$A$9:$A$44,ROW(A298)),业绩录入!$A$9:$A$44,0)),"")</f>
        <v/>
      </c>
    </row>
    <row r="345" spans="2:2">
      <c r="B345" s="297" t="str">
        <f>IFERROR(INDEX(业绩录入!$D$9:$D$44,MATCH(SMALL(业绩录入!$A$9:$A$44,ROW(A299)),业绩录入!$A$9:$A$44,0)),"")</f>
        <v/>
      </c>
    </row>
    <row r="346" spans="2:2">
      <c r="B346" s="297" t="str">
        <f>IFERROR(INDEX(业绩录入!$D$9:$D$44,MATCH(SMALL(业绩录入!$A$9:$A$44,ROW(A300)),业绩录入!$A$9:$A$44,0)),"")</f>
        <v/>
      </c>
    </row>
    <row r="347" spans="2:2">
      <c r="B347" s="297" t="str">
        <f>IFERROR(INDEX(业绩录入!$D$9:$D$44,MATCH(SMALL(业绩录入!$A$9:$A$44,ROW(A301)),业绩录入!$A$9:$A$44,0)),"")</f>
        <v/>
      </c>
    </row>
    <row r="348" spans="2:2">
      <c r="B348" s="297" t="str">
        <f>IFERROR(INDEX(业绩录入!$D$9:$D$44,MATCH(SMALL(业绩录入!$A$9:$A$44,ROW(A302)),业绩录入!$A$9:$A$44,0)),"")</f>
        <v/>
      </c>
    </row>
    <row r="349" spans="2:2">
      <c r="B349" s="297" t="str">
        <f>IFERROR(INDEX(业绩录入!$D$9:$D$44,MATCH(SMALL(业绩录入!$A$9:$A$44,ROW(A303)),业绩录入!$A$9:$A$44,0)),"")</f>
        <v/>
      </c>
    </row>
    <row r="350" spans="2:2">
      <c r="B350" s="297" t="str">
        <f>IFERROR(INDEX(业绩录入!$D$9:$D$44,MATCH(SMALL(业绩录入!$A$9:$A$44,ROW(A304)),业绩录入!$A$9:$A$44,0)),"")</f>
        <v/>
      </c>
    </row>
    <row r="351" spans="2:2">
      <c r="B351" s="297" t="str">
        <f>IFERROR(INDEX(业绩录入!$D$9:$D$44,MATCH(SMALL(业绩录入!$A$9:$A$44,ROW(A305)),业绩录入!$A$9:$A$44,0)),"")</f>
        <v/>
      </c>
    </row>
    <row r="352" spans="2:2">
      <c r="B352" s="297" t="str">
        <f>IFERROR(INDEX(业绩录入!$D$9:$D$44,MATCH(SMALL(业绩录入!$A$9:$A$44,ROW(A306)),业绩录入!$A$9:$A$44,0)),"")</f>
        <v/>
      </c>
    </row>
    <row r="353" spans="2:2">
      <c r="B353" s="297" t="str">
        <f>IFERROR(INDEX(业绩录入!$D$9:$D$44,MATCH(SMALL(业绩录入!$A$9:$A$44,ROW(A307)),业绩录入!$A$9:$A$44,0)),"")</f>
        <v/>
      </c>
    </row>
    <row r="354" spans="2:2">
      <c r="B354" s="297" t="str">
        <f>IFERROR(INDEX(业绩录入!$D$9:$D$44,MATCH(SMALL(业绩录入!$A$9:$A$44,ROW(A308)),业绩录入!$A$9:$A$44,0)),"")</f>
        <v/>
      </c>
    </row>
    <row r="355" spans="2:2">
      <c r="B355" s="297" t="str">
        <f>IFERROR(INDEX(业绩录入!$D$9:$D$44,MATCH(SMALL(业绩录入!$A$9:$A$44,ROW(A309)),业绩录入!$A$9:$A$44,0)),"")</f>
        <v/>
      </c>
    </row>
    <row r="356" spans="2:2">
      <c r="B356" s="297" t="str">
        <f>IFERROR(INDEX(业绩录入!$D$9:$D$44,MATCH(SMALL(业绩录入!$A$9:$A$44,ROW(A310)),业绩录入!$A$9:$A$44,0)),"")</f>
        <v/>
      </c>
    </row>
    <row r="357" spans="2:2">
      <c r="B357" s="297" t="str">
        <f>IFERROR(INDEX(业绩录入!$D$9:$D$44,MATCH(SMALL(业绩录入!$A$9:$A$44,ROW(A311)),业绩录入!$A$9:$A$44,0)),"")</f>
        <v/>
      </c>
    </row>
    <row r="358" spans="2:2">
      <c r="B358" s="297" t="str">
        <f>IFERROR(INDEX(业绩录入!$D$9:$D$44,MATCH(SMALL(业绩录入!$A$9:$A$44,ROW(A312)),业绩录入!$A$9:$A$44,0)),"")</f>
        <v/>
      </c>
    </row>
    <row r="359" spans="2:2">
      <c r="B359" s="297" t="str">
        <f>IFERROR(INDEX(业绩录入!$D$9:$D$44,MATCH(SMALL(业绩录入!$A$9:$A$44,ROW(A313)),业绩录入!$A$9:$A$44,0)),"")</f>
        <v/>
      </c>
    </row>
    <row r="360" spans="2:2">
      <c r="B360" s="297" t="str">
        <f>IFERROR(INDEX(业绩录入!$D$9:$D$44,MATCH(SMALL(业绩录入!$A$9:$A$44,ROW(A314)),业绩录入!$A$9:$A$44,0)),"")</f>
        <v/>
      </c>
    </row>
    <row r="361" spans="2:2">
      <c r="B361" s="297" t="str">
        <f>IFERROR(INDEX(业绩录入!$D$9:$D$44,MATCH(SMALL(业绩录入!$A$9:$A$44,ROW(A315)),业绩录入!$A$9:$A$44,0)),"")</f>
        <v/>
      </c>
    </row>
    <row r="362" spans="2:2">
      <c r="B362" s="297" t="str">
        <f>IFERROR(INDEX(业绩录入!$D$9:$D$44,MATCH(SMALL(业绩录入!$A$9:$A$44,ROW(A316)),业绩录入!$A$9:$A$44,0)),"")</f>
        <v/>
      </c>
    </row>
    <row r="363" spans="2:2">
      <c r="B363" s="297" t="str">
        <f>IFERROR(INDEX(业绩录入!$D$9:$D$44,MATCH(SMALL(业绩录入!$A$9:$A$44,ROW(A317)),业绩录入!$A$9:$A$44,0)),"")</f>
        <v/>
      </c>
    </row>
    <row r="364" spans="2:2">
      <c r="B364" s="297" t="str">
        <f>IFERROR(INDEX(业绩录入!$D$9:$D$44,MATCH(SMALL(业绩录入!$A$9:$A$44,ROW(A318)),业绩录入!$A$9:$A$44,0)),"")</f>
        <v/>
      </c>
    </row>
    <row r="365" spans="2:2">
      <c r="B365" s="297" t="str">
        <f>IFERROR(INDEX(业绩录入!$D$9:$D$44,MATCH(SMALL(业绩录入!$A$9:$A$44,ROW(A319)),业绩录入!$A$9:$A$44,0)),"")</f>
        <v/>
      </c>
    </row>
    <row r="366" spans="2:2">
      <c r="B366" s="297" t="str">
        <f>IFERROR(INDEX(业绩录入!$D$9:$D$44,MATCH(SMALL(业绩录入!$A$9:$A$44,ROW(A320)),业绩录入!$A$9:$A$44,0)),"")</f>
        <v/>
      </c>
    </row>
    <row r="367" spans="2:2">
      <c r="B367" s="297" t="str">
        <f>IFERROR(INDEX(业绩录入!$D$9:$D$44,MATCH(SMALL(业绩录入!$A$9:$A$44,ROW(A321)),业绩录入!$A$9:$A$44,0)),"")</f>
        <v/>
      </c>
    </row>
    <row r="368" spans="2:2">
      <c r="B368" s="297" t="str">
        <f>IFERROR(INDEX(业绩录入!$D$9:$D$44,MATCH(SMALL(业绩录入!$A$9:$A$44,ROW(A322)),业绩录入!$A$9:$A$44,0)),"")</f>
        <v/>
      </c>
    </row>
    <row r="369" spans="2:2">
      <c r="B369" s="297" t="str">
        <f>IFERROR(INDEX(业绩录入!$D$9:$D$44,MATCH(SMALL(业绩录入!$A$9:$A$44,ROW(A323)),业绩录入!$A$9:$A$44,0)),"")</f>
        <v/>
      </c>
    </row>
    <row r="370" spans="2:2">
      <c r="B370" s="297" t="str">
        <f>IFERROR(INDEX(业绩录入!$D$9:$D$44,MATCH(SMALL(业绩录入!$A$9:$A$44,ROW(A324)),业绩录入!$A$9:$A$44,0)),"")</f>
        <v/>
      </c>
    </row>
    <row r="371" spans="2:2">
      <c r="B371" s="297" t="str">
        <f>IFERROR(INDEX(业绩录入!$D$9:$D$44,MATCH(SMALL(业绩录入!$A$9:$A$44,ROW(A325)),业绩录入!$A$9:$A$44,0)),"")</f>
        <v/>
      </c>
    </row>
    <row r="372" spans="2:2">
      <c r="B372" s="297" t="str">
        <f>IFERROR(INDEX(业绩录入!$D$9:$D$44,MATCH(SMALL(业绩录入!$A$9:$A$44,ROW(A326)),业绩录入!$A$9:$A$44,0)),"")</f>
        <v/>
      </c>
    </row>
    <row r="373" spans="2:2">
      <c r="B373" s="297" t="str">
        <f>IFERROR(INDEX(业绩录入!$D$9:$D$44,MATCH(SMALL(业绩录入!$A$9:$A$44,ROW(A327)),业绩录入!$A$9:$A$44,0)),"")</f>
        <v/>
      </c>
    </row>
    <row r="374" spans="2:2">
      <c r="B374" s="297" t="str">
        <f>IFERROR(INDEX(业绩录入!$D$9:$D$44,MATCH(SMALL(业绩录入!$A$9:$A$44,ROW(A328)),业绩录入!$A$9:$A$44,0)),"")</f>
        <v/>
      </c>
    </row>
    <row r="375" spans="2:2">
      <c r="B375" s="297" t="str">
        <f>IFERROR(INDEX(业绩录入!$D$9:$D$44,MATCH(SMALL(业绩录入!$A$9:$A$44,ROW(A329)),业绩录入!$A$9:$A$44,0)),"")</f>
        <v/>
      </c>
    </row>
    <row r="376" spans="2:2">
      <c r="B376" s="297" t="str">
        <f>IFERROR(INDEX(业绩录入!$D$9:$D$44,MATCH(SMALL(业绩录入!$A$9:$A$44,ROW(A330)),业绩录入!$A$9:$A$44,0)),"")</f>
        <v/>
      </c>
    </row>
    <row r="377" spans="2:2">
      <c r="B377" s="297" t="str">
        <f>IFERROR(INDEX(业绩录入!$D$9:$D$44,MATCH(SMALL(业绩录入!$A$9:$A$44,ROW(A331)),业绩录入!$A$9:$A$44,0)),"")</f>
        <v/>
      </c>
    </row>
    <row r="378" spans="2:2">
      <c r="B378" s="297" t="str">
        <f>IFERROR(INDEX(业绩录入!$D$9:$D$44,MATCH(SMALL(业绩录入!$A$9:$A$44,ROW(A332)),业绩录入!$A$9:$A$44,0)),"")</f>
        <v/>
      </c>
    </row>
    <row r="379" spans="2:2">
      <c r="B379" s="297" t="str">
        <f>IFERROR(INDEX(业绩录入!$D$9:$D$44,MATCH(SMALL(业绩录入!$A$9:$A$44,ROW(A333)),业绩录入!$A$9:$A$44,0)),"")</f>
        <v/>
      </c>
    </row>
    <row r="380" spans="2:2">
      <c r="B380" s="297" t="str">
        <f>IFERROR(INDEX(业绩录入!$D$9:$D$44,MATCH(SMALL(业绩录入!$A$9:$A$44,ROW(A334)),业绩录入!$A$9:$A$44,0)),"")</f>
        <v/>
      </c>
    </row>
    <row r="381" spans="2:2">
      <c r="B381" s="297" t="str">
        <f>IFERROR(INDEX(业绩录入!$D$9:$D$44,MATCH(SMALL(业绩录入!$A$9:$A$44,ROW(A335)),业绩录入!$A$9:$A$44,0)),"")</f>
        <v/>
      </c>
    </row>
    <row r="382" spans="2:2">
      <c r="B382" s="297" t="str">
        <f>IFERROR(INDEX(业绩录入!$D$9:$D$44,MATCH(SMALL(业绩录入!$A$9:$A$44,ROW(A336)),业绩录入!$A$9:$A$44,0)),"")</f>
        <v/>
      </c>
    </row>
    <row r="383" spans="2:2">
      <c r="B383" s="297" t="str">
        <f>IFERROR(INDEX(业绩录入!$D$9:$D$44,MATCH(SMALL(业绩录入!$A$9:$A$44,ROW(A337)),业绩录入!$A$9:$A$44,0)),"")</f>
        <v/>
      </c>
    </row>
    <row r="384" spans="2:2">
      <c r="B384" s="297" t="str">
        <f>IFERROR(INDEX(业绩录入!$D$9:$D$44,MATCH(SMALL(业绩录入!$A$9:$A$44,ROW(A338)),业绩录入!$A$9:$A$44,0)),"")</f>
        <v/>
      </c>
    </row>
    <row r="385" spans="2:2">
      <c r="B385" s="297" t="str">
        <f>IFERROR(INDEX(业绩录入!$D$9:$D$44,MATCH(SMALL(业绩录入!$A$9:$A$44,ROW(A339)),业绩录入!$A$9:$A$44,0)),"")</f>
        <v/>
      </c>
    </row>
    <row r="386" spans="2:2">
      <c r="B386" s="297" t="str">
        <f>IFERROR(INDEX(业绩录入!$D$9:$D$44,MATCH(SMALL(业绩录入!$A$9:$A$44,ROW(A340)),业绩录入!$A$9:$A$44,0)),"")</f>
        <v/>
      </c>
    </row>
    <row r="387" spans="2:2">
      <c r="B387" s="297" t="str">
        <f>IFERROR(INDEX(业绩录入!$D$9:$D$44,MATCH(SMALL(业绩录入!$A$9:$A$44,ROW(A341)),业绩录入!$A$9:$A$44,0)),"")</f>
        <v/>
      </c>
    </row>
    <row r="388" spans="2:2">
      <c r="B388" s="297" t="str">
        <f>IFERROR(INDEX(业绩录入!$D$9:$D$44,MATCH(SMALL(业绩录入!$A$9:$A$44,ROW(A342)),业绩录入!$A$9:$A$44,0)),"")</f>
        <v/>
      </c>
    </row>
    <row r="389" spans="2:2">
      <c r="B389" s="297" t="str">
        <f>IFERROR(INDEX(业绩录入!$D$9:$D$44,MATCH(SMALL(业绩录入!$A$9:$A$44,ROW(A343)),业绩录入!$A$9:$A$44,0)),"")</f>
        <v/>
      </c>
    </row>
    <row r="390" spans="2:2">
      <c r="B390" s="297" t="str">
        <f>IFERROR(INDEX(业绩录入!$D$9:$D$44,MATCH(SMALL(业绩录入!$A$9:$A$44,ROW(A344)),业绩录入!$A$9:$A$44,0)),"")</f>
        <v/>
      </c>
    </row>
    <row r="391" spans="2:2">
      <c r="B391" s="297" t="str">
        <f>IFERROR(INDEX(业绩录入!$D$9:$D$44,MATCH(SMALL(业绩录入!$A$9:$A$44,ROW(A345)),业绩录入!$A$9:$A$44,0)),"")</f>
        <v/>
      </c>
    </row>
    <row r="392" spans="2:2">
      <c r="B392" s="297" t="str">
        <f>IFERROR(INDEX(业绩录入!$D$9:$D$44,MATCH(SMALL(业绩录入!$A$9:$A$44,ROW(A346)),业绩录入!$A$9:$A$44,0)),"")</f>
        <v/>
      </c>
    </row>
    <row r="393" spans="2:2">
      <c r="B393" s="297" t="str">
        <f>IFERROR(INDEX(业绩录入!$D$9:$D$44,MATCH(SMALL(业绩录入!$A$9:$A$44,ROW(A347)),业绩录入!$A$9:$A$44,0)),"")</f>
        <v/>
      </c>
    </row>
    <row r="394" spans="2:2">
      <c r="B394" s="297" t="str">
        <f>IFERROR(INDEX(业绩录入!$D$9:$D$44,MATCH(SMALL(业绩录入!$A$9:$A$44,ROW(A348)),业绩录入!$A$9:$A$44,0)),"")</f>
        <v/>
      </c>
    </row>
    <row r="395" spans="2:2">
      <c r="B395" s="297" t="str">
        <f>IFERROR(INDEX(业绩录入!$D$9:$D$44,MATCH(SMALL(业绩录入!$A$9:$A$44,ROW(A349)),业绩录入!$A$9:$A$44,0)),"")</f>
        <v/>
      </c>
    </row>
    <row r="396" spans="2:2">
      <c r="B396" s="297" t="str">
        <f>IFERROR(INDEX(业绩录入!$D$9:$D$44,MATCH(SMALL(业绩录入!$A$9:$A$44,ROW(A350)),业绩录入!$A$9:$A$44,0)),"")</f>
        <v/>
      </c>
    </row>
    <row r="397" spans="2:2">
      <c r="B397" s="297" t="str">
        <f>IFERROR(INDEX(业绩录入!$D$9:$D$44,MATCH(SMALL(业绩录入!$A$9:$A$44,ROW(A351)),业绩录入!$A$9:$A$44,0)),"")</f>
        <v/>
      </c>
    </row>
    <row r="398" spans="2:2">
      <c r="B398" s="297" t="str">
        <f>IFERROR(INDEX(业绩录入!$D$9:$D$44,MATCH(SMALL(业绩录入!$A$9:$A$44,ROW(A352)),业绩录入!$A$9:$A$44,0)),"")</f>
        <v/>
      </c>
    </row>
    <row r="399" spans="2:2">
      <c r="B399" s="297" t="str">
        <f>IFERROR(INDEX(业绩录入!$D$9:$D$44,MATCH(SMALL(业绩录入!$A$9:$A$44,ROW(A353)),业绩录入!$A$9:$A$44,0)),"")</f>
        <v/>
      </c>
    </row>
    <row r="400" spans="2:2">
      <c r="B400" s="297" t="str">
        <f>IFERROR(INDEX(业绩录入!$D$9:$D$44,MATCH(SMALL(业绩录入!$A$9:$A$44,ROW(A354)),业绩录入!$A$9:$A$44,0)),"")</f>
        <v/>
      </c>
    </row>
  </sheetData>
  <protectedRanges>
    <protectedRange sqref="D2" name="区域1"/>
  </protectedRanges>
  <mergeCells count="45">
    <mergeCell ref="K44:L44"/>
    <mergeCell ref="E40:F40"/>
    <mergeCell ref="H40:I40"/>
    <mergeCell ref="E41:F41"/>
    <mergeCell ref="H41:I41"/>
    <mergeCell ref="I44:J44"/>
    <mergeCell ref="E37:F37"/>
    <mergeCell ref="H37:I37"/>
    <mergeCell ref="E38:F38"/>
    <mergeCell ref="H38:I38"/>
    <mergeCell ref="E39:F39"/>
    <mergeCell ref="H39:I39"/>
    <mergeCell ref="E34:F34"/>
    <mergeCell ref="H34:I34"/>
    <mergeCell ref="E35:F35"/>
    <mergeCell ref="H35:I35"/>
    <mergeCell ref="E36:F36"/>
    <mergeCell ref="H36:I36"/>
    <mergeCell ref="E31:F31"/>
    <mergeCell ref="H31:I31"/>
    <mergeCell ref="E32:F32"/>
    <mergeCell ref="H32:I32"/>
    <mergeCell ref="E33:F33"/>
    <mergeCell ref="H33:I33"/>
    <mergeCell ref="H26:I26"/>
    <mergeCell ref="H27:I27"/>
    <mergeCell ref="H28:I28"/>
    <mergeCell ref="H29:I29"/>
    <mergeCell ref="B30:D30"/>
    <mergeCell ref="H30:I30"/>
    <mergeCell ref="H21:I21"/>
    <mergeCell ref="H22:I22"/>
    <mergeCell ref="H23:I23"/>
    <mergeCell ref="H24:I24"/>
    <mergeCell ref="H25:I25"/>
    <mergeCell ref="B12:D12"/>
    <mergeCell ref="E12:F12"/>
    <mergeCell ref="B19:D19"/>
    <mergeCell ref="H19:J19"/>
    <mergeCell ref="H20:I20"/>
    <mergeCell ref="E2:N2"/>
    <mergeCell ref="O2:Q2"/>
    <mergeCell ref="B4:D4"/>
    <mergeCell ref="G4:K4"/>
    <mergeCell ref="Q4:S4"/>
  </mergeCells>
  <phoneticPr fontId="119" type="noConversion"/>
  <conditionalFormatting sqref="D8">
    <cfRule type="expression" dxfId="94" priority="8">
      <formula>$F$14="错误"</formula>
    </cfRule>
  </conditionalFormatting>
  <conditionalFormatting sqref="I47:I71">
    <cfRule type="expression" dxfId="93" priority="1">
      <formula>$K47=0</formula>
    </cfRule>
  </conditionalFormatting>
  <conditionalFormatting sqref="J47:J70">
    <cfRule type="cellIs" dxfId="92" priority="3" operator="lessThan">
      <formula>0</formula>
    </cfRule>
  </conditionalFormatting>
  <conditionalFormatting sqref="K48:K69">
    <cfRule type="cellIs" dxfId="91" priority="2" operator="greaterThan">
      <formula>0</formula>
    </cfRule>
  </conditionalFormatting>
  <conditionalFormatting sqref="T47:T134">
    <cfRule type="expression" dxfId="90" priority="4">
      <formula>$A47=4</formula>
    </cfRule>
  </conditionalFormatting>
  <conditionalFormatting sqref="B47:T66 B77:T134 E73:T76 B71:D76 P67:T72 B67:O70 E71:O72 B135:B400">
    <cfRule type="expression" dxfId="89" priority="5">
      <formula>$A47=4</formula>
    </cfRule>
    <cfRule type="expression" dxfId="88" priority="16">
      <formula>MOD(ROW(A3),2)=0</formula>
    </cfRule>
  </conditionalFormatting>
  <pageMargins left="0.23611111111111099" right="7.8472222222222193E-2" top="0.27500000000000002" bottom="0.23611111111111099" header="0.118055555555556" footer="0.118055555555556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3" name="Drop Down 19">
              <controlPr defaultSize="0" autoPict="0">
                <anchor moveWithCells="1">
                  <from>
                    <xdr:col>13</xdr:col>
                    <xdr:colOff>466725</xdr:colOff>
                    <xdr:row>15</xdr:row>
                    <xdr:rowOff>104775</xdr:rowOff>
                  </from>
                  <to>
                    <xdr:col>15</xdr:col>
                    <xdr:colOff>123825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4" name="Drop Down 20">
              <controlPr defaultSize="0" autoPict="0">
                <anchor moveWithCells="1">
                  <from>
                    <xdr:col>13</xdr:col>
                    <xdr:colOff>466725</xdr:colOff>
                    <xdr:row>4</xdr:row>
                    <xdr:rowOff>133350</xdr:rowOff>
                  </from>
                  <to>
                    <xdr:col>15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5" name="List Box 17">
              <controlPr defaultSize="0" autoPict="0">
                <anchor moveWithCells="1" sizeWithCells="1">
                  <from>
                    <xdr:col>16383</xdr:col>
                    <xdr:colOff>685800</xdr:colOff>
                    <xdr:row>19</xdr:row>
                    <xdr:rowOff>0</xdr:rowOff>
                  </from>
                  <to>
                    <xdr:col>16383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6" name="List Box 22">
              <controlPr defaultSize="0" autoPict="0">
                <anchor moveWithCells="1" sizeWithCells="1">
                  <from>
                    <xdr:col>16383</xdr:col>
                    <xdr:colOff>685800</xdr:colOff>
                    <xdr:row>19</xdr:row>
                    <xdr:rowOff>0</xdr:rowOff>
                  </from>
                  <to>
                    <xdr:col>16383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N735"/>
  <sheetViews>
    <sheetView showGridLines="0" showZeros="0" workbookViewId="0">
      <selection activeCell="D16" sqref="D16"/>
    </sheetView>
  </sheetViews>
  <sheetFormatPr defaultColWidth="9.125" defaultRowHeight="12"/>
  <cols>
    <col min="1" max="1" width="9.125" style="2" customWidth="1"/>
    <col min="2" max="3" width="8.625" style="2" customWidth="1"/>
    <col min="4" max="4" width="10.25" style="2" customWidth="1"/>
    <col min="5" max="5" width="8.625" style="2" customWidth="1"/>
    <col min="6" max="6" width="9.125" style="2" customWidth="1"/>
    <col min="7" max="7" width="11.75" style="2" customWidth="1"/>
    <col min="8" max="8" width="8.625" style="2" customWidth="1"/>
    <col min="9" max="9" width="6.375" style="316" customWidth="1"/>
    <col min="10" max="10" width="8.625" style="2" customWidth="1"/>
    <col min="11" max="11" width="10.75" style="2" customWidth="1"/>
    <col min="12" max="12" width="8.625" style="2" customWidth="1"/>
    <col min="13" max="14" width="9.125" style="2" customWidth="1"/>
    <col min="15" max="15" width="6.75" style="6" customWidth="1"/>
    <col min="16" max="17" width="9.875" style="6" customWidth="1"/>
    <col min="18" max="18" width="8.125" style="6" customWidth="1"/>
    <col min="19" max="19" width="9.5" style="6" customWidth="1"/>
    <col min="20" max="20" width="7.875" style="317" customWidth="1"/>
    <col min="21" max="21" width="9.5" style="318" customWidth="1"/>
    <col min="22" max="23" width="9.125" style="6" customWidth="1"/>
    <col min="24" max="24" width="9.125" style="2" customWidth="1"/>
    <col min="25" max="25" width="10.25" style="6" customWidth="1"/>
    <col min="26" max="26" width="20.75" style="6" customWidth="1"/>
    <col min="27" max="27" width="10.375" style="6" customWidth="1"/>
    <col min="28" max="28" width="8" style="6" customWidth="1"/>
    <col min="29" max="29" width="9.125" style="6" customWidth="1"/>
    <col min="30" max="30" width="9.375" style="6" customWidth="1"/>
    <col min="31" max="32" width="9.125" style="6" customWidth="1"/>
    <col min="33" max="33" width="45.375" style="6" customWidth="1"/>
    <col min="34" max="34" width="12.25" style="6" customWidth="1"/>
    <col min="35" max="35" width="11.25" style="6" customWidth="1"/>
    <col min="36" max="36" width="10.25" style="6" customWidth="1"/>
    <col min="37" max="37" width="9.125" style="6" customWidth="1"/>
    <col min="38" max="38" width="10.625" style="2" customWidth="1"/>
    <col min="39" max="39" width="9.125" style="2" customWidth="1"/>
    <col min="40" max="40" width="9.125" style="6" customWidth="1"/>
    <col min="41" max="41" width="9.125" style="4" customWidth="1"/>
    <col min="42" max="43" width="9.125" style="319" customWidth="1"/>
    <col min="44" max="44" width="4.625" style="319" customWidth="1"/>
    <col min="45" max="45" width="4.625" style="6" customWidth="1"/>
    <col min="46" max="49" width="10.125" style="6" customWidth="1"/>
    <col min="50" max="56" width="9.125" style="6" customWidth="1"/>
    <col min="57" max="57" width="17.375" style="6" customWidth="1"/>
    <col min="58" max="59" width="9.125" style="6" customWidth="1"/>
    <col min="60" max="62" width="7.625" style="6" customWidth="1"/>
    <col min="63" max="63" width="9.125" style="6" customWidth="1"/>
    <col min="64" max="65" width="7.625" style="320" customWidth="1"/>
    <col min="66" max="69" width="7.625" style="6" customWidth="1"/>
    <col min="70" max="70" width="4.75" style="6" customWidth="1"/>
    <col min="71" max="71" width="20" style="6" customWidth="1"/>
    <col min="72" max="72" width="4.25" style="6" customWidth="1"/>
    <col min="73" max="73" width="8.125" style="6" customWidth="1"/>
    <col min="74" max="74" width="7.625" style="6" customWidth="1"/>
    <col min="75" max="75" width="4.625" style="6" customWidth="1"/>
    <col min="76" max="76" width="8.375" style="6" customWidth="1"/>
    <col min="77" max="80" width="5.625" style="6" customWidth="1"/>
    <col min="81" max="81" width="4.625" style="6" customWidth="1"/>
    <col min="82" max="89" width="7.625" style="6" customWidth="1"/>
    <col min="90" max="90" width="4.625" style="6" customWidth="1"/>
    <col min="91" max="94" width="3.625" style="6" customWidth="1"/>
    <col min="95" max="95" width="21.25" style="6" customWidth="1"/>
    <col min="96" max="126" width="3.625" style="6" customWidth="1"/>
    <col min="127" max="240" width="3.625" style="6" hidden="1" customWidth="1"/>
    <col min="241" max="332" width="3.625" style="6" customWidth="1"/>
    <col min="333" max="16384" width="9.125" style="6"/>
  </cols>
  <sheetData>
    <row r="1" spans="1:1028" ht="24" customHeight="1">
      <c r="B1" s="2">
        <f>COUNTA(B3:B71)</f>
        <v>16</v>
      </c>
      <c r="F1" s="2" t="str">
        <f ca="1">系统界面!F18</f>
        <v>星期一</v>
      </c>
      <c r="G1" s="321">
        <f>COUNTA(G3:G70)</f>
        <v>8</v>
      </c>
      <c r="H1" s="321">
        <f>COUNTA(H3:H70)</f>
        <v>8</v>
      </c>
      <c r="I1" s="340"/>
      <c r="J1" s="321">
        <f>COUNTIF(J3:J70,"*")</f>
        <v>5</v>
      </c>
      <c r="K1" s="32" t="s">
        <v>155</v>
      </c>
      <c r="L1" s="340">
        <f>COUNTA(产品数据库!A:A)-1</f>
        <v>63</v>
      </c>
      <c r="M1" s="2">
        <f>COUNTIF(M3:M70,"*")</f>
        <v>9</v>
      </c>
      <c r="N1" s="2">
        <f>COUNTIF(N3:N70,"*")</f>
        <v>5</v>
      </c>
      <c r="O1" s="318" t="str">
        <f ca="1">TEXT(NOW(),"yyyy")</f>
        <v>2019</v>
      </c>
      <c r="P1" s="318" t="str">
        <f ca="1">TEXT(NOW(),"mm")</f>
        <v>10</v>
      </c>
      <c r="Q1" s="318" t="str">
        <f ca="1">TEXT(NOW(),"dd")</f>
        <v>28</v>
      </c>
      <c r="R1" s="318" t="str">
        <f ca="1">TEXT(NOW(),"H:MM")</f>
        <v>17:06</v>
      </c>
      <c r="S1" s="315" t="str">
        <f ca="1">TEXT(NOW(),"yyyy/mm/dd")</f>
        <v>2019/10/28</v>
      </c>
      <c r="U1" s="136" t="s">
        <v>156</v>
      </c>
      <c r="X1" s="2">
        <v>1</v>
      </c>
      <c r="Y1" s="373">
        <f>IF(MAX($AH$7:$AH$36)=0,7,IF(MAX($AH$7:$AH$36)=36,36,MAX($AH$7:$AH$36)+1))</f>
        <v>19</v>
      </c>
      <c r="Z1" s="318">
        <v>25</v>
      </c>
      <c r="AA1" s="334" t="str">
        <f>IF(COUNTIF(Y5:Z5,"*")=0,"未填客户姓名",IF(COUNTIF(AA5:AC5,"*")=0,"未填客户电话","正确"))</f>
        <v>未填客户姓名</v>
      </c>
      <c r="AB1" s="374">
        <v>7070</v>
      </c>
      <c r="AC1" s="375">
        <v>5600</v>
      </c>
      <c r="AD1" s="376">
        <f>IF(AB1&gt;VALUE(AC1),AB1,AC1)</f>
        <v>7070</v>
      </c>
      <c r="AE1" s="377">
        <f>SUM(AE7:AE36)</f>
        <v>7070</v>
      </c>
      <c r="AF1" s="378" t="str">
        <f>IF(AF3=0,"未收款？？",IF(AH3=0,"全款、正确",IF(AH3&gt;0,"订金、正确","收款、错误")))</f>
        <v>未收款？？</v>
      </c>
      <c r="AG1" s="416" t="str">
        <f>IF(AF1="未收款？？",AF1,IF(AF1="收款、错误",AF1,IF(AA1="正确","正确、可提交",AA1)))</f>
        <v>未收款？？</v>
      </c>
      <c r="AH1" s="318" t="str">
        <f>IF(AG3&gt;=0,"","折扣"&amp;AG3)</f>
        <v>折扣-5600</v>
      </c>
      <c r="AI1" s="417">
        <f>MAX($AH$7:$AH$36)+1</f>
        <v>19</v>
      </c>
      <c r="AJ1" s="339"/>
      <c r="AK1" s="418"/>
      <c r="AL1" s="339">
        <v>5</v>
      </c>
      <c r="AM1" s="318"/>
      <c r="AN1" s="1039" t="s">
        <v>157</v>
      </c>
      <c r="AO1" s="1039"/>
      <c r="AP1" s="1039"/>
      <c r="AQ1" s="410"/>
      <c r="AS1" s="1040" t="s">
        <v>158</v>
      </c>
      <c r="AT1" s="1040"/>
      <c r="AU1" s="1040"/>
      <c r="AV1" s="1040"/>
      <c r="AW1" s="1040"/>
      <c r="AX1" s="1040"/>
      <c r="AY1" s="1040"/>
      <c r="AZ1" s="1040"/>
      <c r="BA1" s="475"/>
      <c r="BB1" s="475"/>
      <c r="BC1" s="476" t="str">
        <f>AY5&amp;"（♀）/电话："&amp;BA5&amp;"/"&amp;AZ5&amp;"（♂）/电话："&amp;BC5</f>
        <v>0（♀）/电话：2019/08/2/123465563（♂）/电话：0</v>
      </c>
      <c r="BD1" s="475"/>
      <c r="BE1" s="475"/>
      <c r="BF1" s="1041" t="str">
        <f>IF(BG3&lt;0,"有折扣需要审批","订单合格")</f>
        <v>订单合格</v>
      </c>
      <c r="BG1" s="1041"/>
      <c r="BH1" s="1042" t="s">
        <v>159</v>
      </c>
      <c r="BI1" s="1042"/>
      <c r="BJ1" s="1042"/>
      <c r="BK1" s="356" t="s">
        <v>13</v>
      </c>
      <c r="BL1" s="1043" t="s">
        <v>160</v>
      </c>
      <c r="BM1" s="1043"/>
      <c r="BN1" s="1043"/>
      <c r="BO1" s="1044" t="s">
        <v>161</v>
      </c>
      <c r="BP1" s="1044"/>
      <c r="BQ1" s="1044"/>
      <c r="CD1" s="1045"/>
      <c r="CE1" s="1046"/>
      <c r="CF1" s="1046"/>
      <c r="CG1" s="1046"/>
      <c r="CH1" s="1046"/>
      <c r="CI1" s="1047"/>
    </row>
    <row r="2" spans="1:1028">
      <c r="A2" s="322" t="s">
        <v>162</v>
      </c>
      <c r="B2" s="323" t="s">
        <v>163</v>
      </c>
      <c r="C2" s="323" t="s">
        <v>164</v>
      </c>
      <c r="D2" s="323" t="s">
        <v>165</v>
      </c>
      <c r="E2" s="324" t="s">
        <v>166</v>
      </c>
      <c r="F2" s="1086" t="s">
        <v>167</v>
      </c>
      <c r="G2" s="325" t="s">
        <v>168</v>
      </c>
      <c r="H2" s="326" t="s">
        <v>169</v>
      </c>
      <c r="I2" s="32" t="s">
        <v>166</v>
      </c>
      <c r="J2" s="341" t="s">
        <v>170</v>
      </c>
      <c r="K2" s="342" t="s">
        <v>64</v>
      </c>
      <c r="L2" s="342" t="s">
        <v>65</v>
      </c>
      <c r="M2" s="343" t="s">
        <v>120</v>
      </c>
      <c r="N2" s="344" t="s">
        <v>171</v>
      </c>
      <c r="O2" s="1048" t="s">
        <v>172</v>
      </c>
      <c r="P2" s="1048"/>
      <c r="Q2" s="1048"/>
      <c r="R2" s="1048"/>
      <c r="S2" s="360" t="s">
        <v>173</v>
      </c>
      <c r="T2" s="361" t="s">
        <v>174</v>
      </c>
      <c r="U2" s="361" t="s">
        <v>175</v>
      </c>
      <c r="V2" s="362" t="s">
        <v>176</v>
      </c>
      <c r="W2" s="363" t="s">
        <v>177</v>
      </c>
      <c r="X2" s="2">
        <v>2</v>
      </c>
      <c r="Y2" s="379" t="s">
        <v>117</v>
      </c>
      <c r="Z2" s="379" t="s">
        <v>178</v>
      </c>
      <c r="AA2" s="379" t="s">
        <v>119</v>
      </c>
      <c r="AB2" s="379" t="s">
        <v>120</v>
      </c>
      <c r="AC2" s="379" t="s">
        <v>121</v>
      </c>
      <c r="AD2" s="379" t="s">
        <v>122</v>
      </c>
      <c r="AE2" s="379" t="s">
        <v>123</v>
      </c>
      <c r="AF2" s="379" t="s">
        <v>179</v>
      </c>
      <c r="AG2" s="379" t="s">
        <v>125</v>
      </c>
      <c r="AH2" s="379" t="s">
        <v>109</v>
      </c>
      <c r="AI2" s="379" t="s">
        <v>126</v>
      </c>
      <c r="AJ2" s="379" t="s">
        <v>127</v>
      </c>
      <c r="AK2" s="379" t="s">
        <v>180</v>
      </c>
      <c r="AL2" s="419">
        <f>COUNTIF(AA5:AC5,"**")</f>
        <v>0</v>
      </c>
      <c r="AN2" s="420"/>
      <c r="AO2" s="420"/>
      <c r="AP2" s="420"/>
      <c r="AS2" s="451"/>
      <c r="AT2" s="379" t="str">
        <f>业绩录入!D3</f>
        <v>订单号</v>
      </c>
      <c r="AU2" s="379" t="str">
        <f>业绩录入!E3</f>
        <v>订单人员</v>
      </c>
      <c r="AV2" s="379" t="str">
        <f>业绩录入!F3</f>
        <v>订单日期</v>
      </c>
      <c r="AW2" s="379" t="str">
        <f>业绩录入!G3</f>
        <v>套系类型</v>
      </c>
      <c r="AX2" s="379" t="str">
        <f>业绩录入!H3</f>
        <v>套系价格</v>
      </c>
      <c r="AY2" s="379" t="str">
        <f>业绩录入!I3</f>
        <v>套系名称</v>
      </c>
      <c r="AZ2" s="379" t="str">
        <f>业绩录入!J3</f>
        <v>自然进店</v>
      </c>
      <c r="BA2" s="379" t="str">
        <f>业绩录入!K3</f>
        <v>定金</v>
      </c>
      <c r="BB2" s="379" t="str">
        <f>业绩录入!L3</f>
        <v>折扣金额</v>
      </c>
      <c r="BC2" s="379" t="str">
        <f>业绩录入!M3</f>
        <v>余款</v>
      </c>
      <c r="BD2" s="379" t="str">
        <f>业绩录入!N3</f>
        <v>补款日期</v>
      </c>
      <c r="BE2" s="379" t="str">
        <f>业绩录入!O3</f>
        <v>补款金额</v>
      </c>
      <c r="BF2" s="379" t="str">
        <f>业绩录入!U3</f>
        <v>折扣审批人</v>
      </c>
      <c r="BG2" s="2" t="s">
        <v>181</v>
      </c>
      <c r="BH2" s="480" t="s">
        <v>182</v>
      </c>
      <c r="BI2" s="481" t="str">
        <f>IF(SUM(BH38:BH42)+BH5&gt;1,"错误","正确")</f>
        <v>正确</v>
      </c>
      <c r="BJ2" s="481" t="s">
        <v>13</v>
      </c>
      <c r="BK2" s="482">
        <v>0.3</v>
      </c>
      <c r="BL2" s="481" t="s">
        <v>15</v>
      </c>
      <c r="BM2" s="481" t="s">
        <v>16</v>
      </c>
      <c r="BN2" s="510" t="s">
        <v>183</v>
      </c>
      <c r="BO2" s="1067" t="str">
        <f>IF(BN5=0,"未填数量","正确")</f>
        <v>正确</v>
      </c>
      <c r="BP2" s="1068"/>
      <c r="BQ2" s="1069"/>
      <c r="BR2" s="371"/>
      <c r="BS2" s="491" t="str">
        <f>IF(BM5=0,"",INDEX(产品数据库!$C:$C,MATCH(BM5,产品数据库!$A:$A,0)))</f>
        <v>旅游外景景点</v>
      </c>
      <c r="BT2" s="371"/>
      <c r="BU2" s="525"/>
      <c r="BV2" s="525"/>
      <c r="BW2" s="525"/>
      <c r="BX2" s="525"/>
      <c r="BY2" s="525"/>
      <c r="BZ2" s="525"/>
      <c r="CA2" s="525"/>
      <c r="CB2" s="525"/>
      <c r="CD2" s="1049" t="s">
        <v>184</v>
      </c>
      <c r="CE2" s="1049"/>
      <c r="CF2" s="1049"/>
      <c r="CG2" s="1049"/>
      <c r="CH2" s="1049"/>
      <c r="CI2" s="1049"/>
      <c r="CJ2" s="1050" t="str">
        <f>IF(CK6&lt;-300,"错误？？"&amp;CK4,IF(CJ6="数据重复","错误？？"&amp;CJ6,"审核*正确/可提交"))</f>
        <v>错误？？数据重复</v>
      </c>
      <c r="CK2" s="1050"/>
    </row>
    <row r="3" spans="1:1028">
      <c r="A3" s="327" t="s">
        <v>185</v>
      </c>
      <c r="B3" s="328" t="s">
        <v>3</v>
      </c>
      <c r="C3" s="328">
        <v>321</v>
      </c>
      <c r="D3" s="328" t="s">
        <v>3</v>
      </c>
      <c r="E3" s="329">
        <f t="shared" ref="E3:E13" si="0">IF(D3=0,0,ROW(A1))</f>
        <v>1</v>
      </c>
      <c r="F3" s="1086"/>
      <c r="G3" s="330" t="s">
        <v>186</v>
      </c>
      <c r="H3" s="331" t="s">
        <v>187</v>
      </c>
      <c r="I3" s="32">
        <v>1</v>
      </c>
      <c r="J3" s="330" t="s">
        <v>188</v>
      </c>
      <c r="K3" s="345">
        <v>15983059878</v>
      </c>
      <c r="L3" s="345" t="s">
        <v>113</v>
      </c>
      <c r="M3" s="346" t="s">
        <v>114</v>
      </c>
      <c r="N3" s="347" t="s">
        <v>123</v>
      </c>
      <c r="P3" s="348" t="str">
        <f ca="1">TEXT(NOW(),"yyYY/mm/dd/h")</f>
        <v>2019/10/28/17</v>
      </c>
      <c r="R3" s="6" t="str">
        <f>IF($W$4=V3,X3,IF($W$4=U3,X3,IF($W$4=T3,X3,"")))</f>
        <v/>
      </c>
      <c r="S3" s="364" t="str">
        <f>B3</f>
        <v>付姐</v>
      </c>
      <c r="T3" s="365">
        <f>IF(IFERROR(INDEX($A$3:$A$149,MATCH(IFERROR(INDEX($D$3:$D$149,MATCH($S3,$B$3:$B$149,0)),0),$B$3:$B$149,0)),0)=T$2,IFERROR(INDEX($D$3:$D$149,MATCH($S3,$B$3:$B$149,0)),0),0)</f>
        <v>0</v>
      </c>
      <c r="U3" s="365">
        <f>IF(T3=0,(IF(IFERROR(INDEX($A$3:$A$149,MATCH(IFERROR(INDEX($D$3:$D$149,MATCH($S3,$B$3:$B$149,0)),0),$B$3:$B$149,0)),0)=U$2,IFERROR(INDEX($D$3:$D$149,MATCH($S3,$B$3:$B$149,0)),0),0)),(IF(IFERROR(INDEX($A$3:$A$149,MATCH(IFERROR(INDEX($D$3:$D$149,MATCH(T3,$B$3:$B$149,0)),0),$B$3:$B$149,0)),0)=U$2,IFERROR(INDEX($D$3:$D$149,MATCH(T3,$B$3:$B$149,0)),0),0)))</f>
        <v>0</v>
      </c>
      <c r="V3" s="366">
        <f>IF(U3=0,(IF(IFERROR(INDEX($A$3:$A$149,MATCH(IFERROR(INDEX($D$3:$D$149,MATCH($S3,$B$3:$B$149,0)),0),$B$3:$B$149,0)),0)=V$2,IFERROR(INDEX($D$3:$D$149,MATCH($S3,$B$3:$B$149,0)),0),0)),(IF(IFERROR(INDEX($A$3:$A$149,MATCH(IFERROR(INDEX($D$3:$D$149,MATCH(U3,$B$3:$B$149,0)),0),$B$3:$B$149,0)),0)=V$2,IFERROR(INDEX($D$3:$D$149,MATCH(U3,$B$3:$B$149,0)),0),0)))</f>
        <v>0</v>
      </c>
      <c r="W3" s="367" t="s">
        <v>189</v>
      </c>
      <c r="X3" s="2">
        <v>3</v>
      </c>
      <c r="Y3" s="352">
        <f ca="1">业绩录入!D4</f>
        <v>1910280057</v>
      </c>
      <c r="Z3" s="352" t="s">
        <v>3</v>
      </c>
      <c r="AA3" s="352" t="s">
        <v>190</v>
      </c>
      <c r="AB3" s="352"/>
      <c r="AC3" s="352"/>
      <c r="AD3" s="352"/>
      <c r="AE3" s="352"/>
      <c r="AF3" s="352"/>
      <c r="AG3" s="352">
        <f>SUM(AH39:AI39)</f>
        <v>-5600</v>
      </c>
      <c r="AH3" s="352">
        <f>AC3-AF3</f>
        <v>0</v>
      </c>
      <c r="AI3" s="352">
        <v>0</v>
      </c>
      <c r="AJ3" s="352">
        <v>0</v>
      </c>
      <c r="AK3" s="352"/>
      <c r="AL3" s="2">
        <f>SUM(AA5,AC5)</f>
        <v>0</v>
      </c>
      <c r="AN3" s="420"/>
      <c r="AO3" s="420"/>
      <c r="AP3" s="420"/>
      <c r="AS3" s="371"/>
      <c r="AT3" s="352">
        <f>业绩录入!D6</f>
        <v>1908240001</v>
      </c>
      <c r="AU3" s="352" t="str">
        <f>业绩录入!E6</f>
        <v>范勇</v>
      </c>
      <c r="AV3" s="352" t="str">
        <f>业绩录入!F6</f>
        <v>19/08/24/15</v>
      </c>
      <c r="AW3" s="352" t="str">
        <f>业绩录入!G6</f>
        <v>婚纱照</v>
      </c>
      <c r="AX3" s="352">
        <f>业绩录入!H6</f>
        <v>5600</v>
      </c>
      <c r="AY3" s="352" t="str">
        <f>业绩录入!I6</f>
        <v>公司的风格</v>
      </c>
      <c r="AZ3" s="352" t="str">
        <f>业绩录入!J6</f>
        <v>自然进店</v>
      </c>
      <c r="BA3" s="352">
        <f>业绩录入!K6</f>
        <v>0</v>
      </c>
      <c r="BB3" s="352">
        <f>业绩录入!L6</f>
        <v>5600</v>
      </c>
      <c r="BC3" s="352">
        <f>业绩录入!M6</f>
        <v>0</v>
      </c>
      <c r="BD3" s="352">
        <f>业绩录入!N6</f>
        <v>0</v>
      </c>
      <c r="BE3" s="352">
        <f>业绩录入!O6</f>
        <v>0</v>
      </c>
      <c r="BF3" s="352"/>
      <c r="BG3" s="316">
        <f>IF(BF3=0,BB3,0)</f>
        <v>5600</v>
      </c>
      <c r="BH3" s="483">
        <f>业绩录入!AE6</f>
        <v>0</v>
      </c>
      <c r="BI3" s="484">
        <f>VALUE(BV38+BH3)</f>
        <v>0</v>
      </c>
      <c r="BJ3" s="484">
        <f>BI3*BK2</f>
        <v>0</v>
      </c>
      <c r="BL3" s="485">
        <f>SUMPRODUCT(($AT$7:$AT$36="◆")*$AY$7:$AY$36)+BS3</f>
        <v>160</v>
      </c>
      <c r="BM3" s="485">
        <f>SUMPRODUCT(($AT$7:$AT$36="◆")*AZ7:AZ36)+BS4</f>
        <v>160</v>
      </c>
      <c r="BN3" s="511">
        <f>BI3-BJ3-BL3-BM3</f>
        <v>-320</v>
      </c>
      <c r="BO3" s="1070"/>
      <c r="BP3" s="1071"/>
      <c r="BQ3" s="1072"/>
      <c r="BR3" s="371"/>
      <c r="BS3" s="491">
        <f>IF(BS2="",0,INDEX(产品数据库!E:E,MATCH(BS2,产品数据库!$C:$C,0))*BN5)</f>
        <v>0</v>
      </c>
      <c r="BT3" s="371"/>
      <c r="BU3" s="525"/>
      <c r="BV3" s="525"/>
      <c r="BW3" s="525"/>
      <c r="BX3" s="525"/>
      <c r="BY3" s="525"/>
      <c r="BZ3" s="525"/>
      <c r="CA3" s="525"/>
      <c r="CB3" s="525"/>
      <c r="CD3" s="487" t="str">
        <f>IF(COUNTIF(CC7:CC36,"&gt;0")=0,"",IF(COUNTIF(CC7:CC36,"&gt;0")=1,"正常","单项重复"))</f>
        <v/>
      </c>
      <c r="CE3" s="531">
        <f>IF(CD6=0,0,INDEX(产品数据库!$C:$C,MATCH($CD$6,产品数据库!$A:$A,0)))</f>
        <v>0</v>
      </c>
      <c r="CF3" s="350"/>
      <c r="CG3" s="350">
        <f>IF(CD6=0,0,SUMPRODUCT(($AS$7:$AS$36=$CD$6)*$AW$7:$AW$36))</f>
        <v>0</v>
      </c>
      <c r="CH3" s="459">
        <f>INDEX(产品数据库!D:D,MATCH($CE$3,产品数据库!$C:$C,0))</f>
        <v>0</v>
      </c>
      <c r="CI3" s="350">
        <f>INDEX(产品数据库!E:E,MATCH($CE$3,产品数据库!$C:$C,0))</f>
        <v>0</v>
      </c>
      <c r="CQ3" s="2">
        <f>SUM(CD7:CD36)</f>
        <v>0</v>
      </c>
    </row>
    <row r="4" spans="1:1028">
      <c r="A4" s="327" t="s">
        <v>176</v>
      </c>
      <c r="B4" s="328" t="s">
        <v>113</v>
      </c>
      <c r="C4" s="328">
        <v>123</v>
      </c>
      <c r="D4" s="328" t="s">
        <v>3</v>
      </c>
      <c r="E4" s="329">
        <f t="shared" si="0"/>
        <v>2</v>
      </c>
      <c r="F4" s="332" t="s">
        <v>51</v>
      </c>
      <c r="G4" s="330" t="s">
        <v>191</v>
      </c>
      <c r="H4" s="331" t="s">
        <v>187</v>
      </c>
      <c r="I4" s="32">
        <v>2</v>
      </c>
      <c r="J4" s="330" t="s">
        <v>192</v>
      </c>
      <c r="K4" s="345">
        <v>18982567167</v>
      </c>
      <c r="L4" s="345" t="s">
        <v>193</v>
      </c>
      <c r="M4" s="346" t="s">
        <v>194</v>
      </c>
      <c r="N4" s="347" t="s">
        <v>195</v>
      </c>
      <c r="O4" s="1051" t="s">
        <v>196</v>
      </c>
      <c r="P4" s="1052"/>
      <c r="Q4" s="1052"/>
      <c r="R4" s="6" t="str">
        <f t="shared" ref="R4:R39" si="1">IF($W$4=V4,X4,IF($W$4=U4,X4,IF($W$4=T4,X4,"")))</f>
        <v/>
      </c>
      <c r="S4" s="364" t="str">
        <f t="shared" ref="S4:S35" si="2">B4</f>
        <v>范勇</v>
      </c>
      <c r="T4" s="365">
        <f t="shared" ref="T4:T19" si="3">IF(IFERROR(INDEX($A$3:$A$149,MATCH(IFERROR(INDEX($D$3:$D$149,MATCH($S4,$B$3:$B$149,0)),0),$B$3:$B$149,0)),0)=T$2,IFERROR(INDEX($D$3:$D$149,MATCH($S4,$B$3:$B$149,0)),0),0)</f>
        <v>0</v>
      </c>
      <c r="U4" s="365">
        <f t="shared" ref="U4:U35" si="4">IF(T4=0,(IF(IFERROR(INDEX($A$3:$A$149,MATCH(IFERROR(INDEX($D$3:$D$149,MATCH($S4,$B$3:$B$149,0)),0),$B$3:$B$149,0)),0)=U$2,IFERROR(INDEX($D$3:$D$149,MATCH($S4,$B$3:$B$149,0)),0),0)),(IF(IFERROR(INDEX($A$3:$A$149,MATCH(IFERROR(INDEX($D$3:$D$149,MATCH(T4,$B$3:$B$149,0)),0),$B$3:$B$149,0)),0)=U$2,IFERROR(INDEX($D$3:$D$149,MATCH(T4,$B$3:$B$149,0)),0),0)))</f>
        <v>0</v>
      </c>
      <c r="V4" s="366">
        <f t="shared" ref="V4:V35" si="5">IF(U4=0,(IF(IFERROR(INDEX($A$3:$A$149,MATCH(IFERROR(INDEX($D$3:$D$149,MATCH($S4,$B$3:$B$149,0)),0),$B$3:$B$149,0)),0)=V$2,IFERROR(INDEX($D$3:$D$149,MATCH($S4,$B$3:$B$149,0)),0),0)),(IF(IFERROR(INDEX($A$3:$A$149,MATCH(IFERROR(INDEX($D$3:$D$149,MATCH(U4,$B$3:$B$149,0)),0),$B$3:$B$149,0)),0)=V$2,IFERROR(INDEX($D$3:$D$149,MATCH(U4,$B$3:$B$149,0)),0),0)))</f>
        <v>0</v>
      </c>
      <c r="W4" s="367" t="s">
        <v>113</v>
      </c>
      <c r="X4" s="2">
        <v>4</v>
      </c>
      <c r="Y4" s="379" t="s">
        <v>131</v>
      </c>
      <c r="Z4" s="379" t="s">
        <v>132</v>
      </c>
      <c r="AA4" s="379" t="s">
        <v>133</v>
      </c>
      <c r="AB4" s="379" t="s">
        <v>134</v>
      </c>
      <c r="AC4" s="379" t="s">
        <v>135</v>
      </c>
      <c r="AD4" s="379" t="s">
        <v>136</v>
      </c>
      <c r="AE4" s="379" t="s">
        <v>137</v>
      </c>
      <c r="AF4" s="379" t="s">
        <v>138</v>
      </c>
      <c r="AG4" s="379" t="s">
        <v>13</v>
      </c>
      <c r="AH4" s="379" t="s">
        <v>14</v>
      </c>
      <c r="AI4" s="379" t="s">
        <v>15</v>
      </c>
      <c r="AJ4" s="379" t="s">
        <v>16</v>
      </c>
      <c r="AK4" s="379" t="s">
        <v>197</v>
      </c>
      <c r="AN4" s="420"/>
      <c r="AO4" s="420"/>
      <c r="AP4" s="452">
        <f>COUNTIF(AP7:AP30,"*")</f>
        <v>5</v>
      </c>
      <c r="AS4" s="453" t="s">
        <v>166</v>
      </c>
      <c r="AT4" s="379" t="str">
        <f>业绩录入!P3</f>
        <v>发展金</v>
      </c>
      <c r="AU4" s="379" t="str">
        <f>业绩录入!Q3</f>
        <v>经营业绩</v>
      </c>
      <c r="AV4" s="379" t="str">
        <f>业绩录入!R3</f>
        <v>人工成本</v>
      </c>
      <c r="AW4" s="379" t="str">
        <f>业绩录入!S3</f>
        <v>产品成本</v>
      </c>
      <c r="AX4" s="379" t="str">
        <f>业绩录入!T3</f>
        <v>总利润</v>
      </c>
      <c r="AY4" s="379" t="str">
        <f>业绩录入!W3</f>
        <v>女生姓名</v>
      </c>
      <c r="AZ4" s="379" t="str">
        <f>业绩录入!X3</f>
        <v>男生姓名</v>
      </c>
      <c r="BA4" s="379" t="str">
        <f>业绩录入!Y3</f>
        <v>女生电话</v>
      </c>
      <c r="BB4" s="379" t="str">
        <f>业绩录入!Z3</f>
        <v>女生生日</v>
      </c>
      <c r="BC4" s="379" t="str">
        <f>业绩录入!AA3</f>
        <v>男生电话</v>
      </c>
      <c r="BD4" s="379" t="str">
        <f>业绩录入!AB3</f>
        <v>男生生日</v>
      </c>
      <c r="BE4" s="379" t="str">
        <f>业绩录入!AC3</f>
        <v>结婚日期</v>
      </c>
      <c r="BF4" s="379">
        <f>业绩录入!V3</f>
        <v>0</v>
      </c>
      <c r="BG4" s="6">
        <f>LARGE($BG$7:$BG$36,2)</f>
        <v>20</v>
      </c>
      <c r="BH4" s="350">
        <f>IF(COUNTIF(BI38:BI42,"**")+38&gt;43,43,COUNTIF(BI38:BI42,"**")+38)</f>
        <v>38</v>
      </c>
      <c r="BI4" s="486">
        <f>IF(MAX(BG7:BG36)=0,7,IF(MAX(BG7:BG36)=36,36,MAX(BG7:BG36)+1))</f>
        <v>22</v>
      </c>
      <c r="BJ4" s="486">
        <v>60</v>
      </c>
      <c r="BK4" s="487">
        <v>64</v>
      </c>
      <c r="BL4" s="1053" t="s">
        <v>198</v>
      </c>
      <c r="BM4" s="1054"/>
      <c r="BN4" s="512" t="s">
        <v>199</v>
      </c>
      <c r="BO4" s="1055"/>
      <c r="BP4" s="1056"/>
      <c r="BQ4" s="1051"/>
      <c r="BR4" s="350">
        <f>IF(BO4=0,100,IFERROR(INDEX($BT$7:$BT$36,MATCH($BO$4,$BS$7:$BS$36,0)),0))</f>
        <v>100</v>
      </c>
      <c r="BS4" s="491">
        <f>IF(BS2="",0,INDEX(产品数据库!G:G,MATCH(BS2,产品数据库!$C:$C,0))*BN5)</f>
        <v>0</v>
      </c>
      <c r="BT4" s="371"/>
      <c r="BU4" s="525"/>
      <c r="BV4" s="525"/>
      <c r="BW4" s="525"/>
      <c r="BX4" s="525"/>
      <c r="BY4" s="525"/>
      <c r="BZ4" s="525"/>
      <c r="CA4" s="525"/>
      <c r="CB4" s="525"/>
      <c r="CD4" s="316"/>
      <c r="CE4" s="316">
        <f>COUNTIF(CD7:CD36,"&gt;0")+7</f>
        <v>7</v>
      </c>
      <c r="CF4" s="316">
        <v>82</v>
      </c>
      <c r="CG4" s="532" t="s">
        <v>200</v>
      </c>
      <c r="CJ4" s="6">
        <v>4200</v>
      </c>
      <c r="CK4" s="6" t="b">
        <f>IF(CK6&lt;-50,"流程不对")</f>
        <v>0</v>
      </c>
      <c r="CQ4" s="350">
        <f>IF(COUNTIF(CH7:CH36,"**")=0,1,COUNTIF(CH7:CH36,"**"))</f>
        <v>11</v>
      </c>
      <c r="EB4" s="6" t="str">
        <f>业绩录入!FV3</f>
        <v>创业红利分配</v>
      </c>
      <c r="EC4" s="6">
        <f>业绩录入!FW3</f>
        <v>0</v>
      </c>
      <c r="ED4" s="6">
        <f>业绩录入!FX3</f>
        <v>0</v>
      </c>
      <c r="EE4" s="6">
        <f>业绩录入!FY3</f>
        <v>0</v>
      </c>
      <c r="EF4" s="6">
        <f>业绩录入!FZ3</f>
        <v>0</v>
      </c>
      <c r="EG4" s="6" t="str">
        <f>业绩录入!GA3</f>
        <v>红利发放审核</v>
      </c>
      <c r="EH4" s="6">
        <f>业绩录入!CH4</f>
        <v>28</v>
      </c>
      <c r="EI4" s="6">
        <f>业绩录入!CI4</f>
        <v>3</v>
      </c>
      <c r="EJ4" s="6">
        <f>业绩录入!CJ4</f>
        <v>4</v>
      </c>
      <c r="EK4" s="6">
        <f>业绩录入!CK4</f>
        <v>9</v>
      </c>
      <c r="EL4" s="6">
        <f>业绩录入!CL4</f>
        <v>12</v>
      </c>
      <c r="EM4" s="6">
        <f>业绩录入!CM4</f>
        <v>13</v>
      </c>
      <c r="EN4" s="6">
        <f>业绩录入!CN4</f>
        <v>7</v>
      </c>
      <c r="EO4" s="6">
        <f>业绩录入!CO4</f>
        <v>1</v>
      </c>
      <c r="EP4" s="6">
        <f>业绩录入!CP4</f>
        <v>29</v>
      </c>
      <c r="EQ4" s="6">
        <f>业绩录入!CQ4</f>
        <v>2</v>
      </c>
      <c r="ER4" s="6">
        <f>业绩录入!CR4</f>
        <v>19</v>
      </c>
      <c r="ES4" s="6">
        <f>业绩录入!CS4</f>
        <v>17</v>
      </c>
      <c r="ET4" s="6">
        <f>业绩录入!CT4</f>
        <v>0</v>
      </c>
      <c r="EU4" s="6">
        <f>业绩录入!CU4</f>
        <v>0</v>
      </c>
      <c r="EV4" s="6">
        <f>业绩录入!CV4</f>
        <v>0</v>
      </c>
      <c r="EW4" s="6">
        <f>业绩录入!CW4</f>
        <v>0</v>
      </c>
      <c r="EX4" s="6">
        <f>业绩录入!CX4</f>
        <v>0</v>
      </c>
      <c r="EY4" s="6">
        <f>业绩录入!CY4</f>
        <v>0</v>
      </c>
      <c r="EZ4" s="6">
        <f>业绩录入!CZ4</f>
        <v>0</v>
      </c>
      <c r="FA4" s="6">
        <f>业绩录入!DA4</f>
        <v>0</v>
      </c>
      <c r="FB4" s="6">
        <f>业绩录入!DB4</f>
        <v>0</v>
      </c>
      <c r="FC4" s="6">
        <f>业绩录入!DC4</f>
        <v>0</v>
      </c>
      <c r="FD4" s="6">
        <f>业绩录入!DD4</f>
        <v>0</v>
      </c>
      <c r="FE4" s="6">
        <f>业绩录入!DE4</f>
        <v>0</v>
      </c>
      <c r="FF4" s="6">
        <f>业绩录入!DF4</f>
        <v>0</v>
      </c>
      <c r="FG4" s="6">
        <f>业绩录入!DG4</f>
        <v>0</v>
      </c>
      <c r="FH4" s="6">
        <f>业绩录入!DH4</f>
        <v>0</v>
      </c>
      <c r="FI4" s="6">
        <f>业绩录入!DI4</f>
        <v>0</v>
      </c>
      <c r="FJ4" s="6">
        <f>业绩录入!DJ4</f>
        <v>0</v>
      </c>
      <c r="FK4" s="6">
        <f>业绩录入!DK4</f>
        <v>0</v>
      </c>
      <c r="FL4" s="6">
        <f>业绩录入!HE3</f>
        <v>26</v>
      </c>
      <c r="FM4" s="6">
        <f>业绩录入!HF3</f>
        <v>27</v>
      </c>
      <c r="FN4" s="6">
        <f>业绩录入!HG3</f>
        <v>28</v>
      </c>
      <c r="FO4" s="6">
        <f>业绩录入!HH3</f>
        <v>29</v>
      </c>
      <c r="FP4" s="6">
        <f>业绩录入!HI3</f>
        <v>30</v>
      </c>
    </row>
    <row r="5" spans="1:1028">
      <c r="A5" s="327" t="s">
        <v>175</v>
      </c>
      <c r="B5" s="328" t="s">
        <v>201</v>
      </c>
      <c r="C5" s="328">
        <v>123</v>
      </c>
      <c r="D5" s="328" t="s">
        <v>113</v>
      </c>
      <c r="E5" s="329">
        <f t="shared" si="0"/>
        <v>3</v>
      </c>
      <c r="F5" s="1086" t="s">
        <v>202</v>
      </c>
      <c r="G5" s="330" t="s">
        <v>203</v>
      </c>
      <c r="H5" s="331" t="s">
        <v>187</v>
      </c>
      <c r="I5" s="32">
        <v>3</v>
      </c>
      <c r="J5" s="330" t="s">
        <v>204</v>
      </c>
      <c r="K5" s="345" t="s">
        <v>205</v>
      </c>
      <c r="L5" s="345" t="s">
        <v>206</v>
      </c>
      <c r="M5" s="346" t="s">
        <v>207</v>
      </c>
      <c r="N5" s="347" t="s">
        <v>208</v>
      </c>
      <c r="O5" s="351" t="s">
        <v>209</v>
      </c>
      <c r="P5" s="352" t="s">
        <v>210</v>
      </c>
      <c r="Q5" s="352">
        <v>8</v>
      </c>
      <c r="R5" s="6">
        <f t="shared" si="1"/>
        <v>5</v>
      </c>
      <c r="S5" s="364" t="str">
        <f t="shared" si="2"/>
        <v>贺欢</v>
      </c>
      <c r="T5" s="365">
        <f t="shared" si="3"/>
        <v>0</v>
      </c>
      <c r="U5" s="365">
        <f t="shared" si="4"/>
        <v>0</v>
      </c>
      <c r="V5" s="366" t="str">
        <f t="shared" si="5"/>
        <v>范勇</v>
      </c>
      <c r="W5" s="368">
        <f>COUNTIF($W$6:$W$71,"*")</f>
        <v>15</v>
      </c>
      <c r="X5" s="2">
        <v>5</v>
      </c>
      <c r="Y5" s="352"/>
      <c r="Z5" s="352"/>
      <c r="AA5" s="352"/>
      <c r="AB5" s="352"/>
      <c r="AC5" s="352"/>
      <c r="AD5" s="352"/>
      <c r="AE5" s="352"/>
      <c r="AF5" s="352"/>
      <c r="AG5" s="352">
        <f>ROUND(AF3*$AL$38,2)</f>
        <v>0</v>
      </c>
      <c r="AH5" s="352">
        <f>AF3-AG5</f>
        <v>0</v>
      </c>
      <c r="AI5" s="352">
        <f>SUM(AC7:AC36)</f>
        <v>850</v>
      </c>
      <c r="AJ5" s="352">
        <f>SUM(AD7:AD36)</f>
        <v>881</v>
      </c>
      <c r="AK5" s="352">
        <f>IF(AF1="订金、正确",AH5,AH5-AI5-AJ5)</f>
        <v>-1731</v>
      </c>
      <c r="AN5" s="1088" t="s">
        <v>211</v>
      </c>
      <c r="AO5" s="1089" t="s">
        <v>212</v>
      </c>
      <c r="AP5" s="1088" t="s">
        <v>213</v>
      </c>
      <c r="AQ5" s="317"/>
      <c r="AR5" s="317"/>
      <c r="AS5" s="454"/>
      <c r="AT5" s="352">
        <f>业绩录入!P6</f>
        <v>1680</v>
      </c>
      <c r="AU5" s="352">
        <f>业绩录入!Q6</f>
        <v>3920</v>
      </c>
      <c r="AV5" s="352">
        <f>业绩录入!R6</f>
        <v>850</v>
      </c>
      <c r="AW5" s="352">
        <f>业绩录入!S6</f>
        <v>1071</v>
      </c>
      <c r="AX5" s="352">
        <f>业绩录入!T6</f>
        <v>1999</v>
      </c>
      <c r="AY5" s="352">
        <f>业绩录入!W6</f>
        <v>0</v>
      </c>
      <c r="AZ5" s="352" t="str">
        <f>业绩录入!X6</f>
        <v>123465563</v>
      </c>
      <c r="BA5" s="352" t="str">
        <f>业绩录入!Y6</f>
        <v>2019/08/2</v>
      </c>
      <c r="BB5" s="352">
        <f>业绩录入!Z6</f>
        <v>0</v>
      </c>
      <c r="BC5" s="352">
        <f>业绩录入!AA6</f>
        <v>0</v>
      </c>
      <c r="BD5" s="352">
        <f>业绩录入!AB6</f>
        <v>0</v>
      </c>
      <c r="BE5" s="352">
        <f>业绩录入!AC6</f>
        <v>0</v>
      </c>
      <c r="BF5" s="352" t="str">
        <f>业绩录入!V6</f>
        <v>FGFDGFG</v>
      </c>
      <c r="BH5" s="488">
        <v>0.5</v>
      </c>
      <c r="BI5" s="489" t="s">
        <v>113</v>
      </c>
      <c r="BJ5" s="490"/>
      <c r="BK5" s="2" t="s">
        <v>214</v>
      </c>
      <c r="BL5" s="491" t="str">
        <f>IF(BM5=0,0,"◆")</f>
        <v>◆</v>
      </c>
      <c r="BM5" s="491">
        <f>IFERROR(INDEX(产品数据库!$W$5:$W$58,MATCH(BL4,产品数据库!$AN$5:$AN$58,0)),0)</f>
        <v>5</v>
      </c>
      <c r="BN5" s="491">
        <f>VALUE(BN4)</f>
        <v>1</v>
      </c>
      <c r="BO5" s="513"/>
      <c r="BP5" s="514"/>
      <c r="BQ5" s="515"/>
      <c r="BR5" s="516"/>
      <c r="BS5" s="517">
        <f>IF(BS2="",0,INDEX(产品数据库!H:H,MATCH(BS2,产品数据库!$C:$C,0))*BN5)</f>
        <v>0</v>
      </c>
      <c r="BT5" s="516"/>
      <c r="BU5" s="525"/>
      <c r="BV5" s="525"/>
      <c r="BW5" s="525"/>
      <c r="BX5" s="526"/>
      <c r="BY5" s="525"/>
      <c r="BZ5" s="525"/>
      <c r="CA5" s="525"/>
      <c r="CB5" s="525"/>
      <c r="CC5" s="533">
        <f>IF(CI6&gt;0,"/ 元",0)</f>
        <v>0</v>
      </c>
      <c r="CD5" s="534" t="s">
        <v>215</v>
      </c>
      <c r="CE5" s="371" t="s">
        <v>213</v>
      </c>
      <c r="CF5" s="534" t="s">
        <v>33</v>
      </c>
      <c r="CG5" s="534" t="s">
        <v>216</v>
      </c>
      <c r="CH5" s="534" t="s">
        <v>217</v>
      </c>
      <c r="CI5" s="534" t="s">
        <v>218</v>
      </c>
      <c r="CJ5" s="534" t="s">
        <v>219</v>
      </c>
      <c r="CK5" s="538" t="s">
        <v>212</v>
      </c>
      <c r="CQ5" s="371"/>
      <c r="CR5" s="6" t="str">
        <f>IF(SUMPRODUCT(($CE$6:$CE$36=CE6)*$CF$6:$CF$36)&gt;CG3,"数据重复",IF(SUMPRODUCT(($CE$6:$CE$36=CE6)*$CF$6:$CF$36)&lt;CG3,"缺数✘",IF(CE6=0,0,IF(CK6&lt;0,"超时✘","完成✔"))))</f>
        <v>数据重复</v>
      </c>
      <c r="EB5" s="6">
        <f>业绩录入!FV6</f>
        <v>0</v>
      </c>
      <c r="EC5" s="6">
        <f>业绩录入!FW6</f>
        <v>0</v>
      </c>
      <c r="ED5" s="6">
        <f>业绩录入!FX6</f>
        <v>0</v>
      </c>
      <c r="EE5" s="6">
        <f>业绩录入!FY6</f>
        <v>0</v>
      </c>
      <c r="EF5" s="6">
        <f>业绩录入!FZ6</f>
        <v>0</v>
      </c>
      <c r="EG5" s="6">
        <f>业绩录入!GA6</f>
        <v>0</v>
      </c>
      <c r="EH5" s="6" t="str">
        <f>业绩录入!GB6</f>
        <v/>
      </c>
      <c r="EI5" s="6" t="str">
        <f>业绩录入!GC6</f>
        <v/>
      </c>
      <c r="EJ5" s="6" t="str">
        <f>业绩录入!GD6</f>
        <v/>
      </c>
      <c r="EK5" s="6" t="str">
        <f>业绩录入!GE6</f>
        <v/>
      </c>
      <c r="EL5" s="6" t="e">
        <f>业绩录入!#REF!</f>
        <v>#REF!</v>
      </c>
      <c r="EM5" s="6">
        <f>业绩录入!GF6</f>
        <v>3</v>
      </c>
      <c r="EN5" s="6">
        <f>业绩录入!GG6</f>
        <v>0</v>
      </c>
      <c r="EO5" s="6">
        <f>业绩录入!GH6</f>
        <v>0</v>
      </c>
      <c r="EP5" s="6">
        <f>业绩录入!GI6</f>
        <v>0</v>
      </c>
      <c r="EQ5" s="6">
        <f>业绩录入!GJ6</f>
        <v>0</v>
      </c>
      <c r="ER5" s="6">
        <f>业绩录入!GK6</f>
        <v>0</v>
      </c>
      <c r="ES5" s="6">
        <f>业绩录入!GL6</f>
        <v>0</v>
      </c>
      <c r="ET5" s="6">
        <f>业绩录入!GM6</f>
        <v>0</v>
      </c>
      <c r="EU5" s="6">
        <f>业绩录入!GN6</f>
        <v>0</v>
      </c>
      <c r="EV5" s="6">
        <f>业绩录入!GO6</f>
        <v>0</v>
      </c>
      <c r="EW5" s="6">
        <f>业绩录入!GP6</f>
        <v>0</v>
      </c>
      <c r="EX5" s="6">
        <f>业绩录入!GQ6</f>
        <v>0</v>
      </c>
      <c r="EY5" s="6">
        <f>业绩录入!GR6</f>
        <v>0</v>
      </c>
      <c r="EZ5" s="6">
        <f>业绩录入!GS6</f>
        <v>0</v>
      </c>
      <c r="FA5" s="6">
        <f>业绩录入!GT6</f>
        <v>0</v>
      </c>
      <c r="FB5" s="6">
        <f>业绩录入!GU6</f>
        <v>0</v>
      </c>
      <c r="FC5" s="6">
        <f>业绩录入!GV6</f>
        <v>0</v>
      </c>
      <c r="FD5" s="6">
        <f>业绩录入!GW6</f>
        <v>0</v>
      </c>
      <c r="FE5" s="6">
        <f>业绩录入!GX6</f>
        <v>0</v>
      </c>
      <c r="FF5" s="6">
        <f>业绩录入!GY6</f>
        <v>0</v>
      </c>
      <c r="FG5" s="6">
        <f>业绩录入!GZ6</f>
        <v>0</v>
      </c>
      <c r="FH5" s="6">
        <f>业绩录入!HA6</f>
        <v>0</v>
      </c>
      <c r="FI5" s="6">
        <f>业绩录入!HB6</f>
        <v>0</v>
      </c>
      <c r="FJ5" s="6">
        <f>业绩录入!HC6</f>
        <v>0</v>
      </c>
      <c r="FK5" s="6">
        <f>业绩录入!HD6</f>
        <v>0</v>
      </c>
      <c r="FL5" s="6">
        <f>业绩录入!HE6</f>
        <v>0</v>
      </c>
      <c r="FM5" s="6">
        <f>业绩录入!HF6</f>
        <v>0</v>
      </c>
      <c r="FN5" s="6">
        <f>业绩录入!HG6</f>
        <v>0</v>
      </c>
      <c r="FO5" s="6">
        <f>业绩录入!HH6</f>
        <v>0</v>
      </c>
      <c r="FP5" s="6">
        <f>业绩录入!HI6</f>
        <v>0</v>
      </c>
      <c r="FQ5" s="6">
        <f>业绩录入!HJ6</f>
        <v>0</v>
      </c>
      <c r="FR5" s="6" t="str">
        <f>业绩录入!HK6</f>
        <v>化妆</v>
      </c>
      <c r="FS5" s="6">
        <f>业绩录入!HL6</f>
        <v>0</v>
      </c>
      <c r="FT5" s="6">
        <f>业绩录入!HM6</f>
        <v>0</v>
      </c>
      <c r="FU5" s="6">
        <f>业绩录入!HN6</f>
        <v>0</v>
      </c>
      <c r="FV5" s="6">
        <f>业绩录入!HO6</f>
        <v>0</v>
      </c>
      <c r="FW5" s="6">
        <f>业绩录入!HP6</f>
        <v>0</v>
      </c>
      <c r="FX5" s="6">
        <f>业绩录入!HQ6</f>
        <v>0</v>
      </c>
      <c r="FY5" s="6">
        <f>业绩录入!HR6</f>
        <v>0</v>
      </c>
      <c r="FZ5" s="6">
        <f>业绩录入!HS6</f>
        <v>0</v>
      </c>
      <c r="GA5" s="6">
        <f>业绩录入!HT6</f>
        <v>0</v>
      </c>
      <c r="GB5" s="6">
        <f>业绩录入!HU6</f>
        <v>0</v>
      </c>
      <c r="GC5" s="6">
        <f>业绩录入!HV6</f>
        <v>0</v>
      </c>
      <c r="GD5" s="6">
        <f>业绩录入!HW6</f>
        <v>0</v>
      </c>
      <c r="GE5" s="6">
        <f>业绩录入!HX6</f>
        <v>0</v>
      </c>
      <c r="GF5" s="6">
        <f>业绩录入!HY6</f>
        <v>0</v>
      </c>
      <c r="GG5" s="6">
        <f>业绩录入!HZ6</f>
        <v>0</v>
      </c>
      <c r="GH5" s="6">
        <f>业绩录入!IA6</f>
        <v>0</v>
      </c>
      <c r="GI5" s="6">
        <f>业绩录入!IB6</f>
        <v>0</v>
      </c>
      <c r="GJ5" s="6">
        <f>业绩录入!IC6</f>
        <v>0</v>
      </c>
      <c r="GK5" s="6">
        <f>业绩录入!ID6</f>
        <v>0</v>
      </c>
      <c r="GL5" s="6">
        <f>业绩录入!IE6</f>
        <v>0</v>
      </c>
      <c r="GM5" s="6">
        <f>业绩录入!IF6</f>
        <v>0</v>
      </c>
      <c r="GN5" s="6">
        <f>业绩录入!IG6</f>
        <v>0</v>
      </c>
      <c r="GO5" s="6">
        <f>业绩录入!IH6</f>
        <v>0</v>
      </c>
      <c r="GP5" s="6">
        <f>业绩录入!II6</f>
        <v>0</v>
      </c>
      <c r="GQ5" s="6">
        <f>业绩录入!IJ6</f>
        <v>0</v>
      </c>
      <c r="GR5" s="6">
        <f>业绩录入!IK6</f>
        <v>0</v>
      </c>
      <c r="GS5" s="6">
        <f>业绩录入!IL6</f>
        <v>0</v>
      </c>
      <c r="GT5" s="6">
        <f>业绩录入!IM6</f>
        <v>0</v>
      </c>
      <c r="GU5" s="6">
        <f>业绩录入!IN6</f>
        <v>0</v>
      </c>
      <c r="GV5" s="6" t="e">
        <f>业绩录入!#REF!</f>
        <v>#REF!</v>
      </c>
      <c r="GW5" s="6" t="e">
        <f>业绩录入!#REF!</f>
        <v>#REF!</v>
      </c>
      <c r="GX5" s="6" t="e">
        <f>业绩录入!#REF!</f>
        <v>#REF!</v>
      </c>
      <c r="GY5" s="6" t="e">
        <f>业绩录入!#REF!</f>
        <v>#REF!</v>
      </c>
      <c r="GZ5" s="6" t="e">
        <f>业绩录入!#REF!</f>
        <v>#REF!</v>
      </c>
      <c r="HA5" s="6" t="e">
        <f>业绩录入!#REF!</f>
        <v>#REF!</v>
      </c>
      <c r="HB5" s="6" t="e">
        <f>业绩录入!#REF!</f>
        <v>#REF!</v>
      </c>
      <c r="HC5" s="6" t="e">
        <f>业绩录入!#REF!</f>
        <v>#REF!</v>
      </c>
      <c r="HD5" s="6" t="e">
        <f>业绩录入!#REF!</f>
        <v>#REF!</v>
      </c>
      <c r="HE5" s="6" t="e">
        <f>业绩录入!#REF!</f>
        <v>#REF!</v>
      </c>
      <c r="HF5" s="6" t="e">
        <f>业绩录入!#REF!</f>
        <v>#REF!</v>
      </c>
      <c r="HG5" s="6" t="e">
        <f>业绩录入!#REF!</f>
        <v>#REF!</v>
      </c>
      <c r="HH5" s="6" t="e">
        <f>业绩录入!#REF!</f>
        <v>#REF!</v>
      </c>
      <c r="HI5" s="6" t="e">
        <f>业绩录入!#REF!</f>
        <v>#REF!</v>
      </c>
      <c r="HJ5" s="6" t="e">
        <f>业绩录入!#REF!</f>
        <v>#REF!</v>
      </c>
      <c r="HK5" s="6" t="e">
        <f>业绩录入!#REF!</f>
        <v>#REF!</v>
      </c>
      <c r="HL5" s="6" t="e">
        <f>业绩录入!#REF!</f>
        <v>#REF!</v>
      </c>
      <c r="HM5" s="6" t="e">
        <f>业绩录入!#REF!</f>
        <v>#REF!</v>
      </c>
      <c r="HN5" s="6" t="e">
        <f>业绩录入!#REF!</f>
        <v>#REF!</v>
      </c>
      <c r="HO5" s="6" t="e">
        <f>业绩录入!#REF!</f>
        <v>#REF!</v>
      </c>
      <c r="HP5" s="6" t="e">
        <f>业绩录入!#REF!</f>
        <v>#REF!</v>
      </c>
      <c r="HQ5" s="6" t="e">
        <f>业绩录入!#REF!</f>
        <v>#REF!</v>
      </c>
      <c r="HR5" s="6" t="e">
        <f>业绩录入!#REF!</f>
        <v>#REF!</v>
      </c>
      <c r="HS5" s="6" t="e">
        <f>业绩录入!#REF!</f>
        <v>#REF!</v>
      </c>
      <c r="HT5" s="6" t="e">
        <f>业绩录入!#REF!</f>
        <v>#REF!</v>
      </c>
      <c r="HU5" s="6" t="e">
        <f>业绩录入!#REF!</f>
        <v>#REF!</v>
      </c>
      <c r="HV5" s="6" t="e">
        <f>业绩录入!#REF!</f>
        <v>#REF!</v>
      </c>
      <c r="HW5" s="6" t="e">
        <f>业绩录入!#REF!</f>
        <v>#REF!</v>
      </c>
      <c r="HX5" s="6" t="e">
        <f>业绩录入!#REF!</f>
        <v>#REF!</v>
      </c>
      <c r="HY5" s="6" t="e">
        <f>业绩录入!#REF!</f>
        <v>#REF!</v>
      </c>
      <c r="HZ5" s="6" t="e">
        <f>业绩录入!#REF!</f>
        <v>#REF!</v>
      </c>
      <c r="IA5" s="6" t="e">
        <f>业绩录入!#REF!</f>
        <v>#REF!</v>
      </c>
      <c r="IB5" s="6" t="e">
        <f>业绩录入!#REF!</f>
        <v>#REF!</v>
      </c>
      <c r="IC5" s="6" t="e">
        <f>业绩录入!#REF!</f>
        <v>#REF!</v>
      </c>
      <c r="ID5" s="6" t="e">
        <f>业绩录入!#REF!</f>
        <v>#REF!</v>
      </c>
      <c r="IE5" s="6" t="e">
        <f>业绩录入!#REF!</f>
        <v>#REF!</v>
      </c>
      <c r="IF5" s="6" t="e">
        <f>业绩录入!#REF!</f>
        <v>#REF!</v>
      </c>
      <c r="NL5" s="6">
        <f>业绩录入!PE6</f>
        <v>0</v>
      </c>
      <c r="NM5" s="6">
        <f>业绩录入!PF6</f>
        <v>0</v>
      </c>
      <c r="NN5" s="6">
        <f>业绩录入!PG6</f>
        <v>0</v>
      </c>
      <c r="NO5" s="6">
        <f>业绩录入!PH6</f>
        <v>0</v>
      </c>
      <c r="NP5" s="6">
        <f>业绩录入!PI6</f>
        <v>0</v>
      </c>
      <c r="NQ5" s="6">
        <f>业绩录入!PJ6</f>
        <v>0</v>
      </c>
      <c r="NR5" s="6">
        <f>业绩录入!PK6</f>
        <v>0</v>
      </c>
      <c r="NS5" s="6">
        <f>业绩录入!PL6</f>
        <v>0</v>
      </c>
      <c r="NT5" s="6">
        <f>业绩录入!PM6</f>
        <v>0</v>
      </c>
      <c r="NU5" s="6">
        <f>业绩录入!PN6</f>
        <v>0</v>
      </c>
      <c r="NV5" s="6">
        <f>业绩录入!PO6</f>
        <v>0</v>
      </c>
      <c r="NW5" s="6">
        <f>业绩录入!PP6</f>
        <v>0</v>
      </c>
      <c r="NX5" s="6">
        <f>业绩录入!PQ6</f>
        <v>0</v>
      </c>
      <c r="NY5" s="6">
        <f>业绩录入!PR6</f>
        <v>0</v>
      </c>
      <c r="NZ5" s="6">
        <f>业绩录入!PS6</f>
        <v>0</v>
      </c>
      <c r="OA5" s="6">
        <f>业绩录入!PT6</f>
        <v>0</v>
      </c>
      <c r="OB5" s="6">
        <f>业绩录入!PU6</f>
        <v>0</v>
      </c>
      <c r="OC5" s="6">
        <f>业绩录入!PV6</f>
        <v>0</v>
      </c>
      <c r="OD5" s="6">
        <f>业绩录入!PW6</f>
        <v>0</v>
      </c>
      <c r="OE5" s="6">
        <f>业绩录入!PX6</f>
        <v>0</v>
      </c>
      <c r="OF5" s="6">
        <f>业绩录入!PY6</f>
        <v>0</v>
      </c>
      <c r="OG5" s="6">
        <f>业绩录入!PZ6</f>
        <v>0</v>
      </c>
      <c r="OH5" s="6">
        <f>业绩录入!QA6</f>
        <v>0</v>
      </c>
      <c r="OI5" s="6">
        <f>业绩录入!QB6</f>
        <v>0</v>
      </c>
      <c r="OJ5" s="6">
        <f>业绩录入!QC6</f>
        <v>0</v>
      </c>
      <c r="OK5" s="6">
        <f>业绩录入!QD6</f>
        <v>0</v>
      </c>
      <c r="OL5" s="6">
        <f>业绩录入!QE6</f>
        <v>0</v>
      </c>
      <c r="OM5" s="6">
        <f>业绩录入!QF6</f>
        <v>0</v>
      </c>
      <c r="ON5" s="6">
        <f>业绩录入!QG6</f>
        <v>0</v>
      </c>
      <c r="OO5" s="6">
        <f>业绩录入!QH6</f>
        <v>0</v>
      </c>
      <c r="OP5" s="6">
        <f>业绩录入!QI6</f>
        <v>0</v>
      </c>
      <c r="OQ5" s="6">
        <f>业绩录入!QJ6</f>
        <v>0</v>
      </c>
      <c r="OR5" s="6">
        <f>业绩录入!QK6</f>
        <v>0</v>
      </c>
      <c r="OS5" s="6">
        <f>业绩录入!QL6</f>
        <v>0</v>
      </c>
      <c r="OT5" s="6">
        <f>业绩录入!QM6</f>
        <v>0</v>
      </c>
      <c r="OU5" s="6">
        <f>业绩录入!QN6</f>
        <v>0</v>
      </c>
      <c r="OV5" s="6">
        <f>业绩录入!QO6</f>
        <v>0</v>
      </c>
      <c r="OW5" s="6">
        <f>业绩录入!QP6</f>
        <v>0</v>
      </c>
      <c r="OX5" s="6">
        <f>业绩录入!QQ6</f>
        <v>0</v>
      </c>
      <c r="OY5" s="6">
        <f>业绩录入!QR6</f>
        <v>0</v>
      </c>
      <c r="OZ5" s="6">
        <f>业绩录入!QS6</f>
        <v>0</v>
      </c>
      <c r="PA5" s="6">
        <f>业绩录入!QT6</f>
        <v>0</v>
      </c>
      <c r="PB5" s="6">
        <f>业绩录入!QU6</f>
        <v>0</v>
      </c>
      <c r="PC5" s="6">
        <f>业绩录入!QV6</f>
        <v>0</v>
      </c>
      <c r="PD5" s="6">
        <f>业绩录入!QW6</f>
        <v>0</v>
      </c>
      <c r="PE5" s="6">
        <f>业绩录入!QX6</f>
        <v>0</v>
      </c>
      <c r="PF5" s="6">
        <f>业绩录入!QY6</f>
        <v>0</v>
      </c>
      <c r="PG5" s="6">
        <f>业绩录入!QZ6</f>
        <v>0</v>
      </c>
      <c r="PH5" s="6">
        <f>业绩录入!RA6</f>
        <v>0</v>
      </c>
      <c r="PI5" s="6">
        <f>业绩录入!RB6</f>
        <v>0</v>
      </c>
      <c r="PJ5" s="6">
        <f>业绩录入!RC6</f>
        <v>0</v>
      </c>
      <c r="PK5" s="6">
        <f>业绩录入!RD6</f>
        <v>0</v>
      </c>
      <c r="PL5" s="6">
        <f>业绩录入!RE6</f>
        <v>0</v>
      </c>
      <c r="PM5" s="6">
        <f>业绩录入!RF6</f>
        <v>0</v>
      </c>
      <c r="PN5" s="6">
        <f>业绩录入!RG6</f>
        <v>0</v>
      </c>
      <c r="PO5" s="6">
        <f>业绩录入!RH6</f>
        <v>0</v>
      </c>
      <c r="PP5" s="6">
        <f>业绩录入!RI6</f>
        <v>0</v>
      </c>
      <c r="PQ5" s="6">
        <f>业绩录入!RJ6</f>
        <v>0</v>
      </c>
      <c r="PR5" s="6">
        <f>业绩录入!RK6</f>
        <v>0</v>
      </c>
      <c r="PS5" s="6">
        <f>业绩录入!RL6</f>
        <v>0</v>
      </c>
      <c r="PT5" s="6">
        <f>业绩录入!RM6</f>
        <v>0</v>
      </c>
      <c r="PU5" s="6">
        <f>业绩录入!RN6</f>
        <v>0</v>
      </c>
      <c r="PV5" s="6">
        <f>业绩录入!RO6</f>
        <v>0</v>
      </c>
      <c r="PW5" s="6">
        <f>业绩录入!RP6</f>
        <v>0</v>
      </c>
      <c r="PX5" s="6">
        <f>业绩录入!RQ6</f>
        <v>0</v>
      </c>
      <c r="PY5" s="6">
        <f>业绩录入!RR6</f>
        <v>0</v>
      </c>
      <c r="PZ5" s="6">
        <f>业绩录入!RS6</f>
        <v>0</v>
      </c>
      <c r="QA5" s="6">
        <f>业绩录入!RT6</f>
        <v>0</v>
      </c>
      <c r="QB5" s="6">
        <f>业绩录入!RU6</f>
        <v>0</v>
      </c>
      <c r="QC5" s="6">
        <f>业绩录入!RV6</f>
        <v>0</v>
      </c>
      <c r="QD5" s="6">
        <f>业绩录入!RW6</f>
        <v>0</v>
      </c>
      <c r="QE5" s="6">
        <f>业绩录入!RX6</f>
        <v>0</v>
      </c>
      <c r="QF5" s="6">
        <f>业绩录入!RY6</f>
        <v>0</v>
      </c>
      <c r="QG5" s="6">
        <f>业绩录入!RZ6</f>
        <v>0</v>
      </c>
      <c r="QH5" s="6">
        <f>业绩录入!SA6</f>
        <v>0</v>
      </c>
      <c r="QI5" s="6">
        <f>业绩录入!SB6</f>
        <v>0</v>
      </c>
      <c r="QJ5" s="6">
        <f>业绩录入!SC6</f>
        <v>0</v>
      </c>
      <c r="QK5" s="6">
        <f>业绩录入!SD6</f>
        <v>0</v>
      </c>
      <c r="QL5" s="6">
        <f>业绩录入!SE6</f>
        <v>0</v>
      </c>
      <c r="QM5" s="6">
        <f>业绩录入!SF6</f>
        <v>0</v>
      </c>
      <c r="QN5" s="6">
        <f>业绩录入!SG6</f>
        <v>0</v>
      </c>
      <c r="QO5" s="6">
        <f>业绩录入!SH6</f>
        <v>0</v>
      </c>
      <c r="QP5" s="6">
        <f>业绩录入!SI6</f>
        <v>0</v>
      </c>
      <c r="QQ5" s="6">
        <f>业绩录入!SJ6</f>
        <v>0</v>
      </c>
      <c r="QR5" s="6">
        <f>业绩录入!SK6</f>
        <v>0</v>
      </c>
      <c r="QS5" s="6">
        <f>业绩录入!SL6</f>
        <v>0</v>
      </c>
      <c r="QT5" s="6">
        <f>业绩录入!SM6</f>
        <v>0</v>
      </c>
      <c r="QU5" s="6">
        <f>业绩录入!SN6</f>
        <v>0</v>
      </c>
      <c r="QV5" s="6">
        <f>业绩录入!SO6</f>
        <v>0</v>
      </c>
      <c r="QW5" s="6">
        <f>业绩录入!SP6</f>
        <v>0</v>
      </c>
      <c r="QX5" s="6">
        <f>业绩录入!SQ6</f>
        <v>0</v>
      </c>
      <c r="QY5" s="6">
        <f>业绩录入!SR6</f>
        <v>0</v>
      </c>
      <c r="QZ5" s="6">
        <f>业绩录入!SS6</f>
        <v>0</v>
      </c>
      <c r="RA5" s="6">
        <f>业绩录入!ST6</f>
        <v>0</v>
      </c>
      <c r="RB5" s="6">
        <f>业绩录入!SU6</f>
        <v>0</v>
      </c>
      <c r="RC5" s="6">
        <f>业绩录入!SV6</f>
        <v>0</v>
      </c>
      <c r="RD5" s="6">
        <f>业绩录入!SW6</f>
        <v>0</v>
      </c>
      <c r="RE5" s="6">
        <f>业绩录入!SX6</f>
        <v>0</v>
      </c>
      <c r="RF5" s="6">
        <f>业绩录入!SY6</f>
        <v>0</v>
      </c>
      <c r="RG5" s="6">
        <f>业绩录入!SZ6</f>
        <v>0</v>
      </c>
      <c r="RH5" s="6">
        <f>业绩录入!TA6</f>
        <v>0</v>
      </c>
      <c r="RI5" s="6">
        <f>业绩录入!TB6</f>
        <v>0</v>
      </c>
      <c r="RJ5" s="6">
        <f>业绩录入!TC6</f>
        <v>0</v>
      </c>
      <c r="RK5" s="6">
        <f>业绩录入!TD6</f>
        <v>0</v>
      </c>
      <c r="RL5" s="6">
        <f>业绩录入!TE6</f>
        <v>0</v>
      </c>
      <c r="RM5" s="6">
        <f>业绩录入!TF6</f>
        <v>0</v>
      </c>
      <c r="RN5" s="6">
        <f>业绩录入!TG6</f>
        <v>0</v>
      </c>
      <c r="RO5" s="6">
        <f>业绩录入!TH6</f>
        <v>0</v>
      </c>
      <c r="RP5" s="6">
        <f>业绩录入!TI6</f>
        <v>0</v>
      </c>
      <c r="RQ5" s="6">
        <f>业绩录入!TJ6</f>
        <v>0</v>
      </c>
      <c r="RR5" s="6">
        <f>业绩录入!TK6</f>
        <v>0</v>
      </c>
      <c r="RS5" s="6">
        <f>业绩录入!TL6</f>
        <v>0</v>
      </c>
      <c r="RT5" s="6">
        <f>业绩录入!TM6</f>
        <v>0</v>
      </c>
      <c r="RU5" s="6">
        <f>业绩录入!TN6</f>
        <v>0</v>
      </c>
      <c r="RV5" s="6">
        <f>业绩录入!TO6</f>
        <v>0</v>
      </c>
      <c r="RW5" s="6">
        <f>业绩录入!TP6</f>
        <v>0</v>
      </c>
      <c r="RX5" s="6">
        <f>业绩录入!TQ6</f>
        <v>0</v>
      </c>
      <c r="RY5" s="6">
        <f>业绩录入!TR6</f>
        <v>0</v>
      </c>
      <c r="RZ5" s="6">
        <f>业绩录入!TS6</f>
        <v>0</v>
      </c>
      <c r="SA5" s="6">
        <f>业绩录入!TT6</f>
        <v>0</v>
      </c>
      <c r="SB5" s="6">
        <f>业绩录入!TU6</f>
        <v>0</v>
      </c>
      <c r="SC5" s="6">
        <f>业绩录入!TV6</f>
        <v>0</v>
      </c>
      <c r="SD5" s="6">
        <f>业绩录入!TW6</f>
        <v>0</v>
      </c>
      <c r="SE5" s="6">
        <f>业绩录入!TX6</f>
        <v>0</v>
      </c>
      <c r="SF5" s="6">
        <f>业绩录入!TY6</f>
        <v>0</v>
      </c>
      <c r="SG5" s="6">
        <f>业绩录入!TZ6</f>
        <v>0</v>
      </c>
      <c r="SH5" s="6">
        <f>业绩录入!UA6</f>
        <v>0</v>
      </c>
      <c r="SI5" s="6">
        <f>业绩录入!UB6</f>
        <v>0</v>
      </c>
      <c r="SJ5" s="6">
        <f>业绩录入!UC6</f>
        <v>0</v>
      </c>
      <c r="SK5" s="6">
        <f>业绩录入!UD6</f>
        <v>0</v>
      </c>
      <c r="SL5" s="6">
        <f>业绩录入!UE6</f>
        <v>0</v>
      </c>
      <c r="SM5" s="6">
        <f>业绩录入!UF6</f>
        <v>0</v>
      </c>
      <c r="SN5" s="6">
        <f>业绩录入!UG6</f>
        <v>0</v>
      </c>
      <c r="SO5" s="6">
        <f>业绩录入!UH6</f>
        <v>0</v>
      </c>
      <c r="SP5" s="6">
        <f>业绩录入!UI6</f>
        <v>0</v>
      </c>
      <c r="SQ5" s="6">
        <f>业绩录入!UJ6</f>
        <v>0</v>
      </c>
      <c r="SR5" s="6">
        <f>业绩录入!UK6</f>
        <v>0</v>
      </c>
      <c r="SS5" s="6">
        <f>业绩录入!UL6</f>
        <v>0</v>
      </c>
      <c r="ST5" s="6">
        <f>业绩录入!UM6</f>
        <v>0</v>
      </c>
      <c r="SU5" s="6">
        <f>业绩录入!UN6</f>
        <v>0</v>
      </c>
      <c r="SV5" s="6">
        <f>业绩录入!UO6</f>
        <v>0</v>
      </c>
      <c r="SW5" s="6">
        <f>业绩录入!UP6</f>
        <v>0</v>
      </c>
      <c r="SX5" s="6">
        <f>业绩录入!UQ6</f>
        <v>0</v>
      </c>
      <c r="SY5" s="6">
        <f>业绩录入!UR6</f>
        <v>0</v>
      </c>
      <c r="SZ5" s="6">
        <f>业绩录入!US6</f>
        <v>0</v>
      </c>
      <c r="TA5" s="6">
        <f>业绩录入!UT6</f>
        <v>0</v>
      </c>
      <c r="TB5" s="6">
        <f>业绩录入!UU6</f>
        <v>0</v>
      </c>
      <c r="TC5" s="6">
        <f>业绩录入!UV6</f>
        <v>0</v>
      </c>
      <c r="TD5" s="6">
        <f>业绩录入!UW6</f>
        <v>0</v>
      </c>
      <c r="TE5" s="6">
        <f>业绩录入!UX6</f>
        <v>0</v>
      </c>
      <c r="TF5" s="6">
        <f>业绩录入!UY6</f>
        <v>0</v>
      </c>
      <c r="TG5" s="6">
        <f>业绩录入!UZ6</f>
        <v>0</v>
      </c>
      <c r="TH5" s="6">
        <f>业绩录入!VA6</f>
        <v>0</v>
      </c>
      <c r="TI5" s="6">
        <f>业绩录入!VB6</f>
        <v>0</v>
      </c>
      <c r="TJ5" s="6">
        <f>业绩录入!VC6</f>
        <v>0</v>
      </c>
      <c r="TK5" s="6">
        <f>业绩录入!VD6</f>
        <v>0</v>
      </c>
      <c r="TL5" s="6">
        <f>业绩录入!VE6</f>
        <v>0</v>
      </c>
      <c r="TM5" s="6">
        <f>业绩录入!VF6</f>
        <v>0</v>
      </c>
      <c r="TN5" s="6">
        <f>业绩录入!VG6</f>
        <v>0</v>
      </c>
      <c r="TO5" s="6">
        <f>业绩录入!VH6</f>
        <v>0</v>
      </c>
      <c r="TP5" s="6">
        <f>业绩录入!VI6</f>
        <v>0</v>
      </c>
      <c r="TQ5" s="6">
        <f>业绩录入!VJ6</f>
        <v>0</v>
      </c>
      <c r="TR5" s="6">
        <f>业绩录入!VK6</f>
        <v>0</v>
      </c>
      <c r="TS5" s="6">
        <f>业绩录入!VL6</f>
        <v>0</v>
      </c>
      <c r="TT5" s="6">
        <f>业绩录入!VM6</f>
        <v>0</v>
      </c>
      <c r="TU5" s="6">
        <f>业绩录入!VN6</f>
        <v>0</v>
      </c>
      <c r="TV5" s="6">
        <f>业绩录入!VO6</f>
        <v>0</v>
      </c>
      <c r="TW5" s="6">
        <f>业绩录入!VP6</f>
        <v>0</v>
      </c>
      <c r="TX5" s="6">
        <f>业绩录入!VQ6</f>
        <v>0</v>
      </c>
      <c r="TY5" s="6">
        <f>业绩录入!VR6</f>
        <v>0</v>
      </c>
      <c r="TZ5" s="6">
        <f>业绩录入!VS6</f>
        <v>0</v>
      </c>
      <c r="UA5" s="6">
        <f>业绩录入!VT6</f>
        <v>0</v>
      </c>
      <c r="UB5" s="6">
        <f>业绩录入!VU6</f>
        <v>0</v>
      </c>
      <c r="UC5" s="6">
        <f>业绩录入!VV6</f>
        <v>0</v>
      </c>
      <c r="UD5" s="6">
        <f>业绩录入!VW6</f>
        <v>0</v>
      </c>
      <c r="UE5" s="6">
        <f>业绩录入!VX6</f>
        <v>0</v>
      </c>
      <c r="UF5" s="6">
        <f>业绩录入!VY6</f>
        <v>0</v>
      </c>
      <c r="UG5" s="6">
        <f>业绩录入!VZ6</f>
        <v>0</v>
      </c>
      <c r="UH5" s="6">
        <f>业绩录入!WA6</f>
        <v>0</v>
      </c>
      <c r="UI5" s="6">
        <f>业绩录入!WB6</f>
        <v>0</v>
      </c>
      <c r="UJ5" s="6">
        <f>业绩录入!WC6</f>
        <v>0</v>
      </c>
      <c r="UK5" s="6">
        <f>业绩录入!WD6</f>
        <v>0</v>
      </c>
      <c r="UL5" s="6">
        <f>业绩录入!WE6</f>
        <v>0</v>
      </c>
      <c r="UM5" s="6">
        <f>业绩录入!WF6</f>
        <v>0</v>
      </c>
      <c r="UN5" s="6">
        <f>业绩录入!WG6</f>
        <v>0</v>
      </c>
      <c r="UO5" s="6">
        <f>业绩录入!WH6</f>
        <v>0</v>
      </c>
      <c r="UP5" s="6">
        <f>业绩录入!WI6</f>
        <v>0</v>
      </c>
      <c r="UQ5" s="6">
        <f>业绩录入!WJ6</f>
        <v>0</v>
      </c>
      <c r="UR5" s="6">
        <f>业绩录入!WK6</f>
        <v>0</v>
      </c>
      <c r="US5" s="6">
        <f>业绩录入!WL6</f>
        <v>0</v>
      </c>
      <c r="UT5" s="6">
        <f>业绩录入!WM6</f>
        <v>0</v>
      </c>
      <c r="UU5" s="6">
        <f>业绩录入!WN6</f>
        <v>0</v>
      </c>
      <c r="UV5" s="6">
        <f>业绩录入!WO6</f>
        <v>0</v>
      </c>
      <c r="UW5" s="6">
        <f>业绩录入!WP6</f>
        <v>0</v>
      </c>
      <c r="UX5" s="6">
        <f>业绩录入!WQ6</f>
        <v>0</v>
      </c>
      <c r="UY5" s="6">
        <f>业绩录入!WR6</f>
        <v>0</v>
      </c>
      <c r="UZ5" s="6">
        <f>业绩录入!WS6</f>
        <v>0</v>
      </c>
      <c r="VA5" s="6">
        <f>业绩录入!WT6</f>
        <v>0</v>
      </c>
      <c r="VB5" s="6">
        <f>业绩录入!WU6</f>
        <v>0</v>
      </c>
      <c r="VC5" s="6">
        <f>业绩录入!WV6</f>
        <v>0</v>
      </c>
      <c r="VD5" s="6">
        <f>业绩录入!WW6</f>
        <v>0</v>
      </c>
      <c r="VE5" s="6">
        <f>业绩录入!WX6</f>
        <v>0</v>
      </c>
      <c r="VF5" s="6">
        <f>业绩录入!WY6</f>
        <v>0</v>
      </c>
      <c r="VG5" s="6">
        <f>业绩录入!WZ6</f>
        <v>0</v>
      </c>
      <c r="VH5" s="6">
        <f>业绩录入!XA6</f>
        <v>0</v>
      </c>
      <c r="VI5" s="6">
        <f>业绩录入!XB6</f>
        <v>0</v>
      </c>
      <c r="VJ5" s="6">
        <f>业绩录入!XC6</f>
        <v>0</v>
      </c>
      <c r="VK5" s="6">
        <f>业绩录入!XD6</f>
        <v>0</v>
      </c>
      <c r="VL5" s="6">
        <f>业绩录入!XE6</f>
        <v>0</v>
      </c>
      <c r="VM5" s="6">
        <f>业绩录入!XF6</f>
        <v>0</v>
      </c>
      <c r="VN5" s="6">
        <f>业绩录入!XG6</f>
        <v>0</v>
      </c>
      <c r="VO5" s="6">
        <f>业绩录入!XH6</f>
        <v>0</v>
      </c>
      <c r="VP5" s="6">
        <f>业绩录入!XI6</f>
        <v>0</v>
      </c>
      <c r="VQ5" s="6">
        <f>业绩录入!XJ6</f>
        <v>0</v>
      </c>
      <c r="VR5" s="6">
        <f>业绩录入!XK6</f>
        <v>0</v>
      </c>
      <c r="VS5" s="6">
        <f>业绩录入!XL6</f>
        <v>0</v>
      </c>
      <c r="VT5" s="6">
        <f>业绩录入!XM6</f>
        <v>0</v>
      </c>
      <c r="VU5" s="6">
        <f>业绩录入!XN6</f>
        <v>0</v>
      </c>
      <c r="VV5" s="6">
        <f>业绩录入!XO6</f>
        <v>0</v>
      </c>
      <c r="VW5" s="6">
        <f>业绩录入!XP6</f>
        <v>0</v>
      </c>
      <c r="VX5" s="6">
        <f>业绩录入!XQ6</f>
        <v>0</v>
      </c>
      <c r="VY5" s="6">
        <f>业绩录入!XR6</f>
        <v>0</v>
      </c>
      <c r="VZ5" s="6">
        <f>业绩录入!XS6</f>
        <v>0</v>
      </c>
      <c r="WA5" s="6">
        <f>业绩录入!XT6</f>
        <v>0</v>
      </c>
      <c r="WB5" s="6">
        <f>业绩录入!XU6</f>
        <v>0</v>
      </c>
      <c r="WC5" s="6">
        <f>业绩录入!XV6</f>
        <v>0</v>
      </c>
      <c r="WD5" s="6">
        <f>业绩录入!XW6</f>
        <v>0</v>
      </c>
      <c r="WE5" s="6">
        <f>业绩录入!XX6</f>
        <v>0</v>
      </c>
      <c r="WF5" s="6">
        <f>业绩录入!XY6</f>
        <v>0</v>
      </c>
      <c r="WG5" s="6">
        <f>业绩录入!XZ6</f>
        <v>0</v>
      </c>
      <c r="WH5" s="6">
        <f>业绩录入!YA6</f>
        <v>0</v>
      </c>
      <c r="WI5" s="6">
        <f>业绩录入!YB6</f>
        <v>0</v>
      </c>
      <c r="WJ5" s="6">
        <f>业绩录入!YC6</f>
        <v>0</v>
      </c>
      <c r="WK5" s="6">
        <f>业绩录入!YD6</f>
        <v>0</v>
      </c>
      <c r="WL5" s="6">
        <f>业绩录入!YE6</f>
        <v>0</v>
      </c>
      <c r="WM5" s="6">
        <f>业绩录入!YF6</f>
        <v>0</v>
      </c>
      <c r="WN5" s="6">
        <f>业绩录入!YG6</f>
        <v>0</v>
      </c>
      <c r="WO5" s="6">
        <f>业绩录入!YH6</f>
        <v>0</v>
      </c>
      <c r="WP5" s="6">
        <f>业绩录入!YI6</f>
        <v>0</v>
      </c>
      <c r="WQ5" s="6">
        <f>业绩录入!YJ6</f>
        <v>0</v>
      </c>
      <c r="WR5" s="6">
        <f>业绩录入!YK6</f>
        <v>0</v>
      </c>
      <c r="WS5" s="6">
        <f>业绩录入!YL6</f>
        <v>0</v>
      </c>
      <c r="WT5" s="6">
        <f>业绩录入!YM6</f>
        <v>0</v>
      </c>
      <c r="WU5" s="6">
        <f>业绩录入!YN6</f>
        <v>0</v>
      </c>
      <c r="WV5" s="6">
        <f>业绩录入!YO6</f>
        <v>0</v>
      </c>
      <c r="WW5" s="6">
        <f>业绩录入!YP6</f>
        <v>0</v>
      </c>
      <c r="WX5" s="6">
        <f>业绩录入!YQ6</f>
        <v>0</v>
      </c>
      <c r="WY5" s="6">
        <f>业绩录入!YR6</f>
        <v>0</v>
      </c>
      <c r="WZ5" s="6">
        <f>业绩录入!YS6</f>
        <v>0</v>
      </c>
      <c r="XA5" s="6">
        <f>业绩录入!YT6</f>
        <v>0</v>
      </c>
      <c r="XB5" s="6">
        <f>业绩录入!YU6</f>
        <v>0</v>
      </c>
      <c r="XC5" s="6">
        <f>业绩录入!YV6</f>
        <v>0</v>
      </c>
      <c r="XD5" s="6">
        <f>业绩录入!YW6</f>
        <v>0</v>
      </c>
      <c r="XE5" s="6">
        <f>业绩录入!YX6</f>
        <v>0</v>
      </c>
      <c r="XF5" s="6">
        <f>业绩录入!YY6</f>
        <v>0</v>
      </c>
      <c r="XG5" s="6">
        <f>业绩录入!YZ6</f>
        <v>0</v>
      </c>
      <c r="XH5" s="6">
        <f>业绩录入!ZA6</f>
        <v>0</v>
      </c>
      <c r="XI5" s="6">
        <f>业绩录入!ZB6</f>
        <v>0</v>
      </c>
      <c r="XJ5" s="6">
        <f>业绩录入!ZC6</f>
        <v>0</v>
      </c>
      <c r="XK5" s="6">
        <f>业绩录入!ZD6</f>
        <v>0</v>
      </c>
      <c r="XL5" s="6">
        <f>业绩录入!ZE6</f>
        <v>0</v>
      </c>
      <c r="XM5" s="6">
        <f>业绩录入!ZF6</f>
        <v>0</v>
      </c>
      <c r="XN5" s="6">
        <f>业绩录入!ZG6</f>
        <v>0</v>
      </c>
      <c r="XO5" s="6">
        <f>业绩录入!ZH6</f>
        <v>0</v>
      </c>
      <c r="XP5" s="6">
        <f>业绩录入!ZI6</f>
        <v>0</v>
      </c>
      <c r="XQ5" s="6">
        <f>业绩录入!ZJ6</f>
        <v>0</v>
      </c>
      <c r="XR5" s="6">
        <f>业绩录入!ZK6</f>
        <v>0</v>
      </c>
      <c r="XS5" s="6">
        <f>业绩录入!ZL6</f>
        <v>0</v>
      </c>
      <c r="XT5" s="6">
        <f>业绩录入!ZM6</f>
        <v>0</v>
      </c>
      <c r="XU5" s="6">
        <f>业绩录入!ZN6</f>
        <v>0</v>
      </c>
      <c r="XV5" s="6">
        <f>业绩录入!ZO6</f>
        <v>0</v>
      </c>
      <c r="XW5" s="6">
        <f>业绩录入!ZP6</f>
        <v>0</v>
      </c>
      <c r="XX5" s="6">
        <f>业绩录入!ZQ6</f>
        <v>0</v>
      </c>
      <c r="XY5" s="6">
        <f>业绩录入!ZR6</f>
        <v>0</v>
      </c>
      <c r="XZ5" s="6">
        <f>业绩录入!ZS6</f>
        <v>0</v>
      </c>
      <c r="YA5" s="6">
        <f>业绩录入!ZT6</f>
        <v>0</v>
      </c>
      <c r="YB5" s="6">
        <f>业绩录入!ZU6</f>
        <v>0</v>
      </c>
      <c r="YC5" s="6">
        <f>业绩录入!ZV6</f>
        <v>0</v>
      </c>
      <c r="YD5" s="6">
        <f>业绩录入!ZW6</f>
        <v>0</v>
      </c>
      <c r="YE5" s="6">
        <f>业绩录入!ZX6</f>
        <v>0</v>
      </c>
      <c r="YF5" s="6">
        <f>业绩录入!ZY6</f>
        <v>0</v>
      </c>
      <c r="YG5" s="6">
        <f>业绩录入!ZZ6</f>
        <v>0</v>
      </c>
      <c r="YH5" s="6">
        <f>业绩录入!AAA6</f>
        <v>0</v>
      </c>
      <c r="YI5" s="6">
        <f>业绩录入!AAB6</f>
        <v>0</v>
      </c>
      <c r="YJ5" s="6">
        <f>业绩录入!AAC6</f>
        <v>0</v>
      </c>
      <c r="YK5" s="6">
        <f>业绩录入!AAD6</f>
        <v>0</v>
      </c>
      <c r="YL5" s="6">
        <f>业绩录入!AAE6</f>
        <v>0</v>
      </c>
      <c r="YM5" s="6">
        <f>业绩录入!AAF6</f>
        <v>0</v>
      </c>
      <c r="YN5" s="6">
        <f>业绩录入!AAG6</f>
        <v>0</v>
      </c>
      <c r="YO5" s="6">
        <f>业绩录入!AAH6</f>
        <v>0</v>
      </c>
      <c r="YP5" s="6">
        <f>业绩录入!AAI6</f>
        <v>0</v>
      </c>
      <c r="YQ5" s="6">
        <f>业绩录入!AAJ6</f>
        <v>0</v>
      </c>
      <c r="YR5" s="6">
        <f>业绩录入!AAK6</f>
        <v>0</v>
      </c>
      <c r="YS5" s="6">
        <f>业绩录入!AAL6</f>
        <v>0</v>
      </c>
      <c r="YT5" s="6">
        <f>业绩录入!AAM6</f>
        <v>0</v>
      </c>
      <c r="YU5" s="6">
        <f>业绩录入!AAN6</f>
        <v>0</v>
      </c>
      <c r="YV5" s="6">
        <f>业绩录入!AAO6</f>
        <v>0</v>
      </c>
      <c r="YW5" s="6">
        <f>业绩录入!AAP6</f>
        <v>0</v>
      </c>
      <c r="YX5" s="6">
        <f>业绩录入!AAQ6</f>
        <v>0</v>
      </c>
      <c r="YY5" s="6">
        <f>业绩录入!AAR6</f>
        <v>0</v>
      </c>
      <c r="YZ5" s="6">
        <f>业绩录入!AAS6</f>
        <v>0</v>
      </c>
      <c r="ZA5" s="6">
        <f>业绩录入!AAT6</f>
        <v>0</v>
      </c>
      <c r="ZB5" s="6">
        <f>业绩录入!AAU6</f>
        <v>0</v>
      </c>
      <c r="ZC5" s="6">
        <f>业绩录入!AAV6</f>
        <v>0</v>
      </c>
      <c r="ZD5" s="6">
        <f>业绩录入!AAW6</f>
        <v>0</v>
      </c>
      <c r="ZE5" s="6">
        <f>业绩录入!AAX6</f>
        <v>0</v>
      </c>
      <c r="ZF5" s="6">
        <f>业绩录入!AAY6</f>
        <v>0</v>
      </c>
      <c r="ZG5" s="6">
        <f>业绩录入!AAZ6</f>
        <v>0</v>
      </c>
      <c r="ZH5" s="6">
        <f>业绩录入!ABA6</f>
        <v>0</v>
      </c>
      <c r="ZI5" s="6">
        <f>业绩录入!ABB6</f>
        <v>0</v>
      </c>
      <c r="ZJ5" s="6">
        <f>业绩录入!ABC6</f>
        <v>0</v>
      </c>
      <c r="ZK5" s="6">
        <f>业绩录入!ABD6</f>
        <v>0</v>
      </c>
      <c r="ZL5" s="6">
        <f>业绩录入!ABE6</f>
        <v>0</v>
      </c>
      <c r="ZM5" s="6">
        <f>业绩录入!ABF6</f>
        <v>0</v>
      </c>
      <c r="ZN5" s="6">
        <f>业绩录入!ABG6</f>
        <v>0</v>
      </c>
      <c r="ZO5" s="6">
        <f>业绩录入!ABH6</f>
        <v>0</v>
      </c>
      <c r="ZP5" s="6">
        <f>业绩录入!ABI6</f>
        <v>0</v>
      </c>
      <c r="ZQ5" s="6">
        <f>业绩录入!ABJ6</f>
        <v>0</v>
      </c>
      <c r="ZR5" s="6">
        <f>业绩录入!ABK6</f>
        <v>0</v>
      </c>
      <c r="ZS5" s="6">
        <f>业绩录入!ABL6</f>
        <v>0</v>
      </c>
      <c r="ZT5" s="6">
        <f>业绩录入!ABM6</f>
        <v>0</v>
      </c>
      <c r="ZU5" s="6">
        <f>业绩录入!ABN6</f>
        <v>0</v>
      </c>
      <c r="ZV5" s="6">
        <f>业绩录入!ABO6</f>
        <v>0</v>
      </c>
      <c r="ZW5" s="6">
        <f>业绩录入!ABP6</f>
        <v>0</v>
      </c>
      <c r="ZX5" s="6">
        <f>业绩录入!ABQ6</f>
        <v>0</v>
      </c>
      <c r="ZY5" s="6">
        <f>业绩录入!ABR6</f>
        <v>0</v>
      </c>
      <c r="ZZ5" s="6">
        <f>业绩录入!ABS6</f>
        <v>0</v>
      </c>
      <c r="AAA5" s="6">
        <f>业绩录入!ABT6</f>
        <v>0</v>
      </c>
      <c r="AAB5" s="6">
        <f>业绩录入!ABU6</f>
        <v>0</v>
      </c>
      <c r="AAC5" s="6">
        <f>业绩录入!ABV6</f>
        <v>0</v>
      </c>
      <c r="AAD5" s="6">
        <f>业绩录入!ABW6</f>
        <v>0</v>
      </c>
      <c r="AAE5" s="6">
        <f>业绩录入!ABX6</f>
        <v>0</v>
      </c>
      <c r="AAF5" s="6">
        <f>业绩录入!ABY6</f>
        <v>0</v>
      </c>
      <c r="AAG5" s="6">
        <f>业绩录入!ABZ6</f>
        <v>0</v>
      </c>
      <c r="AAH5" s="6">
        <f>业绩录入!ACA6</f>
        <v>0</v>
      </c>
      <c r="AAI5" s="6">
        <f>业绩录入!ACB6</f>
        <v>0</v>
      </c>
      <c r="AAJ5" s="6">
        <f>业绩录入!ACC6</f>
        <v>0</v>
      </c>
      <c r="AAK5" s="6">
        <f>业绩录入!ACD6</f>
        <v>0</v>
      </c>
      <c r="AAL5" s="6">
        <f>业绩录入!ACE6</f>
        <v>0</v>
      </c>
      <c r="AAM5" s="6">
        <f>业绩录入!ACF6</f>
        <v>0</v>
      </c>
      <c r="AAN5" s="6">
        <f>业绩录入!ACG6</f>
        <v>0</v>
      </c>
      <c r="AAO5" s="6">
        <f>业绩录入!ACH6</f>
        <v>0</v>
      </c>
      <c r="AAP5" s="6">
        <f>业绩录入!ACI6</f>
        <v>0</v>
      </c>
      <c r="AAQ5" s="6">
        <f>业绩录入!ACJ6</f>
        <v>0</v>
      </c>
      <c r="AAR5" s="6">
        <f>业绩录入!ACK6</f>
        <v>0</v>
      </c>
      <c r="AAS5" s="6">
        <f>业绩录入!ACL6</f>
        <v>0</v>
      </c>
      <c r="AAT5" s="6">
        <f>业绩录入!ACM6</f>
        <v>0</v>
      </c>
      <c r="AAU5" s="6">
        <f>业绩录入!ACN6</f>
        <v>0</v>
      </c>
      <c r="AAV5" s="6">
        <f>业绩录入!ACO6</f>
        <v>0</v>
      </c>
      <c r="AAW5" s="6">
        <f>业绩录入!ACP6</f>
        <v>0</v>
      </c>
      <c r="AAX5" s="6">
        <f>业绩录入!ACQ6</f>
        <v>0</v>
      </c>
      <c r="AAY5" s="6">
        <f>业绩录入!ACR6</f>
        <v>0</v>
      </c>
      <c r="AAZ5" s="6">
        <f>业绩录入!ACS6</f>
        <v>0</v>
      </c>
      <c r="ABA5" s="6">
        <f>业绩录入!ACT6</f>
        <v>0</v>
      </c>
      <c r="ABB5" s="6">
        <f>业绩录入!ACU6</f>
        <v>0</v>
      </c>
      <c r="ABC5" s="6">
        <f>业绩录入!ACV6</f>
        <v>0</v>
      </c>
      <c r="ABD5" s="6">
        <f>业绩录入!ACW6</f>
        <v>0</v>
      </c>
      <c r="ABE5" s="6">
        <f>业绩录入!ACX6</f>
        <v>0</v>
      </c>
      <c r="ABF5" s="6">
        <f>业绩录入!ACY6</f>
        <v>0</v>
      </c>
      <c r="ABG5" s="6">
        <f>业绩录入!ACZ6</f>
        <v>0</v>
      </c>
      <c r="ABH5" s="6">
        <f>业绩录入!ADA6</f>
        <v>0</v>
      </c>
      <c r="ABI5" s="6">
        <f>业绩录入!ADB6</f>
        <v>0</v>
      </c>
      <c r="ABJ5" s="6">
        <f>业绩录入!ADC6</f>
        <v>0</v>
      </c>
      <c r="ABK5" s="6">
        <f>业绩录入!ADD6</f>
        <v>0</v>
      </c>
      <c r="ABL5" s="6">
        <f>业绩录入!ADE6</f>
        <v>0</v>
      </c>
      <c r="ABM5" s="6">
        <f>业绩录入!ADF6</f>
        <v>0</v>
      </c>
      <c r="ABN5" s="6">
        <f>业绩录入!ADG6</f>
        <v>0</v>
      </c>
      <c r="ABO5" s="6">
        <f>业绩录入!ADH6</f>
        <v>0</v>
      </c>
      <c r="ABP5" s="6">
        <f>业绩录入!ADI6</f>
        <v>0</v>
      </c>
      <c r="ABQ5" s="6">
        <f>业绩录入!ADJ6</f>
        <v>0</v>
      </c>
      <c r="ABR5" s="6">
        <f>业绩录入!ADK6</f>
        <v>0</v>
      </c>
      <c r="ABS5" s="6">
        <f>业绩录入!ADL6</f>
        <v>0</v>
      </c>
      <c r="ABT5" s="6">
        <f>业绩录入!ADM6</f>
        <v>0</v>
      </c>
      <c r="ABU5" s="6">
        <f>业绩录入!ADN6</f>
        <v>0</v>
      </c>
      <c r="ABV5" s="6">
        <f>业绩录入!ADO6</f>
        <v>0</v>
      </c>
      <c r="ABW5" s="6">
        <f>业绩录入!ADP6</f>
        <v>0</v>
      </c>
      <c r="ABX5" s="6">
        <f>业绩录入!ADQ6</f>
        <v>0</v>
      </c>
      <c r="ABY5" s="6">
        <f>业绩录入!ADR6</f>
        <v>0</v>
      </c>
      <c r="ABZ5" s="6">
        <f>业绩录入!ADS6</f>
        <v>0</v>
      </c>
      <c r="ACA5" s="6">
        <f>业绩录入!ADT6</f>
        <v>0</v>
      </c>
      <c r="ACB5" s="6">
        <f>业绩录入!ADU6</f>
        <v>0</v>
      </c>
      <c r="ACC5" s="6">
        <f>业绩录入!ADV6</f>
        <v>0</v>
      </c>
      <c r="ACD5" s="6">
        <f>业绩录入!ADW6</f>
        <v>0</v>
      </c>
      <c r="ACE5" s="6">
        <f>业绩录入!ADX6</f>
        <v>0</v>
      </c>
      <c r="ACF5" s="6">
        <f>业绩录入!ADY6</f>
        <v>0</v>
      </c>
      <c r="ACG5" s="6">
        <f>业绩录入!ADZ6</f>
        <v>0</v>
      </c>
      <c r="ACH5" s="6">
        <f>业绩录入!AEA6</f>
        <v>0</v>
      </c>
      <c r="ACI5" s="6">
        <f>业绩录入!AEB6</f>
        <v>0</v>
      </c>
      <c r="ACJ5" s="6">
        <f>业绩录入!AEC6</f>
        <v>0</v>
      </c>
      <c r="ACK5" s="6">
        <f>业绩录入!AED6</f>
        <v>0</v>
      </c>
      <c r="ACL5" s="6">
        <f>业绩录入!AEE6</f>
        <v>0</v>
      </c>
      <c r="ACM5" s="6">
        <f>业绩录入!AEF6</f>
        <v>0</v>
      </c>
      <c r="ACN5" s="6">
        <f>业绩录入!AEG6</f>
        <v>0</v>
      </c>
      <c r="ACO5" s="6">
        <f>业绩录入!AEH6</f>
        <v>0</v>
      </c>
      <c r="ACP5" s="6">
        <f>业绩录入!AEI6</f>
        <v>0</v>
      </c>
      <c r="ACQ5" s="6">
        <f>业绩录入!AEJ6</f>
        <v>0</v>
      </c>
      <c r="ACR5" s="6">
        <f>业绩录入!AEK6</f>
        <v>0</v>
      </c>
      <c r="ACS5" s="6">
        <f>业绩录入!AEL6</f>
        <v>0</v>
      </c>
      <c r="ACT5" s="6">
        <f>业绩录入!AEM6</f>
        <v>0</v>
      </c>
      <c r="ACU5" s="6">
        <f>业绩录入!AEN6</f>
        <v>0</v>
      </c>
      <c r="ACV5" s="6">
        <f>业绩录入!AEO6</f>
        <v>0</v>
      </c>
      <c r="ACW5" s="6">
        <f>业绩录入!AEP6</f>
        <v>0</v>
      </c>
      <c r="ACX5" s="6">
        <f>业绩录入!AEQ6</f>
        <v>0</v>
      </c>
      <c r="ACY5" s="6">
        <f>业绩录入!AER6</f>
        <v>0</v>
      </c>
      <c r="ACZ5" s="6">
        <f>业绩录入!AES6</f>
        <v>0</v>
      </c>
      <c r="ADA5" s="6">
        <f>业绩录入!AET6</f>
        <v>0</v>
      </c>
      <c r="ADB5" s="6">
        <f>业绩录入!AEU6</f>
        <v>0</v>
      </c>
      <c r="ADC5" s="6">
        <f>业绩录入!AEV6</f>
        <v>0</v>
      </c>
      <c r="ADD5" s="6">
        <f>业绩录入!AEW6</f>
        <v>0</v>
      </c>
      <c r="ADE5" s="6">
        <f>业绩录入!AEX6</f>
        <v>0</v>
      </c>
      <c r="ADF5" s="6">
        <f>业绩录入!AEY6</f>
        <v>0</v>
      </c>
      <c r="ADG5" s="6">
        <f>业绩录入!AEZ6</f>
        <v>0</v>
      </c>
      <c r="ADH5" s="6">
        <f>业绩录入!AFA6</f>
        <v>0</v>
      </c>
      <c r="ADI5" s="6">
        <f>业绩录入!AFB6</f>
        <v>0</v>
      </c>
      <c r="ADJ5" s="6">
        <f>业绩录入!AFC6</f>
        <v>0</v>
      </c>
      <c r="ADK5" s="6">
        <f>业绩录入!AFD6</f>
        <v>0</v>
      </c>
      <c r="ADL5" s="6">
        <f>业绩录入!AFE6</f>
        <v>0</v>
      </c>
      <c r="ADM5" s="6">
        <f>业绩录入!AFF6</f>
        <v>0</v>
      </c>
      <c r="ADN5" s="6">
        <f>业绩录入!AFG6</f>
        <v>0</v>
      </c>
      <c r="ADO5" s="6">
        <f>业绩录入!AFH6</f>
        <v>0</v>
      </c>
      <c r="ADP5" s="6">
        <f>业绩录入!AFI6</f>
        <v>0</v>
      </c>
      <c r="ADQ5" s="6">
        <f>业绩录入!AFJ6</f>
        <v>0</v>
      </c>
      <c r="ADR5" s="6">
        <f>业绩录入!AFK6</f>
        <v>0</v>
      </c>
      <c r="ADS5" s="6">
        <f>业绩录入!AFL6</f>
        <v>0</v>
      </c>
      <c r="ADT5" s="6">
        <f>业绩录入!AFM6</f>
        <v>0</v>
      </c>
      <c r="ADU5" s="6">
        <f>业绩录入!AFN6</f>
        <v>0</v>
      </c>
      <c r="ADV5" s="6">
        <f>业绩录入!AFO6</f>
        <v>0</v>
      </c>
      <c r="ADW5" s="6">
        <f>业绩录入!AFP6</f>
        <v>0</v>
      </c>
      <c r="ADX5" s="6">
        <f>业绩录入!AFQ6</f>
        <v>0</v>
      </c>
      <c r="ADY5" s="6">
        <f>业绩录入!AFR6</f>
        <v>0</v>
      </c>
      <c r="ADZ5" s="6">
        <f>业绩录入!AFS6</f>
        <v>0</v>
      </c>
      <c r="AEA5" s="6">
        <f>业绩录入!AFT6</f>
        <v>0</v>
      </c>
      <c r="AEB5" s="6">
        <f>业绩录入!AFU6</f>
        <v>0</v>
      </c>
      <c r="AEC5" s="6">
        <f>业绩录入!AFV6</f>
        <v>0</v>
      </c>
      <c r="AED5" s="6">
        <f>业绩录入!AFW6</f>
        <v>0</v>
      </c>
      <c r="AEE5" s="6">
        <f>业绩录入!AFX6</f>
        <v>0</v>
      </c>
      <c r="AEF5" s="6">
        <f>业绩录入!AFY6</f>
        <v>0</v>
      </c>
      <c r="AEG5" s="6">
        <f>业绩录入!AFZ6</f>
        <v>0</v>
      </c>
      <c r="AEH5" s="6">
        <f>业绩录入!AGA6</f>
        <v>0</v>
      </c>
      <c r="AEI5" s="6">
        <f>业绩录入!AGB6</f>
        <v>0</v>
      </c>
      <c r="AEJ5" s="6">
        <f>业绩录入!AGC6</f>
        <v>0</v>
      </c>
      <c r="AEK5" s="6">
        <f>业绩录入!AGD6</f>
        <v>0</v>
      </c>
      <c r="AEL5" s="6">
        <f>业绩录入!AGE6</f>
        <v>0</v>
      </c>
      <c r="AEM5" s="6">
        <f>业绩录入!AGF6</f>
        <v>0</v>
      </c>
      <c r="AEN5" s="6">
        <f>业绩录入!AGG6</f>
        <v>0</v>
      </c>
      <c r="AEO5" s="6">
        <f>业绩录入!AGH6</f>
        <v>0</v>
      </c>
      <c r="AEP5" s="6">
        <f>业绩录入!AGI6</f>
        <v>0</v>
      </c>
      <c r="AEQ5" s="6">
        <f>业绩录入!AGJ6</f>
        <v>0</v>
      </c>
      <c r="AER5" s="6">
        <f>业绩录入!AGK6</f>
        <v>0</v>
      </c>
      <c r="AES5" s="6">
        <f>业绩录入!AGL6</f>
        <v>0</v>
      </c>
      <c r="AET5" s="6">
        <f>业绩录入!AGM6</f>
        <v>0</v>
      </c>
      <c r="AEU5" s="6">
        <f>业绩录入!AGN6</f>
        <v>0</v>
      </c>
      <c r="AEV5" s="6">
        <f>业绩录入!AGO6</f>
        <v>0</v>
      </c>
      <c r="AEW5" s="6">
        <f>业绩录入!AGP6</f>
        <v>0</v>
      </c>
      <c r="AEX5" s="6">
        <f>业绩录入!AGQ6</f>
        <v>0</v>
      </c>
      <c r="AEY5" s="6">
        <f>业绩录入!AGR6</f>
        <v>0</v>
      </c>
      <c r="AEZ5" s="6">
        <f>业绩录入!AGS6</f>
        <v>0</v>
      </c>
      <c r="AFA5" s="6">
        <f>业绩录入!AGT6</f>
        <v>0</v>
      </c>
      <c r="AFB5" s="6">
        <f>业绩录入!AGU6</f>
        <v>0</v>
      </c>
      <c r="AFC5" s="6">
        <f>业绩录入!AGV6</f>
        <v>0</v>
      </c>
      <c r="AFD5" s="6">
        <f>业绩录入!AGW6</f>
        <v>0</v>
      </c>
      <c r="AFE5" s="6">
        <f>业绩录入!AGX6</f>
        <v>0</v>
      </c>
      <c r="AFF5" s="6">
        <f>业绩录入!AGY6</f>
        <v>0</v>
      </c>
      <c r="AFG5" s="6">
        <f>业绩录入!AGZ6</f>
        <v>0</v>
      </c>
      <c r="AFH5" s="6">
        <f>业绩录入!AHA6</f>
        <v>0</v>
      </c>
      <c r="AFI5" s="6">
        <f>业绩录入!AHB6</f>
        <v>0</v>
      </c>
      <c r="AFJ5" s="6">
        <f>业绩录入!AHC6</f>
        <v>0</v>
      </c>
      <c r="AFK5" s="6">
        <f>业绩录入!AHD6</f>
        <v>0</v>
      </c>
      <c r="AFL5" s="6">
        <f>业绩录入!AHE6</f>
        <v>0</v>
      </c>
      <c r="AFM5" s="6">
        <f>业绩录入!AHF6</f>
        <v>0</v>
      </c>
      <c r="AFN5" s="6">
        <f>业绩录入!AHG6</f>
        <v>0</v>
      </c>
      <c r="AFO5" s="6">
        <f>业绩录入!AHH6</f>
        <v>0</v>
      </c>
      <c r="AFP5" s="6">
        <f>业绩录入!AHI6</f>
        <v>0</v>
      </c>
      <c r="AFQ5" s="6">
        <f>业绩录入!AHJ6</f>
        <v>0</v>
      </c>
      <c r="AFR5" s="6">
        <f>业绩录入!AHK6</f>
        <v>0</v>
      </c>
      <c r="AFS5" s="6">
        <f>业绩录入!AHL6</f>
        <v>0</v>
      </c>
      <c r="AFT5" s="6">
        <f>业绩录入!AHM6</f>
        <v>0</v>
      </c>
      <c r="AFU5" s="6">
        <f>业绩录入!AHN6</f>
        <v>0</v>
      </c>
      <c r="AFV5" s="6">
        <f>业绩录入!AHO6</f>
        <v>0</v>
      </c>
      <c r="AFW5" s="6">
        <f>业绩录入!AHP6</f>
        <v>0</v>
      </c>
      <c r="AFX5" s="6">
        <f>业绩录入!AHQ6</f>
        <v>0</v>
      </c>
      <c r="AFY5" s="6">
        <f>业绩录入!AHR6</f>
        <v>0</v>
      </c>
      <c r="AFZ5" s="6">
        <f>业绩录入!AHS6</f>
        <v>0</v>
      </c>
      <c r="AGA5" s="6">
        <f>业绩录入!AHT6</f>
        <v>0</v>
      </c>
      <c r="AGB5" s="6">
        <f>业绩录入!AHU6</f>
        <v>0</v>
      </c>
      <c r="AGC5" s="6">
        <f>业绩录入!AHV6</f>
        <v>0</v>
      </c>
      <c r="AGD5" s="6">
        <f>业绩录入!AHW6</f>
        <v>0</v>
      </c>
      <c r="AGE5" s="6">
        <f>业绩录入!AHX6</f>
        <v>0</v>
      </c>
      <c r="AGF5" s="6">
        <f>业绩录入!AHY6</f>
        <v>0</v>
      </c>
      <c r="AGG5" s="6">
        <f>业绩录入!AHZ6</f>
        <v>0</v>
      </c>
      <c r="AGH5" s="6">
        <f>业绩录入!AIA6</f>
        <v>0</v>
      </c>
      <c r="AGI5" s="6">
        <f>业绩录入!AIB6</f>
        <v>0</v>
      </c>
      <c r="AGJ5" s="6">
        <f>业绩录入!AIC6</f>
        <v>0</v>
      </c>
      <c r="AGK5" s="6">
        <f>业绩录入!AID6</f>
        <v>0</v>
      </c>
      <c r="AGL5" s="6">
        <f>业绩录入!AIE6</f>
        <v>0</v>
      </c>
      <c r="AGM5" s="6">
        <f>业绩录入!AIF6</f>
        <v>0</v>
      </c>
      <c r="AGN5" s="6">
        <f>业绩录入!AIG6</f>
        <v>0</v>
      </c>
      <c r="AGO5" s="6">
        <f>业绩录入!AIH6</f>
        <v>0</v>
      </c>
      <c r="AGP5" s="6">
        <f>业绩录入!AII6</f>
        <v>0</v>
      </c>
      <c r="AGQ5" s="6">
        <f>业绩录入!AIJ6</f>
        <v>0</v>
      </c>
      <c r="AGR5" s="6">
        <f>业绩录入!AIK6</f>
        <v>0</v>
      </c>
      <c r="AGS5" s="6">
        <f>业绩录入!AIL6</f>
        <v>0</v>
      </c>
      <c r="AGT5" s="6">
        <f>业绩录入!AIM6</f>
        <v>0</v>
      </c>
      <c r="AGU5" s="6">
        <f>业绩录入!AIN6</f>
        <v>0</v>
      </c>
      <c r="AGV5" s="6">
        <f>业绩录入!AIO6</f>
        <v>0</v>
      </c>
      <c r="AGW5" s="6">
        <f>业绩录入!AIP6</f>
        <v>0</v>
      </c>
      <c r="AGX5" s="6">
        <f>业绩录入!AIQ6</f>
        <v>0</v>
      </c>
      <c r="AGY5" s="6">
        <f>业绩录入!AIR6</f>
        <v>0</v>
      </c>
      <c r="AGZ5" s="6">
        <f>业绩录入!AIS6</f>
        <v>0</v>
      </c>
      <c r="AHA5" s="6">
        <f>业绩录入!AIT6</f>
        <v>0</v>
      </c>
      <c r="AHB5" s="6">
        <f>业绩录入!AIU6</f>
        <v>0</v>
      </c>
      <c r="AHC5" s="6">
        <f>业绩录入!AIV6</f>
        <v>0</v>
      </c>
      <c r="AHD5" s="6">
        <f>业绩录入!AIW6</f>
        <v>0</v>
      </c>
      <c r="AHE5" s="6">
        <f>业绩录入!AIX6</f>
        <v>0</v>
      </c>
      <c r="AHF5" s="6">
        <f>业绩录入!AIY6</f>
        <v>0</v>
      </c>
      <c r="AHG5" s="6">
        <f>业绩录入!AIZ6</f>
        <v>0</v>
      </c>
      <c r="AHH5" s="6">
        <f>业绩录入!AJA6</f>
        <v>0</v>
      </c>
      <c r="AHI5" s="6">
        <f>业绩录入!AJB6</f>
        <v>0</v>
      </c>
      <c r="AHJ5" s="6">
        <f>业绩录入!AJC6</f>
        <v>0</v>
      </c>
      <c r="AHK5" s="6">
        <f>业绩录入!AJD6</f>
        <v>0</v>
      </c>
      <c r="AHL5" s="6">
        <f>业绩录入!AJE6</f>
        <v>0</v>
      </c>
      <c r="AHM5" s="6">
        <f>业绩录入!AJF6</f>
        <v>0</v>
      </c>
      <c r="AHN5" s="6">
        <f>业绩录入!AJG6</f>
        <v>0</v>
      </c>
      <c r="AHO5" s="6">
        <f>业绩录入!AJH6</f>
        <v>0</v>
      </c>
      <c r="AHP5" s="6">
        <f>业绩录入!AJI6</f>
        <v>0</v>
      </c>
      <c r="AHQ5" s="6">
        <f>业绩录入!AJJ6</f>
        <v>0</v>
      </c>
      <c r="AHR5" s="6">
        <f>业绩录入!AJK6</f>
        <v>0</v>
      </c>
      <c r="AHS5" s="6">
        <f>业绩录入!AJL6</f>
        <v>0</v>
      </c>
      <c r="AHT5" s="6">
        <f>业绩录入!AJM6</f>
        <v>0</v>
      </c>
      <c r="AHU5" s="6">
        <f>业绩录入!AJN6</f>
        <v>0</v>
      </c>
      <c r="AHV5" s="6">
        <f>业绩录入!AJO6</f>
        <v>0</v>
      </c>
      <c r="AHW5" s="6">
        <f>业绩录入!AJP6</f>
        <v>0</v>
      </c>
      <c r="AHX5" s="6">
        <f>业绩录入!AJQ6</f>
        <v>0</v>
      </c>
      <c r="AHY5" s="6">
        <f>业绩录入!AJR6</f>
        <v>0</v>
      </c>
      <c r="AHZ5" s="6">
        <f>业绩录入!AJS6</f>
        <v>0</v>
      </c>
      <c r="AIA5" s="6">
        <f>业绩录入!AJT6</f>
        <v>0</v>
      </c>
      <c r="AIB5" s="6">
        <f>业绩录入!AJU6</f>
        <v>0</v>
      </c>
      <c r="AIC5" s="6">
        <f>业绩录入!AJV6</f>
        <v>0</v>
      </c>
      <c r="AID5" s="6">
        <f>业绩录入!AJW6</f>
        <v>0</v>
      </c>
      <c r="AIE5" s="6">
        <f>业绩录入!AJX6</f>
        <v>0</v>
      </c>
      <c r="AIF5" s="6">
        <f>业绩录入!AJY6</f>
        <v>0</v>
      </c>
      <c r="AIG5" s="6">
        <f>业绩录入!AJZ6</f>
        <v>0</v>
      </c>
      <c r="AIH5" s="6">
        <f>业绩录入!AKA6</f>
        <v>0</v>
      </c>
      <c r="AII5" s="6">
        <f>业绩录入!AKB6</f>
        <v>0</v>
      </c>
      <c r="AIJ5" s="6">
        <f>业绩录入!AKC6</f>
        <v>0</v>
      </c>
      <c r="AIK5" s="6">
        <f>业绩录入!AKD6</f>
        <v>0</v>
      </c>
      <c r="AIL5" s="6">
        <f>业绩录入!AKE6</f>
        <v>0</v>
      </c>
      <c r="AIM5" s="6">
        <f>业绩录入!AKF6</f>
        <v>0</v>
      </c>
      <c r="AIN5" s="6">
        <f>业绩录入!AKG6</f>
        <v>0</v>
      </c>
      <c r="AIO5" s="6">
        <f>业绩录入!AKH6</f>
        <v>0</v>
      </c>
      <c r="AIP5" s="6">
        <f>业绩录入!AKI6</f>
        <v>0</v>
      </c>
      <c r="AIQ5" s="6">
        <f>业绩录入!AKJ6</f>
        <v>0</v>
      </c>
      <c r="AIR5" s="6">
        <f>业绩录入!AKK6</f>
        <v>0</v>
      </c>
      <c r="AIS5" s="6">
        <f>业绩录入!AKL6</f>
        <v>0</v>
      </c>
      <c r="AIT5" s="6">
        <f>业绩录入!AKM6</f>
        <v>0</v>
      </c>
      <c r="AIU5" s="6">
        <f>业绩录入!AKN6</f>
        <v>0</v>
      </c>
      <c r="AIV5" s="6">
        <f>业绩录入!AKO6</f>
        <v>0</v>
      </c>
      <c r="AIW5" s="6">
        <f>业绩录入!AKP6</f>
        <v>0</v>
      </c>
      <c r="AIX5" s="6">
        <f>业绩录入!AKQ6</f>
        <v>0</v>
      </c>
      <c r="AIY5" s="6">
        <f>业绩录入!AKR6</f>
        <v>0</v>
      </c>
      <c r="AIZ5" s="6">
        <f>业绩录入!AKS6</f>
        <v>0</v>
      </c>
      <c r="AJA5" s="6">
        <f>业绩录入!AKT6</f>
        <v>0</v>
      </c>
      <c r="AJB5" s="6">
        <f>业绩录入!AKU6</f>
        <v>0</v>
      </c>
      <c r="AJC5" s="6">
        <f>业绩录入!AKV6</f>
        <v>0</v>
      </c>
      <c r="AJD5" s="6">
        <f>业绩录入!AKW6</f>
        <v>0</v>
      </c>
      <c r="AJE5" s="6">
        <f>业绩录入!AKX6</f>
        <v>0</v>
      </c>
      <c r="AJF5" s="6">
        <f>业绩录入!AKY6</f>
        <v>0</v>
      </c>
      <c r="AJG5" s="6">
        <f>业绩录入!AKZ6</f>
        <v>0</v>
      </c>
      <c r="AJH5" s="6">
        <f>业绩录入!ALA6</f>
        <v>0</v>
      </c>
      <c r="AJI5" s="6">
        <f>业绩录入!ALB6</f>
        <v>0</v>
      </c>
      <c r="AJJ5" s="6">
        <f>业绩录入!ALC6</f>
        <v>0</v>
      </c>
      <c r="AJK5" s="6">
        <f>业绩录入!ALD6</f>
        <v>0</v>
      </c>
      <c r="AJL5" s="6">
        <f>业绩录入!ALE6</f>
        <v>0</v>
      </c>
      <c r="AJM5" s="6">
        <f>业绩录入!ALF6</f>
        <v>0</v>
      </c>
      <c r="AJN5" s="6">
        <f>业绩录入!ALG6</f>
        <v>0</v>
      </c>
      <c r="AJO5" s="6">
        <f>业绩录入!ALH6</f>
        <v>0</v>
      </c>
      <c r="AJP5" s="6">
        <f>业绩录入!ALI6</f>
        <v>0</v>
      </c>
      <c r="AJQ5" s="6">
        <f>业绩录入!ALJ6</f>
        <v>0</v>
      </c>
      <c r="AJR5" s="6">
        <f>业绩录入!ALK6</f>
        <v>0</v>
      </c>
      <c r="AJS5" s="6">
        <f>业绩录入!ALL6</f>
        <v>0</v>
      </c>
      <c r="AJT5" s="6">
        <f>业绩录入!ALM6</f>
        <v>0</v>
      </c>
      <c r="AJU5" s="6">
        <f>业绩录入!ALN6</f>
        <v>0</v>
      </c>
      <c r="AJV5" s="6">
        <f>业绩录入!ALO6</f>
        <v>0</v>
      </c>
      <c r="AJW5" s="6">
        <f>业绩录入!ALP6</f>
        <v>0</v>
      </c>
      <c r="AJX5" s="6">
        <f>业绩录入!ALQ6</f>
        <v>0</v>
      </c>
      <c r="AJY5" s="6">
        <f>业绩录入!ALR6</f>
        <v>0</v>
      </c>
      <c r="AJZ5" s="6">
        <f>业绩录入!ALS6</f>
        <v>0</v>
      </c>
      <c r="AKA5" s="6">
        <f>业绩录入!ALT6</f>
        <v>0</v>
      </c>
      <c r="AKB5" s="6">
        <f>业绩录入!ALU6</f>
        <v>0</v>
      </c>
      <c r="AKC5" s="6">
        <f>业绩录入!ALV6</f>
        <v>0</v>
      </c>
      <c r="AKD5" s="6">
        <f>业绩录入!ALW6</f>
        <v>0</v>
      </c>
      <c r="AKE5" s="6">
        <f>业绩录入!ALX6</f>
        <v>0</v>
      </c>
      <c r="AKF5" s="6">
        <f>业绩录入!ALY6</f>
        <v>0</v>
      </c>
      <c r="AKG5" s="6">
        <f>业绩录入!ALZ6</f>
        <v>0</v>
      </c>
      <c r="AKH5" s="6">
        <f>业绩录入!AMA6</f>
        <v>0</v>
      </c>
      <c r="AKI5" s="6">
        <f>业绩录入!AMB6</f>
        <v>0</v>
      </c>
      <c r="AKJ5" s="6">
        <f>业绩录入!AMC6</f>
        <v>0</v>
      </c>
      <c r="AKK5" s="6">
        <f>业绩录入!AMD6</f>
        <v>0</v>
      </c>
      <c r="AKL5" s="6">
        <f>业绩录入!AME6</f>
        <v>0</v>
      </c>
      <c r="AKM5" s="6">
        <f>业绩录入!AMF6</f>
        <v>0</v>
      </c>
      <c r="AKN5" s="6">
        <f>业绩录入!AMG6</f>
        <v>0</v>
      </c>
      <c r="AKO5" s="6">
        <f>业绩录入!AMH6</f>
        <v>0</v>
      </c>
      <c r="AKP5" s="6">
        <f>业绩录入!AMI6</f>
        <v>0</v>
      </c>
      <c r="AKQ5" s="6">
        <f>业绩录入!AMJ6</f>
        <v>0</v>
      </c>
      <c r="AKR5" s="6">
        <f>业绩录入!AMK6</f>
        <v>0</v>
      </c>
      <c r="AKS5" s="6">
        <f>业绩录入!AML6</f>
        <v>0</v>
      </c>
      <c r="AKT5" s="6">
        <f>业绩录入!AMM6</f>
        <v>0</v>
      </c>
      <c r="AKU5" s="6">
        <f>业绩录入!AMN6</f>
        <v>0</v>
      </c>
      <c r="AKV5" s="6">
        <f>业绩录入!AMO6</f>
        <v>0</v>
      </c>
      <c r="AKW5" s="6">
        <f>业绩录入!AMP6</f>
        <v>0</v>
      </c>
      <c r="AKX5" s="6">
        <f>业绩录入!AMQ6</f>
        <v>0</v>
      </c>
      <c r="AKY5" s="6">
        <f>业绩录入!AMR6</f>
        <v>0</v>
      </c>
      <c r="AKZ5" s="6">
        <f>业绩录入!AMS6</f>
        <v>0</v>
      </c>
      <c r="ALA5" s="6">
        <f>业绩录入!AMT6</f>
        <v>0</v>
      </c>
      <c r="ALB5" s="6">
        <f>业绩录入!AMU6</f>
        <v>0</v>
      </c>
      <c r="ALC5" s="6">
        <f>业绩录入!AMV6</f>
        <v>0</v>
      </c>
      <c r="ALD5" s="6">
        <f>业绩录入!AMW6</f>
        <v>0</v>
      </c>
      <c r="ALE5" s="6">
        <f>业绩录入!AMX6</f>
        <v>0</v>
      </c>
      <c r="ALF5" s="6">
        <f>业绩录入!AMY6</f>
        <v>0</v>
      </c>
      <c r="ALG5" s="6">
        <f>业绩录入!AMZ6</f>
        <v>0</v>
      </c>
      <c r="ALH5" s="6">
        <f>业绩录入!ANA6</f>
        <v>0</v>
      </c>
      <c r="ALI5" s="6">
        <f>业绩录入!ANB6</f>
        <v>0</v>
      </c>
      <c r="ALJ5" s="6">
        <f>业绩录入!ANC6</f>
        <v>0</v>
      </c>
      <c r="ALK5" s="6">
        <f>业绩录入!AND6</f>
        <v>0</v>
      </c>
      <c r="ALL5" s="6">
        <f>业绩录入!ANE6</f>
        <v>0</v>
      </c>
      <c r="ALM5" s="6">
        <f>业绩录入!ANF6</f>
        <v>0</v>
      </c>
      <c r="ALN5" s="6">
        <f>业绩录入!ANG6</f>
        <v>0</v>
      </c>
      <c r="ALO5" s="6">
        <f>业绩录入!ANH6</f>
        <v>0</v>
      </c>
      <c r="ALP5" s="6">
        <f>业绩录入!ANI6</f>
        <v>0</v>
      </c>
      <c r="ALQ5" s="6">
        <f>业绩录入!ANJ6</f>
        <v>0</v>
      </c>
      <c r="ALR5" s="6">
        <f>业绩录入!ANK6</f>
        <v>0</v>
      </c>
      <c r="ALS5" s="6">
        <f>业绩录入!ANL6</f>
        <v>0</v>
      </c>
      <c r="ALT5" s="6">
        <f>业绩录入!ANM6</f>
        <v>0</v>
      </c>
      <c r="ALU5" s="6">
        <f>业绩录入!ANN6</f>
        <v>0</v>
      </c>
      <c r="ALV5" s="6">
        <f>业绩录入!ANO6</f>
        <v>0</v>
      </c>
      <c r="ALW5" s="6">
        <f>业绩录入!ANP6</f>
        <v>0</v>
      </c>
      <c r="ALX5" s="6">
        <f>业绩录入!ANQ6</f>
        <v>0</v>
      </c>
      <c r="ALY5" s="6">
        <f>业绩录入!ANR6</f>
        <v>0</v>
      </c>
      <c r="ALZ5" s="6">
        <f>业绩录入!ANS6</f>
        <v>0</v>
      </c>
      <c r="AMA5" s="6">
        <f>业绩录入!ANT6</f>
        <v>0</v>
      </c>
      <c r="AMB5" s="6">
        <f>业绩录入!ANU6</f>
        <v>0</v>
      </c>
      <c r="AMC5" s="6">
        <f>业绩录入!ANV6</f>
        <v>0</v>
      </c>
      <c r="AMD5" s="6">
        <f>业绩录入!ANW6</f>
        <v>0</v>
      </c>
      <c r="AME5" s="6">
        <f>业绩录入!ANX6</f>
        <v>0</v>
      </c>
      <c r="AMF5" s="6">
        <f>业绩录入!ANY6</f>
        <v>0</v>
      </c>
      <c r="AMG5" s="6">
        <f>业绩录入!ANZ6</f>
        <v>0</v>
      </c>
      <c r="AMH5" s="6">
        <f>业绩录入!AOA6</f>
        <v>0</v>
      </c>
      <c r="AMI5" s="6">
        <f>业绩录入!AOB6</f>
        <v>0</v>
      </c>
      <c r="AMJ5" s="6">
        <f>业绩录入!AOC6</f>
        <v>0</v>
      </c>
      <c r="AMK5" s="6">
        <f>业绩录入!AOD6</f>
        <v>0</v>
      </c>
      <c r="AML5" s="6">
        <f>业绩录入!AOE6</f>
        <v>0</v>
      </c>
      <c r="AMM5" s="6">
        <f>业绩录入!AOF6</f>
        <v>0</v>
      </c>
      <c r="AMN5" s="6">
        <f>业绩录入!AOG6</f>
        <v>0</v>
      </c>
    </row>
    <row r="6" spans="1:1028">
      <c r="A6" s="327" t="s">
        <v>175</v>
      </c>
      <c r="B6" s="328" t="s">
        <v>220</v>
      </c>
      <c r="C6" s="328">
        <v>123</v>
      </c>
      <c r="D6" s="328" t="s">
        <v>113</v>
      </c>
      <c r="E6" s="329">
        <f t="shared" si="0"/>
        <v>4</v>
      </c>
      <c r="F6" s="1086"/>
      <c r="G6" s="330" t="s">
        <v>221</v>
      </c>
      <c r="H6" s="331" t="s">
        <v>222</v>
      </c>
      <c r="I6" s="32">
        <v>4</v>
      </c>
      <c r="J6" s="330" t="s">
        <v>223</v>
      </c>
      <c r="K6" s="345"/>
      <c r="L6" s="345"/>
      <c r="M6" s="346" t="s">
        <v>224</v>
      </c>
      <c r="N6" s="347" t="s">
        <v>225</v>
      </c>
      <c r="O6" s="6" t="str">
        <f>RIGHT(O5,2)&amp;P5&amp;(REPT("0",2-LEN(Q5))&amp;Q5)&amp;"0000"</f>
        <v>1908080000</v>
      </c>
      <c r="R6" s="6">
        <f t="shared" si="1"/>
        <v>6</v>
      </c>
      <c r="S6" s="364" t="str">
        <f t="shared" si="2"/>
        <v>志强</v>
      </c>
      <c r="T6" s="365">
        <f t="shared" si="3"/>
        <v>0</v>
      </c>
      <c r="U6" s="365">
        <f t="shared" si="4"/>
        <v>0</v>
      </c>
      <c r="V6" s="366" t="str">
        <f t="shared" si="5"/>
        <v>范勇</v>
      </c>
      <c r="W6" s="369" t="str">
        <f>IF($W$4=1,S3,W4)</f>
        <v>范勇</v>
      </c>
      <c r="X6" s="2">
        <v>6</v>
      </c>
      <c r="Y6" s="380" t="s">
        <v>226</v>
      </c>
      <c r="Z6" s="381" t="s">
        <v>227</v>
      </c>
      <c r="AA6" s="1057" t="s">
        <v>228</v>
      </c>
      <c r="AB6" s="1058"/>
      <c r="AC6" s="381" t="s">
        <v>15</v>
      </c>
      <c r="AD6" s="381" t="s">
        <v>16</v>
      </c>
      <c r="AE6" s="381" t="s">
        <v>60</v>
      </c>
      <c r="AF6" s="382" t="s">
        <v>66</v>
      </c>
      <c r="AG6" s="421">
        <f>IF(MAX($AH$7:$AH$36)=0,1,MAX($AH$7:$AH$36)-6)</f>
        <v>12</v>
      </c>
      <c r="AH6" s="422" t="s">
        <v>229</v>
      </c>
      <c r="AI6" s="423" t="s">
        <v>230</v>
      </c>
      <c r="AJ6" s="424" t="s">
        <v>230</v>
      </c>
      <c r="AK6" s="424" t="s">
        <v>231</v>
      </c>
      <c r="AL6" s="425" t="s">
        <v>232</v>
      </c>
      <c r="AM6" s="4">
        <f>MAX(AM7:AM36)</f>
        <v>24</v>
      </c>
      <c r="AN6" s="1088"/>
      <c r="AO6" s="1089"/>
      <c r="AP6" s="1088"/>
      <c r="AR6" s="51">
        <f>MAX(AR7:AR36)</f>
        <v>24</v>
      </c>
      <c r="AS6" s="455">
        <f>COUNTIF($AS$7:$AS$36,"&gt;0")</f>
        <v>15</v>
      </c>
      <c r="AT6" s="456" t="s">
        <v>226</v>
      </c>
      <c r="AU6" s="1059" t="s">
        <v>233</v>
      </c>
      <c r="AV6" s="1059"/>
      <c r="AW6" s="456" t="s">
        <v>234</v>
      </c>
      <c r="AX6" s="477" t="s">
        <v>235</v>
      </c>
      <c r="AY6" s="477" t="s">
        <v>15</v>
      </c>
      <c r="AZ6" s="477" t="s">
        <v>16</v>
      </c>
      <c r="BA6" s="477" t="s">
        <v>60</v>
      </c>
      <c r="BB6" s="1060" t="str">
        <f>IF($BH7="",0,AT6&amp;" "&amp;REPT(" ",$AR$6-1-LENB(AU6))&amp;AU6&amp;"    "&amp;"数量"&amp;"   "&amp;"人工"&amp;" "&amp;"成本"&amp;" "&amp;"市价"&amp;"  "&amp;"进度")</f>
        <v>标识                套系单项    数量   人工 成本 市价  进度</v>
      </c>
      <c r="BC6" s="1061"/>
      <c r="BD6" s="1061"/>
      <c r="BE6" s="1062"/>
      <c r="BF6" s="492" t="s">
        <v>219</v>
      </c>
      <c r="BH6" s="493" t="s">
        <v>230</v>
      </c>
      <c r="BI6" s="494" t="s">
        <v>226</v>
      </c>
      <c r="BJ6" s="495" t="s">
        <v>228</v>
      </c>
      <c r="BK6" s="496">
        <v>0.7</v>
      </c>
      <c r="BL6" s="467" t="s">
        <v>226</v>
      </c>
      <c r="BM6" s="467" t="s">
        <v>236</v>
      </c>
      <c r="BN6" s="467" t="s">
        <v>234</v>
      </c>
      <c r="BO6" s="518" t="s">
        <v>226</v>
      </c>
      <c r="BP6" s="519" t="s">
        <v>230</v>
      </c>
      <c r="BQ6" s="520" t="s">
        <v>228</v>
      </c>
      <c r="BR6" s="371"/>
      <c r="BS6" s="371"/>
      <c r="BT6" s="371"/>
      <c r="BU6" s="525"/>
      <c r="BV6" s="525"/>
      <c r="BW6" s="525"/>
      <c r="BX6" s="527"/>
      <c r="BY6" s="525"/>
      <c r="BZ6" s="525"/>
      <c r="CA6" s="525"/>
      <c r="CB6" s="525"/>
      <c r="CC6" s="535" t="s">
        <v>237</v>
      </c>
      <c r="CD6" s="497">
        <f>IF(SUM(CC7:CC36)=0,0,SUM(CC7:CC36)/COUNTIF($CC$7:$CC$36,"&gt;0"))</f>
        <v>0</v>
      </c>
      <c r="CE6" s="497">
        <v>0</v>
      </c>
      <c r="CF6" s="497">
        <f>IF(CG4=0,CG3,VALUE(CG4))</f>
        <v>7</v>
      </c>
      <c r="CG6" s="190" t="str">
        <f ca="1">TEXT(NOW(),"yyyy/mm/dd")</f>
        <v>2019/10/28</v>
      </c>
      <c r="CH6" s="497" t="s">
        <v>238</v>
      </c>
      <c r="CI6" s="497">
        <f>CI3*CF6</f>
        <v>0</v>
      </c>
      <c r="CJ6" s="497" t="str">
        <f>IF(SUMPRODUCT(($CD$6:$CD$36=CD6)*$CF$6:$CF$36)&gt;CG3,"数据重复",IF(SUMPRODUCT(($CD$6:$CD$36=CD6)*$CF$6:$CF$36)&lt;CG3,"缺数✘",IF(CD6=0,0,IF(CK6&lt;0,"超时✘","完成✔"))))</f>
        <v>数据重复</v>
      </c>
      <c r="CK6" s="539">
        <f>IF(CL6=0,0,IFERROR(INDEX($CG$6:$CG$36,MATCH(CL6,$AN$7:$AN$36,0)),0)+IFERROR(INDEX($AO$7:$AO$36,MATCH(CL6,$AN$7:$AN$36,0)),0)-CG6)</f>
        <v>0</v>
      </c>
      <c r="CL6" s="319">
        <f>IF(CE6=0,0,INDEX($AN$7:$AN$30,MATCH(CE6,$AP$7:$AP$30,0)))</f>
        <v>0</v>
      </c>
      <c r="CQ6" s="540"/>
      <c r="CR6" s="6" t="str">
        <f>IF(SUMPRODUCT(($CD$6:$CD$36=CD6)*$CF$6:$CF$36)&gt;CG3,"数据重复",IF(SUMPRODUCT(($CD$6:$CD$36=CD6)*$CF$6:$CF$36)&lt;CG3,"缺数✘",IF(CD6=0,0,IF(CK6&lt;0,"超时✘","完成✔"))))</f>
        <v>数据重复</v>
      </c>
      <c r="CS6" s="1048" t="s">
        <v>239</v>
      </c>
      <c r="CT6" s="1048"/>
    </row>
    <row r="7" spans="1:1028">
      <c r="A7" s="327" t="s">
        <v>174</v>
      </c>
      <c r="B7" s="328" t="s">
        <v>193</v>
      </c>
      <c r="C7" s="328" t="s">
        <v>240</v>
      </c>
      <c r="D7" s="328" t="s">
        <v>220</v>
      </c>
      <c r="E7" s="329">
        <f t="shared" si="0"/>
        <v>5</v>
      </c>
      <c r="F7" s="332" t="s">
        <v>241</v>
      </c>
      <c r="G7" s="330" t="s">
        <v>242</v>
      </c>
      <c r="H7" s="331" t="s">
        <v>243</v>
      </c>
      <c r="I7" s="32">
        <v>5</v>
      </c>
      <c r="J7" s="330" t="s">
        <v>223</v>
      </c>
      <c r="K7" s="345" t="s">
        <v>244</v>
      </c>
      <c r="L7" s="345" t="s">
        <v>201</v>
      </c>
      <c r="M7" s="346" t="s">
        <v>245</v>
      </c>
      <c r="N7" s="347" t="s">
        <v>246</v>
      </c>
      <c r="O7" s="6" t="str">
        <f>IF(O5="","",O5&amp;"/"&amp;P5&amp;"/"&amp;Q5)</f>
        <v>2019/08/8</v>
      </c>
      <c r="R7" s="6">
        <f t="shared" si="1"/>
        <v>7</v>
      </c>
      <c r="S7" s="364" t="str">
        <f t="shared" si="2"/>
        <v>华华</v>
      </c>
      <c r="T7" s="365">
        <f t="shared" si="3"/>
        <v>0</v>
      </c>
      <c r="U7" s="365" t="str">
        <f t="shared" si="4"/>
        <v>志强</v>
      </c>
      <c r="V7" s="366" t="str">
        <f t="shared" si="5"/>
        <v>范勇</v>
      </c>
      <c r="W7" s="370" t="str">
        <f>IF($W$4=1,S4,IFERROR(INDEX($S$3:$S$71,MATCH(SMALL($R$3:$R$71,ROW(A1)),$R$3:$R$71,0)),0))</f>
        <v>贺欢</v>
      </c>
      <c r="X7" s="2">
        <v>7</v>
      </c>
      <c r="Y7" s="383" t="s">
        <v>247</v>
      </c>
      <c r="Z7" s="384" t="s">
        <v>248</v>
      </c>
      <c r="AA7" s="384">
        <v>40</v>
      </c>
      <c r="AB7" s="385" t="str">
        <f>IF(Z7=0,0,INDEX(产品数据库!D:D,MATCH(Z7,产品数据库!$C:$C,0)))</f>
        <v>张</v>
      </c>
      <c r="AC7" s="385">
        <f>IF(Z7=0,0,INDEX(产品数据库!E:E,MATCH(Z7,产品数据库!$C:$C,0))*AA7)</f>
        <v>200</v>
      </c>
      <c r="AD7" s="385">
        <f>IF(Z7=0,0,INDEX(产品数据库!G:G,MATCH(Z7,产品数据库!$C:$C,0))*AA7)</f>
        <v>0</v>
      </c>
      <c r="AE7" s="385">
        <f>IF(Z7=0,0,INDEX(产品数据库!H:H,MATCH(Z7,产品数据库!$C:$C,0))*AA7)</f>
        <v>800</v>
      </c>
      <c r="AF7" s="386">
        <f>IF(Z7=0,0,INDEX(产品数据库!AC:AC,MATCH(Z7,产品数据库!$C:$C,0)))</f>
        <v>0</v>
      </c>
      <c r="AG7" s="426" t="str">
        <f>IF(Z7=0,0,(Y7&amp;"| "&amp;AA7&amp;REPT(" ",3-LEN(AA7))&amp;AB7&amp;REPT(" ",2-LENB(AB7))&amp;"  "&amp;AC7&amp;REPT(" ",6-LEN(AC7))&amp;AD7&amp;REPT(" ",6-LEN(AD7))&amp;AE7&amp;REPT(" ",6-LEN(AE7))&amp;"| "&amp;"  "&amp;Z7&amp;REPT(" ",$AM$6-$AM$7)))</f>
        <v xml:space="preserve">☆| 40 张  200   0     800   |   专业修图师              </v>
      </c>
      <c r="AH7" s="427">
        <f>IF(Z7=0,"",X7)</f>
        <v>7</v>
      </c>
      <c r="AI7" s="428">
        <f>IF(Z7=0,0,IFERROR(INDEX(产品数据库!$A:$A,MATCH($Z7,产品数据库!$C:$C,0)),0))</f>
        <v>28</v>
      </c>
      <c r="AJ7" s="429">
        <f>IFERROR(INDEX($AI$7:$AI$36,MATCH(SMALL($AH$7:$AH$36,ROW(A1)),$AH$7:$AH$36,0)),0)</f>
        <v>28</v>
      </c>
      <c r="AK7" s="429">
        <f>IFERROR(INDEX($AA$7:$AA$36,MATCH(SMALL($AH$7:$AH$36,ROW(A1)),$AH$7:$AH$36,0)),0)</f>
        <v>40</v>
      </c>
      <c r="AL7" s="430" t="str">
        <f>IFERROR(INDEX($Y$7:$Y$36,MATCH(SMALL($AH$7:$AH$36,ROW(A1)),$AH$7:$AH$36,0)),0)</f>
        <v>☆</v>
      </c>
      <c r="AM7" s="4">
        <f>LENB(Z7)</f>
        <v>10</v>
      </c>
      <c r="AN7" s="431"/>
      <c r="AO7" s="457"/>
      <c r="AP7" s="431" t="s">
        <v>249</v>
      </c>
      <c r="AR7" s="51">
        <f>LENB(AU7)</f>
        <v>14</v>
      </c>
      <c r="AS7" s="458">
        <f>IFERROR(INDEX($BP$7:$BP$36,MATCH(SMALL($BG$7:$BG$36,ROW(A1)),$BG$7:$BG$36,0)),0)</f>
        <v>1</v>
      </c>
      <c r="AT7" s="350" t="str">
        <f>IFERROR(INDEX($BO$7:$BO$36,MATCH(SMALL($BG$7:$BG$36,ROW(A1)),$BG$7:$BG$36,0)),0)</f>
        <v>☆</v>
      </c>
      <c r="AU7" s="1063" t="str">
        <f>IF(AS7=0,"",INDEX(产品数据库!$C:$C,MATCH(AS7,产品数据库!$A:$A,0)))</f>
        <v>电影式体验拍摄</v>
      </c>
      <c r="AV7" s="1063"/>
      <c r="AW7" s="349">
        <f>IFERROR(INDEX($BQ$7:$BQ$36,MATCH(SMALL($BG$7:$BG$36,ROW(A1)),$BG$7:$BG$36,0)),0)</f>
        <v>4</v>
      </c>
      <c r="AX7" s="350" t="str">
        <f>IF(AS7=0,0,INDEX(产品数据库!D:D,MATCH(AU7,产品数据库!$C:$C,0)))</f>
        <v>次</v>
      </c>
      <c r="AY7" s="350">
        <f>IF(AS7=0,0,INDEX(产品数据库!E:E,MATCH(AU7,产品数据库!$C:$C,0))*AW7)</f>
        <v>0</v>
      </c>
      <c r="AZ7" s="350">
        <f>IF(AS7=0,0,INDEX(产品数据库!G:G,MATCH(AU7,产品数据库!$C:$C,0))*AW7)</f>
        <v>0</v>
      </c>
      <c r="BA7" s="350">
        <f>IF(AS7=0,0,INDEX(产品数据库!H:H,MATCH(AU7,产品数据库!$C:$C,0))*AW7)</f>
        <v>0</v>
      </c>
      <c r="BB7" s="1064" t="str">
        <f>IF(AS7=0,0,(AT7&amp;" "&amp;AU7&amp;REPT(" ",$AR$6-AR7)&amp;"| "&amp;AW7&amp;REPT(" ",3-LEN(AW7))&amp;AX7&amp;"    "&amp;AY7&amp;REPT(" ",7-LEN(AY7))&amp;AZ7&amp;REPT(" ",5-LEN(AZ7))&amp;"| "&amp;BF7))</f>
        <v xml:space="preserve">☆ 电影式体验拍摄          | 4  次    0      0    | </v>
      </c>
      <c r="BC7" s="1065"/>
      <c r="BD7" s="1065"/>
      <c r="BE7" s="1066"/>
      <c r="BF7" s="371" t="str">
        <f>IFERROR(INDEX($CJ$7:$CJ$36,MATCH(AS7,$CD$7:$CD$36,0)),"")</f>
        <v/>
      </c>
      <c r="BG7" s="6">
        <f>IF(BM7&gt;0,ROW(A7),"")</f>
        <v>7</v>
      </c>
      <c r="BH7" s="350" t="str">
        <f>业绩录入!EP$6</f>
        <v>☆</v>
      </c>
      <c r="BI7" s="350">
        <f>业绩录入!CH$6</f>
        <v>28</v>
      </c>
      <c r="BJ7" s="350">
        <f>业绩录入!DL$6</f>
        <v>40</v>
      </c>
      <c r="BK7" s="2" t="s">
        <v>250</v>
      </c>
      <c r="BL7" s="350" t="s">
        <v>247</v>
      </c>
      <c r="BM7" s="350">
        <v>1</v>
      </c>
      <c r="BN7" s="350">
        <v>4</v>
      </c>
      <c r="BO7" s="521" t="str">
        <f>IF(BL7=0,0,BL7)</f>
        <v>☆</v>
      </c>
      <c r="BP7" s="521">
        <f>IF(BL7=0,0,BM7)</f>
        <v>1</v>
      </c>
      <c r="BQ7" s="521">
        <f>IF(BL7=0,0,BN7)</f>
        <v>4</v>
      </c>
      <c r="BR7" s="459">
        <f>IF($CD$2=BB7,IFERROR(INDEX($BG$7:$BG$36,MATCH(SMALL($BG$7:$BG$36,ROW(A1)),$BG$7:$BG$36,0)),0),0)</f>
        <v>0</v>
      </c>
      <c r="BS7" s="371">
        <f>IF($BO7="◆","◆ │"&amp;REPT(" ",3-LEN(BQ7))&amp;BQ7&amp;"  │"&amp;INDEX(产品数据库!$C:$C,MATCH(BP7,产品数据库!$A:$A,0)),0)</f>
        <v>0</v>
      </c>
      <c r="BT7" s="350" t="str">
        <f>IF(BS7=0,"",ROW(A7))</f>
        <v/>
      </c>
      <c r="BU7" s="522">
        <f>业绩录入!GF$6</f>
        <v>3</v>
      </c>
      <c r="BV7" s="522" t="str">
        <f>业绩录入!HK$6</f>
        <v>化妆</v>
      </c>
      <c r="BW7" s="522">
        <f>业绩录入!IO$6</f>
        <v>5</v>
      </c>
      <c r="BX7" s="522" t="str">
        <f>业绩录入!JS$6</f>
        <v>2019/10/18</v>
      </c>
      <c r="BY7" s="522" t="str">
        <f>业绩录入!KW$6</f>
        <v>雷艳</v>
      </c>
      <c r="BZ7" s="522">
        <f>业绩录入!MA$6</f>
        <v>350</v>
      </c>
      <c r="CA7" s="522" t="str">
        <f>业绩录入!NE$6</f>
        <v>完成✔</v>
      </c>
      <c r="CB7" s="522">
        <f>业绩录入!OI$6</f>
        <v>0</v>
      </c>
      <c r="CC7" s="536">
        <f>IF($CD$2=BB7,AS7,0)</f>
        <v>0</v>
      </c>
      <c r="CD7" s="352" t="s">
        <v>251</v>
      </c>
      <c r="CE7" s="350" t="s">
        <v>249</v>
      </c>
      <c r="CF7" s="352">
        <v>5</v>
      </c>
      <c r="CG7" s="537" t="s">
        <v>252</v>
      </c>
      <c r="CH7" s="352" t="s">
        <v>238</v>
      </c>
      <c r="CI7" s="352">
        <v>300</v>
      </c>
      <c r="CJ7" s="487" t="s">
        <v>253</v>
      </c>
      <c r="CK7" s="541">
        <v>0</v>
      </c>
      <c r="CQ7" s="371" t="str">
        <f>IF(CH7="","",CE7&amp;REPT(" ",4-LENB(CE7))&amp;"│"&amp;CF7&amp;REPT(" ",3-LENB(CF7))&amp;"│"&amp;CH7&amp;REPT(" ",4-LENB(CH7))&amp;"│"&amp;CK7)</f>
        <v>化妆│5  │雷艳│0</v>
      </c>
      <c r="CS7" s="6" t="str">
        <f>IF(CE7=0,0,REPT(" ",4-LENB(CE7))&amp;CE7&amp;"→"&amp;CH7&amp;REPT(" ",6-LENB(CH7))&amp;"│"&amp;REPT(" ",12-LENB(CG7))&amp;CG7&amp;" →   "&amp;CF7&amp;REPT(" ",3-LENB(CF7))&amp;"│   "&amp;CI7&amp;REPT(" ",7-LENB(CI7))&amp;" → "&amp;CK7&amp;REPT(" ",3-LENB(CK7)))</f>
        <v xml:space="preserve">化妆→雷艳  │  2019/09/17 →   5  │   300     → 0  </v>
      </c>
    </row>
    <row r="8" spans="1:1028">
      <c r="A8" s="327" t="s">
        <v>174</v>
      </c>
      <c r="B8" s="328" t="s">
        <v>254</v>
      </c>
      <c r="C8" s="328" t="s">
        <v>240</v>
      </c>
      <c r="D8" s="328" t="s">
        <v>220</v>
      </c>
      <c r="E8" s="329">
        <f t="shared" si="0"/>
        <v>6</v>
      </c>
      <c r="F8" s="1086" t="s">
        <v>255</v>
      </c>
      <c r="G8" s="330" t="s">
        <v>256</v>
      </c>
      <c r="H8" s="331" t="s">
        <v>257</v>
      </c>
      <c r="I8" s="32">
        <v>6</v>
      </c>
      <c r="J8" s="330"/>
      <c r="K8" s="345"/>
      <c r="L8" s="345"/>
      <c r="M8" s="346" t="s">
        <v>258</v>
      </c>
      <c r="N8" s="347"/>
      <c r="O8" s="351" t="s">
        <v>259</v>
      </c>
      <c r="P8" s="352" t="s">
        <v>260</v>
      </c>
      <c r="Q8" s="371"/>
      <c r="R8" s="6">
        <f t="shared" si="1"/>
        <v>8</v>
      </c>
      <c r="S8" s="364" t="str">
        <f t="shared" si="2"/>
        <v>阿郎</v>
      </c>
      <c r="T8" s="365">
        <f t="shared" si="3"/>
        <v>0</v>
      </c>
      <c r="U8" s="365" t="str">
        <f t="shared" si="4"/>
        <v>志强</v>
      </c>
      <c r="V8" s="366" t="str">
        <f t="shared" si="5"/>
        <v>范勇</v>
      </c>
      <c r="W8" s="370" t="str">
        <f t="shared" ref="W8:W39" si="6">IF($W$4=1,S5,IFERROR(INDEX($S$3:$S$71,MATCH(SMALL($R$3:$R$71,ROW(A2)),$R$3:$R$71,0)),0))</f>
        <v>志强</v>
      </c>
      <c r="X8" s="2">
        <v>8</v>
      </c>
      <c r="Y8" s="383" t="s">
        <v>247</v>
      </c>
      <c r="Z8" s="387" t="s">
        <v>261</v>
      </c>
      <c r="AA8" s="387">
        <v>5</v>
      </c>
      <c r="AB8" s="385" t="str">
        <f>IF(Z8=0,0,INDEX(产品数据库!D:D,MATCH(Z8,产品数据库!$C:$C,0)))</f>
        <v>次</v>
      </c>
      <c r="AC8" s="385">
        <f>IF(Z8=0,0,INDEX(产品数据库!E:E,MATCH(Z8,产品数据库!$C:$C,0))*AA8)</f>
        <v>350</v>
      </c>
      <c r="AD8" s="385">
        <f>IF(Z8=0,0,INDEX(产品数据库!G:G,MATCH(Z8,产品数据库!$C:$C,0))*AA8)</f>
        <v>0</v>
      </c>
      <c r="AE8" s="385">
        <f>IF(Z8=0,0,INDEX(产品数据库!H:H,MATCH(Z8,产品数据库!$C:$C,0))*AA8)</f>
        <v>1000</v>
      </c>
      <c r="AF8" s="386">
        <f>IF(Z8=0,0,INDEX(产品数据库!AC:AC,MATCH(Z8,产品数据库!$C:$C,0)))</f>
        <v>0</v>
      </c>
      <c r="AG8" s="426" t="str">
        <f t="shared" ref="AG8:AG36" si="7">IF(Z8=0,0,(Y8&amp;"| "&amp;AA8&amp;REPT(" ",3-LEN(AA8))&amp;AB8&amp;REPT(" ",2-LENB(AB8))&amp;"  "&amp;AC8&amp;REPT(" ",6-LEN(AC8))&amp;AD8&amp;REPT(" ",6-LEN(AD8))&amp;AE8&amp;REPT(" ",6-LEN(AE8))&amp;"| "&amp;"  "&amp;Z8&amp;REPT(" ",$AM$6-$AM$7)))</f>
        <v xml:space="preserve">☆| 5  次  350   0     1000  |   专业婚纱摄影              </v>
      </c>
      <c r="AH8" s="427">
        <f t="shared" ref="AH8:AH36" si="8">IF(Z8=0,"",X8)</f>
        <v>8</v>
      </c>
      <c r="AI8" s="428">
        <f>IF(Z8=0,0,IFERROR(INDEX(产品数据库!$A:$A,MATCH($Z8,产品数据库!$C:$C,0)),0))</f>
        <v>3</v>
      </c>
      <c r="AJ8" s="429">
        <f t="shared" ref="AJ8:AJ36" si="9">IFERROR(INDEX($AI$7:$AI$36,MATCH(SMALL($AH$7:$AH$36,ROW(A2)),$AH$7:$AH$36,0)),0)</f>
        <v>3</v>
      </c>
      <c r="AK8" s="429">
        <f t="shared" ref="AK8:AK36" si="10">IFERROR(INDEX($AA$7:$AA$36,MATCH(SMALL($AH$7:$AH$36,ROW(A2)),$AH$7:$AH$36,0)),0)</f>
        <v>5</v>
      </c>
      <c r="AL8" s="430" t="str">
        <f t="shared" ref="AL8:AL36" si="11">IFERROR(INDEX($Y$7:$Y$36,MATCH(SMALL($AH$7:$AH$36,ROW(A2)),$AH$7:$AH$36,0)),0)</f>
        <v>☆</v>
      </c>
      <c r="AM8" s="4">
        <f t="shared" ref="AM8:AM36" si="12">LENB(Z8)</f>
        <v>12</v>
      </c>
      <c r="AN8" s="431" t="s">
        <v>249</v>
      </c>
      <c r="AO8" s="457">
        <v>1</v>
      </c>
      <c r="AP8" s="431" t="s">
        <v>262</v>
      </c>
      <c r="AR8" s="51">
        <f t="shared" ref="AR8:AR36" si="13">LENB(AU8)</f>
        <v>14</v>
      </c>
      <c r="AS8" s="458">
        <f t="shared" ref="AS8:AS36" si="14">IFERROR(INDEX($BP$7:$BP$36,MATCH(SMALL($BG$7:$BG$36,ROW(A2)),$BG$7:$BG$36,0)),0)</f>
        <v>6</v>
      </c>
      <c r="AT8" s="350" t="str">
        <f t="shared" ref="AT8:AT36" si="15">IFERROR(INDEX($BO$7:$BO$36,MATCH(SMALL($BG$7:$BG$36,ROW(A2)),$BG$7:$BG$36,0)),0)</f>
        <v>☆</v>
      </c>
      <c r="AU8" s="1063" t="str">
        <f>IF(AS8=0,"",INDEX(产品数据库!$C:$C,MATCH(AS8,产品数据库!$A:$A,0)))</f>
        <v>3D实景影棚拍摄</v>
      </c>
      <c r="AV8" s="1063"/>
      <c r="AW8" s="349">
        <f t="shared" ref="AW8:AW36" si="16">IFERROR(INDEX($BQ$7:$BQ$36,MATCH(SMALL($BG$7:$BG$36,ROW(A2)),$BG$7:$BG$36,0)),0)</f>
        <v>2</v>
      </c>
      <c r="AX8" s="350" t="str">
        <f>IF(AS8=0,0,INDEX(产品数据库!D:D,MATCH(AU8,产品数据库!$C:$C,0)))</f>
        <v>次</v>
      </c>
      <c r="AY8" s="350">
        <f>IF(AS8=0,0,INDEX(产品数据库!E:E,MATCH(AU8,产品数据库!$C:$C,0))*AW8)</f>
        <v>0</v>
      </c>
      <c r="AZ8" s="350">
        <f>IF(AS8=0,0,INDEX(产品数据库!G:G,MATCH(AU8,产品数据库!$C:$C,0))*AW8)</f>
        <v>0</v>
      </c>
      <c r="BA8" s="350">
        <f>IF(AS8=0,0,INDEX(产品数据库!H:H,MATCH(AU8,产品数据库!$C:$C,0))*AW8)</f>
        <v>0</v>
      </c>
      <c r="BB8" s="1064" t="str">
        <f t="shared" ref="BB8:BB36" si="17">IF(AS8=0,0,(AT8&amp;" "&amp;AU8&amp;REPT(" ",$AR$6-AR8)&amp;"| "&amp;AW8&amp;REPT(" ",3-LEN(AW8))&amp;AX8&amp;"    "&amp;AY8&amp;REPT(" ",7-LEN(AY8))&amp;AZ8&amp;REPT(" ",5-LEN(AZ8))&amp;"| "&amp;BF8))</f>
        <v xml:space="preserve">☆ 3D实景影棚拍摄          | 2  次    0      0    | </v>
      </c>
      <c r="BC8" s="1065"/>
      <c r="BD8" s="1065"/>
      <c r="BE8" s="1066"/>
      <c r="BF8" s="371" t="str">
        <f t="shared" ref="BF8:BF21" si="18">IFERROR(INDEX($CJ$7:$CJ$36,MATCH(AS8,$CD$7:$CD$36,0)),"")</f>
        <v/>
      </c>
      <c r="BG8" s="6">
        <f t="shared" ref="BG8:BG36" si="19">IF(BM8&gt;0,ROW(A8),"")</f>
        <v>8</v>
      </c>
      <c r="BH8" s="350" t="str">
        <f>业绩录入!EQ$6</f>
        <v>☆</v>
      </c>
      <c r="BI8" s="350">
        <f>业绩录入!CI$6</f>
        <v>3</v>
      </c>
      <c r="BJ8" s="350">
        <f>业绩录入!DM$6</f>
        <v>5</v>
      </c>
      <c r="BK8" s="496">
        <v>0.15</v>
      </c>
      <c r="BL8" s="350" t="s">
        <v>247</v>
      </c>
      <c r="BM8" s="350">
        <v>6</v>
      </c>
      <c r="BN8" s="350">
        <v>2</v>
      </c>
      <c r="BO8" s="521" t="str">
        <f t="shared" ref="BO8:BO36" si="20">IF(BL8=0,0,BL8)</f>
        <v>☆</v>
      </c>
      <c r="BP8" s="521">
        <f t="shared" ref="BP8:BP36" si="21">IF(BL8=0,0,BM8)</f>
        <v>6</v>
      </c>
      <c r="BQ8" s="521">
        <f t="shared" ref="BQ8:BQ36" si="22">IF(BL8=0,0,BN8)</f>
        <v>2</v>
      </c>
      <c r="BR8" s="459">
        <f t="shared" ref="BR8:BR36" si="23">IF($CD$2=BB8,IFERROR(INDEX($BG$7:$BG$36,MATCH(SMALL($BG$7:$BG$36,ROW(A2)),$BG$7:$BG$36,0)),0),0)</f>
        <v>0</v>
      </c>
      <c r="BS8" s="371">
        <f>IF($BO8="◆","◆ │"&amp;REPT(" ",3-LEN(BQ8))&amp;BQ8&amp;"  │"&amp;INDEX(产品数据库!$C:$C,MATCH(BP8,产品数据库!$A:$A,0)),0)</f>
        <v>0</v>
      </c>
      <c r="BT8" s="350" t="str">
        <f t="shared" ref="BT8:BT36" si="24">IF(BS8=0,"",ROW(A8))</f>
        <v/>
      </c>
      <c r="BU8" s="522">
        <f>业绩录入!GG$6</f>
        <v>0</v>
      </c>
      <c r="BV8" s="522">
        <f>业绩录入!HL$6</f>
        <v>0</v>
      </c>
      <c r="BW8" s="522">
        <f>业绩录入!IP$6</f>
        <v>0</v>
      </c>
      <c r="BX8" s="522">
        <f>业绩录入!JT$6</f>
        <v>0</v>
      </c>
      <c r="BY8" s="522">
        <f>业绩录入!KX$6</f>
        <v>0</v>
      </c>
      <c r="BZ8" s="522">
        <f>业绩录入!MB$6</f>
        <v>0</v>
      </c>
      <c r="CA8" s="522">
        <f>业绩录入!NF$6</f>
        <v>0</v>
      </c>
      <c r="CB8" s="522">
        <f>业绩录入!OJ$6</f>
        <v>0</v>
      </c>
      <c r="CC8" s="536">
        <f t="shared" ref="CC8:CC36" si="25">IF($CD$2=BB8,AS8,0)</f>
        <v>0</v>
      </c>
      <c r="CD8" s="352" t="s">
        <v>253</v>
      </c>
      <c r="CE8" s="350" t="s">
        <v>262</v>
      </c>
      <c r="CF8" s="352">
        <v>5</v>
      </c>
      <c r="CG8" s="537" t="s">
        <v>252</v>
      </c>
      <c r="CH8" s="352" t="s">
        <v>254</v>
      </c>
      <c r="CI8" s="352">
        <v>350</v>
      </c>
      <c r="CJ8" s="487" t="s">
        <v>253</v>
      </c>
      <c r="CK8" s="541">
        <v>1</v>
      </c>
      <c r="CQ8" s="371" t="str">
        <f t="shared" ref="CQ8:CQ36" si="26">IF(CH8="","",CE8&amp;REPT(" ",4-LENB(CE8))&amp;"│"&amp;CF8&amp;REPT(" ",3-LENB(CF8))&amp;"│"&amp;CH8&amp;REPT(" ",4-LENB(CH8))&amp;"│"&amp;CK8)</f>
        <v>摄影│5  │阿郎│1</v>
      </c>
      <c r="CS8" s="6" t="str">
        <f t="shared" ref="CS8:CS36" si="27">IF(CE8=0,0,REPT(" ",4-LENB(CE8))&amp;CE8&amp;"→"&amp;CH8&amp;REPT(" ",6-LENB(CH8))&amp;"│"&amp;REPT(" ",12-LENB(CG8))&amp;CG8&amp;" →   "&amp;CF8&amp;REPT(" ",3-LENB(CF8))&amp;"│   "&amp;CI8&amp;REPT(" ",7-LENB(CI8))&amp;" → "&amp;CK8&amp;REPT(" ",3-LENB(CK8)))</f>
        <v xml:space="preserve">摄影→阿郎  │  2019/09/17 →   5  │   350     → 1  </v>
      </c>
    </row>
    <row r="9" spans="1:1028">
      <c r="A9" s="327" t="s">
        <v>174</v>
      </c>
      <c r="B9" s="328" t="s">
        <v>238</v>
      </c>
      <c r="C9" s="328" t="s">
        <v>240</v>
      </c>
      <c r="D9" s="328" t="s">
        <v>201</v>
      </c>
      <c r="E9" s="329">
        <f t="shared" si="0"/>
        <v>7</v>
      </c>
      <c r="F9" s="1086"/>
      <c r="G9" s="330" t="s">
        <v>263</v>
      </c>
      <c r="H9" s="331" t="s">
        <v>257</v>
      </c>
      <c r="I9" s="32">
        <v>7</v>
      </c>
      <c r="J9" s="330"/>
      <c r="K9" s="345"/>
      <c r="L9" s="345"/>
      <c r="M9" s="346" t="s">
        <v>264</v>
      </c>
      <c r="N9" s="347"/>
      <c r="O9" s="351">
        <v>2026</v>
      </c>
      <c r="P9" s="353" t="s">
        <v>265</v>
      </c>
      <c r="Q9" s="371"/>
      <c r="R9" s="6">
        <f t="shared" si="1"/>
        <v>9</v>
      </c>
      <c r="S9" s="364" t="str">
        <f t="shared" si="2"/>
        <v>雷艳</v>
      </c>
      <c r="T9" s="365">
        <f t="shared" si="3"/>
        <v>0</v>
      </c>
      <c r="U9" s="365" t="str">
        <f t="shared" si="4"/>
        <v>贺欢</v>
      </c>
      <c r="V9" s="366" t="str">
        <f t="shared" si="5"/>
        <v>范勇</v>
      </c>
      <c r="W9" s="370" t="str">
        <f t="shared" si="6"/>
        <v>华华</v>
      </c>
      <c r="X9" s="2">
        <v>9</v>
      </c>
      <c r="Y9" s="383" t="s">
        <v>247</v>
      </c>
      <c r="Z9" s="387" t="s">
        <v>266</v>
      </c>
      <c r="AA9" s="387">
        <v>5</v>
      </c>
      <c r="AB9" s="385" t="str">
        <f>IF(Z9=0,0,INDEX(产品数据库!D:D,MATCH(Z9,产品数据库!$C:$C,0)))</f>
        <v>次</v>
      </c>
      <c r="AC9" s="385">
        <f>IF(Z9=0,0,INDEX(产品数据库!E:E,MATCH(Z9,产品数据库!$C:$C,0))*AA9)</f>
        <v>300</v>
      </c>
      <c r="AD9" s="385">
        <f>IF(Z9=0,0,INDEX(产品数据库!G:G,MATCH(Z9,产品数据库!$C:$C,0))*AA9)</f>
        <v>0</v>
      </c>
      <c r="AE9" s="385">
        <f>IF(Z9=0,0,INDEX(产品数据库!H:H,MATCH(Z9,产品数据库!$C:$C,0))*AA9)</f>
        <v>800</v>
      </c>
      <c r="AF9" s="386">
        <f>IF(Z9=0,0,INDEX(产品数据库!AC:AC,MATCH(Z9,产品数据库!$C:$C,0)))</f>
        <v>0</v>
      </c>
      <c r="AG9" s="426" t="str">
        <f t="shared" si="7"/>
        <v xml:space="preserve">☆| 5  次  300   0     800   |   专业化妆、造型              </v>
      </c>
      <c r="AH9" s="427">
        <f t="shared" si="8"/>
        <v>9</v>
      </c>
      <c r="AI9" s="428">
        <f>IF(Z9=0,0,IFERROR(INDEX(产品数据库!$A:$A,MATCH($Z9,产品数据库!$C:$C,0)),0))</f>
        <v>4</v>
      </c>
      <c r="AJ9" s="429">
        <f t="shared" si="9"/>
        <v>4</v>
      </c>
      <c r="AK9" s="429">
        <f t="shared" si="10"/>
        <v>5</v>
      </c>
      <c r="AL9" s="430" t="str">
        <f t="shared" si="11"/>
        <v>☆</v>
      </c>
      <c r="AM9" s="4">
        <f t="shared" si="12"/>
        <v>14</v>
      </c>
      <c r="AN9" s="431" t="s">
        <v>262</v>
      </c>
      <c r="AO9" s="457">
        <v>7</v>
      </c>
      <c r="AP9" s="431" t="s">
        <v>267</v>
      </c>
      <c r="AR9" s="51">
        <f t="shared" si="13"/>
        <v>16</v>
      </c>
      <c r="AS9" s="458">
        <f t="shared" si="14"/>
        <v>7</v>
      </c>
      <c r="AT9" s="350" t="str">
        <f t="shared" si="15"/>
        <v>☆</v>
      </c>
      <c r="AU9" s="1063" t="str">
        <f>IF(AS9=0,"",INDEX(产品数据库!$C:$C,MATCH(AS9,产品数据库!$A:$A,0)))</f>
        <v>结婚当日新娘婚纱</v>
      </c>
      <c r="AV9" s="1063"/>
      <c r="AW9" s="349">
        <f t="shared" si="16"/>
        <v>1</v>
      </c>
      <c r="AX9" s="350" t="str">
        <f>IF(AS9=0,0,INDEX(产品数据库!D:D,MATCH(AU9,产品数据库!$C:$C,0)))</f>
        <v>次</v>
      </c>
      <c r="AY9" s="350">
        <f>IF(AS9=0,0,INDEX(产品数据库!E:E,MATCH(AU9,产品数据库!$C:$C,0))*AW9)</f>
        <v>0</v>
      </c>
      <c r="AZ9" s="350">
        <f>IF(AS9=0,0,INDEX(产品数据库!G:G,MATCH(AU9,产品数据库!$C:$C,0))*AW9)</f>
        <v>30</v>
      </c>
      <c r="BA9" s="350">
        <f>IF(AS9=0,0,INDEX(产品数据库!H:H,MATCH(AU9,产品数据库!$C:$C,0))*AW9)</f>
        <v>120</v>
      </c>
      <c r="BB9" s="1064" t="str">
        <f t="shared" si="17"/>
        <v xml:space="preserve">☆ 结婚当日新娘婚纱        | 1  次    0      30   | </v>
      </c>
      <c r="BC9" s="1065"/>
      <c r="BD9" s="1065"/>
      <c r="BE9" s="1066"/>
      <c r="BF9" s="371" t="str">
        <f t="shared" si="18"/>
        <v/>
      </c>
      <c r="BG9" s="6">
        <f t="shared" si="19"/>
        <v>9</v>
      </c>
      <c r="BH9" s="350" t="str">
        <f>业绩录入!ER$6</f>
        <v>☆</v>
      </c>
      <c r="BI9" s="350">
        <f>业绩录入!CJ$6</f>
        <v>4</v>
      </c>
      <c r="BJ9" s="350">
        <f>业绩录入!DN$6</f>
        <v>5</v>
      </c>
      <c r="BK9" s="2" t="s">
        <v>268</v>
      </c>
      <c r="BL9" s="350" t="s">
        <v>247</v>
      </c>
      <c r="BM9" s="350">
        <v>7</v>
      </c>
      <c r="BN9" s="350">
        <v>1</v>
      </c>
      <c r="BO9" s="521" t="str">
        <f t="shared" si="20"/>
        <v>☆</v>
      </c>
      <c r="BP9" s="521">
        <f t="shared" si="21"/>
        <v>7</v>
      </c>
      <c r="BQ9" s="521">
        <f t="shared" si="22"/>
        <v>1</v>
      </c>
      <c r="BR9" s="459">
        <f t="shared" si="23"/>
        <v>0</v>
      </c>
      <c r="BS9" s="371">
        <f>IF($BO9="◆","◆ │"&amp;REPT(" ",3-LEN(BQ9))&amp;BQ9&amp;"  │"&amp;INDEX(产品数据库!$C:$C,MATCH(BP9,产品数据库!$A:$A,0)),0)</f>
        <v>0</v>
      </c>
      <c r="BT9" s="350" t="str">
        <f t="shared" si="24"/>
        <v/>
      </c>
      <c r="BU9" s="522">
        <f>业绩录入!GH$6</f>
        <v>0</v>
      </c>
      <c r="BV9" s="522">
        <f>业绩录入!HM$6</f>
        <v>0</v>
      </c>
      <c r="BW9" s="522">
        <f>业绩录入!IQ$6</f>
        <v>0</v>
      </c>
      <c r="BX9" s="522">
        <f>业绩录入!JU$6</f>
        <v>0</v>
      </c>
      <c r="BY9" s="522">
        <f>业绩录入!KY$6</f>
        <v>0</v>
      </c>
      <c r="BZ9" s="522">
        <f>业绩录入!MC$6</f>
        <v>0</v>
      </c>
      <c r="CA9" s="522">
        <f>业绩录入!NG$6</f>
        <v>0</v>
      </c>
      <c r="CB9" s="522">
        <f>业绩录入!OK$6</f>
        <v>0</v>
      </c>
      <c r="CC9" s="536">
        <f t="shared" si="25"/>
        <v>0</v>
      </c>
      <c r="CD9" s="352" t="s">
        <v>253</v>
      </c>
      <c r="CE9" s="350" t="s">
        <v>267</v>
      </c>
      <c r="CF9" s="352">
        <v>40</v>
      </c>
      <c r="CG9" s="537" t="s">
        <v>269</v>
      </c>
      <c r="CH9" s="352" t="s">
        <v>270</v>
      </c>
      <c r="CI9" s="352">
        <v>200</v>
      </c>
      <c r="CJ9" s="487" t="s">
        <v>253</v>
      </c>
      <c r="CK9" s="541">
        <v>5</v>
      </c>
      <c r="CQ9" s="371" t="str">
        <f t="shared" si="26"/>
        <v>修片│40 │欢欢│5</v>
      </c>
      <c r="CS9" s="6" t="str">
        <f t="shared" si="27"/>
        <v xml:space="preserve">修片→欢欢  │  2019/09/19 →   40 │   200     → 5  </v>
      </c>
    </row>
    <row r="10" spans="1:1028">
      <c r="A10" s="327" t="s">
        <v>174</v>
      </c>
      <c r="B10" s="328" t="s">
        <v>271</v>
      </c>
      <c r="C10" s="328" t="s">
        <v>240</v>
      </c>
      <c r="D10" s="328" t="s">
        <v>201</v>
      </c>
      <c r="E10" s="329">
        <f t="shared" si="0"/>
        <v>8</v>
      </c>
      <c r="F10" s="2" t="s">
        <v>272</v>
      </c>
      <c r="G10" s="330" t="s">
        <v>273</v>
      </c>
      <c r="H10" s="331" t="s">
        <v>187</v>
      </c>
      <c r="I10" s="32">
        <v>8</v>
      </c>
      <c r="J10" s="330"/>
      <c r="K10" s="345"/>
      <c r="L10" s="345"/>
      <c r="M10" s="346" t="s">
        <v>274</v>
      </c>
      <c r="N10" s="347"/>
      <c r="O10" s="351">
        <v>2025</v>
      </c>
      <c r="P10" s="353" t="s">
        <v>275</v>
      </c>
      <c r="Q10" s="371"/>
      <c r="R10" s="6">
        <f t="shared" si="1"/>
        <v>10</v>
      </c>
      <c r="S10" s="364" t="str">
        <f t="shared" si="2"/>
        <v>小新</v>
      </c>
      <c r="T10" s="365">
        <f t="shared" si="3"/>
        <v>0</v>
      </c>
      <c r="U10" s="365" t="str">
        <f t="shared" si="4"/>
        <v>贺欢</v>
      </c>
      <c r="V10" s="366" t="str">
        <f t="shared" si="5"/>
        <v>范勇</v>
      </c>
      <c r="W10" s="370" t="str">
        <f t="shared" si="6"/>
        <v>阿郎</v>
      </c>
      <c r="X10" s="2">
        <v>10</v>
      </c>
      <c r="Y10" s="383" t="s">
        <v>247</v>
      </c>
      <c r="Z10" s="387" t="s">
        <v>276</v>
      </c>
      <c r="AA10" s="387">
        <v>1</v>
      </c>
      <c r="AB10" s="385" t="str">
        <f>IF(Z10=0,0,INDEX(产品数据库!D:D,MATCH(Z10,产品数据库!$C:$C,0)))</f>
        <v>次</v>
      </c>
      <c r="AC10" s="385">
        <f>IF(Z10=0,0,INDEX(产品数据库!E:E,MATCH(Z10,产品数据库!$C:$C,0))*AA10)</f>
        <v>0</v>
      </c>
      <c r="AD10" s="385">
        <f>IF(Z10=0,0,INDEX(产品数据库!G:G,MATCH(Z10,产品数据库!$C:$C,0))*AA10)</f>
        <v>0</v>
      </c>
      <c r="AE10" s="385">
        <f>IF(Z10=0,0,INDEX(产品数据库!H:H,MATCH(Z10,产品数据库!$C:$C,0))*AA10)</f>
        <v>0</v>
      </c>
      <c r="AF10" s="386" t="str">
        <f>IF(Z10=0,0,INDEX(产品数据库!AC:AC,MATCH(Z10,产品数据库!$C:$C,0)))</f>
        <v>拉萨的会计乐山大佛</v>
      </c>
      <c r="AG10" s="426" t="str">
        <f t="shared" si="7"/>
        <v xml:space="preserve">☆| 1  次  0     0     0     |   拍摄全部原始照片免费赠送              </v>
      </c>
      <c r="AH10" s="427">
        <f t="shared" si="8"/>
        <v>10</v>
      </c>
      <c r="AI10" s="428">
        <f>IF(Z10=0,0,IFERROR(INDEX(产品数据库!$A:$A,MATCH($Z10,产品数据库!$C:$C,0)),0))</f>
        <v>9</v>
      </c>
      <c r="AJ10" s="429">
        <f t="shared" si="9"/>
        <v>9</v>
      </c>
      <c r="AK10" s="429">
        <f t="shared" si="10"/>
        <v>1</v>
      </c>
      <c r="AL10" s="430" t="str">
        <f t="shared" si="11"/>
        <v>☆</v>
      </c>
      <c r="AM10" s="4">
        <f t="shared" si="12"/>
        <v>24</v>
      </c>
      <c r="AN10" s="431" t="s">
        <v>267</v>
      </c>
      <c r="AO10" s="457">
        <v>7</v>
      </c>
      <c r="AP10" s="431" t="s">
        <v>277</v>
      </c>
      <c r="AR10" s="51">
        <f t="shared" si="13"/>
        <v>24</v>
      </c>
      <c r="AS10" s="458">
        <f t="shared" si="14"/>
        <v>9</v>
      </c>
      <c r="AT10" s="350" t="str">
        <f t="shared" si="15"/>
        <v>☆</v>
      </c>
      <c r="AU10" s="1063" t="str">
        <f>IF(AS10=0,"",INDEX(产品数据库!$C:$C,MATCH(AS10,产品数据库!$A:$A,0)))</f>
        <v>拍摄全部原始照片免费赠送</v>
      </c>
      <c r="AV10" s="1063"/>
      <c r="AW10" s="349">
        <f t="shared" si="16"/>
        <v>1</v>
      </c>
      <c r="AX10" s="350" t="str">
        <f>IF(AS10=0,0,INDEX(产品数据库!D:D,MATCH(AU10,产品数据库!$C:$C,0)))</f>
        <v>次</v>
      </c>
      <c r="AY10" s="350">
        <f>IF(AS10=0,0,INDEX(产品数据库!E:E,MATCH(AU10,产品数据库!$C:$C,0))*AW10)</f>
        <v>0</v>
      </c>
      <c r="AZ10" s="350">
        <f>IF(AS10=0,0,INDEX(产品数据库!G:G,MATCH(AU10,产品数据库!$C:$C,0))*AW10)</f>
        <v>0</v>
      </c>
      <c r="BA10" s="350">
        <f>IF(AS10=0,0,INDEX(产品数据库!H:H,MATCH(AU10,产品数据库!$C:$C,0))*AW10)</f>
        <v>0</v>
      </c>
      <c r="BB10" s="1064" t="str">
        <f t="shared" si="17"/>
        <v xml:space="preserve">☆ 拍摄全部原始照片免费赠送| 1  次    0      0    | </v>
      </c>
      <c r="BC10" s="1065"/>
      <c r="BD10" s="1065"/>
      <c r="BE10" s="1066"/>
      <c r="BF10" s="371" t="str">
        <f t="shared" si="18"/>
        <v/>
      </c>
      <c r="BG10" s="6">
        <f t="shared" si="19"/>
        <v>10</v>
      </c>
      <c r="BH10" s="350" t="str">
        <f>业绩录入!ES$6</f>
        <v>☆</v>
      </c>
      <c r="BI10" s="350">
        <f>业绩录入!CK$6</f>
        <v>9</v>
      </c>
      <c r="BJ10" s="350">
        <f>业绩录入!DO$6</f>
        <v>1</v>
      </c>
      <c r="BK10" s="496">
        <v>0.1</v>
      </c>
      <c r="BL10" s="350" t="s">
        <v>247</v>
      </c>
      <c r="BM10" s="350">
        <v>9</v>
      </c>
      <c r="BN10" s="350">
        <v>1</v>
      </c>
      <c r="BO10" s="521" t="str">
        <f t="shared" si="20"/>
        <v>☆</v>
      </c>
      <c r="BP10" s="521">
        <f t="shared" si="21"/>
        <v>9</v>
      </c>
      <c r="BQ10" s="521">
        <f t="shared" si="22"/>
        <v>1</v>
      </c>
      <c r="BR10" s="459">
        <f t="shared" si="23"/>
        <v>0</v>
      </c>
      <c r="BS10" s="371">
        <f>IF($BO10="◆","◆ │"&amp;REPT(" ",3-LEN(BQ10))&amp;BQ10&amp;"  │"&amp;INDEX(产品数据库!$C:$C,MATCH(BP10,产品数据库!$A:$A,0)),0)</f>
        <v>0</v>
      </c>
      <c r="BT10" s="350" t="str">
        <f t="shared" si="24"/>
        <v/>
      </c>
      <c r="BU10" s="522">
        <f>业绩录入!GI$6</f>
        <v>0</v>
      </c>
      <c r="BV10" s="522">
        <f>业绩录入!HN$6</f>
        <v>0</v>
      </c>
      <c r="BW10" s="522">
        <f>业绩录入!IR$6</f>
        <v>0</v>
      </c>
      <c r="BX10" s="522">
        <f>业绩录入!JV$6</f>
        <v>0</v>
      </c>
      <c r="BY10" s="522">
        <f>业绩录入!KZ$6</f>
        <v>0</v>
      </c>
      <c r="BZ10" s="522">
        <f>业绩录入!MD$6</f>
        <v>0</v>
      </c>
      <c r="CA10" s="522">
        <f>业绩录入!NH$6</f>
        <v>0</v>
      </c>
      <c r="CB10" s="522">
        <f>业绩录入!OL$6</f>
        <v>0</v>
      </c>
      <c r="CC10" s="536">
        <f t="shared" si="25"/>
        <v>0</v>
      </c>
      <c r="CD10" s="352" t="s">
        <v>253</v>
      </c>
      <c r="CE10" s="350" t="s">
        <v>277</v>
      </c>
      <c r="CF10" s="352">
        <v>1</v>
      </c>
      <c r="CG10" s="537" t="s">
        <v>269</v>
      </c>
      <c r="CH10" s="352" t="s">
        <v>238</v>
      </c>
      <c r="CI10" s="352">
        <v>0</v>
      </c>
      <c r="CJ10" s="487" t="s">
        <v>253</v>
      </c>
      <c r="CK10" s="541">
        <v>7</v>
      </c>
      <c r="CQ10" s="371" t="str">
        <f t="shared" si="26"/>
        <v>选片│1  │雷艳│7</v>
      </c>
      <c r="CS10" s="6" t="str">
        <f t="shared" si="27"/>
        <v xml:space="preserve">选片→雷艳  │  2019/09/19 →   1  │   0       → 7  </v>
      </c>
    </row>
    <row r="11" spans="1:1028">
      <c r="A11" s="327" t="s">
        <v>278</v>
      </c>
      <c r="B11" s="328" t="s">
        <v>270</v>
      </c>
      <c r="C11" s="328" t="s">
        <v>240</v>
      </c>
      <c r="D11" s="328" t="s">
        <v>238</v>
      </c>
      <c r="E11" s="329">
        <f t="shared" si="0"/>
        <v>9</v>
      </c>
      <c r="G11" s="330"/>
      <c r="H11" s="331"/>
      <c r="I11" s="32">
        <v>9</v>
      </c>
      <c r="J11" s="330"/>
      <c r="K11" s="345"/>
      <c r="L11" s="345"/>
      <c r="M11" s="346" t="s">
        <v>207</v>
      </c>
      <c r="N11" s="347"/>
      <c r="O11" s="351">
        <v>2024</v>
      </c>
      <c r="P11" s="353" t="s">
        <v>279</v>
      </c>
      <c r="Q11" s="371"/>
      <c r="R11" s="6">
        <f t="shared" si="1"/>
        <v>11</v>
      </c>
      <c r="S11" s="364" t="str">
        <f t="shared" si="2"/>
        <v>欢欢</v>
      </c>
      <c r="T11" s="365" t="str">
        <f t="shared" si="3"/>
        <v>雷艳</v>
      </c>
      <c r="U11" s="365" t="str">
        <f t="shared" si="4"/>
        <v>贺欢</v>
      </c>
      <c r="V11" s="366" t="str">
        <f t="shared" si="5"/>
        <v>范勇</v>
      </c>
      <c r="W11" s="370" t="str">
        <f t="shared" si="6"/>
        <v>雷艳</v>
      </c>
      <c r="X11" s="2">
        <v>11</v>
      </c>
      <c r="Y11" s="383" t="s">
        <v>247</v>
      </c>
      <c r="Z11" s="387" t="s">
        <v>280</v>
      </c>
      <c r="AA11" s="387">
        <v>1</v>
      </c>
      <c r="AB11" s="385" t="str">
        <f>IF(Z11=0,0,INDEX(产品数据库!D:D,MATCH(Z11,产品数据库!$C:$C,0)))</f>
        <v>套</v>
      </c>
      <c r="AC11" s="385">
        <f>IF(Z11=0,0,INDEX(产品数据库!E:E,MATCH(Z11,产品数据库!$C:$C,0))*AA11)</f>
        <v>0</v>
      </c>
      <c r="AD11" s="385">
        <f>IF(Z11=0,0,INDEX(产品数据库!G:G,MATCH(Z11,产品数据库!$C:$C,0))*AA11)</f>
        <v>353</v>
      </c>
      <c r="AE11" s="385">
        <f>IF(Z11=0,0,INDEX(产品数据库!H:H,MATCH(Z11,产品数据库!$C:$C,0))*AA11)</f>
        <v>1800</v>
      </c>
      <c r="AF11" s="386">
        <f>IF(Z11=0,0,INDEX(产品数据库!AC:AC,MATCH(Z11,产品数据库!$C:$C,0)))</f>
        <v>0</v>
      </c>
      <c r="AG11" s="426" t="str">
        <f t="shared" si="7"/>
        <v xml:space="preserve">☆| 1  套  0     353   1800  |   曼妙套件              </v>
      </c>
      <c r="AH11" s="427">
        <f t="shared" si="8"/>
        <v>11</v>
      </c>
      <c r="AI11" s="428">
        <f>IF(Z11=0,0,IFERROR(INDEX(产品数据库!$A:$A,MATCH($Z11,产品数据库!$C:$C,0)),0))</f>
        <v>12</v>
      </c>
      <c r="AJ11" s="429">
        <f t="shared" si="9"/>
        <v>12</v>
      </c>
      <c r="AK11" s="429">
        <f t="shared" si="10"/>
        <v>1</v>
      </c>
      <c r="AL11" s="430" t="str">
        <f t="shared" si="11"/>
        <v>☆</v>
      </c>
      <c r="AM11" s="4">
        <f t="shared" si="12"/>
        <v>8</v>
      </c>
      <c r="AN11" s="431" t="s">
        <v>277</v>
      </c>
      <c r="AO11" s="457">
        <v>30</v>
      </c>
      <c r="AP11" s="431" t="s">
        <v>281</v>
      </c>
      <c r="AR11" s="51">
        <f t="shared" si="13"/>
        <v>12</v>
      </c>
      <c r="AS11" s="458">
        <f t="shared" si="14"/>
        <v>3</v>
      </c>
      <c r="AT11" s="350" t="str">
        <f t="shared" si="15"/>
        <v>☆</v>
      </c>
      <c r="AU11" s="1063" t="str">
        <f>IF(AS11=0,"",INDEX(产品数据库!$C:$C,MATCH(AS11,产品数据库!$A:$A,0)))</f>
        <v>专业婚纱摄影</v>
      </c>
      <c r="AV11" s="1063"/>
      <c r="AW11" s="349">
        <f t="shared" si="16"/>
        <v>4</v>
      </c>
      <c r="AX11" s="350" t="str">
        <f>IF(AS11=0,0,INDEX(产品数据库!D:D,MATCH(AU11,产品数据库!$C:$C,0)))</f>
        <v>次</v>
      </c>
      <c r="AY11" s="350">
        <f>IF(AS11=0,0,INDEX(产品数据库!E:E,MATCH(AU11,产品数据库!$C:$C,0))*AW11)</f>
        <v>280</v>
      </c>
      <c r="AZ11" s="350">
        <f>IF(AS11=0,0,INDEX(产品数据库!G:G,MATCH(AU11,产品数据库!$C:$C,0))*AW11)</f>
        <v>0</v>
      </c>
      <c r="BA11" s="350">
        <f>IF(AS11=0,0,INDEX(产品数据库!H:H,MATCH(AU11,产品数据库!$C:$C,0))*AW11)</f>
        <v>800</v>
      </c>
      <c r="BB11" s="1064" t="str">
        <f t="shared" si="17"/>
        <v xml:space="preserve">☆ 专业婚纱摄影            | 4  次    280    0    | </v>
      </c>
      <c r="BC11" s="1065"/>
      <c r="BD11" s="1065"/>
      <c r="BE11" s="1066"/>
      <c r="BF11" s="371" t="str">
        <f t="shared" si="18"/>
        <v/>
      </c>
      <c r="BG11" s="6">
        <f t="shared" si="19"/>
        <v>11</v>
      </c>
      <c r="BH11" s="350" t="str">
        <f>业绩录入!ET$6</f>
        <v>☆</v>
      </c>
      <c r="BI11" s="350">
        <f>业绩录入!CL$6</f>
        <v>12</v>
      </c>
      <c r="BJ11" s="350">
        <f>业绩录入!DP$6</f>
        <v>1</v>
      </c>
      <c r="BK11" s="2" t="s">
        <v>282</v>
      </c>
      <c r="BL11" s="350" t="s">
        <v>247</v>
      </c>
      <c r="BM11" s="350">
        <v>3</v>
      </c>
      <c r="BN11" s="350">
        <v>4</v>
      </c>
      <c r="BO11" s="521" t="str">
        <f t="shared" si="20"/>
        <v>☆</v>
      </c>
      <c r="BP11" s="521">
        <f t="shared" si="21"/>
        <v>3</v>
      </c>
      <c r="BQ11" s="521">
        <f t="shared" si="22"/>
        <v>4</v>
      </c>
      <c r="BR11" s="459">
        <f t="shared" si="23"/>
        <v>0</v>
      </c>
      <c r="BS11" s="371">
        <f>IF($BO11="◆","◆ │"&amp;REPT(" ",3-LEN(BQ11))&amp;BQ11&amp;"  │"&amp;INDEX(产品数据库!$C:$C,MATCH(BP11,产品数据库!$A:$A,0)),0)</f>
        <v>0</v>
      </c>
      <c r="BT11" s="350" t="str">
        <f t="shared" si="24"/>
        <v/>
      </c>
      <c r="BU11" s="522">
        <f>业绩录入!GJ$6</f>
        <v>0</v>
      </c>
      <c r="BV11" s="522">
        <f>业绩录入!HO$6</f>
        <v>0</v>
      </c>
      <c r="BW11" s="522">
        <f>业绩录入!IS$6</f>
        <v>0</v>
      </c>
      <c r="BX11" s="522">
        <f>业绩录入!JW$6</f>
        <v>0</v>
      </c>
      <c r="BY11" s="522">
        <f>业绩录入!LA$6</f>
        <v>0</v>
      </c>
      <c r="BZ11" s="522">
        <f>业绩录入!ME$6</f>
        <v>0</v>
      </c>
      <c r="CA11" s="522">
        <f>业绩录入!NI$6</f>
        <v>0</v>
      </c>
      <c r="CB11" s="522">
        <f>业绩录入!OM$6</f>
        <v>0</v>
      </c>
      <c r="CC11" s="536">
        <f t="shared" si="25"/>
        <v>0</v>
      </c>
      <c r="CD11" s="352" t="s">
        <v>253</v>
      </c>
      <c r="CE11" s="350" t="s">
        <v>281</v>
      </c>
      <c r="CF11" s="352">
        <v>1</v>
      </c>
      <c r="CG11" s="537" t="s">
        <v>269</v>
      </c>
      <c r="CH11" s="352" t="s">
        <v>270</v>
      </c>
      <c r="CI11" s="352">
        <v>0</v>
      </c>
      <c r="CJ11" s="487" t="s">
        <v>253</v>
      </c>
      <c r="CK11" s="541">
        <v>30</v>
      </c>
      <c r="CQ11" s="371" t="str">
        <f t="shared" si="26"/>
        <v>取件│1  │欢欢│30</v>
      </c>
      <c r="CS11" s="6" t="str">
        <f t="shared" si="27"/>
        <v xml:space="preserve">取件→欢欢  │  2019/09/19 →   1  │   0       → 30 </v>
      </c>
    </row>
    <row r="12" spans="1:1028">
      <c r="A12" s="327" t="s">
        <v>283</v>
      </c>
      <c r="B12" s="328" t="s">
        <v>284</v>
      </c>
      <c r="C12" s="328">
        <v>123</v>
      </c>
      <c r="D12" s="328" t="s">
        <v>271</v>
      </c>
      <c r="E12" s="329">
        <f t="shared" si="0"/>
        <v>10</v>
      </c>
      <c r="G12" s="330"/>
      <c r="H12" s="331"/>
      <c r="I12" s="32">
        <v>10</v>
      </c>
      <c r="J12" s="330"/>
      <c r="K12" s="345"/>
      <c r="L12" s="345"/>
      <c r="M12" s="346"/>
      <c r="N12" s="347"/>
      <c r="O12" s="351">
        <v>2023</v>
      </c>
      <c r="P12" s="353" t="s">
        <v>285</v>
      </c>
      <c r="Q12" s="371"/>
      <c r="R12" s="6">
        <f t="shared" si="1"/>
        <v>12</v>
      </c>
      <c r="S12" s="364" t="str">
        <f t="shared" si="2"/>
        <v>敬雯</v>
      </c>
      <c r="T12" s="365" t="str">
        <f t="shared" si="3"/>
        <v>小新</v>
      </c>
      <c r="U12" s="365" t="str">
        <f t="shared" si="4"/>
        <v>贺欢</v>
      </c>
      <c r="V12" s="366" t="str">
        <f t="shared" si="5"/>
        <v>范勇</v>
      </c>
      <c r="W12" s="370" t="str">
        <f t="shared" si="6"/>
        <v>小新</v>
      </c>
      <c r="X12" s="2">
        <v>12</v>
      </c>
      <c r="Y12" s="383" t="s">
        <v>286</v>
      </c>
      <c r="Z12" s="387" t="s">
        <v>287</v>
      </c>
      <c r="AA12" s="387">
        <v>1</v>
      </c>
      <c r="AB12" s="385" t="str">
        <f>IF(Z12=0,0,INDEX(产品数据库!D:D,MATCH(Z12,产品数据库!$C:$C,0)))</f>
        <v>幅</v>
      </c>
      <c r="AC12" s="385">
        <f>IF(Z12=0,0,INDEX(产品数据库!E:E,MATCH(Z12,产品数据库!$C:$C,0))*AA12)</f>
        <v>0</v>
      </c>
      <c r="AD12" s="385">
        <f>IF(Z12=0,0,INDEX(产品数据库!G:G,MATCH(Z12,产品数据库!$C:$C,0))*AA12)</f>
        <v>160</v>
      </c>
      <c r="AE12" s="385">
        <f>IF(Z12=0,0,INDEX(产品数据库!H:H,MATCH(Z12,产品数据库!$C:$C,0))*AA12)</f>
        <v>860</v>
      </c>
      <c r="AF12" s="386">
        <f>IF(Z12=0,0,INDEX(产品数据库!AC:AC,MATCH(Z12,产品数据库!$C:$C,0)))</f>
        <v>0</v>
      </c>
      <c r="AG12" s="426" t="str">
        <f t="shared" si="7"/>
        <v xml:space="preserve">★| 1  幅  0     160   860   |   曼妙40寸相框              </v>
      </c>
      <c r="AH12" s="427">
        <f t="shared" si="8"/>
        <v>12</v>
      </c>
      <c r="AI12" s="428">
        <f>IF(Z12=0,0,IFERROR(INDEX(产品数据库!$A:$A,MATCH($Z12,产品数据库!$C:$C,0)),0))</f>
        <v>13</v>
      </c>
      <c r="AJ12" s="429">
        <f t="shared" si="9"/>
        <v>13</v>
      </c>
      <c r="AK12" s="429">
        <f t="shared" si="10"/>
        <v>1</v>
      </c>
      <c r="AL12" s="430" t="str">
        <f t="shared" si="11"/>
        <v>★</v>
      </c>
      <c r="AM12" s="4">
        <f t="shared" si="12"/>
        <v>12</v>
      </c>
      <c r="AN12" s="432"/>
      <c r="AO12" s="457"/>
      <c r="AP12" s="432"/>
      <c r="AR12" s="51">
        <f t="shared" si="13"/>
        <v>14</v>
      </c>
      <c r="AS12" s="458">
        <f t="shared" si="14"/>
        <v>4</v>
      </c>
      <c r="AT12" s="350" t="str">
        <f t="shared" si="15"/>
        <v>☆</v>
      </c>
      <c r="AU12" s="1063" t="str">
        <f>IF(AS12=0,"",INDEX(产品数据库!$C:$C,MATCH(AS12,产品数据库!$A:$A,0)))</f>
        <v>专业化妆、造型</v>
      </c>
      <c r="AV12" s="1063"/>
      <c r="AW12" s="349">
        <f t="shared" si="16"/>
        <v>4</v>
      </c>
      <c r="AX12" s="350" t="str">
        <f>IF(AS12=0,0,INDEX(产品数据库!D:D,MATCH(AU12,产品数据库!$C:$C,0)))</f>
        <v>次</v>
      </c>
      <c r="AY12" s="350">
        <f>IF(AS12=0,0,INDEX(产品数据库!E:E,MATCH(AU12,产品数据库!$C:$C,0))*AW12)</f>
        <v>240</v>
      </c>
      <c r="AZ12" s="350">
        <f>IF(AS12=0,0,INDEX(产品数据库!G:G,MATCH(AU12,产品数据库!$C:$C,0))*AW12)</f>
        <v>0</v>
      </c>
      <c r="BA12" s="350">
        <f>IF(AS12=0,0,INDEX(产品数据库!H:H,MATCH(AU12,产品数据库!$C:$C,0))*AW12)</f>
        <v>640</v>
      </c>
      <c r="BB12" s="1064" t="str">
        <f t="shared" si="17"/>
        <v xml:space="preserve">☆ 专业化妆、造型          | 4  次    240    0    | </v>
      </c>
      <c r="BC12" s="1065"/>
      <c r="BD12" s="1065"/>
      <c r="BE12" s="1066"/>
      <c r="BF12" s="371" t="str">
        <f t="shared" si="18"/>
        <v/>
      </c>
      <c r="BG12" s="6">
        <f t="shared" si="19"/>
        <v>12</v>
      </c>
      <c r="BH12" s="350" t="str">
        <f>业绩录入!EU$6</f>
        <v>★</v>
      </c>
      <c r="BI12" s="350">
        <f>业绩录入!CM$6</f>
        <v>13</v>
      </c>
      <c r="BJ12" s="350">
        <f>业绩录入!DQ$6</f>
        <v>1</v>
      </c>
      <c r="BK12" s="496">
        <v>0.05</v>
      </c>
      <c r="BL12" s="350" t="s">
        <v>247</v>
      </c>
      <c r="BM12" s="350">
        <v>4</v>
      </c>
      <c r="BN12" s="350">
        <v>4</v>
      </c>
      <c r="BO12" s="521" t="str">
        <f t="shared" si="20"/>
        <v>☆</v>
      </c>
      <c r="BP12" s="521">
        <f t="shared" si="21"/>
        <v>4</v>
      </c>
      <c r="BQ12" s="521">
        <f t="shared" si="22"/>
        <v>4</v>
      </c>
      <c r="BR12" s="459">
        <f t="shared" si="23"/>
        <v>0</v>
      </c>
      <c r="BS12" s="371">
        <f>IF($BO12="◆","◆ │"&amp;REPT(" ",3-LEN(BQ12))&amp;BQ12&amp;"  │"&amp;INDEX(产品数据库!$C:$C,MATCH(BP12,产品数据库!$A:$A,0)),0)</f>
        <v>0</v>
      </c>
      <c r="BT12" s="350" t="str">
        <f t="shared" si="24"/>
        <v/>
      </c>
      <c r="BU12" s="522">
        <f>业绩录入!GK$6</f>
        <v>0</v>
      </c>
      <c r="BV12" s="522">
        <f>业绩录入!HP$6</f>
        <v>0</v>
      </c>
      <c r="BW12" s="522">
        <f>业绩录入!IT$6</f>
        <v>0</v>
      </c>
      <c r="BX12" s="522">
        <f>业绩录入!JX$6</f>
        <v>0</v>
      </c>
      <c r="BY12" s="522">
        <f>业绩录入!LB$6</f>
        <v>0</v>
      </c>
      <c r="BZ12" s="522">
        <f>业绩录入!MF$6</f>
        <v>0</v>
      </c>
      <c r="CA12" s="522">
        <f>业绩录入!NJ$6</f>
        <v>0</v>
      </c>
      <c r="CB12" s="522">
        <f>业绩录入!ON$6</f>
        <v>0</v>
      </c>
      <c r="CC12" s="536">
        <f t="shared" si="25"/>
        <v>0</v>
      </c>
      <c r="CD12" s="352" t="s">
        <v>253</v>
      </c>
      <c r="CE12" s="350" t="s">
        <v>281</v>
      </c>
      <c r="CF12" s="352">
        <v>1</v>
      </c>
      <c r="CG12" s="537" t="s">
        <v>269</v>
      </c>
      <c r="CH12" s="352" t="s">
        <v>271</v>
      </c>
      <c r="CI12" s="352">
        <v>0</v>
      </c>
      <c r="CJ12" s="487" t="s">
        <v>253</v>
      </c>
      <c r="CK12" s="541">
        <v>30</v>
      </c>
      <c r="CQ12" s="371" t="str">
        <f t="shared" si="26"/>
        <v>取件│1  │小新│30</v>
      </c>
      <c r="CS12" s="6" t="str">
        <f t="shared" si="27"/>
        <v xml:space="preserve">取件→小新  │  2019/09/19 →   1  │   0       → 30 </v>
      </c>
    </row>
    <row r="13" spans="1:1028">
      <c r="A13" s="327" t="s">
        <v>283</v>
      </c>
      <c r="B13" s="328" t="s">
        <v>288</v>
      </c>
      <c r="C13" s="328">
        <v>123</v>
      </c>
      <c r="D13" s="328" t="s">
        <v>201</v>
      </c>
      <c r="E13" s="329">
        <f t="shared" si="0"/>
        <v>11</v>
      </c>
      <c r="G13" s="330"/>
      <c r="H13" s="331"/>
      <c r="I13" s="32">
        <v>11</v>
      </c>
      <c r="J13" s="330"/>
      <c r="K13" s="345"/>
      <c r="L13" s="345"/>
      <c r="M13" s="346"/>
      <c r="N13" s="347"/>
      <c r="O13" s="351">
        <v>2022</v>
      </c>
      <c r="P13" s="353" t="s">
        <v>289</v>
      </c>
      <c r="Q13" s="371"/>
      <c r="R13" s="6">
        <f t="shared" si="1"/>
        <v>13</v>
      </c>
      <c r="S13" s="364" t="str">
        <f t="shared" si="2"/>
        <v>西子</v>
      </c>
      <c r="T13" s="365">
        <f t="shared" si="3"/>
        <v>0</v>
      </c>
      <c r="U13" s="365" t="str">
        <f t="shared" si="4"/>
        <v>贺欢</v>
      </c>
      <c r="V13" s="366" t="str">
        <f t="shared" si="5"/>
        <v>范勇</v>
      </c>
      <c r="W13" s="370" t="str">
        <f t="shared" si="6"/>
        <v>欢欢</v>
      </c>
      <c r="X13" s="2">
        <v>13</v>
      </c>
      <c r="Y13" s="383" t="s">
        <v>286</v>
      </c>
      <c r="Z13" s="387" t="s">
        <v>290</v>
      </c>
      <c r="AA13" s="387">
        <v>1</v>
      </c>
      <c r="AB13" s="385" t="str">
        <f>IF(Z13=0,0,INDEX(产品数据库!D:D,MATCH(Z13,产品数据库!$C:$C,0)))</f>
        <v>次</v>
      </c>
      <c r="AC13" s="385">
        <f>IF(Z13=0,0,INDEX(产品数据库!E:E,MATCH(Z13,产品数据库!$C:$C,0))*AA13)</f>
        <v>0</v>
      </c>
      <c r="AD13" s="385">
        <f>IF(Z13=0,0,INDEX(产品数据库!G:G,MATCH(Z13,产品数据库!$C:$C,0))*AA13)</f>
        <v>30</v>
      </c>
      <c r="AE13" s="385">
        <f>IF(Z13=0,0,INDEX(产品数据库!H:H,MATCH(Z13,产品数据库!$C:$C,0))*AA13)</f>
        <v>120</v>
      </c>
      <c r="AF13" s="386" t="str">
        <f>IF(Z13=0,0,INDEX(产品数据库!AC:AC,MATCH(Z13,产品数据库!$C:$C,0)))</f>
        <v>公司投资装修，成本很高。</v>
      </c>
      <c r="AG13" s="426" t="str">
        <f t="shared" si="7"/>
        <v xml:space="preserve">★| 1  次  0     30    120   |   结婚当日新娘婚纱              </v>
      </c>
      <c r="AH13" s="427">
        <f t="shared" si="8"/>
        <v>13</v>
      </c>
      <c r="AI13" s="428">
        <f>IF(Z13=0,0,IFERROR(INDEX(产品数据库!$A:$A,MATCH($Z13,产品数据库!$C:$C,0)),0))</f>
        <v>7</v>
      </c>
      <c r="AJ13" s="429">
        <f t="shared" si="9"/>
        <v>7</v>
      </c>
      <c r="AK13" s="429">
        <f t="shared" si="10"/>
        <v>1</v>
      </c>
      <c r="AL13" s="430" t="str">
        <f t="shared" si="11"/>
        <v>★</v>
      </c>
      <c r="AM13" s="4">
        <f t="shared" si="12"/>
        <v>16</v>
      </c>
      <c r="AN13" s="432"/>
      <c r="AO13" s="457"/>
      <c r="AP13" s="432"/>
      <c r="AR13" s="51">
        <f t="shared" si="13"/>
        <v>10</v>
      </c>
      <c r="AS13" s="458">
        <f t="shared" si="14"/>
        <v>28</v>
      </c>
      <c r="AT13" s="350" t="str">
        <f t="shared" si="15"/>
        <v>☆</v>
      </c>
      <c r="AU13" s="1063" t="str">
        <f>IF(AS13=0,"",INDEX(产品数据库!$C:$C,MATCH(AS13,产品数据库!$A:$A,0)))</f>
        <v>专业修图师</v>
      </c>
      <c r="AV13" s="1063"/>
      <c r="AW13" s="349">
        <f t="shared" si="16"/>
        <v>36</v>
      </c>
      <c r="AX13" s="350" t="str">
        <f>IF(AS13=0,0,INDEX(产品数据库!D:D,MATCH(AU13,产品数据库!$C:$C,0)))</f>
        <v>张</v>
      </c>
      <c r="AY13" s="350">
        <f>IF(AS13=0,0,INDEX(产品数据库!E:E,MATCH(AU13,产品数据库!$C:$C,0))*AW13)</f>
        <v>180</v>
      </c>
      <c r="AZ13" s="350">
        <f>IF(AS13=0,0,INDEX(产品数据库!G:G,MATCH(AU13,产品数据库!$C:$C,0))*AW13)</f>
        <v>0</v>
      </c>
      <c r="BA13" s="350">
        <f>IF(AS13=0,0,INDEX(产品数据库!H:H,MATCH(AU13,产品数据库!$C:$C,0))*AW13)</f>
        <v>720</v>
      </c>
      <c r="BB13" s="1064" t="str">
        <f t="shared" si="17"/>
        <v xml:space="preserve">☆ 专业修图师              | 36 张    180    0    | </v>
      </c>
      <c r="BC13" s="1065"/>
      <c r="BD13" s="1065"/>
      <c r="BE13" s="1066"/>
      <c r="BF13" s="371" t="str">
        <f t="shared" si="18"/>
        <v/>
      </c>
      <c r="BG13" s="6">
        <f t="shared" si="19"/>
        <v>13</v>
      </c>
      <c r="BH13" s="350" t="str">
        <f>业绩录入!EV$6</f>
        <v>★</v>
      </c>
      <c r="BI13" s="350">
        <f>业绩录入!CN$6</f>
        <v>7</v>
      </c>
      <c r="BJ13" s="350">
        <f>业绩录入!DR$6</f>
        <v>1</v>
      </c>
      <c r="BL13" s="350" t="s">
        <v>247</v>
      </c>
      <c r="BM13" s="350">
        <v>28</v>
      </c>
      <c r="BN13" s="350">
        <v>36</v>
      </c>
      <c r="BO13" s="521" t="str">
        <f t="shared" si="20"/>
        <v>☆</v>
      </c>
      <c r="BP13" s="521">
        <f t="shared" si="21"/>
        <v>28</v>
      </c>
      <c r="BQ13" s="521">
        <f t="shared" si="22"/>
        <v>36</v>
      </c>
      <c r="BR13" s="459">
        <f t="shared" si="23"/>
        <v>0</v>
      </c>
      <c r="BS13" s="371">
        <f>IF($BO13="◆","◆ │"&amp;REPT(" ",3-LEN(BQ13))&amp;BQ13&amp;"  │"&amp;INDEX(产品数据库!$C:$C,MATCH(BP13,产品数据库!$A:$A,0)),0)</f>
        <v>0</v>
      </c>
      <c r="BT13" s="350" t="str">
        <f t="shared" si="24"/>
        <v/>
      </c>
      <c r="BU13" s="522">
        <f>业绩录入!GL$6</f>
        <v>0</v>
      </c>
      <c r="BV13" s="522">
        <f>业绩录入!HQ$6</f>
        <v>0</v>
      </c>
      <c r="BW13" s="522">
        <f>业绩录入!IU$6</f>
        <v>0</v>
      </c>
      <c r="BX13" s="522">
        <f>业绩录入!JY$6</f>
        <v>0</v>
      </c>
      <c r="BY13" s="522">
        <f>业绩录入!LC$6</f>
        <v>0</v>
      </c>
      <c r="BZ13" s="522">
        <f>业绩录入!MG$6</f>
        <v>0</v>
      </c>
      <c r="CA13" s="522">
        <f>业绩录入!NK$6</f>
        <v>0</v>
      </c>
      <c r="CB13" s="522">
        <f>业绩录入!OO$6</f>
        <v>0</v>
      </c>
      <c r="CC13" s="536">
        <f t="shared" si="25"/>
        <v>0</v>
      </c>
      <c r="CD13" s="352" t="s">
        <v>253</v>
      </c>
      <c r="CE13" s="350" t="s">
        <v>281</v>
      </c>
      <c r="CF13" s="352">
        <v>1</v>
      </c>
      <c r="CG13" s="537" t="s">
        <v>269</v>
      </c>
      <c r="CH13" s="352" t="s">
        <v>284</v>
      </c>
      <c r="CI13" s="352">
        <v>0</v>
      </c>
      <c r="CJ13" s="487" t="s">
        <v>253</v>
      </c>
      <c r="CK13" s="541">
        <v>30</v>
      </c>
      <c r="CQ13" s="371" t="str">
        <f t="shared" si="26"/>
        <v>取件│1  │敬雯│30</v>
      </c>
      <c r="CS13" s="6" t="str">
        <f t="shared" si="27"/>
        <v xml:space="preserve">取件→敬雯  │  2019/09/19 →   1  │   0       → 30 </v>
      </c>
    </row>
    <row r="14" spans="1:1028">
      <c r="A14" s="327" t="s">
        <v>278</v>
      </c>
      <c r="B14" s="328" t="s">
        <v>291</v>
      </c>
      <c r="C14" s="328">
        <v>123</v>
      </c>
      <c r="D14" s="328" t="s">
        <v>113</v>
      </c>
      <c r="E14" s="329">
        <f t="shared" ref="E14:E35" si="28">IF(D14=0,0,ROW(A12))</f>
        <v>12</v>
      </c>
      <c r="F14" s="333"/>
      <c r="G14" s="330"/>
      <c r="H14" s="331"/>
      <c r="I14" s="32">
        <v>12</v>
      </c>
      <c r="J14" s="330"/>
      <c r="K14" s="345"/>
      <c r="L14" s="345"/>
      <c r="M14" s="346"/>
      <c r="N14" s="354"/>
      <c r="O14" s="351">
        <v>2021</v>
      </c>
      <c r="P14" s="353" t="s">
        <v>292</v>
      </c>
      <c r="Q14" s="371"/>
      <c r="R14" s="6">
        <f t="shared" si="1"/>
        <v>14</v>
      </c>
      <c r="S14" s="364" t="str">
        <f t="shared" si="2"/>
        <v>蓝颜</v>
      </c>
      <c r="T14" s="365">
        <f t="shared" si="3"/>
        <v>0</v>
      </c>
      <c r="U14" s="365">
        <f t="shared" si="4"/>
        <v>0</v>
      </c>
      <c r="V14" s="366" t="str">
        <f t="shared" si="5"/>
        <v>范勇</v>
      </c>
      <c r="W14" s="370" t="str">
        <f t="shared" si="6"/>
        <v>敬雯</v>
      </c>
      <c r="X14" s="2">
        <v>14</v>
      </c>
      <c r="Y14" s="383" t="s">
        <v>247</v>
      </c>
      <c r="Z14" s="387" t="s">
        <v>293</v>
      </c>
      <c r="AA14" s="387">
        <v>5</v>
      </c>
      <c r="AB14" s="385" t="str">
        <f>IF(Z14=0,0,INDEX(产品数据库!D:D,MATCH(Z14,产品数据库!$C:$C,0)))</f>
        <v>次</v>
      </c>
      <c r="AC14" s="385">
        <f>IF(Z14=0,0,INDEX(产品数据库!E:E,MATCH(Z14,产品数据库!$C:$C,0))*AA14)</f>
        <v>0</v>
      </c>
      <c r="AD14" s="385">
        <f>IF(Z14=0,0,INDEX(产品数据库!G:G,MATCH(Z14,产品数据库!$C:$C,0))*AA14)</f>
        <v>0</v>
      </c>
      <c r="AE14" s="385">
        <f>IF(Z14=0,0,INDEX(产品数据库!H:H,MATCH(Z14,产品数据库!$C:$C,0))*AA14)</f>
        <v>0</v>
      </c>
      <c r="AF14" s="386">
        <f>IF(Z14=0,0,INDEX(产品数据库!AC:AC,MATCH(Z14,产品数据库!$C:$C,0)))</f>
        <v>0</v>
      </c>
      <c r="AG14" s="426" t="str">
        <f t="shared" si="7"/>
        <v xml:space="preserve">☆| 5  次  0     0     0     |   电影式体验拍摄              </v>
      </c>
      <c r="AH14" s="427">
        <f t="shared" si="8"/>
        <v>14</v>
      </c>
      <c r="AI14" s="428">
        <f>IF(Z14=0,0,IFERROR(INDEX(产品数据库!$A:$A,MATCH($Z14,产品数据库!$C:$C,0)),0))</f>
        <v>1</v>
      </c>
      <c r="AJ14" s="429">
        <f t="shared" si="9"/>
        <v>1</v>
      </c>
      <c r="AK14" s="429">
        <f t="shared" si="10"/>
        <v>5</v>
      </c>
      <c r="AL14" s="430" t="str">
        <f t="shared" si="11"/>
        <v>☆</v>
      </c>
      <c r="AM14" s="4">
        <f t="shared" si="12"/>
        <v>14</v>
      </c>
      <c r="AN14" s="432"/>
      <c r="AO14" s="457"/>
      <c r="AP14" s="432"/>
      <c r="AR14" s="51">
        <f t="shared" si="13"/>
        <v>8</v>
      </c>
      <c r="AS14" s="458">
        <f t="shared" si="14"/>
        <v>12</v>
      </c>
      <c r="AT14" s="350" t="str">
        <f t="shared" si="15"/>
        <v>☆</v>
      </c>
      <c r="AU14" s="1063" t="str">
        <f>IF(AS14=0,"",INDEX(产品数据库!$C:$C,MATCH(AS14,产品数据库!$A:$A,0)))</f>
        <v>曼妙套件</v>
      </c>
      <c r="AV14" s="1063"/>
      <c r="AW14" s="349">
        <f t="shared" si="16"/>
        <v>1</v>
      </c>
      <c r="AX14" s="350" t="str">
        <f>IF(AS14=0,0,INDEX(产品数据库!D:D,MATCH(AU14,产品数据库!$C:$C,0)))</f>
        <v>套</v>
      </c>
      <c r="AY14" s="350">
        <f>IF(AS14=0,0,INDEX(产品数据库!E:E,MATCH(AU14,产品数据库!$C:$C,0))*AW14)</f>
        <v>0</v>
      </c>
      <c r="AZ14" s="350">
        <f>IF(AS14=0,0,INDEX(产品数据库!G:G,MATCH(AU14,产品数据库!$C:$C,0))*AW14)</f>
        <v>353</v>
      </c>
      <c r="BA14" s="350">
        <f>IF(AS14=0,0,INDEX(产品数据库!H:H,MATCH(AU14,产品数据库!$C:$C,0))*AW14)</f>
        <v>1800</v>
      </c>
      <c r="BB14" s="1064" t="str">
        <f t="shared" si="17"/>
        <v xml:space="preserve">☆ 曼妙套件                | 1  套    0      353  | </v>
      </c>
      <c r="BC14" s="1065"/>
      <c r="BD14" s="1065"/>
      <c r="BE14" s="1066"/>
      <c r="BF14" s="371" t="str">
        <f t="shared" si="18"/>
        <v/>
      </c>
      <c r="BG14" s="6">
        <f t="shared" si="19"/>
        <v>14</v>
      </c>
      <c r="BH14" s="350" t="str">
        <f>业绩录入!EW$6</f>
        <v>☆</v>
      </c>
      <c r="BI14" s="350">
        <f>业绩录入!CO$6</f>
        <v>1</v>
      </c>
      <c r="BJ14" s="350">
        <f>业绩录入!DS$6</f>
        <v>5</v>
      </c>
      <c r="BL14" s="350" t="s">
        <v>247</v>
      </c>
      <c r="BM14" s="350">
        <v>12</v>
      </c>
      <c r="BN14" s="350">
        <v>1</v>
      </c>
      <c r="BO14" s="521" t="str">
        <f t="shared" si="20"/>
        <v>☆</v>
      </c>
      <c r="BP14" s="521">
        <f t="shared" si="21"/>
        <v>12</v>
      </c>
      <c r="BQ14" s="521">
        <f t="shared" si="22"/>
        <v>1</v>
      </c>
      <c r="BR14" s="459">
        <f t="shared" si="23"/>
        <v>0</v>
      </c>
      <c r="BS14" s="371">
        <f>IF($BO14="◆","◆ │"&amp;REPT(" ",3-LEN(BQ14))&amp;BQ14&amp;"  │"&amp;INDEX(产品数据库!$C:$C,MATCH(BP14,产品数据库!$A:$A,0)),0)</f>
        <v>0</v>
      </c>
      <c r="BT14" s="350" t="str">
        <f t="shared" si="24"/>
        <v/>
      </c>
      <c r="BU14" s="522">
        <f>业绩录入!GM$6</f>
        <v>0</v>
      </c>
      <c r="BV14" s="522">
        <f>业绩录入!HR$6</f>
        <v>0</v>
      </c>
      <c r="BW14" s="522">
        <f>业绩录入!IV$6</f>
        <v>0</v>
      </c>
      <c r="BX14" s="522">
        <f>业绩录入!JZ$6</f>
        <v>0</v>
      </c>
      <c r="BY14" s="522">
        <f>业绩录入!LD$6</f>
        <v>0</v>
      </c>
      <c r="BZ14" s="522">
        <f>业绩录入!MH$6</f>
        <v>0</v>
      </c>
      <c r="CA14" s="522">
        <f>业绩录入!NL$6</f>
        <v>0</v>
      </c>
      <c r="CB14" s="522">
        <f>业绩录入!OP$6</f>
        <v>0</v>
      </c>
      <c r="CC14" s="536">
        <f t="shared" si="25"/>
        <v>0</v>
      </c>
      <c r="CD14" s="352" t="s">
        <v>253</v>
      </c>
      <c r="CE14" s="350" t="s">
        <v>281</v>
      </c>
      <c r="CF14" s="352">
        <v>4</v>
      </c>
      <c r="CG14" s="537" t="s">
        <v>294</v>
      </c>
      <c r="CH14" s="352" t="s">
        <v>271</v>
      </c>
      <c r="CI14" s="352">
        <v>20</v>
      </c>
      <c r="CJ14" s="487" t="s">
        <v>253</v>
      </c>
      <c r="CK14" s="541">
        <v>27</v>
      </c>
      <c r="CQ14" s="371" t="str">
        <f t="shared" si="26"/>
        <v>取件│4  │小新│27</v>
      </c>
      <c r="CS14" s="6" t="str">
        <f t="shared" si="27"/>
        <v xml:space="preserve">取件→小新  │  2019/09/22 →   4  │   20      → 27 </v>
      </c>
    </row>
    <row r="15" spans="1:1028">
      <c r="A15" s="327" t="s">
        <v>283</v>
      </c>
      <c r="B15" s="328" t="s">
        <v>295</v>
      </c>
      <c r="C15" s="328" t="s">
        <v>296</v>
      </c>
      <c r="D15" s="328" t="s">
        <v>254</v>
      </c>
      <c r="E15" s="329">
        <f t="shared" si="28"/>
        <v>13</v>
      </c>
      <c r="F15" s="1087" t="s">
        <v>144</v>
      </c>
      <c r="G15" s="330"/>
      <c r="H15" s="331"/>
      <c r="I15" s="32">
        <v>13</v>
      </c>
      <c r="J15" s="330"/>
      <c r="K15" s="345"/>
      <c r="L15" s="345"/>
      <c r="M15" s="346"/>
      <c r="N15" s="354"/>
      <c r="O15" s="351">
        <v>2020</v>
      </c>
      <c r="P15" s="353" t="s">
        <v>297</v>
      </c>
      <c r="Q15" s="371"/>
      <c r="R15" s="6">
        <f t="shared" si="1"/>
        <v>15</v>
      </c>
      <c r="S15" s="364" t="str">
        <f t="shared" si="2"/>
        <v>电饭锅</v>
      </c>
      <c r="T15" s="365" t="str">
        <f t="shared" si="3"/>
        <v>阿郎</v>
      </c>
      <c r="U15" s="365" t="str">
        <f t="shared" si="4"/>
        <v>志强</v>
      </c>
      <c r="V15" s="366" t="str">
        <f t="shared" si="5"/>
        <v>范勇</v>
      </c>
      <c r="W15" s="370" t="str">
        <f t="shared" si="6"/>
        <v>西子</v>
      </c>
      <c r="X15" s="2">
        <v>15</v>
      </c>
      <c r="Y15" s="383" t="s">
        <v>247</v>
      </c>
      <c r="Z15" s="387" t="s">
        <v>298</v>
      </c>
      <c r="AA15" s="387">
        <v>1</v>
      </c>
      <c r="AB15" s="385" t="str">
        <f>IF(Z15=0,0,INDEX(产品数据库!D:D,MATCH(Z15,产品数据库!$C:$C,0)))</f>
        <v>次</v>
      </c>
      <c r="AC15" s="385">
        <f>IF(Z15=0,0,INDEX(产品数据库!E:E,MATCH(Z15,产品数据库!$C:$C,0))*AA15)</f>
        <v>0</v>
      </c>
      <c r="AD15" s="385">
        <f>IF(Z15=0,0,INDEX(产品数据库!G:G,MATCH(Z15,产品数据库!$C:$C,0))*AA15)</f>
        <v>16</v>
      </c>
      <c r="AE15" s="385">
        <f>IF(Z15=0,0,INDEX(产品数据库!H:H,MATCH(Z15,产品数据库!$C:$C,0))*AA15)</f>
        <v>80</v>
      </c>
      <c r="AF15" s="386">
        <f>IF(Z15=0,0,INDEX(产品数据库!AC:AC,MATCH(Z15,产品数据库!$C:$C,0)))</f>
        <v>0</v>
      </c>
      <c r="AG15" s="426" t="str">
        <f t="shared" si="7"/>
        <v xml:space="preserve">☆| 1  次  0     16    80    |   3D全息数字影棚              </v>
      </c>
      <c r="AH15" s="427">
        <f t="shared" si="8"/>
        <v>15</v>
      </c>
      <c r="AI15" s="428">
        <f>IF(Z15=0,0,IFERROR(INDEX(产品数据库!$A:$A,MATCH($Z15,产品数据库!$C:$C,0)),0))</f>
        <v>29</v>
      </c>
      <c r="AJ15" s="429">
        <f t="shared" si="9"/>
        <v>29</v>
      </c>
      <c r="AK15" s="429">
        <f t="shared" si="10"/>
        <v>1</v>
      </c>
      <c r="AL15" s="430" t="str">
        <f t="shared" si="11"/>
        <v>☆</v>
      </c>
      <c r="AM15" s="4">
        <f t="shared" si="12"/>
        <v>14</v>
      </c>
      <c r="AN15" s="431"/>
      <c r="AO15" s="460"/>
      <c r="AP15" s="431"/>
      <c r="AR15" s="51">
        <f t="shared" si="13"/>
        <v>12</v>
      </c>
      <c r="AS15" s="458">
        <f t="shared" si="14"/>
        <v>17</v>
      </c>
      <c r="AT15" s="350" t="str">
        <f t="shared" si="15"/>
        <v>☆</v>
      </c>
      <c r="AU15" s="1063" t="str">
        <f>IF(AS15=0,"",INDEX(产品数据库!$C:$C,MATCH(AS15,产品数据库!$A:$A,0)))</f>
        <v>12寸纯色之恋</v>
      </c>
      <c r="AV15" s="1063"/>
      <c r="AW15" s="349">
        <f t="shared" si="16"/>
        <v>1</v>
      </c>
      <c r="AX15" s="350" t="str">
        <f>IF(AS15=0,0,INDEX(产品数据库!D:D,MATCH(AU15,产品数据库!$C:$C,0)))</f>
        <v>本</v>
      </c>
      <c r="AY15" s="350">
        <f>IF(AS15=0,0,INDEX(产品数据库!E:E,MATCH(AU15,产品数据库!$C:$C,0))*AW15)</f>
        <v>0</v>
      </c>
      <c r="AZ15" s="350">
        <f>IF(AS15=0,0,INDEX(产品数据库!G:G,MATCH(AU15,产品数据库!$C:$C,0))*AW15)</f>
        <v>130</v>
      </c>
      <c r="BA15" s="350">
        <f>IF(AS15=0,0,INDEX(产品数据库!H:H,MATCH(AU15,产品数据库!$C:$C,0))*AW15)</f>
        <v>660</v>
      </c>
      <c r="BB15" s="1064" t="str">
        <f t="shared" si="17"/>
        <v xml:space="preserve">☆ 12寸纯色之恋            | 1  本    0      130  | </v>
      </c>
      <c r="BC15" s="1065"/>
      <c r="BD15" s="1065"/>
      <c r="BE15" s="1066"/>
      <c r="BF15" s="371" t="str">
        <f t="shared" si="18"/>
        <v/>
      </c>
      <c r="BG15" s="6">
        <f t="shared" si="19"/>
        <v>15</v>
      </c>
      <c r="BH15" s="350" t="str">
        <f>业绩录入!EX$6</f>
        <v>☆</v>
      </c>
      <c r="BI15" s="350">
        <f>业绩录入!CP$6</f>
        <v>29</v>
      </c>
      <c r="BJ15" s="350">
        <f>业绩录入!DT$6</f>
        <v>1</v>
      </c>
      <c r="BL15" s="350" t="s">
        <v>247</v>
      </c>
      <c r="BM15" s="350">
        <v>17</v>
      </c>
      <c r="BN15" s="350">
        <v>1</v>
      </c>
      <c r="BO15" s="521" t="str">
        <f t="shared" si="20"/>
        <v>☆</v>
      </c>
      <c r="BP15" s="521">
        <f t="shared" si="21"/>
        <v>17</v>
      </c>
      <c r="BQ15" s="521">
        <f t="shared" si="22"/>
        <v>1</v>
      </c>
      <c r="BR15" s="459">
        <f t="shared" si="23"/>
        <v>0</v>
      </c>
      <c r="BS15" s="371">
        <f>IF($BO15="◆","◆ │"&amp;REPT(" ",3-LEN(BQ15))&amp;BQ15&amp;"  │"&amp;INDEX(产品数据库!$C:$C,MATCH(BP15,产品数据库!$A:$A,0)),0)</f>
        <v>0</v>
      </c>
      <c r="BT15" s="350" t="str">
        <f t="shared" si="24"/>
        <v/>
      </c>
      <c r="BU15" s="522">
        <f>业绩录入!GN$6</f>
        <v>0</v>
      </c>
      <c r="BV15" s="522">
        <f>业绩录入!HS$6</f>
        <v>0</v>
      </c>
      <c r="BW15" s="522">
        <f>业绩录入!IW$6</f>
        <v>0</v>
      </c>
      <c r="BX15" s="522">
        <f>业绩录入!KA$6</f>
        <v>0</v>
      </c>
      <c r="BY15" s="522">
        <f>业绩录入!LE$6</f>
        <v>0</v>
      </c>
      <c r="BZ15" s="522">
        <f>业绩录入!MI$6</f>
        <v>0</v>
      </c>
      <c r="CA15" s="522">
        <f>业绩录入!NM$6</f>
        <v>0</v>
      </c>
      <c r="CB15" s="522">
        <f>业绩录入!OQ$6</f>
        <v>0</v>
      </c>
      <c r="CC15" s="536">
        <f t="shared" si="25"/>
        <v>0</v>
      </c>
      <c r="CD15" s="352" t="s">
        <v>253</v>
      </c>
      <c r="CE15" s="350" t="s">
        <v>281</v>
      </c>
      <c r="CF15" s="352">
        <v>1</v>
      </c>
      <c r="CG15" s="537" t="s">
        <v>294</v>
      </c>
      <c r="CH15" s="352" t="s">
        <v>270</v>
      </c>
      <c r="CI15" s="352">
        <v>0</v>
      </c>
      <c r="CJ15" s="487" t="s">
        <v>253</v>
      </c>
      <c r="CK15" s="541">
        <v>27</v>
      </c>
      <c r="CQ15" s="371" t="str">
        <f t="shared" si="26"/>
        <v>取件│1  │欢欢│27</v>
      </c>
      <c r="CS15" s="6" t="str">
        <f t="shared" si="27"/>
        <v xml:space="preserve">取件→欢欢  │  2019/09/22 →   1  │   0       → 27 </v>
      </c>
    </row>
    <row r="16" spans="1:1028">
      <c r="A16" s="327" t="s">
        <v>283</v>
      </c>
      <c r="B16" s="328" t="s">
        <v>299</v>
      </c>
      <c r="C16" s="328" t="s">
        <v>240</v>
      </c>
      <c r="D16" s="328" t="s">
        <v>201</v>
      </c>
      <c r="E16" s="329">
        <f t="shared" si="28"/>
        <v>14</v>
      </c>
      <c r="F16" s="1087"/>
      <c r="G16" s="330"/>
      <c r="H16" s="331"/>
      <c r="I16" s="32">
        <v>14</v>
      </c>
      <c r="J16" s="330"/>
      <c r="K16" s="345"/>
      <c r="L16" s="345"/>
      <c r="M16" s="346"/>
      <c r="N16" s="354"/>
      <c r="O16" s="351">
        <v>2019</v>
      </c>
      <c r="P16" s="353" t="s">
        <v>210</v>
      </c>
      <c r="Q16" s="371"/>
      <c r="R16" s="6">
        <f t="shared" si="1"/>
        <v>16</v>
      </c>
      <c r="S16" s="364" t="str">
        <f t="shared" si="2"/>
        <v>爱的方式</v>
      </c>
      <c r="T16" s="365">
        <f t="shared" si="3"/>
        <v>0</v>
      </c>
      <c r="U16" s="365" t="str">
        <f t="shared" si="4"/>
        <v>贺欢</v>
      </c>
      <c r="V16" s="366" t="str">
        <f t="shared" si="5"/>
        <v>范勇</v>
      </c>
      <c r="W16" s="370" t="str">
        <f t="shared" si="6"/>
        <v>蓝颜</v>
      </c>
      <c r="X16" s="2">
        <v>16</v>
      </c>
      <c r="Y16" s="383" t="s">
        <v>247</v>
      </c>
      <c r="Z16" s="387" t="s">
        <v>300</v>
      </c>
      <c r="AA16" s="387">
        <v>3</v>
      </c>
      <c r="AB16" s="385" t="str">
        <f>IF(Z16=0,0,INDEX(产品数据库!D:D,MATCH(Z16,产品数据库!$C:$C,0)))</f>
        <v>次</v>
      </c>
      <c r="AC16" s="385">
        <f>IF(Z16=0,0,INDEX(产品数据库!E:E,MATCH(Z16,产品数据库!$C:$C,0))*AA16)</f>
        <v>0</v>
      </c>
      <c r="AD16" s="385">
        <f>IF(Z16=0,0,INDEX(产品数据库!G:G,MATCH(Z16,产品数据库!$C:$C,0))*AA16)</f>
        <v>30</v>
      </c>
      <c r="AE16" s="385">
        <f>IF(Z16=0,0,INDEX(产品数据库!H:H,MATCH(Z16,产品数据库!$C:$C,0))*AA16)</f>
        <v>150</v>
      </c>
      <c r="AF16" s="386">
        <f>IF(Z16=0,0,INDEX(产品数据库!AC:AC,MATCH(Z16,产品数据库!$C:$C,0)))</f>
        <v>0</v>
      </c>
      <c r="AG16" s="426" t="str">
        <f t="shared" si="7"/>
        <v xml:space="preserve">☆| 3  次  0     30    150   |   3D全实景外景基地拍摄              </v>
      </c>
      <c r="AH16" s="427">
        <f t="shared" si="8"/>
        <v>16</v>
      </c>
      <c r="AI16" s="428">
        <f>IF(Z16=0,0,IFERROR(INDEX(产品数据库!$A:$A,MATCH($Z16,产品数据库!$C:$C,0)),0))</f>
        <v>2</v>
      </c>
      <c r="AJ16" s="429">
        <f t="shared" si="9"/>
        <v>2</v>
      </c>
      <c r="AK16" s="429">
        <f t="shared" si="10"/>
        <v>3</v>
      </c>
      <c r="AL16" s="430" t="str">
        <f t="shared" si="11"/>
        <v>☆</v>
      </c>
      <c r="AM16" s="4">
        <f t="shared" si="12"/>
        <v>20</v>
      </c>
      <c r="AN16" s="431"/>
      <c r="AO16" s="460"/>
      <c r="AP16" s="431"/>
      <c r="AR16" s="51">
        <f t="shared" si="13"/>
        <v>12</v>
      </c>
      <c r="AS16" s="458">
        <f t="shared" si="14"/>
        <v>19</v>
      </c>
      <c r="AT16" s="350" t="str">
        <f t="shared" si="15"/>
        <v>☆</v>
      </c>
      <c r="AU16" s="1063" t="str">
        <f>IF(AS16=0,"",INDEX(产品数据库!$C:$C,MATCH(AS16,产品数据库!$A:$A,0)))</f>
        <v>16寸纯色之恋</v>
      </c>
      <c r="AV16" s="1063"/>
      <c r="AW16" s="349">
        <f t="shared" si="16"/>
        <v>1</v>
      </c>
      <c r="AX16" s="350" t="str">
        <f>IF(AS16=0,0,INDEX(产品数据库!D:D,MATCH(AU16,产品数据库!$C:$C,0)))</f>
        <v>本</v>
      </c>
      <c r="AY16" s="350">
        <f>IF(AS16=0,0,INDEX(产品数据库!E:E,MATCH(AU16,产品数据库!$C:$C,0))*AW16)</f>
        <v>0</v>
      </c>
      <c r="AZ16" s="350">
        <f>IF(AS16=0,0,INDEX(产品数据库!G:G,MATCH(AU16,产品数据库!$C:$C,0))*AW16)</f>
        <v>162</v>
      </c>
      <c r="BA16" s="350">
        <f>IF(AS16=0,0,INDEX(产品数据库!H:H,MATCH(AU16,产品数据库!$C:$C,0))*AW16)</f>
        <v>800</v>
      </c>
      <c r="BB16" s="1064" t="str">
        <f t="shared" si="17"/>
        <v xml:space="preserve">☆ 16寸纯色之恋            | 1  本    0      162  | </v>
      </c>
      <c r="BC16" s="1065"/>
      <c r="BD16" s="1065"/>
      <c r="BE16" s="1066"/>
      <c r="BF16" s="371" t="str">
        <f t="shared" si="18"/>
        <v/>
      </c>
      <c r="BG16" s="6">
        <f t="shared" si="19"/>
        <v>16</v>
      </c>
      <c r="BH16" s="350" t="str">
        <f>业绩录入!EY$6</f>
        <v>☆</v>
      </c>
      <c r="BI16" s="350">
        <f>业绩录入!CQ$6</f>
        <v>2</v>
      </c>
      <c r="BJ16" s="350">
        <f>业绩录入!DU$6</f>
        <v>3</v>
      </c>
      <c r="BK16" s="497">
        <f>IF(COUNTIF($BS$7:$BS$36,"*")=0,1,COUNTIF($BS$7:$BS$36,"*"))</f>
        <v>4</v>
      </c>
      <c r="BL16" s="350" t="s">
        <v>247</v>
      </c>
      <c r="BM16" s="350">
        <v>19</v>
      </c>
      <c r="BN16" s="350">
        <v>1</v>
      </c>
      <c r="BO16" s="521" t="str">
        <f t="shared" si="20"/>
        <v>☆</v>
      </c>
      <c r="BP16" s="521">
        <f t="shared" si="21"/>
        <v>19</v>
      </c>
      <c r="BQ16" s="521">
        <f t="shared" si="22"/>
        <v>1</v>
      </c>
      <c r="BR16" s="459">
        <f t="shared" si="23"/>
        <v>0</v>
      </c>
      <c r="BS16" s="371">
        <f>IF($BO16="◆","◆ │"&amp;REPT(" ",3-LEN(BQ16))&amp;BQ16&amp;"  │"&amp;INDEX(产品数据库!$C:$C,MATCH(BP16,产品数据库!$A:$A,0)),0)</f>
        <v>0</v>
      </c>
      <c r="BT16" s="350" t="str">
        <f t="shared" si="24"/>
        <v/>
      </c>
      <c r="BU16" s="522">
        <f>业绩录入!GO$6</f>
        <v>0</v>
      </c>
      <c r="BV16" s="522">
        <f>业绩录入!HT$6</f>
        <v>0</v>
      </c>
      <c r="BW16" s="522">
        <f>业绩录入!IX$6</f>
        <v>0</v>
      </c>
      <c r="BX16" s="522">
        <f>业绩录入!KB$6</f>
        <v>0</v>
      </c>
      <c r="BY16" s="522">
        <f>业绩录入!LF$6</f>
        <v>0</v>
      </c>
      <c r="BZ16" s="522">
        <f>业绩录入!MJ$6</f>
        <v>0</v>
      </c>
      <c r="CA16" s="522">
        <f>业绩录入!NN$6</f>
        <v>0</v>
      </c>
      <c r="CB16" s="522">
        <f>业绩录入!OR$6</f>
        <v>0</v>
      </c>
      <c r="CC16" s="536">
        <f t="shared" si="25"/>
        <v>0</v>
      </c>
      <c r="CD16" s="352" t="s">
        <v>253</v>
      </c>
      <c r="CE16" s="350" t="s">
        <v>281</v>
      </c>
      <c r="CF16" s="352">
        <v>1</v>
      </c>
      <c r="CG16" s="537" t="s">
        <v>294</v>
      </c>
      <c r="CH16" s="352" t="s">
        <v>288</v>
      </c>
      <c r="CI16" s="352">
        <v>0</v>
      </c>
      <c r="CJ16" s="487" t="s">
        <v>253</v>
      </c>
      <c r="CK16" s="541">
        <v>27</v>
      </c>
      <c r="CQ16" s="371" t="str">
        <f t="shared" si="26"/>
        <v>取件│1  │西子│27</v>
      </c>
      <c r="CS16" s="6" t="str">
        <f t="shared" si="27"/>
        <v xml:space="preserve">取件→西子  │  2019/09/22 →   1  │   0       → 27 </v>
      </c>
    </row>
    <row r="17" spans="1:97">
      <c r="A17" s="327" t="s">
        <v>283</v>
      </c>
      <c r="B17" s="328" t="s">
        <v>301</v>
      </c>
      <c r="C17" s="328" t="s">
        <v>240</v>
      </c>
      <c r="D17" s="328" t="s">
        <v>201</v>
      </c>
      <c r="E17" s="329">
        <f t="shared" si="28"/>
        <v>15</v>
      </c>
      <c r="F17" s="335">
        <v>0.25</v>
      </c>
      <c r="G17" s="330"/>
      <c r="H17" s="331"/>
      <c r="I17" s="32">
        <v>15</v>
      </c>
      <c r="J17" s="330"/>
      <c r="K17" s="345"/>
      <c r="L17" s="345"/>
      <c r="M17" s="346"/>
      <c r="N17" s="354"/>
      <c r="O17" s="351">
        <v>2018</v>
      </c>
      <c r="P17" s="353" t="s">
        <v>302</v>
      </c>
      <c r="Q17" s="371"/>
      <c r="R17" s="6">
        <f t="shared" si="1"/>
        <v>17</v>
      </c>
      <c r="S17" s="364" t="str">
        <f t="shared" si="2"/>
        <v>就仿佛看见</v>
      </c>
      <c r="T17" s="365">
        <f t="shared" si="3"/>
        <v>0</v>
      </c>
      <c r="U17" s="365" t="str">
        <f t="shared" si="4"/>
        <v>贺欢</v>
      </c>
      <c r="V17" s="366" t="str">
        <f t="shared" si="5"/>
        <v>范勇</v>
      </c>
      <c r="W17" s="370" t="str">
        <f t="shared" si="6"/>
        <v>电饭锅</v>
      </c>
      <c r="X17" s="2">
        <v>17</v>
      </c>
      <c r="Y17" s="383" t="s">
        <v>247</v>
      </c>
      <c r="Z17" s="387" t="s">
        <v>303</v>
      </c>
      <c r="AA17" s="387">
        <v>1</v>
      </c>
      <c r="AB17" s="385" t="str">
        <f>IF(Z17=0,0,INDEX(产品数据库!D:D,MATCH(Z17,产品数据库!$C:$C,0)))</f>
        <v>本</v>
      </c>
      <c r="AC17" s="385">
        <f>IF(Z17=0,0,INDEX(产品数据库!E:E,MATCH(Z17,产品数据库!$C:$C,0))*AA17)</f>
        <v>0</v>
      </c>
      <c r="AD17" s="385">
        <f>IF(Z17=0,0,INDEX(产品数据库!G:G,MATCH(Z17,产品数据库!$C:$C,0))*AA17)</f>
        <v>162</v>
      </c>
      <c r="AE17" s="385">
        <f>IF(Z17=0,0,INDEX(产品数据库!H:H,MATCH(Z17,产品数据库!$C:$C,0))*AA17)</f>
        <v>800</v>
      </c>
      <c r="AF17" s="386">
        <f>IF(Z17=0,0,INDEX(产品数据库!AC:AC,MATCH(Z17,产品数据库!$C:$C,0)))</f>
        <v>0</v>
      </c>
      <c r="AG17" s="426" t="str">
        <f t="shared" si="7"/>
        <v xml:space="preserve">☆| 1  本  0     162   800   |   16寸纯色之恋              </v>
      </c>
      <c r="AH17" s="427">
        <f t="shared" si="8"/>
        <v>17</v>
      </c>
      <c r="AI17" s="428">
        <f>IF(Z17=0,0,IFERROR(INDEX(产品数据库!$A:$A,MATCH($Z17,产品数据库!$C:$C,0)),0))</f>
        <v>19</v>
      </c>
      <c r="AJ17" s="429">
        <f t="shared" si="9"/>
        <v>19</v>
      </c>
      <c r="AK17" s="429">
        <f t="shared" si="10"/>
        <v>1</v>
      </c>
      <c r="AL17" s="430" t="str">
        <f t="shared" si="11"/>
        <v>☆</v>
      </c>
      <c r="AM17" s="4">
        <f t="shared" si="12"/>
        <v>12</v>
      </c>
      <c r="AN17" s="431"/>
      <c r="AO17" s="460"/>
      <c r="AP17" s="431"/>
      <c r="AR17" s="51">
        <f t="shared" si="13"/>
        <v>8</v>
      </c>
      <c r="AS17" s="458">
        <f t="shared" si="14"/>
        <v>34</v>
      </c>
      <c r="AT17" s="350" t="str">
        <f t="shared" si="15"/>
        <v>☆</v>
      </c>
      <c r="AU17" s="1063" t="str">
        <f>IF(AS17=0,"",INDEX(产品数据库!$C:$C,MATCH(AS17,产品数据库!$A:$A,0)))</f>
        <v>景点住宿</v>
      </c>
      <c r="AV17" s="1063"/>
      <c r="AW17" s="349">
        <f t="shared" si="16"/>
        <v>1</v>
      </c>
      <c r="AX17" s="350" t="str">
        <f>IF(AS17=0,0,INDEX(产品数据库!D:D,MATCH(AU17,产品数据库!$C:$C,0)))</f>
        <v>天</v>
      </c>
      <c r="AY17" s="350">
        <f>IF(AS17=0,0,INDEX(产品数据库!E:E,MATCH(AU17,产品数据库!$C:$C,0))*AW17)</f>
        <v>0</v>
      </c>
      <c r="AZ17" s="350">
        <f>IF(AS17=0,0,INDEX(产品数据库!G:G,MATCH(AU17,产品数据库!$C:$C,0))*AW17)</f>
        <v>220</v>
      </c>
      <c r="BA17" s="350">
        <f>IF(AS17=0,0,INDEX(产品数据库!H:H,MATCH(AU17,产品数据库!$C:$C,0))*AW17)</f>
        <v>380</v>
      </c>
      <c r="BB17" s="1064" t="str">
        <f t="shared" si="17"/>
        <v xml:space="preserve">☆ 景点住宿                | 1  天    0      220  | </v>
      </c>
      <c r="BC17" s="1065"/>
      <c r="BD17" s="1065"/>
      <c r="BE17" s="1066"/>
      <c r="BF17" s="371" t="str">
        <f t="shared" si="18"/>
        <v/>
      </c>
      <c r="BG17" s="6">
        <f t="shared" si="19"/>
        <v>17</v>
      </c>
      <c r="BH17" s="350" t="str">
        <f>业绩录入!EZ$6</f>
        <v>☆</v>
      </c>
      <c r="BI17" s="350">
        <f>业绩录入!CR$6</f>
        <v>19</v>
      </c>
      <c r="BJ17" s="350">
        <f>业绩录入!DV$6</f>
        <v>1</v>
      </c>
      <c r="BK17" s="498" t="str">
        <f>IFERROR(INDEX($BS$7:$BS$36,MATCH(SMALL($BT$7:$BT$36,ROW(A1)),$BT$7:$BT$36,0)),0)</f>
        <v>◆ │  3  │专业修图师精修照片</v>
      </c>
      <c r="BL17" s="350" t="s">
        <v>247</v>
      </c>
      <c r="BM17" s="350">
        <v>34</v>
      </c>
      <c r="BN17" s="350">
        <v>1</v>
      </c>
      <c r="BO17" s="521" t="str">
        <f t="shared" si="20"/>
        <v>☆</v>
      </c>
      <c r="BP17" s="521">
        <f t="shared" si="21"/>
        <v>34</v>
      </c>
      <c r="BQ17" s="521">
        <f t="shared" si="22"/>
        <v>1</v>
      </c>
      <c r="BR17" s="459">
        <f t="shared" si="23"/>
        <v>0</v>
      </c>
      <c r="BS17" s="371">
        <f>IF($BO17="◆","◆ │"&amp;REPT(" ",3-LEN(BQ17))&amp;BQ17&amp;"  │"&amp;INDEX(产品数据库!$C:$C,MATCH(BP17,产品数据库!$A:$A,0)),0)</f>
        <v>0</v>
      </c>
      <c r="BT17" s="350" t="str">
        <f t="shared" si="24"/>
        <v/>
      </c>
      <c r="BU17" s="522">
        <f>业绩录入!GP$6</f>
        <v>0</v>
      </c>
      <c r="BV17" s="522">
        <f>业绩录入!HU$6</f>
        <v>0</v>
      </c>
      <c r="BW17" s="522">
        <f>业绩录入!IY$6</f>
        <v>0</v>
      </c>
      <c r="BX17" s="522">
        <f>业绩录入!KC$6</f>
        <v>0</v>
      </c>
      <c r="BY17" s="522">
        <f>业绩录入!LG$6</f>
        <v>0</v>
      </c>
      <c r="BZ17" s="522">
        <f>业绩录入!MK$6</f>
        <v>0</v>
      </c>
      <c r="CA17" s="522">
        <f>业绩录入!NO$6</f>
        <v>0</v>
      </c>
      <c r="CB17" s="522">
        <f>业绩录入!OS$6</f>
        <v>0</v>
      </c>
      <c r="CC17" s="536">
        <f t="shared" si="25"/>
        <v>0</v>
      </c>
      <c r="CD17" s="352" t="s">
        <v>251</v>
      </c>
      <c r="CE17" s="350" t="s">
        <v>281</v>
      </c>
      <c r="CF17" s="352">
        <v>2</v>
      </c>
      <c r="CG17" s="537" t="s">
        <v>294</v>
      </c>
      <c r="CH17" s="352" t="s">
        <v>238</v>
      </c>
      <c r="CI17" s="352">
        <v>0</v>
      </c>
      <c r="CJ17" s="487" t="s">
        <v>253</v>
      </c>
      <c r="CK17" s="541">
        <v>27</v>
      </c>
      <c r="CQ17" s="371" t="str">
        <f t="shared" si="26"/>
        <v>取件│2  │雷艳│27</v>
      </c>
      <c r="CS17" s="6" t="str">
        <f t="shared" si="27"/>
        <v xml:space="preserve">取件→雷艳  │  2019/09/22 →   2  │   0       → 27 </v>
      </c>
    </row>
    <row r="18" spans="1:97">
      <c r="A18" s="327" t="s">
        <v>283</v>
      </c>
      <c r="B18" s="328" t="s">
        <v>304</v>
      </c>
      <c r="C18" s="328" t="s">
        <v>240</v>
      </c>
      <c r="D18" s="328" t="s">
        <v>254</v>
      </c>
      <c r="E18" s="329">
        <f t="shared" si="28"/>
        <v>16</v>
      </c>
      <c r="F18" s="336">
        <v>0.3</v>
      </c>
      <c r="G18" s="330"/>
      <c r="H18" s="331"/>
      <c r="I18" s="32">
        <v>16</v>
      </c>
      <c r="J18" s="330"/>
      <c r="K18" s="345"/>
      <c r="L18" s="345"/>
      <c r="M18" s="346"/>
      <c r="N18" s="354"/>
      <c r="O18" s="351">
        <v>2017</v>
      </c>
      <c r="P18" s="353" t="s">
        <v>305</v>
      </c>
      <c r="Q18" s="371"/>
      <c r="R18" s="6">
        <f t="shared" si="1"/>
        <v>18</v>
      </c>
      <c r="S18" s="364" t="str">
        <f t="shared" si="2"/>
        <v>按实际得分</v>
      </c>
      <c r="T18" s="365" t="str">
        <f t="shared" si="3"/>
        <v>阿郎</v>
      </c>
      <c r="U18" s="365" t="str">
        <f t="shared" si="4"/>
        <v>志强</v>
      </c>
      <c r="V18" s="366" t="str">
        <f t="shared" si="5"/>
        <v>范勇</v>
      </c>
      <c r="W18" s="370" t="str">
        <f t="shared" si="6"/>
        <v>爱的方式</v>
      </c>
      <c r="X18" s="2">
        <v>18</v>
      </c>
      <c r="Y18" s="383" t="s">
        <v>247</v>
      </c>
      <c r="Z18" s="387" t="s">
        <v>306</v>
      </c>
      <c r="AA18" s="387">
        <v>1</v>
      </c>
      <c r="AB18" s="385" t="str">
        <f>IF(Z18=0,0,INDEX(产品数据库!D:D,MATCH(Z18,产品数据库!$C:$C,0)))</f>
        <v>本</v>
      </c>
      <c r="AC18" s="385">
        <f>IF(Z18=0,0,INDEX(产品数据库!E:E,MATCH(Z18,产品数据库!$C:$C,0))*AA18)</f>
        <v>0</v>
      </c>
      <c r="AD18" s="385">
        <f>IF(Z18=0,0,INDEX(产品数据库!G:G,MATCH(Z18,产品数据库!$C:$C,0))*AA18)</f>
        <v>130</v>
      </c>
      <c r="AE18" s="385">
        <f>IF(Z18=0,0,INDEX(产品数据库!H:H,MATCH(Z18,产品数据库!$C:$C,0))*AA18)</f>
        <v>660</v>
      </c>
      <c r="AF18" s="386">
        <f>IF(Z18=0,0,INDEX(产品数据库!AC:AC,MATCH(Z18,产品数据库!$C:$C,0)))</f>
        <v>0</v>
      </c>
      <c r="AG18" s="426" t="str">
        <f t="shared" si="7"/>
        <v xml:space="preserve">☆| 1  本  0     130   660   |   12寸纯色之恋              </v>
      </c>
      <c r="AH18" s="427">
        <f t="shared" si="8"/>
        <v>18</v>
      </c>
      <c r="AI18" s="428">
        <f>IF(Z18=0,0,IFERROR(INDEX(产品数据库!$A:$A,MATCH($Z18,产品数据库!$C:$C,0)),0))</f>
        <v>17</v>
      </c>
      <c r="AJ18" s="429">
        <f t="shared" si="9"/>
        <v>17</v>
      </c>
      <c r="AK18" s="429">
        <f t="shared" si="10"/>
        <v>1</v>
      </c>
      <c r="AL18" s="430" t="str">
        <f t="shared" si="11"/>
        <v>☆</v>
      </c>
      <c r="AM18" s="4">
        <f t="shared" si="12"/>
        <v>12</v>
      </c>
      <c r="AN18" s="431"/>
      <c r="AO18" s="460"/>
      <c r="AP18" s="431"/>
      <c r="AR18" s="51">
        <f t="shared" si="13"/>
        <v>18</v>
      </c>
      <c r="AS18" s="458">
        <f t="shared" si="14"/>
        <v>8</v>
      </c>
      <c r="AT18" s="350" t="str">
        <f t="shared" si="15"/>
        <v>◆</v>
      </c>
      <c r="AU18" s="1063" t="str">
        <f>IF(AS18=0,"",INDEX(产品数据库!$C:$C,MATCH(AS18,产品数据库!$A:$A,0)))</f>
        <v>专业修图师精修照片</v>
      </c>
      <c r="AV18" s="1063"/>
      <c r="AW18" s="349">
        <f t="shared" si="16"/>
        <v>3</v>
      </c>
      <c r="AX18" s="350" t="str">
        <f>IF(AS18=0,0,INDEX(产品数据库!D:D,MATCH(AU18,产品数据库!$C:$C,0)))</f>
        <v>次</v>
      </c>
      <c r="AY18" s="350">
        <f>IF(AS18=0,0,INDEX(产品数据库!E:E,MATCH(AU18,产品数据库!$C:$C,0))*AW18)</f>
        <v>15</v>
      </c>
      <c r="AZ18" s="350">
        <f>IF(AS18=0,0,INDEX(产品数据库!G:G,MATCH(AU18,产品数据库!$C:$C,0))*AW18)</f>
        <v>0</v>
      </c>
      <c r="BA18" s="350">
        <f>IF(AS18=0,0,INDEX(产品数据库!H:H,MATCH(AU18,产品数据库!$C:$C,0))*AW18)</f>
        <v>60</v>
      </c>
      <c r="BB18" s="1064" t="str">
        <f t="shared" si="17"/>
        <v xml:space="preserve">◆ 专业修图师精修照片      | 3  次    15     0    | </v>
      </c>
      <c r="BC18" s="1065"/>
      <c r="BD18" s="1065"/>
      <c r="BE18" s="1066"/>
      <c r="BF18" s="371" t="str">
        <f t="shared" si="18"/>
        <v/>
      </c>
      <c r="BG18" s="6">
        <f t="shared" si="19"/>
        <v>18</v>
      </c>
      <c r="BH18" s="350" t="str">
        <f>业绩录入!FA$6</f>
        <v>☆</v>
      </c>
      <c r="BI18" s="350">
        <f>业绩录入!CS$6</f>
        <v>17</v>
      </c>
      <c r="BJ18" s="350">
        <f>业绩录入!DW$6</f>
        <v>1</v>
      </c>
      <c r="BK18" s="498" t="str">
        <f t="shared" ref="BK18:BK36" si="29">IFERROR(INDEX($BS$7:$BS$36,MATCH(SMALL($BT$7:$BT$36,ROW(A2)),$BT$7:$BT$36,0)),0)</f>
        <v>◆ │  2  │专业婚纱摄影</v>
      </c>
      <c r="BL18" s="350" t="s">
        <v>307</v>
      </c>
      <c r="BM18" s="350">
        <v>8</v>
      </c>
      <c r="BN18" s="350">
        <v>3</v>
      </c>
      <c r="BO18" s="521" t="str">
        <f t="shared" si="20"/>
        <v>◆</v>
      </c>
      <c r="BP18" s="521">
        <f t="shared" si="21"/>
        <v>8</v>
      </c>
      <c r="BQ18" s="521">
        <f t="shared" si="22"/>
        <v>3</v>
      </c>
      <c r="BR18" s="459">
        <f t="shared" si="23"/>
        <v>0</v>
      </c>
      <c r="BS18" s="371" t="str">
        <f>IF($BO18="◆","◆ │"&amp;REPT(" ",3-LEN(BQ18))&amp;BQ18&amp;"  │"&amp;INDEX(产品数据库!$C:$C,MATCH(BP18,产品数据库!$A:$A,0)),0)</f>
        <v>◆ │  3  │专业修图师精修照片</v>
      </c>
      <c r="BT18" s="350">
        <f t="shared" si="24"/>
        <v>18</v>
      </c>
      <c r="BU18" s="522">
        <f>业绩录入!GQ$6</f>
        <v>0</v>
      </c>
      <c r="BV18" s="522">
        <f>业绩录入!HV$6</f>
        <v>0</v>
      </c>
      <c r="BW18" s="522">
        <f>业绩录入!IZ$6</f>
        <v>0</v>
      </c>
      <c r="BX18" s="522">
        <f>业绩录入!KD$6</f>
        <v>0</v>
      </c>
      <c r="BY18" s="522">
        <f>业绩录入!LH$6</f>
        <v>0</v>
      </c>
      <c r="BZ18" s="522">
        <f>业绩录入!ML$6</f>
        <v>0</v>
      </c>
      <c r="CA18" s="522">
        <f>业绩录入!NP$6</f>
        <v>0</v>
      </c>
      <c r="CB18" s="522">
        <f>业绩录入!OT$6</f>
        <v>0</v>
      </c>
      <c r="CC18" s="536">
        <f t="shared" si="25"/>
        <v>0</v>
      </c>
      <c r="CD18" s="352" t="s">
        <v>253</v>
      </c>
      <c r="CE18" s="350">
        <v>0</v>
      </c>
      <c r="CF18" s="352">
        <v>0</v>
      </c>
      <c r="CG18" s="537">
        <v>0</v>
      </c>
      <c r="CH18" s="352">
        <v>0</v>
      </c>
      <c r="CI18" s="352">
        <v>0</v>
      </c>
      <c r="CJ18" s="487">
        <v>0</v>
      </c>
      <c r="CK18" s="541">
        <v>0</v>
      </c>
      <c r="CQ18" s="371" t="str">
        <f t="shared" si="26"/>
        <v>0   │0  │0   │0</v>
      </c>
      <c r="CS18" s="6">
        <f t="shared" si="27"/>
        <v>0</v>
      </c>
    </row>
    <row r="19" spans="1:97">
      <c r="A19" s="327"/>
      <c r="B19" s="328"/>
      <c r="C19" s="328"/>
      <c r="D19" s="328"/>
      <c r="E19" s="329">
        <f t="shared" si="28"/>
        <v>0</v>
      </c>
      <c r="F19" s="335">
        <v>0.4</v>
      </c>
      <c r="G19" s="330"/>
      <c r="H19" s="331"/>
      <c r="I19" s="32">
        <v>17</v>
      </c>
      <c r="J19" s="330"/>
      <c r="K19" s="345"/>
      <c r="L19" s="345"/>
      <c r="M19" s="346"/>
      <c r="N19" s="354"/>
      <c r="O19" s="351">
        <v>2016</v>
      </c>
      <c r="P19" s="353" t="s">
        <v>308</v>
      </c>
      <c r="Q19" s="371"/>
      <c r="R19" s="6" t="str">
        <f t="shared" si="1"/>
        <v/>
      </c>
      <c r="S19" s="364">
        <f t="shared" si="2"/>
        <v>0</v>
      </c>
      <c r="T19" s="365">
        <f t="shared" si="3"/>
        <v>0</v>
      </c>
      <c r="U19" s="365">
        <f t="shared" si="4"/>
        <v>0</v>
      </c>
      <c r="V19" s="366">
        <f t="shared" si="5"/>
        <v>0</v>
      </c>
      <c r="W19" s="370" t="str">
        <f t="shared" si="6"/>
        <v>就仿佛看见</v>
      </c>
      <c r="X19" s="2">
        <v>19</v>
      </c>
      <c r="Y19" s="383">
        <v>0</v>
      </c>
      <c r="Z19" s="387">
        <v>0</v>
      </c>
      <c r="AA19" s="387">
        <v>0</v>
      </c>
      <c r="AB19" s="385">
        <f>IF(Z19=0,0,INDEX(产品数据库!D:D,MATCH(Z19,产品数据库!$C:$C,0)))</f>
        <v>0</v>
      </c>
      <c r="AC19" s="385">
        <f>IF(Z19=0,0,INDEX(产品数据库!E:E,MATCH(Z19,产品数据库!$C:$C,0))*AA19)</f>
        <v>0</v>
      </c>
      <c r="AD19" s="385">
        <f>IF(Z19=0,0,INDEX(产品数据库!G:G,MATCH(Z19,产品数据库!$C:$C,0))*AA19)</f>
        <v>0</v>
      </c>
      <c r="AE19" s="385">
        <f>IF(Z19=0,0,INDEX(产品数据库!H:H,MATCH(Z19,产品数据库!$C:$C,0))*AA19)</f>
        <v>0</v>
      </c>
      <c r="AF19" s="386">
        <f>IF(Z19=0,0,INDEX(产品数据库!AC:AC,MATCH(Z19,产品数据库!$C:$C,0)))</f>
        <v>0</v>
      </c>
      <c r="AG19" s="426">
        <f t="shared" si="7"/>
        <v>0</v>
      </c>
      <c r="AH19" s="427" t="str">
        <f t="shared" si="8"/>
        <v/>
      </c>
      <c r="AI19" s="428">
        <f>IF(Z19=0,0,IFERROR(INDEX(产品数据库!$A:$A,MATCH($Z19,产品数据库!$C:$C,0)),0))</f>
        <v>0</v>
      </c>
      <c r="AJ19" s="429">
        <f t="shared" si="9"/>
        <v>0</v>
      </c>
      <c r="AK19" s="429">
        <f t="shared" si="10"/>
        <v>0</v>
      </c>
      <c r="AL19" s="430">
        <f t="shared" si="11"/>
        <v>0</v>
      </c>
      <c r="AM19" s="4">
        <f t="shared" si="12"/>
        <v>1</v>
      </c>
      <c r="AN19" s="431"/>
      <c r="AO19" s="460"/>
      <c r="AP19" s="431"/>
      <c r="AR19" s="51">
        <f t="shared" si="13"/>
        <v>12</v>
      </c>
      <c r="AS19" s="458">
        <f t="shared" si="14"/>
        <v>3</v>
      </c>
      <c r="AT19" s="350" t="str">
        <f t="shared" si="15"/>
        <v>◆</v>
      </c>
      <c r="AU19" s="1063" t="str">
        <f>IF(AS19=0,"",INDEX(产品数据库!$C:$C,MATCH(AS19,产品数据库!$A:$A,0)))</f>
        <v>专业婚纱摄影</v>
      </c>
      <c r="AV19" s="1063"/>
      <c r="AW19" s="349">
        <f t="shared" si="16"/>
        <v>2</v>
      </c>
      <c r="AX19" s="350" t="str">
        <f>IF(AS19=0,0,INDEX(产品数据库!D:D,MATCH(AU19,产品数据库!$C:$C,0)))</f>
        <v>次</v>
      </c>
      <c r="AY19" s="350">
        <f>IF(AS19=0,0,INDEX(产品数据库!E:E,MATCH(AU19,产品数据库!$C:$C,0))*AW19)</f>
        <v>140</v>
      </c>
      <c r="AZ19" s="350">
        <f>IF(AS19=0,0,INDEX(产品数据库!G:G,MATCH(AU19,产品数据库!$C:$C,0))*AW19)</f>
        <v>0</v>
      </c>
      <c r="BA19" s="350">
        <f>IF(AS19=0,0,INDEX(产品数据库!H:H,MATCH(AU19,产品数据库!$C:$C,0))*AW19)</f>
        <v>400</v>
      </c>
      <c r="BB19" s="1064" t="str">
        <f t="shared" si="17"/>
        <v xml:space="preserve">◆ 专业婚纱摄影            | 2  次    140    0    | </v>
      </c>
      <c r="BC19" s="1065"/>
      <c r="BD19" s="1065"/>
      <c r="BE19" s="1066"/>
      <c r="BF19" s="371" t="str">
        <f t="shared" si="18"/>
        <v/>
      </c>
      <c r="BG19" s="6">
        <f t="shared" si="19"/>
        <v>19</v>
      </c>
      <c r="BH19" s="350">
        <f>业绩录入!FB$6</f>
        <v>0</v>
      </c>
      <c r="BI19" s="350">
        <f>业绩录入!CT$6</f>
        <v>0</v>
      </c>
      <c r="BJ19" s="350">
        <f>业绩录入!DX$6</f>
        <v>0</v>
      </c>
      <c r="BK19" s="498" t="str">
        <f t="shared" si="29"/>
        <v>◆ │  1  │曼妙40寸相框</v>
      </c>
      <c r="BL19" s="350" t="s">
        <v>307</v>
      </c>
      <c r="BM19" s="350">
        <v>3</v>
      </c>
      <c r="BN19" s="350">
        <v>2</v>
      </c>
      <c r="BO19" s="521" t="str">
        <f t="shared" si="20"/>
        <v>◆</v>
      </c>
      <c r="BP19" s="521">
        <f t="shared" si="21"/>
        <v>3</v>
      </c>
      <c r="BQ19" s="521">
        <f t="shared" si="22"/>
        <v>2</v>
      </c>
      <c r="BR19" s="459">
        <f t="shared" si="23"/>
        <v>0</v>
      </c>
      <c r="BS19" s="371" t="str">
        <f>IF($BO19="◆","◆ │"&amp;REPT(" ",3-LEN(BQ19))&amp;BQ19&amp;"  │"&amp;INDEX(产品数据库!$C:$C,MATCH(BP19,产品数据库!$A:$A,0)),0)</f>
        <v>◆ │  2  │专业婚纱摄影</v>
      </c>
      <c r="BT19" s="350">
        <f t="shared" si="24"/>
        <v>19</v>
      </c>
      <c r="BU19" s="522">
        <f>业绩录入!GR$6</f>
        <v>0</v>
      </c>
      <c r="BV19" s="522">
        <f>业绩录入!HW$6</f>
        <v>0</v>
      </c>
      <c r="BW19" s="522">
        <f>业绩录入!JA$6</f>
        <v>0</v>
      </c>
      <c r="BX19" s="522">
        <f>业绩录入!KE$6</f>
        <v>0</v>
      </c>
      <c r="BY19" s="522">
        <f>业绩录入!LI$6</f>
        <v>0</v>
      </c>
      <c r="BZ19" s="522">
        <f>业绩录入!MM$6</f>
        <v>0</v>
      </c>
      <c r="CA19" s="522">
        <f>业绩录入!NQ$6</f>
        <v>0</v>
      </c>
      <c r="CB19" s="522">
        <f>业绩录入!OU$6</f>
        <v>0</v>
      </c>
      <c r="CC19" s="536">
        <f t="shared" si="25"/>
        <v>0</v>
      </c>
      <c r="CD19" s="352" t="s">
        <v>253</v>
      </c>
      <c r="CE19" s="350">
        <v>0</v>
      </c>
      <c r="CF19" s="352">
        <v>0</v>
      </c>
      <c r="CG19" s="537">
        <v>0</v>
      </c>
      <c r="CH19" s="352">
        <v>0</v>
      </c>
      <c r="CI19" s="352">
        <v>0</v>
      </c>
      <c r="CJ19" s="487">
        <v>0</v>
      </c>
      <c r="CK19" s="541">
        <v>0</v>
      </c>
      <c r="CQ19" s="371" t="str">
        <f t="shared" si="26"/>
        <v>0   │0  │0   │0</v>
      </c>
      <c r="CS19" s="6">
        <f t="shared" si="27"/>
        <v>0</v>
      </c>
    </row>
    <row r="20" spans="1:97">
      <c r="A20" s="327"/>
      <c r="B20" s="328"/>
      <c r="C20" s="328"/>
      <c r="D20" s="328"/>
      <c r="E20" s="329">
        <f t="shared" si="28"/>
        <v>0</v>
      </c>
      <c r="F20" s="336">
        <v>0.5</v>
      </c>
      <c r="G20" s="330"/>
      <c r="H20" s="331"/>
      <c r="I20" s="32">
        <v>18</v>
      </c>
      <c r="J20" s="330"/>
      <c r="K20" s="345"/>
      <c r="L20" s="345"/>
      <c r="M20" s="346"/>
      <c r="N20" s="354"/>
      <c r="O20" s="351">
        <v>2015</v>
      </c>
      <c r="P20" s="353" t="s">
        <v>309</v>
      </c>
      <c r="Q20" s="371"/>
      <c r="R20" s="6" t="str">
        <f t="shared" si="1"/>
        <v/>
      </c>
      <c r="S20" s="364">
        <f t="shared" si="2"/>
        <v>0</v>
      </c>
      <c r="T20" s="365">
        <f t="shared" ref="T20:T25" si="30">IF(IFERROR(INDEX($A$3:$A$149,MATCH(IFERROR(INDEX($D$3:$D$149,MATCH($B20,$B$3:$B$149,0)),0),$B$3:$B$149,0)),0)=T$2,IFERROR(INDEX($D$3:$D$149,MATCH($B20,$B$3:$B$149,0)),0),0)</f>
        <v>0</v>
      </c>
      <c r="U20" s="365">
        <f t="shared" si="4"/>
        <v>0</v>
      </c>
      <c r="V20" s="366">
        <f t="shared" si="5"/>
        <v>0</v>
      </c>
      <c r="W20" s="370" t="str">
        <f t="shared" si="6"/>
        <v>按实际得分</v>
      </c>
      <c r="X20" s="2">
        <v>20</v>
      </c>
      <c r="Y20" s="383">
        <v>0</v>
      </c>
      <c r="Z20" s="387">
        <v>0</v>
      </c>
      <c r="AA20" s="387">
        <v>0</v>
      </c>
      <c r="AB20" s="385">
        <f>IF(Z20=0,0,INDEX(产品数据库!D:D,MATCH(Z20,产品数据库!$C:$C,0)))</f>
        <v>0</v>
      </c>
      <c r="AC20" s="385">
        <f>IF(Z20=0,0,INDEX(产品数据库!E:E,MATCH(Z20,产品数据库!$C:$C,0))*AA20)</f>
        <v>0</v>
      </c>
      <c r="AD20" s="385">
        <f>IF(Z20=0,0,INDEX(产品数据库!G:G,MATCH(Z20,产品数据库!$C:$C,0))*AA20)</f>
        <v>0</v>
      </c>
      <c r="AE20" s="385">
        <f>IF(Z20=0,0,INDEX(产品数据库!H:H,MATCH(Z20,产品数据库!$C:$C,0))*AA20)</f>
        <v>0</v>
      </c>
      <c r="AF20" s="386">
        <f>IF(Z20=0,0,INDEX(产品数据库!AC:AC,MATCH(Z20,产品数据库!$C:$C,0)))</f>
        <v>0</v>
      </c>
      <c r="AG20" s="426">
        <f t="shared" si="7"/>
        <v>0</v>
      </c>
      <c r="AH20" s="427" t="str">
        <f t="shared" si="8"/>
        <v/>
      </c>
      <c r="AI20" s="428">
        <f>IF(Z20=0,0,IFERROR(INDEX(产品数据库!$A:$A,MATCH($Z20,产品数据库!$C:$C,0)),0))</f>
        <v>0</v>
      </c>
      <c r="AJ20" s="429">
        <f t="shared" si="9"/>
        <v>0</v>
      </c>
      <c r="AK20" s="429">
        <f t="shared" si="10"/>
        <v>0</v>
      </c>
      <c r="AL20" s="430">
        <f t="shared" si="11"/>
        <v>0</v>
      </c>
      <c r="AM20" s="4">
        <f t="shared" si="12"/>
        <v>1</v>
      </c>
      <c r="AN20" s="431"/>
      <c r="AO20" s="460"/>
      <c r="AP20" s="431"/>
      <c r="AR20" s="51">
        <f t="shared" si="13"/>
        <v>12</v>
      </c>
      <c r="AS20" s="458">
        <f t="shared" si="14"/>
        <v>13</v>
      </c>
      <c r="AT20" s="350" t="str">
        <f t="shared" si="15"/>
        <v>◆</v>
      </c>
      <c r="AU20" s="1063" t="str">
        <f>IF(AS20=0,"",INDEX(产品数据库!$C:$C,MATCH(AS20,产品数据库!$A:$A,0)))</f>
        <v>曼妙40寸相框</v>
      </c>
      <c r="AV20" s="1063"/>
      <c r="AW20" s="349">
        <f t="shared" si="16"/>
        <v>1</v>
      </c>
      <c r="AX20" s="350" t="str">
        <f>IF(AS20=0,0,INDEX(产品数据库!D:D,MATCH(AU20,产品数据库!$C:$C,0)))</f>
        <v>幅</v>
      </c>
      <c r="AY20" s="350">
        <f>IF(AS20=0,0,INDEX(产品数据库!E:E,MATCH(AU20,产品数据库!$C:$C,0))*AW20)</f>
        <v>0</v>
      </c>
      <c r="AZ20" s="350">
        <f>IF(AS20=0,0,INDEX(产品数据库!G:G,MATCH(AU20,产品数据库!$C:$C,0))*AW20)</f>
        <v>160</v>
      </c>
      <c r="BA20" s="350">
        <f>IF(AS20=0,0,INDEX(产品数据库!H:H,MATCH(AU20,产品数据库!$C:$C,0))*AW20)</f>
        <v>860</v>
      </c>
      <c r="BB20" s="1064" t="str">
        <f t="shared" si="17"/>
        <v xml:space="preserve">◆ 曼妙40寸相框            | 1  幅    0      160  | </v>
      </c>
      <c r="BC20" s="1065"/>
      <c r="BD20" s="1065"/>
      <c r="BE20" s="1066"/>
      <c r="BF20" s="371" t="str">
        <f t="shared" si="18"/>
        <v/>
      </c>
      <c r="BG20" s="6">
        <f t="shared" si="19"/>
        <v>20</v>
      </c>
      <c r="BH20" s="350">
        <f>业绩录入!FC$6</f>
        <v>0</v>
      </c>
      <c r="BI20" s="350">
        <f>业绩录入!CU$6</f>
        <v>0</v>
      </c>
      <c r="BJ20" s="350">
        <f>业绩录入!DY$6</f>
        <v>0</v>
      </c>
      <c r="BK20" s="498" t="str">
        <f t="shared" si="29"/>
        <v>◆ │  1  │专业修图师精修照片</v>
      </c>
      <c r="BL20" s="350" t="s">
        <v>307</v>
      </c>
      <c r="BM20" s="350">
        <v>13</v>
      </c>
      <c r="BN20" s="350">
        <v>1</v>
      </c>
      <c r="BO20" s="521" t="str">
        <f t="shared" si="20"/>
        <v>◆</v>
      </c>
      <c r="BP20" s="521">
        <f t="shared" si="21"/>
        <v>13</v>
      </c>
      <c r="BQ20" s="521">
        <f t="shared" si="22"/>
        <v>1</v>
      </c>
      <c r="BR20" s="459">
        <f t="shared" si="23"/>
        <v>0</v>
      </c>
      <c r="BS20" s="371" t="str">
        <f>IF($BO20="◆","◆ │"&amp;REPT(" ",3-LEN(BQ20))&amp;BQ20&amp;"  │"&amp;INDEX(产品数据库!$C:$C,MATCH(BP20,产品数据库!$A:$A,0)),0)</f>
        <v>◆ │  1  │曼妙40寸相框</v>
      </c>
      <c r="BT20" s="350">
        <f t="shared" si="24"/>
        <v>20</v>
      </c>
      <c r="BU20" s="522">
        <f>业绩录入!GS$6</f>
        <v>0</v>
      </c>
      <c r="BV20" s="522">
        <f>业绩录入!HX$6</f>
        <v>0</v>
      </c>
      <c r="BW20" s="522">
        <f>业绩录入!JB$6</f>
        <v>0</v>
      </c>
      <c r="BX20" s="522">
        <f>业绩录入!KF$6</f>
        <v>0</v>
      </c>
      <c r="BY20" s="522">
        <f>业绩录入!LJ$6</f>
        <v>0</v>
      </c>
      <c r="BZ20" s="522">
        <f>业绩录入!MN$6</f>
        <v>0</v>
      </c>
      <c r="CA20" s="522">
        <f>业绩录入!NR$6</f>
        <v>0</v>
      </c>
      <c r="CB20" s="522">
        <f>业绩录入!OV$6</f>
        <v>0</v>
      </c>
      <c r="CC20" s="536">
        <f t="shared" si="25"/>
        <v>0</v>
      </c>
      <c r="CD20" s="352" t="s">
        <v>253</v>
      </c>
      <c r="CE20" s="350">
        <v>0</v>
      </c>
      <c r="CF20" s="352">
        <v>0</v>
      </c>
      <c r="CG20" s="537">
        <v>0</v>
      </c>
      <c r="CH20" s="352">
        <v>0</v>
      </c>
      <c r="CI20" s="352">
        <v>0</v>
      </c>
      <c r="CJ20" s="487">
        <v>0</v>
      </c>
      <c r="CK20" s="541">
        <v>0</v>
      </c>
      <c r="CQ20" s="371" t="str">
        <f t="shared" si="26"/>
        <v>0   │0  │0   │0</v>
      </c>
      <c r="CS20" s="6">
        <f t="shared" si="27"/>
        <v>0</v>
      </c>
    </row>
    <row r="21" spans="1:97">
      <c r="A21" s="327"/>
      <c r="B21" s="328"/>
      <c r="C21" s="328"/>
      <c r="D21" s="328"/>
      <c r="E21" s="329">
        <f t="shared" si="28"/>
        <v>0</v>
      </c>
      <c r="F21" s="335">
        <v>0.7</v>
      </c>
      <c r="G21" s="330"/>
      <c r="H21" s="331"/>
      <c r="I21" s="32">
        <v>19</v>
      </c>
      <c r="J21" s="330"/>
      <c r="K21" s="345"/>
      <c r="L21" s="345"/>
      <c r="M21" s="346"/>
      <c r="N21" s="354"/>
      <c r="O21" s="351">
        <v>2014</v>
      </c>
      <c r="P21" s="1073" t="s">
        <v>310</v>
      </c>
      <c r="Q21" s="1073"/>
      <c r="R21" s="6" t="str">
        <f t="shared" si="1"/>
        <v/>
      </c>
      <c r="S21" s="364">
        <f t="shared" si="2"/>
        <v>0</v>
      </c>
      <c r="T21" s="365">
        <f t="shared" si="30"/>
        <v>0</v>
      </c>
      <c r="U21" s="365">
        <f t="shared" si="4"/>
        <v>0</v>
      </c>
      <c r="V21" s="366">
        <f t="shared" si="5"/>
        <v>0</v>
      </c>
      <c r="W21" s="370">
        <f t="shared" si="6"/>
        <v>0</v>
      </c>
      <c r="X21" s="2">
        <v>21</v>
      </c>
      <c r="Y21" s="383">
        <v>0</v>
      </c>
      <c r="Z21" s="387">
        <v>0</v>
      </c>
      <c r="AA21" s="387">
        <v>0</v>
      </c>
      <c r="AB21" s="385">
        <f>IF(Z21=0,0,INDEX(产品数据库!D:D,MATCH(Z21,产品数据库!$C:$C,0)))</f>
        <v>0</v>
      </c>
      <c r="AC21" s="385">
        <f>IF(Z21=0,0,INDEX(产品数据库!E:E,MATCH(Z21,产品数据库!$C:$C,0))*AA21)</f>
        <v>0</v>
      </c>
      <c r="AD21" s="385">
        <f>IF(Z21=0,0,INDEX(产品数据库!G:G,MATCH(Z21,产品数据库!$C:$C,0))*AA21)</f>
        <v>0</v>
      </c>
      <c r="AE21" s="385">
        <f>IF(Z21=0,0,INDEX(产品数据库!H:H,MATCH(Z21,产品数据库!$C:$C,0))*AA21)</f>
        <v>0</v>
      </c>
      <c r="AF21" s="386">
        <f>IF(Z21=0,0,INDEX(产品数据库!AC:AC,MATCH(Z21,产品数据库!$C:$C,0)))</f>
        <v>0</v>
      </c>
      <c r="AG21" s="426">
        <f t="shared" si="7"/>
        <v>0</v>
      </c>
      <c r="AH21" s="427" t="str">
        <f t="shared" si="8"/>
        <v/>
      </c>
      <c r="AI21" s="428">
        <f>IF(Z21=0,0,IFERROR(INDEX(产品数据库!$A:$A,MATCH($Z21,产品数据库!$C:$C,0)),0))</f>
        <v>0</v>
      </c>
      <c r="AJ21" s="429">
        <f t="shared" si="9"/>
        <v>0</v>
      </c>
      <c r="AK21" s="429">
        <f t="shared" si="10"/>
        <v>0</v>
      </c>
      <c r="AL21" s="430">
        <f t="shared" si="11"/>
        <v>0</v>
      </c>
      <c r="AM21" s="4">
        <f t="shared" si="12"/>
        <v>1</v>
      </c>
      <c r="AN21" s="431"/>
      <c r="AO21" s="460"/>
      <c r="AP21" s="431"/>
      <c r="AR21" s="51">
        <f t="shared" si="13"/>
        <v>18</v>
      </c>
      <c r="AS21" s="458">
        <f t="shared" si="14"/>
        <v>8</v>
      </c>
      <c r="AT21" s="350" t="str">
        <f t="shared" si="15"/>
        <v>◆</v>
      </c>
      <c r="AU21" s="1063" t="str">
        <f>IF(AS21=0,"",INDEX(产品数据库!$C:$C,MATCH(AS21,产品数据库!$A:$A,0)))</f>
        <v>专业修图师精修照片</v>
      </c>
      <c r="AV21" s="1063"/>
      <c r="AW21" s="349">
        <f t="shared" si="16"/>
        <v>1</v>
      </c>
      <c r="AX21" s="350" t="str">
        <f>IF(AS21=0,0,INDEX(产品数据库!D:D,MATCH(AU21,产品数据库!$C:$C,0)))</f>
        <v>次</v>
      </c>
      <c r="AY21" s="350">
        <f>IF(AS21=0,0,INDEX(产品数据库!E:E,MATCH(AU21,产品数据库!$C:$C,0))*AW21)</f>
        <v>5</v>
      </c>
      <c r="AZ21" s="350">
        <f>IF(AS21=0,0,INDEX(产品数据库!G:G,MATCH(AU21,产品数据库!$C:$C,0))*AW21)</f>
        <v>0</v>
      </c>
      <c r="BA21" s="350">
        <f>IF(AS21=0,0,INDEX(产品数据库!H:H,MATCH(AU21,产品数据库!$C:$C,0))*AW21)</f>
        <v>20</v>
      </c>
      <c r="BB21" s="1064" t="str">
        <f t="shared" si="17"/>
        <v xml:space="preserve">◆ 专业修图师精修照片      | 1  次    5      0    | </v>
      </c>
      <c r="BC21" s="1065"/>
      <c r="BD21" s="1065"/>
      <c r="BE21" s="1066"/>
      <c r="BF21" s="371" t="str">
        <f t="shared" si="18"/>
        <v/>
      </c>
      <c r="BG21" s="6">
        <f t="shared" si="19"/>
        <v>21</v>
      </c>
      <c r="BH21" s="350">
        <f>业绩录入!FD$6</f>
        <v>0</v>
      </c>
      <c r="BI21" s="350">
        <f>业绩录入!CV$6</f>
        <v>0</v>
      </c>
      <c r="BJ21" s="350">
        <f>业绩录入!DZ$6</f>
        <v>0</v>
      </c>
      <c r="BK21" s="498">
        <f t="shared" si="29"/>
        <v>0</v>
      </c>
      <c r="BL21" s="350" t="s">
        <v>307</v>
      </c>
      <c r="BM21" s="350">
        <v>8</v>
      </c>
      <c r="BN21" s="350">
        <v>1</v>
      </c>
      <c r="BO21" s="521" t="str">
        <f t="shared" si="20"/>
        <v>◆</v>
      </c>
      <c r="BP21" s="521">
        <f t="shared" si="21"/>
        <v>8</v>
      </c>
      <c r="BQ21" s="521">
        <f t="shared" si="22"/>
        <v>1</v>
      </c>
      <c r="BR21" s="459">
        <f t="shared" si="23"/>
        <v>0</v>
      </c>
      <c r="BS21" s="371" t="str">
        <f>IF($BO21="◆","◆ │"&amp;REPT(" ",3-LEN(BQ21))&amp;BQ21&amp;"  │"&amp;INDEX(产品数据库!$C:$C,MATCH(BP21,产品数据库!$A:$A,0)),0)</f>
        <v>◆ │  1  │专业修图师精修照片</v>
      </c>
      <c r="BT21" s="350">
        <f t="shared" si="24"/>
        <v>21</v>
      </c>
      <c r="BU21" s="522">
        <f>业绩录入!GT$6</f>
        <v>0</v>
      </c>
      <c r="BV21" s="522">
        <f>业绩录入!HY$6</f>
        <v>0</v>
      </c>
      <c r="BW21" s="522">
        <f>业绩录入!JC$6</f>
        <v>0</v>
      </c>
      <c r="BX21" s="522">
        <f>业绩录入!KG$6</f>
        <v>0</v>
      </c>
      <c r="BY21" s="522">
        <f>业绩录入!LK$6</f>
        <v>0</v>
      </c>
      <c r="BZ21" s="522">
        <f>业绩录入!MO$6</f>
        <v>0</v>
      </c>
      <c r="CA21" s="522">
        <f>业绩录入!NS$6</f>
        <v>0</v>
      </c>
      <c r="CB21" s="522">
        <f>业绩录入!OW$6</f>
        <v>0</v>
      </c>
      <c r="CC21" s="536">
        <f t="shared" si="25"/>
        <v>0</v>
      </c>
      <c r="CD21" s="352" t="s">
        <v>253</v>
      </c>
      <c r="CE21" s="350">
        <v>0</v>
      </c>
      <c r="CF21" s="352">
        <v>0</v>
      </c>
      <c r="CG21" s="537">
        <v>0</v>
      </c>
      <c r="CH21" s="352">
        <v>0</v>
      </c>
      <c r="CI21" s="352">
        <v>0</v>
      </c>
      <c r="CJ21" s="487">
        <v>0</v>
      </c>
      <c r="CK21" s="541">
        <v>0</v>
      </c>
      <c r="CQ21" s="371" t="str">
        <f t="shared" si="26"/>
        <v>0   │0  │0   │0</v>
      </c>
      <c r="CS21" s="6">
        <f t="shared" si="27"/>
        <v>0</v>
      </c>
    </row>
    <row r="22" spans="1:97">
      <c r="A22" s="327"/>
      <c r="B22" s="328"/>
      <c r="C22" s="328"/>
      <c r="D22" s="328"/>
      <c r="E22" s="329">
        <f t="shared" si="28"/>
        <v>0</v>
      </c>
      <c r="F22" s="336">
        <v>1</v>
      </c>
      <c r="G22" s="330"/>
      <c r="H22" s="331"/>
      <c r="I22" s="32">
        <v>20</v>
      </c>
      <c r="J22" s="330"/>
      <c r="K22" s="345"/>
      <c r="L22" s="345"/>
      <c r="M22" s="346"/>
      <c r="N22" s="355"/>
      <c r="O22" s="352">
        <v>2013</v>
      </c>
      <c r="P22" s="350">
        <v>0</v>
      </c>
      <c r="Q22" s="350"/>
      <c r="R22" s="6" t="str">
        <f t="shared" si="1"/>
        <v/>
      </c>
      <c r="S22" s="364">
        <f t="shared" si="2"/>
        <v>0</v>
      </c>
      <c r="T22" s="365">
        <f t="shared" si="30"/>
        <v>0</v>
      </c>
      <c r="U22" s="365">
        <f t="shared" si="4"/>
        <v>0</v>
      </c>
      <c r="V22" s="366">
        <f t="shared" si="5"/>
        <v>0</v>
      </c>
      <c r="W22" s="370">
        <f t="shared" si="6"/>
        <v>0</v>
      </c>
      <c r="X22" s="2">
        <v>22</v>
      </c>
      <c r="Y22" s="383">
        <v>0</v>
      </c>
      <c r="Z22" s="387">
        <v>0</v>
      </c>
      <c r="AA22" s="387">
        <v>0</v>
      </c>
      <c r="AB22" s="385">
        <f>IF(Z22=0,0,INDEX(产品数据库!D:D,MATCH(Z22,产品数据库!$C:$C,0)))</f>
        <v>0</v>
      </c>
      <c r="AC22" s="385">
        <f>IF(Z22=0,0,INDEX(产品数据库!E:E,MATCH(Z22,产品数据库!$C:$C,0))*AA22)</f>
        <v>0</v>
      </c>
      <c r="AD22" s="385">
        <f>IF(Z22=0,0,INDEX(产品数据库!G:G,MATCH(Z22,产品数据库!$C:$C,0))*AA22)</f>
        <v>0</v>
      </c>
      <c r="AE22" s="385">
        <f>IF(Z22=0,0,INDEX(产品数据库!H:H,MATCH(Z22,产品数据库!$C:$C,0))*AA22)</f>
        <v>0</v>
      </c>
      <c r="AF22" s="386">
        <f>IF(Z22=0,0,INDEX(产品数据库!AC:AC,MATCH(Z22,产品数据库!$C:$C,0)))</f>
        <v>0</v>
      </c>
      <c r="AG22" s="426">
        <f t="shared" si="7"/>
        <v>0</v>
      </c>
      <c r="AH22" s="427" t="str">
        <f t="shared" si="8"/>
        <v/>
      </c>
      <c r="AI22" s="428">
        <f>IF(Z22=0,0,IFERROR(INDEX(产品数据库!$A:$A,MATCH($Z22,产品数据库!$C:$C,0)),0))</f>
        <v>0</v>
      </c>
      <c r="AJ22" s="429">
        <f t="shared" si="9"/>
        <v>0</v>
      </c>
      <c r="AK22" s="429">
        <f t="shared" si="10"/>
        <v>0</v>
      </c>
      <c r="AL22" s="430">
        <f t="shared" si="11"/>
        <v>0</v>
      </c>
      <c r="AM22" s="4">
        <f t="shared" si="12"/>
        <v>1</v>
      </c>
      <c r="AN22" s="431"/>
      <c r="AO22" s="460"/>
      <c r="AP22" s="431"/>
      <c r="AR22" s="51">
        <f t="shared" si="13"/>
        <v>0</v>
      </c>
      <c r="AS22" s="458">
        <f t="shared" si="14"/>
        <v>0</v>
      </c>
      <c r="AT22" s="350">
        <f t="shared" si="15"/>
        <v>0</v>
      </c>
      <c r="AU22" s="1063" t="str">
        <f>IF(AS22=0,"",INDEX(产品数据库!$C:$C,MATCH(AS22,产品数据库!$A:$A,0)))</f>
        <v/>
      </c>
      <c r="AV22" s="1063"/>
      <c r="AW22" s="349">
        <f t="shared" si="16"/>
        <v>0</v>
      </c>
      <c r="AX22" s="350">
        <f>IF(AS22=0,0,INDEX(产品数据库!D:D,MATCH(AU22,产品数据库!$C:$C,0)))</f>
        <v>0</v>
      </c>
      <c r="AY22" s="350">
        <f>IF(AS22=0,0,INDEX(产品数据库!E:E,MATCH(AU22,产品数据库!$C:$C,0))*AW22)</f>
        <v>0</v>
      </c>
      <c r="AZ22" s="350">
        <f>IF(AS22=0,0,INDEX(产品数据库!G:G,MATCH(AU22,产品数据库!$C:$C,0))*AW22)</f>
        <v>0</v>
      </c>
      <c r="BA22" s="350">
        <f>IF(AS22=0,0,INDEX(产品数据库!H:H,MATCH(AU22,产品数据库!$C:$C,0))*AW22)</f>
        <v>0</v>
      </c>
      <c r="BB22" s="1064">
        <f t="shared" si="17"/>
        <v>0</v>
      </c>
      <c r="BC22" s="1065"/>
      <c r="BD22" s="1065"/>
      <c r="BE22" s="1066"/>
      <c r="BF22" s="371">
        <f t="shared" ref="BF22:BF36" si="31">IFERROR(INDEX($CJ$7:$CJ$36,MATCH(AS22,$CD$7:$CD$36,0)),"")</f>
        <v>0</v>
      </c>
      <c r="BG22" s="6" t="str">
        <f t="shared" si="19"/>
        <v/>
      </c>
      <c r="BH22" s="350"/>
      <c r="BI22" s="350"/>
      <c r="BJ22" s="350"/>
      <c r="BK22" s="498">
        <f t="shared" si="29"/>
        <v>0</v>
      </c>
      <c r="BL22" s="350"/>
      <c r="BM22" s="350"/>
      <c r="BN22" s="350"/>
      <c r="BO22" s="521">
        <f t="shared" si="20"/>
        <v>0</v>
      </c>
      <c r="BP22" s="521">
        <f t="shared" si="21"/>
        <v>0</v>
      </c>
      <c r="BQ22" s="521">
        <f t="shared" si="22"/>
        <v>0</v>
      </c>
      <c r="BR22" s="459">
        <f t="shared" si="23"/>
        <v>0</v>
      </c>
      <c r="BS22" s="371">
        <f>IF($BO22="◆","◆ │"&amp;REPT(" ",3-LEN(BQ22))&amp;BQ22&amp;"  │"&amp;INDEX(产品数据库!$C:$C,MATCH(BP22,产品数据库!$A:$A,0)),0)</f>
        <v>0</v>
      </c>
      <c r="BT22" s="350" t="str">
        <f t="shared" si="24"/>
        <v/>
      </c>
      <c r="BU22" s="522">
        <f>业绩录入!GU$6</f>
        <v>0</v>
      </c>
      <c r="BV22" s="522">
        <f>业绩录入!HZ$6</f>
        <v>0</v>
      </c>
      <c r="BW22" s="522">
        <f>业绩录入!JD$6</f>
        <v>0</v>
      </c>
      <c r="BX22" s="522">
        <f>业绩录入!KH$6</f>
        <v>0</v>
      </c>
      <c r="BY22" s="522">
        <f>业绩录入!LL$6</f>
        <v>0</v>
      </c>
      <c r="BZ22" s="522">
        <f>业绩录入!MP$6</f>
        <v>0</v>
      </c>
      <c r="CA22" s="522">
        <f>业绩录入!NT$6</f>
        <v>0</v>
      </c>
      <c r="CB22" s="522">
        <f>业绩录入!OX$6</f>
        <v>0</v>
      </c>
      <c r="CC22" s="536">
        <f t="shared" si="25"/>
        <v>0</v>
      </c>
      <c r="CD22" s="352" t="s">
        <v>251</v>
      </c>
      <c r="CE22" s="350">
        <v>0</v>
      </c>
      <c r="CF22" s="352">
        <v>0</v>
      </c>
      <c r="CG22" s="537">
        <v>0</v>
      </c>
      <c r="CH22" s="352">
        <v>0</v>
      </c>
      <c r="CI22" s="352">
        <v>0</v>
      </c>
      <c r="CJ22" s="487">
        <v>0</v>
      </c>
      <c r="CK22" s="541">
        <v>0</v>
      </c>
      <c r="CQ22" s="371" t="str">
        <f t="shared" si="26"/>
        <v>0   │0  │0   │0</v>
      </c>
      <c r="CS22" s="6">
        <f t="shared" si="27"/>
        <v>0</v>
      </c>
    </row>
    <row r="23" spans="1:97">
      <c r="A23" s="327"/>
      <c r="B23" s="328"/>
      <c r="C23" s="328"/>
      <c r="D23" s="328"/>
      <c r="E23" s="329">
        <f t="shared" si="28"/>
        <v>0</v>
      </c>
      <c r="G23" s="330"/>
      <c r="H23" s="331"/>
      <c r="I23" s="32">
        <v>21</v>
      </c>
      <c r="J23" s="330"/>
      <c r="K23" s="345"/>
      <c r="L23" s="345"/>
      <c r="M23" s="346"/>
      <c r="N23" s="355"/>
      <c r="O23" s="352">
        <v>2012</v>
      </c>
      <c r="P23" s="356" t="str">
        <f>IFERROR(INDEX($W$6:$W$36,MATCH(ROW(A6)+$P$22,$X$6:$X$36,0)),0)</f>
        <v>范勇</v>
      </c>
      <c r="Q23" s="372" t="str">
        <f>IF(P23=0,"",P23&amp;REPT(".",6-LENB(P23))&amp;"|"&amp;P34&amp;REPT(".",6-LENB(P34)))</f>
        <v>范勇..|总经理</v>
      </c>
      <c r="R23" s="6" t="str">
        <f t="shared" si="1"/>
        <v/>
      </c>
      <c r="S23" s="364">
        <f t="shared" si="2"/>
        <v>0</v>
      </c>
      <c r="T23" s="365">
        <f t="shared" si="30"/>
        <v>0</v>
      </c>
      <c r="U23" s="365">
        <f t="shared" si="4"/>
        <v>0</v>
      </c>
      <c r="V23" s="366">
        <f t="shared" si="5"/>
        <v>0</v>
      </c>
      <c r="W23" s="370">
        <f t="shared" si="6"/>
        <v>0</v>
      </c>
      <c r="X23" s="2">
        <v>23</v>
      </c>
      <c r="Y23" s="383">
        <v>0</v>
      </c>
      <c r="Z23" s="387">
        <v>0</v>
      </c>
      <c r="AA23" s="387">
        <v>0</v>
      </c>
      <c r="AB23" s="385">
        <f>IF(Z23=0,0,INDEX(产品数据库!D:D,MATCH(Z23,产品数据库!$C:$C,0)))</f>
        <v>0</v>
      </c>
      <c r="AC23" s="385">
        <f>IF(Z23=0,0,INDEX(产品数据库!E:E,MATCH(Z23,产品数据库!$C:$C,0))*AA23)</f>
        <v>0</v>
      </c>
      <c r="AD23" s="385">
        <f>IF(Z23=0,0,INDEX(产品数据库!G:G,MATCH(Z23,产品数据库!$C:$C,0))*AA23)</f>
        <v>0</v>
      </c>
      <c r="AE23" s="385">
        <f>IF(Z23=0,0,INDEX(产品数据库!H:H,MATCH(Z23,产品数据库!$C:$C,0))*AA23)</f>
        <v>0</v>
      </c>
      <c r="AF23" s="386">
        <f>IF(Z23=0,0,INDEX(产品数据库!AC:AC,MATCH(Z23,产品数据库!$C:$C,0)))</f>
        <v>0</v>
      </c>
      <c r="AG23" s="426">
        <f t="shared" si="7"/>
        <v>0</v>
      </c>
      <c r="AH23" s="427" t="str">
        <f t="shared" si="8"/>
        <v/>
      </c>
      <c r="AI23" s="428">
        <f>IF(Z23=0,0,IFERROR(INDEX(产品数据库!$A:$A,MATCH($Z23,产品数据库!$C:$C,0)),0))</f>
        <v>0</v>
      </c>
      <c r="AJ23" s="429">
        <f t="shared" si="9"/>
        <v>0</v>
      </c>
      <c r="AK23" s="429">
        <f t="shared" si="10"/>
        <v>0</v>
      </c>
      <c r="AL23" s="430">
        <f t="shared" si="11"/>
        <v>0</v>
      </c>
      <c r="AM23" s="4">
        <f t="shared" si="12"/>
        <v>1</v>
      </c>
      <c r="AN23" s="431"/>
      <c r="AO23" s="460"/>
      <c r="AP23" s="431"/>
      <c r="AR23" s="51">
        <f t="shared" si="13"/>
        <v>0</v>
      </c>
      <c r="AS23" s="458">
        <f t="shared" si="14"/>
        <v>0</v>
      </c>
      <c r="AT23" s="350">
        <f t="shared" si="15"/>
        <v>0</v>
      </c>
      <c r="AU23" s="1063" t="str">
        <f>IF(AS23=0,"",INDEX(产品数据库!$C:$C,MATCH(AS23,产品数据库!$A:$A,0)))</f>
        <v/>
      </c>
      <c r="AV23" s="1063"/>
      <c r="AW23" s="349">
        <f t="shared" si="16"/>
        <v>0</v>
      </c>
      <c r="AX23" s="350">
        <f>IF(AS23=0,0,INDEX(产品数据库!D:D,MATCH(AU23,产品数据库!$C:$C,0)))</f>
        <v>0</v>
      </c>
      <c r="AY23" s="350">
        <f>IF(AS23=0,0,INDEX(产品数据库!E:E,MATCH(AU23,产品数据库!$C:$C,0))*AW23)</f>
        <v>0</v>
      </c>
      <c r="AZ23" s="350">
        <f>IF(AS23=0,0,INDEX(产品数据库!G:G,MATCH(AU23,产品数据库!$C:$C,0))*AW23)</f>
        <v>0</v>
      </c>
      <c r="BA23" s="350">
        <f>IF(AS23=0,0,INDEX(产品数据库!H:H,MATCH(AU23,产品数据库!$C:$C,0))*AW23)</f>
        <v>0</v>
      </c>
      <c r="BB23" s="1064">
        <f t="shared" si="17"/>
        <v>0</v>
      </c>
      <c r="BC23" s="1065"/>
      <c r="BD23" s="1065"/>
      <c r="BE23" s="1066"/>
      <c r="BF23" s="371">
        <f t="shared" si="31"/>
        <v>0</v>
      </c>
      <c r="BG23" s="6" t="str">
        <f t="shared" si="19"/>
        <v/>
      </c>
      <c r="BH23" s="350"/>
      <c r="BI23" s="350"/>
      <c r="BJ23" s="350"/>
      <c r="BK23" s="498">
        <f t="shared" si="29"/>
        <v>0</v>
      </c>
      <c r="BL23" s="350"/>
      <c r="BM23" s="350"/>
      <c r="BN23" s="350"/>
      <c r="BO23" s="521">
        <f t="shared" si="20"/>
        <v>0</v>
      </c>
      <c r="BP23" s="521">
        <f t="shared" si="21"/>
        <v>0</v>
      </c>
      <c r="BQ23" s="521">
        <f t="shared" si="22"/>
        <v>0</v>
      </c>
      <c r="BR23" s="459">
        <f t="shared" si="23"/>
        <v>0</v>
      </c>
      <c r="BS23" s="371">
        <f>IF($BO23="◆","◆ │"&amp;REPT(" ",3-LEN(BQ23))&amp;BQ23&amp;"  │"&amp;INDEX(产品数据库!$C:$C,MATCH(BP23,产品数据库!$A:$A,0)),0)</f>
        <v>0</v>
      </c>
      <c r="BT23" s="350" t="str">
        <f t="shared" si="24"/>
        <v/>
      </c>
      <c r="BU23" s="522">
        <f>业绩录入!GV$6</f>
        <v>0</v>
      </c>
      <c r="BV23" s="522">
        <f>业绩录入!IA$6</f>
        <v>0</v>
      </c>
      <c r="BW23" s="522">
        <f>业绩录入!JE$6</f>
        <v>0</v>
      </c>
      <c r="BX23" s="522">
        <f>业绩录入!KI$6</f>
        <v>0</v>
      </c>
      <c r="BY23" s="522">
        <f>业绩录入!LM$6</f>
        <v>0</v>
      </c>
      <c r="BZ23" s="522">
        <f>业绩录入!MQ$6</f>
        <v>0</v>
      </c>
      <c r="CA23" s="522">
        <f>业绩录入!NU$6</f>
        <v>0</v>
      </c>
      <c r="CB23" s="522">
        <f>业绩录入!OY$6</f>
        <v>0</v>
      </c>
      <c r="CC23" s="536">
        <f t="shared" si="25"/>
        <v>0</v>
      </c>
      <c r="CD23" s="352" t="s">
        <v>251</v>
      </c>
      <c r="CE23" s="350">
        <v>0</v>
      </c>
      <c r="CF23" s="352">
        <v>0</v>
      </c>
      <c r="CG23" s="537">
        <v>0</v>
      </c>
      <c r="CH23" s="352">
        <v>0</v>
      </c>
      <c r="CI23" s="352">
        <v>0</v>
      </c>
      <c r="CJ23" s="487">
        <v>0</v>
      </c>
      <c r="CK23" s="541">
        <v>0</v>
      </c>
      <c r="CQ23" s="371" t="str">
        <f t="shared" si="26"/>
        <v>0   │0  │0   │0</v>
      </c>
      <c r="CS23" s="6">
        <f t="shared" si="27"/>
        <v>0</v>
      </c>
    </row>
    <row r="24" spans="1:97">
      <c r="A24" s="327"/>
      <c r="B24" s="328"/>
      <c r="C24" s="328"/>
      <c r="D24" s="328"/>
      <c r="E24" s="329">
        <f t="shared" si="28"/>
        <v>0</v>
      </c>
      <c r="F24" s="337" t="s">
        <v>201</v>
      </c>
      <c r="G24" s="330"/>
      <c r="H24" s="331"/>
      <c r="I24" s="32">
        <v>22</v>
      </c>
      <c r="J24" s="330"/>
      <c r="K24" s="345"/>
      <c r="L24" s="345"/>
      <c r="M24" s="346"/>
      <c r="N24" s="355"/>
      <c r="O24" s="352">
        <v>2011</v>
      </c>
      <c r="P24" s="356" t="str">
        <f t="shared" ref="P24:P32" si="32">IFERROR(INDEX($W$6:$W$36,MATCH(ROW(A7)+$P$22,$X$6:$X$36,0)),0)</f>
        <v>贺欢</v>
      </c>
      <c r="Q24" s="372" t="str">
        <f t="shared" ref="Q24:Q32" si="33">IF(P24=0,"",P24&amp;REPT(".",6-LENB(P24))&amp;"|"&amp;P35&amp;REPT(".",6-LENB(P35)))</f>
        <v>贺欢..|副总..</v>
      </c>
      <c r="R24" s="6" t="str">
        <f t="shared" si="1"/>
        <v/>
      </c>
      <c r="S24" s="364">
        <f t="shared" si="2"/>
        <v>0</v>
      </c>
      <c r="T24" s="365">
        <f t="shared" si="30"/>
        <v>0</v>
      </c>
      <c r="U24" s="365">
        <f t="shared" si="4"/>
        <v>0</v>
      </c>
      <c r="V24" s="366">
        <f t="shared" si="5"/>
        <v>0</v>
      </c>
      <c r="W24" s="370">
        <f t="shared" si="6"/>
        <v>0</v>
      </c>
      <c r="X24" s="2">
        <v>24</v>
      </c>
      <c r="Y24" s="383">
        <v>0</v>
      </c>
      <c r="Z24" s="387">
        <v>0</v>
      </c>
      <c r="AA24" s="387">
        <v>0</v>
      </c>
      <c r="AB24" s="385">
        <f>IF(Z24=0,0,INDEX(产品数据库!D:D,MATCH(Z24,产品数据库!$C:$C,0)))</f>
        <v>0</v>
      </c>
      <c r="AC24" s="385">
        <f>IF(Z24=0,0,INDEX(产品数据库!E:E,MATCH(Z24,产品数据库!$C:$C,0))*AA24)</f>
        <v>0</v>
      </c>
      <c r="AD24" s="385">
        <f>IF(Z24=0,0,INDEX(产品数据库!G:G,MATCH(Z24,产品数据库!$C:$C,0))*AA24)</f>
        <v>0</v>
      </c>
      <c r="AE24" s="385">
        <f>IF(Z24=0,0,INDEX(产品数据库!H:H,MATCH(Z24,产品数据库!$C:$C,0))*AA24)</f>
        <v>0</v>
      </c>
      <c r="AF24" s="386">
        <f>IF(Z24=0,0,INDEX(产品数据库!AC:AC,MATCH(Z24,产品数据库!$C:$C,0)))</f>
        <v>0</v>
      </c>
      <c r="AG24" s="426">
        <f t="shared" si="7"/>
        <v>0</v>
      </c>
      <c r="AH24" s="427" t="str">
        <f t="shared" si="8"/>
        <v/>
      </c>
      <c r="AI24" s="428">
        <f>IF(Z24=0,0,IFERROR(INDEX(产品数据库!$A:$A,MATCH($Z24,产品数据库!$C:$C,0)),0))</f>
        <v>0</v>
      </c>
      <c r="AJ24" s="429">
        <f t="shared" si="9"/>
        <v>0</v>
      </c>
      <c r="AK24" s="429">
        <f t="shared" si="10"/>
        <v>0</v>
      </c>
      <c r="AL24" s="430">
        <f t="shared" si="11"/>
        <v>0</v>
      </c>
      <c r="AM24" s="4">
        <f t="shared" si="12"/>
        <v>1</v>
      </c>
      <c r="AN24" s="431"/>
      <c r="AO24" s="460"/>
      <c r="AP24" s="431"/>
      <c r="AR24" s="51">
        <f t="shared" si="13"/>
        <v>0</v>
      </c>
      <c r="AS24" s="458">
        <f t="shared" si="14"/>
        <v>0</v>
      </c>
      <c r="AT24" s="350">
        <f t="shared" si="15"/>
        <v>0</v>
      </c>
      <c r="AU24" s="1063" t="str">
        <f>IF(AS24=0,"",INDEX(产品数据库!$C:$C,MATCH(AS24,产品数据库!$A:$A,0)))</f>
        <v/>
      </c>
      <c r="AV24" s="1063"/>
      <c r="AW24" s="349">
        <f t="shared" si="16"/>
        <v>0</v>
      </c>
      <c r="AX24" s="350">
        <f>IF(AS24=0,0,INDEX(产品数据库!D:D,MATCH(AU24,产品数据库!$C:$C,0)))</f>
        <v>0</v>
      </c>
      <c r="AY24" s="350">
        <f>IF(AS24=0,0,INDEX(产品数据库!E:E,MATCH(AU24,产品数据库!$C:$C,0))*AW24)</f>
        <v>0</v>
      </c>
      <c r="AZ24" s="350">
        <f>IF(AS24=0,0,INDEX(产品数据库!G:G,MATCH(AU24,产品数据库!$C:$C,0))*AW24)</f>
        <v>0</v>
      </c>
      <c r="BA24" s="350">
        <f>IF(AS24=0,0,INDEX(产品数据库!H:H,MATCH(AU24,产品数据库!$C:$C,0))*AW24)</f>
        <v>0</v>
      </c>
      <c r="BB24" s="1064">
        <f t="shared" si="17"/>
        <v>0</v>
      </c>
      <c r="BC24" s="1065"/>
      <c r="BD24" s="1065"/>
      <c r="BE24" s="1066"/>
      <c r="BF24" s="371">
        <f t="shared" si="31"/>
        <v>0</v>
      </c>
      <c r="BG24" s="6" t="str">
        <f t="shared" si="19"/>
        <v/>
      </c>
      <c r="BH24" s="350">
        <f>业绩录入!FG$6</f>
        <v>0</v>
      </c>
      <c r="BI24" s="350">
        <f>业绩录入!CY$6</f>
        <v>0</v>
      </c>
      <c r="BJ24" s="350">
        <f>业绩录入!EC$6</f>
        <v>0</v>
      </c>
      <c r="BK24" s="498">
        <f t="shared" si="29"/>
        <v>0</v>
      </c>
      <c r="BL24" s="350">
        <v>0</v>
      </c>
      <c r="BM24" s="350">
        <v>0</v>
      </c>
      <c r="BN24" s="350">
        <v>0</v>
      </c>
      <c r="BO24" s="521">
        <f t="shared" si="20"/>
        <v>0</v>
      </c>
      <c r="BP24" s="521">
        <f t="shared" si="21"/>
        <v>0</v>
      </c>
      <c r="BQ24" s="521">
        <f t="shared" si="22"/>
        <v>0</v>
      </c>
      <c r="BR24" s="459">
        <f t="shared" si="23"/>
        <v>0</v>
      </c>
      <c r="BS24" s="371">
        <f>IF($BO24="◆","◆ │"&amp;REPT(" ",3-LEN(BQ24))&amp;BQ24&amp;"  │"&amp;INDEX(产品数据库!$C:$C,MATCH(BP24,产品数据库!$A:$A,0)),0)</f>
        <v>0</v>
      </c>
      <c r="BT24" s="350" t="str">
        <f t="shared" si="24"/>
        <v/>
      </c>
      <c r="BU24" s="522">
        <f>业绩录入!GW$6</f>
        <v>0</v>
      </c>
      <c r="BV24" s="522">
        <f>业绩录入!IB$6</f>
        <v>0</v>
      </c>
      <c r="BW24" s="522">
        <f>业绩录入!JF$6</f>
        <v>0</v>
      </c>
      <c r="BX24" s="522">
        <f>业绩录入!KJ$6</f>
        <v>0</v>
      </c>
      <c r="BY24" s="522">
        <f>业绩录入!LN$6</f>
        <v>0</v>
      </c>
      <c r="BZ24" s="522">
        <f>业绩录入!MR$6</f>
        <v>0</v>
      </c>
      <c r="CA24" s="522">
        <f>业绩录入!NV$6</f>
        <v>0</v>
      </c>
      <c r="CB24" s="522">
        <f>业绩录入!OZ$6</f>
        <v>0</v>
      </c>
      <c r="CC24" s="536">
        <f t="shared" si="25"/>
        <v>0</v>
      </c>
      <c r="CD24" s="352" t="s">
        <v>251</v>
      </c>
      <c r="CE24" s="350">
        <v>0</v>
      </c>
      <c r="CF24" s="352">
        <v>0</v>
      </c>
      <c r="CG24" s="537">
        <v>0</v>
      </c>
      <c r="CH24" s="352">
        <v>0</v>
      </c>
      <c r="CI24" s="352">
        <v>0</v>
      </c>
      <c r="CJ24" s="487">
        <v>0</v>
      </c>
      <c r="CK24" s="541">
        <v>0</v>
      </c>
      <c r="CQ24" s="371" t="str">
        <f t="shared" si="26"/>
        <v>0   │0  │0   │0</v>
      </c>
      <c r="CS24" s="6">
        <f t="shared" si="27"/>
        <v>0</v>
      </c>
    </row>
    <row r="25" spans="1:97">
      <c r="A25" s="327"/>
      <c r="B25" s="328"/>
      <c r="C25" s="328"/>
      <c r="D25" s="328"/>
      <c r="E25" s="329">
        <f t="shared" si="28"/>
        <v>0</v>
      </c>
      <c r="F25" s="2">
        <f>COUNTIF(F27:F56,"*")</f>
        <v>3</v>
      </c>
      <c r="G25" s="330"/>
      <c r="H25" s="331"/>
      <c r="I25" s="32">
        <v>23</v>
      </c>
      <c r="J25" s="330"/>
      <c r="K25" s="345"/>
      <c r="L25" s="345"/>
      <c r="M25" s="346"/>
      <c r="N25" s="355"/>
      <c r="O25" s="352">
        <v>2010</v>
      </c>
      <c r="P25" s="356" t="str">
        <f t="shared" si="32"/>
        <v>志强</v>
      </c>
      <c r="Q25" s="372" t="str">
        <f t="shared" si="33"/>
        <v>志强..|副总..</v>
      </c>
      <c r="R25" s="6" t="str">
        <f t="shared" si="1"/>
        <v/>
      </c>
      <c r="S25" s="364">
        <f t="shared" si="2"/>
        <v>0</v>
      </c>
      <c r="T25" s="365">
        <f t="shared" si="30"/>
        <v>0</v>
      </c>
      <c r="U25" s="365">
        <f t="shared" si="4"/>
        <v>0</v>
      </c>
      <c r="V25" s="366">
        <f t="shared" si="5"/>
        <v>0</v>
      </c>
      <c r="W25" s="370">
        <f t="shared" si="6"/>
        <v>0</v>
      </c>
      <c r="X25" s="2">
        <v>25</v>
      </c>
      <c r="Y25" s="383">
        <v>0</v>
      </c>
      <c r="Z25" s="387">
        <v>0</v>
      </c>
      <c r="AA25" s="387">
        <v>0</v>
      </c>
      <c r="AB25" s="385">
        <f>IF(Z25=0,0,INDEX(产品数据库!D:D,MATCH(Z25,产品数据库!$C:$C,0)))</f>
        <v>0</v>
      </c>
      <c r="AC25" s="385">
        <f>IF(Z25=0,0,INDEX(产品数据库!E:E,MATCH(Z25,产品数据库!$C:$C,0))*AA25)</f>
        <v>0</v>
      </c>
      <c r="AD25" s="385">
        <f>IF(Z25=0,0,INDEX(产品数据库!G:G,MATCH(Z25,产品数据库!$C:$C,0))*AA25)</f>
        <v>0</v>
      </c>
      <c r="AE25" s="385">
        <f>IF(Z25=0,0,INDEX(产品数据库!H:H,MATCH(Z25,产品数据库!$C:$C,0))*AA25)</f>
        <v>0</v>
      </c>
      <c r="AF25" s="386">
        <f>IF(Z25=0,0,INDEX(产品数据库!AC:AC,MATCH(Z25,产品数据库!$C:$C,0)))</f>
        <v>0</v>
      </c>
      <c r="AG25" s="426">
        <f t="shared" si="7"/>
        <v>0</v>
      </c>
      <c r="AH25" s="427" t="str">
        <f t="shared" si="8"/>
        <v/>
      </c>
      <c r="AI25" s="428">
        <f>IF(Z25=0,0,IFERROR(INDEX(产品数据库!$A:$A,MATCH($Z25,产品数据库!$C:$C,0)),0))</f>
        <v>0</v>
      </c>
      <c r="AJ25" s="429">
        <f t="shared" si="9"/>
        <v>0</v>
      </c>
      <c r="AK25" s="429">
        <f t="shared" si="10"/>
        <v>0</v>
      </c>
      <c r="AL25" s="430">
        <f t="shared" si="11"/>
        <v>0</v>
      </c>
      <c r="AM25" s="4">
        <f t="shared" si="12"/>
        <v>1</v>
      </c>
      <c r="AN25" s="431"/>
      <c r="AO25" s="460"/>
      <c r="AP25" s="431"/>
      <c r="AR25" s="51">
        <f t="shared" si="13"/>
        <v>0</v>
      </c>
      <c r="AS25" s="458">
        <f t="shared" si="14"/>
        <v>0</v>
      </c>
      <c r="AT25" s="350">
        <f t="shared" si="15"/>
        <v>0</v>
      </c>
      <c r="AU25" s="1063" t="str">
        <f>IF(AS25=0,"",INDEX(产品数据库!$C:$C,MATCH(AS25,产品数据库!$A:$A,0)))</f>
        <v/>
      </c>
      <c r="AV25" s="1063"/>
      <c r="AW25" s="349">
        <f t="shared" si="16"/>
        <v>0</v>
      </c>
      <c r="AX25" s="350">
        <f>IF(AS25=0,0,INDEX(产品数据库!D:D,MATCH(AU25,产品数据库!$C:$C,0)))</f>
        <v>0</v>
      </c>
      <c r="AY25" s="350">
        <f>IF(AS25=0,0,INDEX(产品数据库!E:E,MATCH(AU25,产品数据库!$C:$C,0))*AW25)</f>
        <v>0</v>
      </c>
      <c r="AZ25" s="350">
        <f>IF(AS25=0,0,INDEX(产品数据库!G:G,MATCH(AU25,产品数据库!$C:$C,0))*AW25)</f>
        <v>0</v>
      </c>
      <c r="BA25" s="350">
        <f>IF(AS25=0,0,INDEX(产品数据库!H:H,MATCH(AU25,产品数据库!$C:$C,0))*AW25)</f>
        <v>0</v>
      </c>
      <c r="BB25" s="1064">
        <f t="shared" si="17"/>
        <v>0</v>
      </c>
      <c r="BC25" s="1065"/>
      <c r="BD25" s="1065"/>
      <c r="BE25" s="1066"/>
      <c r="BF25" s="371">
        <f t="shared" si="31"/>
        <v>0</v>
      </c>
      <c r="BG25" s="6" t="str">
        <f t="shared" si="19"/>
        <v/>
      </c>
      <c r="BH25" s="350"/>
      <c r="BI25" s="350"/>
      <c r="BJ25" s="350"/>
      <c r="BK25" s="498">
        <f t="shared" si="29"/>
        <v>0</v>
      </c>
      <c r="BL25" s="350"/>
      <c r="BM25" s="350"/>
      <c r="BN25" s="350"/>
      <c r="BO25" s="521">
        <f t="shared" si="20"/>
        <v>0</v>
      </c>
      <c r="BP25" s="521">
        <f t="shared" si="21"/>
        <v>0</v>
      </c>
      <c r="BQ25" s="521">
        <f t="shared" si="22"/>
        <v>0</v>
      </c>
      <c r="BR25" s="459">
        <f t="shared" si="23"/>
        <v>0</v>
      </c>
      <c r="BS25" s="371">
        <f>IF($BO25="◆","◆ │"&amp;REPT(" ",3-LEN(BQ25))&amp;BQ25&amp;"  │"&amp;INDEX(产品数据库!$C:$C,MATCH(BP25,产品数据库!$A:$A,0)),0)</f>
        <v>0</v>
      </c>
      <c r="BT25" s="350" t="str">
        <f t="shared" si="24"/>
        <v/>
      </c>
      <c r="BU25" s="522">
        <f>业绩录入!GX$6</f>
        <v>0</v>
      </c>
      <c r="BV25" s="522">
        <f>业绩录入!IC$6</f>
        <v>0</v>
      </c>
      <c r="BW25" s="522">
        <f>业绩录入!JG$6</f>
        <v>0</v>
      </c>
      <c r="BX25" s="522">
        <f>业绩录入!KK$6</f>
        <v>0</v>
      </c>
      <c r="BY25" s="522">
        <f>业绩录入!LO$6</f>
        <v>0</v>
      </c>
      <c r="BZ25" s="522">
        <f>业绩录入!MS$6</f>
        <v>0</v>
      </c>
      <c r="CA25" s="522">
        <f>业绩录入!NW$6</f>
        <v>0</v>
      </c>
      <c r="CB25" s="522">
        <f>业绩录入!PA$6</f>
        <v>0</v>
      </c>
      <c r="CC25" s="536">
        <f t="shared" si="25"/>
        <v>0</v>
      </c>
      <c r="CD25" s="352" t="s">
        <v>251</v>
      </c>
      <c r="CE25" s="350">
        <v>0</v>
      </c>
      <c r="CF25" s="352">
        <v>0</v>
      </c>
      <c r="CG25" s="537">
        <v>0</v>
      </c>
      <c r="CH25" s="352">
        <v>0</v>
      </c>
      <c r="CI25" s="352">
        <v>0</v>
      </c>
      <c r="CJ25" s="487">
        <v>0</v>
      </c>
      <c r="CK25" s="541">
        <v>0</v>
      </c>
      <c r="CQ25" s="371" t="str">
        <f t="shared" si="26"/>
        <v>0   │0  │0   │0</v>
      </c>
      <c r="CS25" s="6">
        <f t="shared" si="27"/>
        <v>0</v>
      </c>
    </row>
    <row r="26" spans="1:97">
      <c r="A26" s="327"/>
      <c r="B26" s="328"/>
      <c r="C26" s="328"/>
      <c r="D26" s="328"/>
      <c r="E26" s="329">
        <f t="shared" si="28"/>
        <v>0</v>
      </c>
      <c r="F26" s="338" t="s">
        <v>311</v>
      </c>
      <c r="G26" s="330"/>
      <c r="H26" s="331"/>
      <c r="I26" s="32">
        <v>24</v>
      </c>
      <c r="J26" s="330"/>
      <c r="K26" s="345"/>
      <c r="L26" s="345"/>
      <c r="M26" s="346"/>
      <c r="N26" s="355"/>
      <c r="O26" s="352">
        <v>2009</v>
      </c>
      <c r="P26" s="356" t="str">
        <f t="shared" si="32"/>
        <v>华华</v>
      </c>
      <c r="Q26" s="372" t="str">
        <f t="shared" si="33"/>
        <v>华华..|店长..</v>
      </c>
      <c r="R26" s="6" t="str">
        <f t="shared" si="1"/>
        <v/>
      </c>
      <c r="S26" s="364">
        <f t="shared" si="2"/>
        <v>0</v>
      </c>
      <c r="T26" s="365">
        <f t="shared" ref="T26:T71" si="34">IF(IFERROR(INDEX($A$3:$A$149,MATCH(IFERROR(INDEX($D$3:$D$149,MATCH($B26,$B$3:$B$149,0)),0),$B$3:$B$149,0)),0)=T$2,IFERROR(INDEX($D$3:$D$149,MATCH($B26,$B$3:$B$149,0)),0),0)</f>
        <v>0</v>
      </c>
      <c r="U26" s="365">
        <f t="shared" si="4"/>
        <v>0</v>
      </c>
      <c r="V26" s="366">
        <f t="shared" si="5"/>
        <v>0</v>
      </c>
      <c r="W26" s="370">
        <f t="shared" si="6"/>
        <v>0</v>
      </c>
      <c r="X26" s="2">
        <v>26</v>
      </c>
      <c r="Y26" s="383">
        <v>0</v>
      </c>
      <c r="Z26" s="387">
        <v>0</v>
      </c>
      <c r="AA26" s="387">
        <v>0</v>
      </c>
      <c r="AB26" s="385">
        <f>IF(Z26=0,0,INDEX(产品数据库!D:D,MATCH(Z26,产品数据库!$C:$C,0)))</f>
        <v>0</v>
      </c>
      <c r="AC26" s="385">
        <f>IF(Z26=0,0,INDEX(产品数据库!E:E,MATCH(Z26,产品数据库!$C:$C,0))*AA26)</f>
        <v>0</v>
      </c>
      <c r="AD26" s="385">
        <f>IF(Z26=0,0,INDEX(产品数据库!G:G,MATCH(Z26,产品数据库!$C:$C,0))*AA26)</f>
        <v>0</v>
      </c>
      <c r="AE26" s="385">
        <f>IF(Z26=0,0,INDEX(产品数据库!H:H,MATCH(Z26,产品数据库!$C:$C,0))*AA26)</f>
        <v>0</v>
      </c>
      <c r="AF26" s="386">
        <f>IF(Z26=0,0,INDEX(产品数据库!AC:AC,MATCH(Z26,产品数据库!$C:$C,0)))</f>
        <v>0</v>
      </c>
      <c r="AG26" s="426">
        <f t="shared" si="7"/>
        <v>0</v>
      </c>
      <c r="AH26" s="427" t="str">
        <f t="shared" si="8"/>
        <v/>
      </c>
      <c r="AI26" s="428">
        <f>IF(Z26=0,0,IFERROR(INDEX(产品数据库!$A:$A,MATCH($Z26,产品数据库!$C:$C,0)),0))</f>
        <v>0</v>
      </c>
      <c r="AJ26" s="429">
        <f t="shared" si="9"/>
        <v>0</v>
      </c>
      <c r="AK26" s="429">
        <f t="shared" si="10"/>
        <v>0</v>
      </c>
      <c r="AL26" s="430">
        <f t="shared" si="11"/>
        <v>0</v>
      </c>
      <c r="AM26" s="4">
        <f t="shared" si="12"/>
        <v>1</v>
      </c>
      <c r="AN26" s="431"/>
      <c r="AO26" s="460"/>
      <c r="AP26" s="431"/>
      <c r="AR26" s="51">
        <f t="shared" si="13"/>
        <v>0</v>
      </c>
      <c r="AS26" s="458">
        <f t="shared" si="14"/>
        <v>0</v>
      </c>
      <c r="AT26" s="350">
        <f t="shared" si="15"/>
        <v>0</v>
      </c>
      <c r="AU26" s="1063" t="str">
        <f>IF(AS26=0,"",INDEX(产品数据库!$C:$C,MATCH(AS26,产品数据库!$A:$A,0)))</f>
        <v/>
      </c>
      <c r="AV26" s="1063"/>
      <c r="AW26" s="349">
        <f t="shared" si="16"/>
        <v>0</v>
      </c>
      <c r="AX26" s="350">
        <f>IF(AS26=0,0,INDEX(产品数据库!D:D,MATCH(AU26,产品数据库!$C:$C,0)))</f>
        <v>0</v>
      </c>
      <c r="AY26" s="350">
        <f>IF(AS26=0,0,INDEX(产品数据库!E:E,MATCH(AU26,产品数据库!$C:$C,0))*AW26)</f>
        <v>0</v>
      </c>
      <c r="AZ26" s="350">
        <f>IF(AS26=0,0,INDEX(产品数据库!G:G,MATCH(AU26,产品数据库!$C:$C,0))*AW26)</f>
        <v>0</v>
      </c>
      <c r="BA26" s="350">
        <f>IF(AS26=0,0,INDEX(产品数据库!H:H,MATCH(AU26,产品数据库!$C:$C,0))*AW26)</f>
        <v>0</v>
      </c>
      <c r="BB26" s="1064">
        <f t="shared" si="17"/>
        <v>0</v>
      </c>
      <c r="BC26" s="1065"/>
      <c r="BD26" s="1065"/>
      <c r="BE26" s="1066"/>
      <c r="BF26" s="371">
        <f t="shared" si="31"/>
        <v>0</v>
      </c>
      <c r="BG26" s="6" t="str">
        <f t="shared" si="19"/>
        <v/>
      </c>
      <c r="BH26" s="350">
        <f>业绩录入!FI$6</f>
        <v>0</v>
      </c>
      <c r="BI26" s="350">
        <f>业绩录入!DA$6</f>
        <v>0</v>
      </c>
      <c r="BJ26" s="350">
        <f>业绩录入!EE$6</f>
        <v>0</v>
      </c>
      <c r="BK26" s="498">
        <f t="shared" si="29"/>
        <v>0</v>
      </c>
      <c r="BL26" s="350">
        <v>0</v>
      </c>
      <c r="BM26" s="350">
        <v>0</v>
      </c>
      <c r="BN26" s="350">
        <v>0</v>
      </c>
      <c r="BO26" s="521">
        <f t="shared" si="20"/>
        <v>0</v>
      </c>
      <c r="BP26" s="521">
        <f t="shared" si="21"/>
        <v>0</v>
      </c>
      <c r="BQ26" s="521">
        <f t="shared" si="22"/>
        <v>0</v>
      </c>
      <c r="BR26" s="459">
        <f t="shared" si="23"/>
        <v>0</v>
      </c>
      <c r="BS26" s="371">
        <f>IF($BO26="◆","◆ │"&amp;REPT(" ",3-LEN(BQ26))&amp;BQ26&amp;"  │"&amp;INDEX(产品数据库!$C:$C,MATCH(BP26,产品数据库!$A:$A,0)),0)</f>
        <v>0</v>
      </c>
      <c r="BT26" s="350" t="str">
        <f t="shared" si="24"/>
        <v/>
      </c>
      <c r="BU26" s="522">
        <f>业绩录入!GY$6</f>
        <v>0</v>
      </c>
      <c r="BV26" s="522">
        <f>业绩录入!ID$6</f>
        <v>0</v>
      </c>
      <c r="BW26" s="522">
        <f>业绩录入!JH$6</f>
        <v>0</v>
      </c>
      <c r="BX26" s="522">
        <f>业绩录入!KL$6</f>
        <v>0</v>
      </c>
      <c r="BY26" s="522">
        <f>业绩录入!LP$6</f>
        <v>0</v>
      </c>
      <c r="BZ26" s="522">
        <f>业绩录入!MT$6</f>
        <v>0</v>
      </c>
      <c r="CA26" s="522">
        <f>业绩录入!NX$6</f>
        <v>0</v>
      </c>
      <c r="CB26" s="522">
        <f>业绩录入!PB$6</f>
        <v>0</v>
      </c>
      <c r="CC26" s="536">
        <f t="shared" si="25"/>
        <v>0</v>
      </c>
      <c r="CD26" s="352">
        <v>0</v>
      </c>
      <c r="CE26" s="350">
        <v>0</v>
      </c>
      <c r="CF26" s="352">
        <v>0</v>
      </c>
      <c r="CG26" s="537">
        <v>0</v>
      </c>
      <c r="CH26" s="352">
        <v>0</v>
      </c>
      <c r="CI26" s="352">
        <v>0</v>
      </c>
      <c r="CJ26" s="487">
        <v>0</v>
      </c>
      <c r="CK26" s="541">
        <v>0</v>
      </c>
      <c r="CQ26" s="371" t="str">
        <f t="shared" si="26"/>
        <v>0   │0  │0   │0</v>
      </c>
      <c r="CS26" s="6">
        <f t="shared" si="27"/>
        <v>0</v>
      </c>
    </row>
    <row r="27" spans="1:97">
      <c r="A27" s="327"/>
      <c r="B27" s="328"/>
      <c r="C27" s="328"/>
      <c r="D27" s="328"/>
      <c r="E27" s="329">
        <f t="shared" si="28"/>
        <v>0</v>
      </c>
      <c r="F27" s="318" t="s">
        <v>113</v>
      </c>
      <c r="G27" s="330"/>
      <c r="H27" s="331"/>
      <c r="I27" s="32">
        <v>25</v>
      </c>
      <c r="J27" s="330"/>
      <c r="K27" s="345"/>
      <c r="L27" s="345"/>
      <c r="M27" s="346"/>
      <c r="N27" s="355"/>
      <c r="O27" s="352">
        <v>2008</v>
      </c>
      <c r="P27" s="356" t="str">
        <f t="shared" si="32"/>
        <v>阿郎</v>
      </c>
      <c r="Q27" s="372" t="str">
        <f t="shared" si="33"/>
        <v>阿郎..|店长..</v>
      </c>
      <c r="R27" s="6" t="str">
        <f t="shared" si="1"/>
        <v/>
      </c>
      <c r="S27" s="364">
        <f t="shared" si="2"/>
        <v>0</v>
      </c>
      <c r="T27" s="365">
        <f t="shared" si="34"/>
        <v>0</v>
      </c>
      <c r="U27" s="365">
        <f t="shared" si="4"/>
        <v>0</v>
      </c>
      <c r="V27" s="366">
        <f t="shared" si="5"/>
        <v>0</v>
      </c>
      <c r="W27" s="370">
        <f t="shared" si="6"/>
        <v>0</v>
      </c>
      <c r="X27" s="2">
        <v>27</v>
      </c>
      <c r="Y27" s="383">
        <v>0</v>
      </c>
      <c r="Z27" s="387">
        <v>0</v>
      </c>
      <c r="AA27" s="387">
        <v>0</v>
      </c>
      <c r="AB27" s="385">
        <f>IF(Z27=0,0,INDEX(产品数据库!D:D,MATCH(Z27,产品数据库!$C:$C,0)))</f>
        <v>0</v>
      </c>
      <c r="AC27" s="385">
        <f>IF(Z27=0,0,INDEX(产品数据库!E:E,MATCH(Z27,产品数据库!$C:$C,0))*AA27)</f>
        <v>0</v>
      </c>
      <c r="AD27" s="385">
        <f>IF(Z27=0,0,INDEX(产品数据库!G:G,MATCH(Z27,产品数据库!$C:$C,0))*AA27)</f>
        <v>0</v>
      </c>
      <c r="AE27" s="385">
        <f>IF(Z27=0,0,INDEX(产品数据库!H:H,MATCH(Z27,产品数据库!$C:$C,0))*AA27)</f>
        <v>0</v>
      </c>
      <c r="AF27" s="386">
        <f>IF(Z27=0,0,INDEX(产品数据库!AC:AC,MATCH(Z27,产品数据库!$C:$C,0)))</f>
        <v>0</v>
      </c>
      <c r="AG27" s="426">
        <f t="shared" si="7"/>
        <v>0</v>
      </c>
      <c r="AH27" s="427" t="str">
        <f t="shared" si="8"/>
        <v/>
      </c>
      <c r="AI27" s="428">
        <f>IF(Z27=0,0,IFERROR(INDEX(产品数据库!$A:$A,MATCH($Z27,产品数据库!$C:$C,0)),0))</f>
        <v>0</v>
      </c>
      <c r="AJ27" s="429">
        <f t="shared" si="9"/>
        <v>0</v>
      </c>
      <c r="AK27" s="429">
        <f t="shared" si="10"/>
        <v>0</v>
      </c>
      <c r="AL27" s="430">
        <f t="shared" si="11"/>
        <v>0</v>
      </c>
      <c r="AM27" s="4">
        <f t="shared" si="12"/>
        <v>1</v>
      </c>
      <c r="AN27" s="431"/>
      <c r="AO27" s="460"/>
      <c r="AP27" s="431"/>
      <c r="AR27" s="51">
        <f t="shared" si="13"/>
        <v>0</v>
      </c>
      <c r="AS27" s="458">
        <f t="shared" si="14"/>
        <v>0</v>
      </c>
      <c r="AT27" s="350">
        <f t="shared" si="15"/>
        <v>0</v>
      </c>
      <c r="AU27" s="1063" t="str">
        <f>IF(AS27=0,"",INDEX(产品数据库!$C:$C,MATCH(AS27,产品数据库!$A:$A,0)))</f>
        <v/>
      </c>
      <c r="AV27" s="1063"/>
      <c r="AW27" s="349">
        <f t="shared" si="16"/>
        <v>0</v>
      </c>
      <c r="AX27" s="350">
        <f>IF(AS27=0,0,INDEX(产品数据库!D:D,MATCH(AU27,产品数据库!$C:$C,0)))</f>
        <v>0</v>
      </c>
      <c r="AY27" s="350">
        <f>IF(AS27=0,0,INDEX(产品数据库!E:E,MATCH(AU27,产品数据库!$C:$C,0))*AW27)</f>
        <v>0</v>
      </c>
      <c r="AZ27" s="350">
        <f>IF(AS27=0,0,INDEX(产品数据库!G:G,MATCH(AU27,产品数据库!$C:$C,0))*AW27)</f>
        <v>0</v>
      </c>
      <c r="BA27" s="350">
        <f>IF(AS27=0,0,INDEX(产品数据库!H:H,MATCH(AU27,产品数据库!$C:$C,0))*AW27)</f>
        <v>0</v>
      </c>
      <c r="BB27" s="1064">
        <f t="shared" si="17"/>
        <v>0</v>
      </c>
      <c r="BC27" s="1065"/>
      <c r="BD27" s="1065"/>
      <c r="BE27" s="1066"/>
      <c r="BF27" s="371">
        <f t="shared" si="31"/>
        <v>0</v>
      </c>
      <c r="BG27" s="6" t="str">
        <f t="shared" si="19"/>
        <v/>
      </c>
      <c r="BH27" s="350">
        <f>业绩录入!FJ$6</f>
        <v>0</v>
      </c>
      <c r="BI27" s="350">
        <f>业绩录入!DB$6</f>
        <v>0</v>
      </c>
      <c r="BJ27" s="350">
        <f>业绩录入!EF$6</f>
        <v>0</v>
      </c>
      <c r="BK27" s="498">
        <f t="shared" si="29"/>
        <v>0</v>
      </c>
      <c r="BL27" s="350">
        <v>0</v>
      </c>
      <c r="BM27" s="350">
        <v>0</v>
      </c>
      <c r="BN27" s="350">
        <v>0</v>
      </c>
      <c r="BO27" s="521">
        <f t="shared" si="20"/>
        <v>0</v>
      </c>
      <c r="BP27" s="521">
        <f t="shared" si="21"/>
        <v>0</v>
      </c>
      <c r="BQ27" s="521">
        <f t="shared" si="22"/>
        <v>0</v>
      </c>
      <c r="BR27" s="459">
        <f t="shared" si="23"/>
        <v>0</v>
      </c>
      <c r="BS27" s="371">
        <f>IF($BO27="◆","◆ │"&amp;REPT(" ",3-LEN(BQ27))&amp;BQ27&amp;"  │"&amp;INDEX(产品数据库!$C:$C,MATCH(BP27,产品数据库!$A:$A,0)),0)</f>
        <v>0</v>
      </c>
      <c r="BT27" s="350" t="str">
        <f t="shared" si="24"/>
        <v/>
      </c>
      <c r="BU27" s="522">
        <f>业绩录入!GZ$6</f>
        <v>0</v>
      </c>
      <c r="BV27" s="522">
        <f>业绩录入!IE$6</f>
        <v>0</v>
      </c>
      <c r="BW27" s="522">
        <f>业绩录入!JI$6</f>
        <v>0</v>
      </c>
      <c r="BX27" s="522">
        <f>业绩录入!KM$6</f>
        <v>0</v>
      </c>
      <c r="BY27" s="522">
        <f>业绩录入!LQ$6</f>
        <v>0</v>
      </c>
      <c r="BZ27" s="522">
        <f>业绩录入!MU$6</f>
        <v>0</v>
      </c>
      <c r="CA27" s="522">
        <f>业绩录入!NY$6</f>
        <v>0</v>
      </c>
      <c r="CB27" s="522">
        <f>业绩录入!PC$6</f>
        <v>0</v>
      </c>
      <c r="CC27" s="536">
        <f t="shared" si="25"/>
        <v>0</v>
      </c>
      <c r="CD27" s="352" t="s">
        <v>251</v>
      </c>
      <c r="CE27" s="350">
        <v>0</v>
      </c>
      <c r="CF27" s="352">
        <v>0</v>
      </c>
      <c r="CG27" s="537">
        <v>0</v>
      </c>
      <c r="CH27" s="352">
        <v>0</v>
      </c>
      <c r="CI27" s="352">
        <v>0</v>
      </c>
      <c r="CJ27" s="487">
        <v>0</v>
      </c>
      <c r="CK27" s="541">
        <v>0</v>
      </c>
      <c r="CQ27" s="371" t="str">
        <f t="shared" si="26"/>
        <v>0   │0  │0   │0</v>
      </c>
      <c r="CS27" s="6">
        <f t="shared" si="27"/>
        <v>0</v>
      </c>
    </row>
    <row r="28" spans="1:97">
      <c r="A28" s="327"/>
      <c r="B28" s="328"/>
      <c r="C28" s="328"/>
      <c r="D28" s="328"/>
      <c r="E28" s="329">
        <f t="shared" si="28"/>
        <v>0</v>
      </c>
      <c r="F28" s="2" t="s">
        <v>201</v>
      </c>
      <c r="G28" s="330"/>
      <c r="H28" s="331"/>
      <c r="I28" s="32">
        <v>26</v>
      </c>
      <c r="J28" s="330"/>
      <c r="K28" s="345"/>
      <c r="L28" s="345"/>
      <c r="M28" s="346"/>
      <c r="N28" s="355"/>
      <c r="O28" s="352">
        <v>2007</v>
      </c>
      <c r="P28" s="356" t="str">
        <f t="shared" si="32"/>
        <v>雷艳</v>
      </c>
      <c r="Q28" s="372" t="str">
        <f t="shared" si="33"/>
        <v>雷艳..|店长..</v>
      </c>
      <c r="R28" s="6" t="str">
        <f t="shared" si="1"/>
        <v/>
      </c>
      <c r="S28" s="364">
        <f t="shared" si="2"/>
        <v>0</v>
      </c>
      <c r="T28" s="365">
        <f t="shared" si="34"/>
        <v>0</v>
      </c>
      <c r="U28" s="365">
        <f t="shared" si="4"/>
        <v>0</v>
      </c>
      <c r="V28" s="366">
        <f t="shared" si="5"/>
        <v>0</v>
      </c>
      <c r="W28" s="370">
        <f t="shared" si="6"/>
        <v>0</v>
      </c>
      <c r="X28" s="2">
        <v>28</v>
      </c>
      <c r="Y28" s="383">
        <v>0</v>
      </c>
      <c r="Z28" s="387">
        <v>0</v>
      </c>
      <c r="AA28" s="387">
        <v>0</v>
      </c>
      <c r="AB28" s="385">
        <f>IF(Z28=0,0,INDEX(产品数据库!D:D,MATCH(Z28,产品数据库!$C:$C,0)))</f>
        <v>0</v>
      </c>
      <c r="AC28" s="385">
        <f>IF(Z28=0,0,INDEX(产品数据库!E:E,MATCH(Z28,产品数据库!$C:$C,0))*AA28)</f>
        <v>0</v>
      </c>
      <c r="AD28" s="385">
        <f>IF(Z28=0,0,INDEX(产品数据库!G:G,MATCH(Z28,产品数据库!$C:$C,0))*AA28)</f>
        <v>0</v>
      </c>
      <c r="AE28" s="385">
        <f>IF(Z28=0,0,INDEX(产品数据库!H:H,MATCH(Z28,产品数据库!$C:$C,0))*AA28)</f>
        <v>0</v>
      </c>
      <c r="AF28" s="386">
        <f>IF(Z28=0,0,INDEX(产品数据库!AC:AC,MATCH(Z28,产品数据库!$C:$C,0)))</f>
        <v>0</v>
      </c>
      <c r="AG28" s="426">
        <f t="shared" si="7"/>
        <v>0</v>
      </c>
      <c r="AH28" s="427" t="str">
        <f t="shared" si="8"/>
        <v/>
      </c>
      <c r="AI28" s="428">
        <f>IF(Z28=0,0,IFERROR(INDEX(产品数据库!$A:$A,MATCH($Z28,产品数据库!$C:$C,0)),0))</f>
        <v>0</v>
      </c>
      <c r="AJ28" s="429">
        <f t="shared" si="9"/>
        <v>0</v>
      </c>
      <c r="AK28" s="429">
        <f t="shared" si="10"/>
        <v>0</v>
      </c>
      <c r="AL28" s="430">
        <f t="shared" si="11"/>
        <v>0</v>
      </c>
      <c r="AM28" s="4">
        <f t="shared" si="12"/>
        <v>1</v>
      </c>
      <c r="AN28" s="431"/>
      <c r="AO28" s="460"/>
      <c r="AP28" s="431"/>
      <c r="AR28" s="51">
        <f t="shared" si="13"/>
        <v>0</v>
      </c>
      <c r="AS28" s="458">
        <f t="shared" si="14"/>
        <v>0</v>
      </c>
      <c r="AT28" s="350">
        <f t="shared" si="15"/>
        <v>0</v>
      </c>
      <c r="AU28" s="1063" t="str">
        <f>IF(AS28=0,"",INDEX(产品数据库!$C:$C,MATCH(AS28,产品数据库!$A:$A,0)))</f>
        <v/>
      </c>
      <c r="AV28" s="1063"/>
      <c r="AW28" s="349">
        <f t="shared" si="16"/>
        <v>0</v>
      </c>
      <c r="AX28" s="350">
        <f>IF(AS28=0,0,INDEX(产品数据库!D:D,MATCH(AU28,产品数据库!$C:$C,0)))</f>
        <v>0</v>
      </c>
      <c r="AY28" s="350">
        <f>IF(AS28=0,0,INDEX(产品数据库!E:E,MATCH(AU28,产品数据库!$C:$C,0))*AW28)</f>
        <v>0</v>
      </c>
      <c r="AZ28" s="350">
        <f>IF(AS28=0,0,INDEX(产品数据库!G:G,MATCH(AU28,产品数据库!$C:$C,0))*AW28)</f>
        <v>0</v>
      </c>
      <c r="BA28" s="350">
        <f>IF(AS28=0,0,INDEX(产品数据库!H:H,MATCH(AU28,产品数据库!$C:$C,0))*AW28)</f>
        <v>0</v>
      </c>
      <c r="BB28" s="1064">
        <f t="shared" si="17"/>
        <v>0</v>
      </c>
      <c r="BC28" s="1065"/>
      <c r="BD28" s="1065"/>
      <c r="BE28" s="1066"/>
      <c r="BF28" s="371">
        <f t="shared" si="31"/>
        <v>0</v>
      </c>
      <c r="BG28" s="6" t="str">
        <f t="shared" si="19"/>
        <v/>
      </c>
      <c r="BH28" s="350">
        <f>业绩录入!FK$6</f>
        <v>0</v>
      </c>
      <c r="BI28" s="350">
        <f>业绩录入!DC$6</f>
        <v>0</v>
      </c>
      <c r="BJ28" s="350">
        <f>业绩录入!EG$6</f>
        <v>0</v>
      </c>
      <c r="BK28" s="498">
        <f t="shared" si="29"/>
        <v>0</v>
      </c>
      <c r="BL28" s="350">
        <v>0</v>
      </c>
      <c r="BM28" s="350">
        <v>0</v>
      </c>
      <c r="BN28" s="350">
        <v>0</v>
      </c>
      <c r="BO28" s="521">
        <f t="shared" si="20"/>
        <v>0</v>
      </c>
      <c r="BP28" s="521">
        <f t="shared" si="21"/>
        <v>0</v>
      </c>
      <c r="BQ28" s="521">
        <f t="shared" si="22"/>
        <v>0</v>
      </c>
      <c r="BR28" s="459">
        <f t="shared" si="23"/>
        <v>0</v>
      </c>
      <c r="BS28" s="371">
        <f>IF($BO28="◆","◆ │"&amp;REPT(" ",3-LEN(BQ28))&amp;BQ28&amp;"  │"&amp;INDEX(产品数据库!$C:$C,MATCH(BP28,产品数据库!$A:$A,0)),0)</f>
        <v>0</v>
      </c>
      <c r="BT28" s="350" t="str">
        <f t="shared" si="24"/>
        <v/>
      </c>
      <c r="BU28" s="522">
        <f>业绩录入!HA$6</f>
        <v>0</v>
      </c>
      <c r="BV28" s="522">
        <f>业绩录入!IF$6</f>
        <v>0</v>
      </c>
      <c r="BW28" s="522">
        <f>业绩录入!JJ$6</f>
        <v>0</v>
      </c>
      <c r="BX28" s="522">
        <f>业绩录入!KN$6</f>
        <v>0</v>
      </c>
      <c r="BY28" s="522">
        <f>业绩录入!LR$6</f>
        <v>0</v>
      </c>
      <c r="BZ28" s="522">
        <f>业绩录入!MV$6</f>
        <v>0</v>
      </c>
      <c r="CA28" s="522">
        <f>业绩录入!NZ$6</f>
        <v>0</v>
      </c>
      <c r="CB28" s="522">
        <f>业绩录入!PD$6</f>
        <v>0</v>
      </c>
      <c r="CC28" s="536">
        <f t="shared" si="25"/>
        <v>0</v>
      </c>
      <c r="CD28" s="352" t="s">
        <v>251</v>
      </c>
      <c r="CE28" s="350">
        <v>0</v>
      </c>
      <c r="CF28" s="352">
        <v>0</v>
      </c>
      <c r="CG28" s="537">
        <v>0</v>
      </c>
      <c r="CH28" s="352">
        <v>0</v>
      </c>
      <c r="CI28" s="352">
        <v>0</v>
      </c>
      <c r="CJ28" s="487">
        <v>0</v>
      </c>
      <c r="CK28" s="541">
        <v>0</v>
      </c>
      <c r="CQ28" s="371" t="str">
        <f t="shared" si="26"/>
        <v>0   │0  │0   │0</v>
      </c>
      <c r="CS28" s="6">
        <f t="shared" si="27"/>
        <v>0</v>
      </c>
    </row>
    <row r="29" spans="1:97">
      <c r="A29" s="327"/>
      <c r="B29" s="328"/>
      <c r="C29" s="328"/>
      <c r="D29" s="328"/>
      <c r="E29" s="329">
        <f t="shared" si="28"/>
        <v>0</v>
      </c>
      <c r="F29" s="339" t="s">
        <v>220</v>
      </c>
      <c r="G29" s="330"/>
      <c r="H29" s="331"/>
      <c r="I29" s="32">
        <v>27</v>
      </c>
      <c r="J29" s="330"/>
      <c r="K29" s="345"/>
      <c r="L29" s="345"/>
      <c r="M29" s="346"/>
      <c r="N29" s="355"/>
      <c r="O29" s="352">
        <v>2006</v>
      </c>
      <c r="P29" s="356" t="str">
        <f t="shared" si="32"/>
        <v>小新</v>
      </c>
      <c r="Q29" s="372" t="str">
        <f t="shared" si="33"/>
        <v>小新..|店长..</v>
      </c>
      <c r="R29" s="6" t="str">
        <f t="shared" si="1"/>
        <v/>
      </c>
      <c r="S29" s="364">
        <f t="shared" si="2"/>
        <v>0</v>
      </c>
      <c r="T29" s="365">
        <f t="shared" si="34"/>
        <v>0</v>
      </c>
      <c r="U29" s="365">
        <f t="shared" si="4"/>
        <v>0</v>
      </c>
      <c r="V29" s="366">
        <f t="shared" si="5"/>
        <v>0</v>
      </c>
      <c r="W29" s="370">
        <f t="shared" si="6"/>
        <v>0</v>
      </c>
      <c r="X29" s="2">
        <v>29</v>
      </c>
      <c r="Y29" s="383">
        <v>0</v>
      </c>
      <c r="Z29" s="387">
        <v>0</v>
      </c>
      <c r="AA29" s="387">
        <v>0</v>
      </c>
      <c r="AB29" s="385">
        <f>IF(Z29=0,0,INDEX(产品数据库!D:D,MATCH(Z29,产品数据库!$C:$C,0)))</f>
        <v>0</v>
      </c>
      <c r="AC29" s="385">
        <f>IF(Z29=0,0,INDEX(产品数据库!E:E,MATCH(Z29,产品数据库!$C:$C,0))*AA29)</f>
        <v>0</v>
      </c>
      <c r="AD29" s="385">
        <f>IF(Z29=0,0,INDEX(产品数据库!G:G,MATCH(Z29,产品数据库!$C:$C,0))*AA29)</f>
        <v>0</v>
      </c>
      <c r="AE29" s="385">
        <f>IF(Z29=0,0,INDEX(产品数据库!H:H,MATCH(Z29,产品数据库!$C:$C,0))*AA29)</f>
        <v>0</v>
      </c>
      <c r="AF29" s="386">
        <f>IF(Z29=0,0,INDEX(产品数据库!AC:AC,MATCH(Z29,产品数据库!$C:$C,0)))</f>
        <v>0</v>
      </c>
      <c r="AG29" s="426">
        <f t="shared" si="7"/>
        <v>0</v>
      </c>
      <c r="AH29" s="427" t="str">
        <f t="shared" si="8"/>
        <v/>
      </c>
      <c r="AI29" s="428">
        <f>IF(Z29=0,0,IFERROR(INDEX(产品数据库!$A:$A,MATCH($Z29,产品数据库!$C:$C,0)),0))</f>
        <v>0</v>
      </c>
      <c r="AJ29" s="429">
        <f t="shared" si="9"/>
        <v>0</v>
      </c>
      <c r="AK29" s="429">
        <f t="shared" si="10"/>
        <v>0</v>
      </c>
      <c r="AL29" s="430">
        <f t="shared" si="11"/>
        <v>0</v>
      </c>
      <c r="AM29" s="4">
        <f t="shared" si="12"/>
        <v>1</v>
      </c>
      <c r="AN29" s="431"/>
      <c r="AO29" s="460"/>
      <c r="AP29" s="431"/>
      <c r="AR29" s="51">
        <f t="shared" si="13"/>
        <v>0</v>
      </c>
      <c r="AS29" s="458">
        <f t="shared" si="14"/>
        <v>0</v>
      </c>
      <c r="AT29" s="350">
        <f t="shared" si="15"/>
        <v>0</v>
      </c>
      <c r="AU29" s="1063" t="str">
        <f>IF(AS29=0,"",INDEX(产品数据库!$C:$C,MATCH(AS29,产品数据库!$A:$A,0)))</f>
        <v/>
      </c>
      <c r="AV29" s="1063"/>
      <c r="AW29" s="349">
        <f t="shared" si="16"/>
        <v>0</v>
      </c>
      <c r="AX29" s="350">
        <f>IF(AS29=0,0,INDEX(产品数据库!D:D,MATCH(AU29,产品数据库!$C:$C,0)))</f>
        <v>0</v>
      </c>
      <c r="AY29" s="350">
        <f>IF(AS29=0,0,INDEX(产品数据库!E:E,MATCH(AU29,产品数据库!$C:$C,0))*AW29)</f>
        <v>0</v>
      </c>
      <c r="AZ29" s="350">
        <f>IF(AS29=0,0,INDEX(产品数据库!G:G,MATCH(AU29,产品数据库!$C:$C,0))*AW29)</f>
        <v>0</v>
      </c>
      <c r="BA29" s="350">
        <f>IF(AS29=0,0,INDEX(产品数据库!H:H,MATCH(AU29,产品数据库!$C:$C,0))*AW29)</f>
        <v>0</v>
      </c>
      <c r="BB29" s="1064">
        <f t="shared" si="17"/>
        <v>0</v>
      </c>
      <c r="BC29" s="1065"/>
      <c r="BD29" s="1065"/>
      <c r="BE29" s="1066"/>
      <c r="BF29" s="371">
        <f t="shared" si="31"/>
        <v>0</v>
      </c>
      <c r="BG29" s="6" t="str">
        <f t="shared" si="19"/>
        <v/>
      </c>
      <c r="BH29" s="350">
        <f>业绩录入!FL$6</f>
        <v>0</v>
      </c>
      <c r="BI29" s="350">
        <f>业绩录入!DD$6</f>
        <v>0</v>
      </c>
      <c r="BJ29" s="350">
        <f>业绩录入!EH$6</f>
        <v>0</v>
      </c>
      <c r="BK29" s="498">
        <f t="shared" si="29"/>
        <v>0</v>
      </c>
      <c r="BL29" s="350">
        <v>0</v>
      </c>
      <c r="BM29" s="350">
        <v>0</v>
      </c>
      <c r="BN29" s="350">
        <v>0</v>
      </c>
      <c r="BO29" s="521">
        <f t="shared" si="20"/>
        <v>0</v>
      </c>
      <c r="BP29" s="521">
        <f t="shared" si="21"/>
        <v>0</v>
      </c>
      <c r="BQ29" s="521">
        <f t="shared" si="22"/>
        <v>0</v>
      </c>
      <c r="BR29" s="459">
        <f t="shared" si="23"/>
        <v>0</v>
      </c>
      <c r="BS29" s="371">
        <f>IF($BO29="◆","◆ │"&amp;REPT(" ",3-LEN(BQ29))&amp;BQ29&amp;"  │"&amp;INDEX(产品数据库!$C:$C,MATCH(BP29,产品数据库!$A:$A,0)),0)</f>
        <v>0</v>
      </c>
      <c r="BT29" s="350" t="str">
        <f t="shared" si="24"/>
        <v/>
      </c>
      <c r="BU29" s="522">
        <f>业绩录入!HB$6</f>
        <v>0</v>
      </c>
      <c r="BV29" s="522">
        <f>业绩录入!IG$6</f>
        <v>0</v>
      </c>
      <c r="BW29" s="522">
        <f>业绩录入!JK$6</f>
        <v>0</v>
      </c>
      <c r="BX29" s="522">
        <f>业绩录入!KO$6</f>
        <v>0</v>
      </c>
      <c r="BY29" s="522">
        <f>业绩录入!LS$6</f>
        <v>0</v>
      </c>
      <c r="BZ29" s="522">
        <f>业绩录入!MW$6</f>
        <v>0</v>
      </c>
      <c r="CA29" s="522">
        <f>业绩录入!OA$6</f>
        <v>0</v>
      </c>
      <c r="CB29" s="522">
        <f>业绩录入!PE$6</f>
        <v>0</v>
      </c>
      <c r="CC29" s="536">
        <f t="shared" si="25"/>
        <v>0</v>
      </c>
      <c r="CD29" s="352" t="s">
        <v>251</v>
      </c>
      <c r="CE29" s="350">
        <v>0</v>
      </c>
      <c r="CF29" s="352">
        <v>0</v>
      </c>
      <c r="CG29" s="537">
        <v>0</v>
      </c>
      <c r="CH29" s="352">
        <v>0</v>
      </c>
      <c r="CI29" s="352">
        <v>0</v>
      </c>
      <c r="CJ29" s="487">
        <v>0</v>
      </c>
      <c r="CK29" s="541">
        <v>0</v>
      </c>
      <c r="CQ29" s="371" t="str">
        <f t="shared" si="26"/>
        <v>0   │0  │0   │0</v>
      </c>
      <c r="CS29" s="6">
        <f t="shared" si="27"/>
        <v>0</v>
      </c>
    </row>
    <row r="30" spans="1:97">
      <c r="A30" s="327"/>
      <c r="B30" s="328"/>
      <c r="C30" s="328"/>
      <c r="D30" s="328"/>
      <c r="E30" s="329">
        <f t="shared" si="28"/>
        <v>0</v>
      </c>
      <c r="G30" s="330"/>
      <c r="H30" s="331"/>
      <c r="I30" s="32">
        <v>28</v>
      </c>
      <c r="J30" s="330"/>
      <c r="K30" s="345"/>
      <c r="L30" s="345"/>
      <c r="M30" s="346"/>
      <c r="N30" s="355"/>
      <c r="O30" s="352">
        <v>2005</v>
      </c>
      <c r="P30" s="356" t="str">
        <f t="shared" si="32"/>
        <v>欢欢</v>
      </c>
      <c r="Q30" s="372" t="str">
        <f t="shared" si="33"/>
        <v>欢欢..|员工..</v>
      </c>
      <c r="R30" s="6" t="str">
        <f t="shared" si="1"/>
        <v/>
      </c>
      <c r="S30" s="364">
        <f t="shared" si="2"/>
        <v>0</v>
      </c>
      <c r="T30" s="365">
        <f t="shared" si="34"/>
        <v>0</v>
      </c>
      <c r="U30" s="365">
        <f t="shared" si="4"/>
        <v>0</v>
      </c>
      <c r="V30" s="366">
        <f t="shared" si="5"/>
        <v>0</v>
      </c>
      <c r="W30" s="370">
        <f t="shared" si="6"/>
        <v>0</v>
      </c>
      <c r="X30" s="2">
        <v>30</v>
      </c>
      <c r="Y30" s="383">
        <v>0</v>
      </c>
      <c r="Z30" s="387">
        <v>0</v>
      </c>
      <c r="AA30" s="387">
        <v>0</v>
      </c>
      <c r="AB30" s="385">
        <f>IF(Z30=0,0,INDEX(产品数据库!D:D,MATCH(Z30,产品数据库!$C:$C,0)))</f>
        <v>0</v>
      </c>
      <c r="AC30" s="385">
        <f>IF(Z30=0,0,INDEX(产品数据库!E:E,MATCH(Z30,产品数据库!$C:$C,0))*AA30)</f>
        <v>0</v>
      </c>
      <c r="AD30" s="385">
        <f>IF(Z30=0,0,INDEX(产品数据库!G:G,MATCH(Z30,产品数据库!$C:$C,0))*AA30)</f>
        <v>0</v>
      </c>
      <c r="AE30" s="385">
        <f>IF(Z30=0,0,INDEX(产品数据库!H:H,MATCH(Z30,产品数据库!$C:$C,0))*AA30)</f>
        <v>0</v>
      </c>
      <c r="AF30" s="386">
        <f>IF(Z30=0,0,INDEX(产品数据库!AC:AC,MATCH(Z30,产品数据库!$C:$C,0)))</f>
        <v>0</v>
      </c>
      <c r="AG30" s="426">
        <f t="shared" si="7"/>
        <v>0</v>
      </c>
      <c r="AH30" s="427" t="str">
        <f t="shared" si="8"/>
        <v/>
      </c>
      <c r="AI30" s="428">
        <f>IF(Z30=0,0,IFERROR(INDEX(产品数据库!$A:$A,MATCH($Z30,产品数据库!$C:$C,0)),0))</f>
        <v>0</v>
      </c>
      <c r="AJ30" s="429">
        <f t="shared" si="9"/>
        <v>0</v>
      </c>
      <c r="AK30" s="429">
        <f t="shared" si="10"/>
        <v>0</v>
      </c>
      <c r="AL30" s="430">
        <f t="shared" si="11"/>
        <v>0</v>
      </c>
      <c r="AM30" s="4">
        <f t="shared" si="12"/>
        <v>1</v>
      </c>
      <c r="AN30" s="431"/>
      <c r="AO30" s="460"/>
      <c r="AP30" s="431"/>
      <c r="AR30" s="51">
        <f t="shared" si="13"/>
        <v>0</v>
      </c>
      <c r="AS30" s="458">
        <f t="shared" si="14"/>
        <v>0</v>
      </c>
      <c r="AT30" s="350">
        <f t="shared" si="15"/>
        <v>0</v>
      </c>
      <c r="AU30" s="1063" t="str">
        <f>IF(AS30=0,"",INDEX(产品数据库!$C:$C,MATCH(AS30,产品数据库!$A:$A,0)))</f>
        <v/>
      </c>
      <c r="AV30" s="1063"/>
      <c r="AW30" s="349">
        <f t="shared" si="16"/>
        <v>0</v>
      </c>
      <c r="AX30" s="350">
        <f>IF(AS30=0,0,INDEX(产品数据库!D:D,MATCH(AU30,产品数据库!$C:$C,0)))</f>
        <v>0</v>
      </c>
      <c r="AY30" s="350">
        <f>IF(AS30=0,0,INDEX(产品数据库!E:E,MATCH(AU30,产品数据库!$C:$C,0))*AW30)</f>
        <v>0</v>
      </c>
      <c r="AZ30" s="350">
        <f>IF(AS30=0,0,INDEX(产品数据库!G:G,MATCH(AU30,产品数据库!$C:$C,0))*AW30)</f>
        <v>0</v>
      </c>
      <c r="BA30" s="350">
        <f>IF(AS30=0,0,INDEX(产品数据库!H:H,MATCH(AU30,产品数据库!$C:$C,0))*AW30)</f>
        <v>0</v>
      </c>
      <c r="BB30" s="1064">
        <f t="shared" si="17"/>
        <v>0</v>
      </c>
      <c r="BC30" s="1065"/>
      <c r="BD30" s="1065"/>
      <c r="BE30" s="1066"/>
      <c r="BF30" s="371">
        <f t="shared" si="31"/>
        <v>0</v>
      </c>
      <c r="BG30" s="6" t="str">
        <f t="shared" si="19"/>
        <v/>
      </c>
      <c r="BH30" s="350">
        <f>业绩录入!FM$6</f>
        <v>0</v>
      </c>
      <c r="BI30" s="350">
        <f>业绩录入!DE$6</f>
        <v>0</v>
      </c>
      <c r="BJ30" s="350">
        <f>业绩录入!EI$6</f>
        <v>0</v>
      </c>
      <c r="BK30" s="498">
        <f t="shared" si="29"/>
        <v>0</v>
      </c>
      <c r="BL30" s="350">
        <v>0</v>
      </c>
      <c r="BM30" s="350">
        <v>0</v>
      </c>
      <c r="BN30" s="350">
        <v>0</v>
      </c>
      <c r="BO30" s="521">
        <f t="shared" si="20"/>
        <v>0</v>
      </c>
      <c r="BP30" s="521">
        <f t="shared" si="21"/>
        <v>0</v>
      </c>
      <c r="BQ30" s="521">
        <f t="shared" si="22"/>
        <v>0</v>
      </c>
      <c r="BR30" s="459">
        <f t="shared" si="23"/>
        <v>0</v>
      </c>
      <c r="BS30" s="371">
        <f>IF($BO30="◆","◆ │"&amp;REPT(" ",3-LEN(BQ30))&amp;BQ30&amp;"  │"&amp;INDEX(产品数据库!$C:$C,MATCH(BP30,产品数据库!$A:$A,0)),0)</f>
        <v>0</v>
      </c>
      <c r="BT30" s="350" t="str">
        <f t="shared" si="24"/>
        <v/>
      </c>
      <c r="BU30" s="522">
        <f>业绩录入!HC$6</f>
        <v>0</v>
      </c>
      <c r="BV30" s="522">
        <f>业绩录入!IH$6</f>
        <v>0</v>
      </c>
      <c r="BW30" s="522">
        <f>业绩录入!JL$6</f>
        <v>0</v>
      </c>
      <c r="BX30" s="522">
        <f>业绩录入!KP$6</f>
        <v>0</v>
      </c>
      <c r="BY30" s="522">
        <f>业绩录入!LT$6</f>
        <v>0</v>
      </c>
      <c r="BZ30" s="522">
        <f>业绩录入!MX$6</f>
        <v>0</v>
      </c>
      <c r="CA30" s="522">
        <f>业绩录入!OB$6</f>
        <v>0</v>
      </c>
      <c r="CB30" s="522">
        <f>业绩录入!PF$6</f>
        <v>0</v>
      </c>
      <c r="CC30" s="536">
        <f t="shared" si="25"/>
        <v>0</v>
      </c>
      <c r="CD30" s="352" t="s">
        <v>251</v>
      </c>
      <c r="CE30" s="350">
        <v>0</v>
      </c>
      <c r="CF30" s="352">
        <v>0</v>
      </c>
      <c r="CG30" s="537">
        <v>0</v>
      </c>
      <c r="CH30" s="352">
        <v>0</v>
      </c>
      <c r="CI30" s="352">
        <v>0</v>
      </c>
      <c r="CJ30" s="487">
        <v>0</v>
      </c>
      <c r="CK30" s="541">
        <v>0</v>
      </c>
      <c r="CQ30" s="371" t="str">
        <f t="shared" si="26"/>
        <v>0   │0  │0   │0</v>
      </c>
      <c r="CS30" s="6">
        <f t="shared" si="27"/>
        <v>0</v>
      </c>
    </row>
    <row r="31" spans="1:97">
      <c r="A31" s="327"/>
      <c r="B31" s="328"/>
      <c r="C31" s="328"/>
      <c r="D31" s="328"/>
      <c r="E31" s="329">
        <f t="shared" si="28"/>
        <v>0</v>
      </c>
      <c r="G31" s="330"/>
      <c r="H31" s="331"/>
      <c r="I31" s="32">
        <v>29</v>
      </c>
      <c r="J31" s="330"/>
      <c r="K31" s="345"/>
      <c r="L31" s="345"/>
      <c r="M31" s="346"/>
      <c r="N31" s="355"/>
      <c r="O31" s="352">
        <v>2004</v>
      </c>
      <c r="P31" s="356" t="str">
        <f t="shared" si="32"/>
        <v>敬雯</v>
      </c>
      <c r="Q31" s="372" t="str">
        <f t="shared" si="33"/>
        <v>敬雯..|创业者</v>
      </c>
      <c r="R31" s="6" t="str">
        <f t="shared" si="1"/>
        <v/>
      </c>
      <c r="S31" s="364">
        <f t="shared" si="2"/>
        <v>0</v>
      </c>
      <c r="T31" s="365">
        <f t="shared" si="34"/>
        <v>0</v>
      </c>
      <c r="U31" s="365">
        <f t="shared" si="4"/>
        <v>0</v>
      </c>
      <c r="V31" s="366">
        <f t="shared" si="5"/>
        <v>0</v>
      </c>
      <c r="W31" s="370">
        <f t="shared" si="6"/>
        <v>0</v>
      </c>
      <c r="X31" s="2">
        <v>31</v>
      </c>
      <c r="Y31" s="383">
        <v>0</v>
      </c>
      <c r="Z31" s="387">
        <v>0</v>
      </c>
      <c r="AA31" s="387">
        <v>0</v>
      </c>
      <c r="AB31" s="385">
        <f>IF(Z31=0,0,INDEX(产品数据库!D:D,MATCH(Z31,产品数据库!$C:$C,0)))</f>
        <v>0</v>
      </c>
      <c r="AC31" s="385">
        <f>IF(Z31=0,0,INDEX(产品数据库!E:E,MATCH(Z31,产品数据库!$C:$C,0))*AA31)</f>
        <v>0</v>
      </c>
      <c r="AD31" s="385">
        <f>IF(Z31=0,0,INDEX(产品数据库!G:G,MATCH(Z31,产品数据库!$C:$C,0))*AA31)</f>
        <v>0</v>
      </c>
      <c r="AE31" s="385">
        <f>IF(Z31=0,0,INDEX(产品数据库!H:H,MATCH(Z31,产品数据库!$C:$C,0))*AA31)</f>
        <v>0</v>
      </c>
      <c r="AF31" s="386">
        <f>IF(Z31=0,0,INDEX(产品数据库!AC:AC,MATCH(Z31,产品数据库!$C:$C,0)))</f>
        <v>0</v>
      </c>
      <c r="AG31" s="426">
        <f t="shared" si="7"/>
        <v>0</v>
      </c>
      <c r="AH31" s="427" t="str">
        <f t="shared" si="8"/>
        <v/>
      </c>
      <c r="AI31" s="428">
        <f>IF(Z31=0,0,IFERROR(INDEX(产品数据库!$A:$A,MATCH($Z31,产品数据库!$C:$C,0)),0))</f>
        <v>0</v>
      </c>
      <c r="AJ31" s="429">
        <f t="shared" si="9"/>
        <v>0</v>
      </c>
      <c r="AK31" s="429">
        <f t="shared" si="10"/>
        <v>0</v>
      </c>
      <c r="AL31" s="430">
        <f t="shared" si="11"/>
        <v>0</v>
      </c>
      <c r="AM31" s="4">
        <f t="shared" si="12"/>
        <v>1</v>
      </c>
      <c r="AN31" s="431"/>
      <c r="AO31" s="460"/>
      <c r="AP31" s="431"/>
      <c r="AR31" s="51">
        <f t="shared" si="13"/>
        <v>0</v>
      </c>
      <c r="AS31" s="458">
        <f t="shared" si="14"/>
        <v>0</v>
      </c>
      <c r="AT31" s="350">
        <f t="shared" si="15"/>
        <v>0</v>
      </c>
      <c r="AU31" s="1063" t="str">
        <f>IF(AS31=0,"",INDEX(产品数据库!$C:$C,MATCH(AS31,产品数据库!$A:$A,0)))</f>
        <v/>
      </c>
      <c r="AV31" s="1063"/>
      <c r="AW31" s="349">
        <f t="shared" si="16"/>
        <v>0</v>
      </c>
      <c r="AX31" s="350">
        <f>IF(AS31=0,0,INDEX(产品数据库!D:D,MATCH(AU31,产品数据库!$C:$C,0)))</f>
        <v>0</v>
      </c>
      <c r="AY31" s="350">
        <f>IF(AS31=0,0,INDEX(产品数据库!E:E,MATCH(AU31,产品数据库!$C:$C,0))*AW31)</f>
        <v>0</v>
      </c>
      <c r="AZ31" s="350">
        <f>IF(AS31=0,0,INDEX(产品数据库!G:G,MATCH(AU31,产品数据库!$C:$C,0))*AW31)</f>
        <v>0</v>
      </c>
      <c r="BA31" s="350">
        <f>IF(AS31=0,0,INDEX(产品数据库!H:H,MATCH(AU31,产品数据库!$C:$C,0))*AW31)</f>
        <v>0</v>
      </c>
      <c r="BB31" s="1064">
        <f t="shared" si="17"/>
        <v>0</v>
      </c>
      <c r="BC31" s="1065"/>
      <c r="BD31" s="1065"/>
      <c r="BE31" s="1066"/>
      <c r="BF31" s="371">
        <f t="shared" si="31"/>
        <v>0</v>
      </c>
      <c r="BG31" s="6" t="str">
        <f t="shared" si="19"/>
        <v/>
      </c>
      <c r="BH31" s="350">
        <f>业绩录入!FN$6</f>
        <v>0</v>
      </c>
      <c r="BI31" s="350">
        <f>业绩录入!DF$6</f>
        <v>0</v>
      </c>
      <c r="BJ31" s="350">
        <f>业绩录入!EJ$6</f>
        <v>0</v>
      </c>
      <c r="BK31" s="498">
        <f t="shared" si="29"/>
        <v>0</v>
      </c>
      <c r="BL31" s="350">
        <v>0</v>
      </c>
      <c r="BM31" s="350">
        <v>0</v>
      </c>
      <c r="BN31" s="350">
        <v>0</v>
      </c>
      <c r="BO31" s="521">
        <f t="shared" si="20"/>
        <v>0</v>
      </c>
      <c r="BP31" s="521">
        <f t="shared" si="21"/>
        <v>0</v>
      </c>
      <c r="BQ31" s="521">
        <f t="shared" si="22"/>
        <v>0</v>
      </c>
      <c r="BR31" s="459">
        <f t="shared" si="23"/>
        <v>0</v>
      </c>
      <c r="BS31" s="371">
        <f>IF($BO31="◆","◆ │"&amp;REPT(" ",3-LEN(BQ31))&amp;BQ31&amp;"  │"&amp;INDEX(产品数据库!$C:$C,MATCH(BP31,产品数据库!$A:$A,0)),0)</f>
        <v>0</v>
      </c>
      <c r="BT31" s="350" t="str">
        <f t="shared" si="24"/>
        <v/>
      </c>
      <c r="BU31" s="522">
        <f>业绩录入!HD$6</f>
        <v>0</v>
      </c>
      <c r="BV31" s="522">
        <f>业绩录入!II$6</f>
        <v>0</v>
      </c>
      <c r="BW31" s="522">
        <f>业绩录入!JM$6</f>
        <v>0</v>
      </c>
      <c r="BX31" s="522">
        <f>业绩录入!KQ$6</f>
        <v>0</v>
      </c>
      <c r="BY31" s="522">
        <f>业绩录入!LU$6</f>
        <v>0</v>
      </c>
      <c r="BZ31" s="522">
        <f>业绩录入!MY$6</f>
        <v>0</v>
      </c>
      <c r="CA31" s="522">
        <f>业绩录入!OC$6</f>
        <v>0</v>
      </c>
      <c r="CB31" s="522">
        <f>业绩录入!PG$6</f>
        <v>0</v>
      </c>
      <c r="CC31" s="536">
        <f t="shared" si="25"/>
        <v>0</v>
      </c>
      <c r="CD31" s="352" t="s">
        <v>251</v>
      </c>
      <c r="CE31" s="350">
        <v>0</v>
      </c>
      <c r="CF31" s="352">
        <v>0</v>
      </c>
      <c r="CG31" s="537">
        <v>0</v>
      </c>
      <c r="CH31" s="352">
        <v>0</v>
      </c>
      <c r="CI31" s="352">
        <v>0</v>
      </c>
      <c r="CJ31" s="487">
        <v>0</v>
      </c>
      <c r="CK31" s="541">
        <v>0</v>
      </c>
      <c r="CQ31" s="371" t="str">
        <f t="shared" si="26"/>
        <v>0   │0  │0   │0</v>
      </c>
      <c r="CS31" s="6">
        <f t="shared" si="27"/>
        <v>0</v>
      </c>
    </row>
    <row r="32" spans="1:97">
      <c r="A32" s="327"/>
      <c r="B32" s="328"/>
      <c r="C32" s="328"/>
      <c r="D32" s="328"/>
      <c r="E32" s="329">
        <f t="shared" si="28"/>
        <v>0</v>
      </c>
      <c r="G32" s="330"/>
      <c r="H32" s="331"/>
      <c r="I32" s="32">
        <v>30</v>
      </c>
      <c r="J32" s="330"/>
      <c r="K32" s="345"/>
      <c r="L32" s="345"/>
      <c r="M32" s="346"/>
      <c r="N32" s="355"/>
      <c r="O32" s="352">
        <v>2003</v>
      </c>
      <c r="P32" s="356" t="str">
        <f t="shared" si="32"/>
        <v>西子</v>
      </c>
      <c r="Q32" s="372" t="str">
        <f t="shared" si="33"/>
        <v>西子..|创业者</v>
      </c>
      <c r="R32" s="6" t="str">
        <f t="shared" si="1"/>
        <v/>
      </c>
      <c r="S32" s="364">
        <f t="shared" si="2"/>
        <v>0</v>
      </c>
      <c r="T32" s="365">
        <f t="shared" si="34"/>
        <v>0</v>
      </c>
      <c r="U32" s="365">
        <f t="shared" si="4"/>
        <v>0</v>
      </c>
      <c r="V32" s="366">
        <f t="shared" si="5"/>
        <v>0</v>
      </c>
      <c r="W32" s="370">
        <f t="shared" si="6"/>
        <v>0</v>
      </c>
      <c r="X32" s="2">
        <v>32</v>
      </c>
      <c r="Y32" s="383">
        <v>0</v>
      </c>
      <c r="Z32" s="387">
        <v>0</v>
      </c>
      <c r="AA32" s="387">
        <v>0</v>
      </c>
      <c r="AB32" s="385">
        <f>IF(Z32=0,0,INDEX(产品数据库!D:D,MATCH(Z32,产品数据库!$C:$C,0)))</f>
        <v>0</v>
      </c>
      <c r="AC32" s="385">
        <f>IF(Z32=0,0,INDEX(产品数据库!E:E,MATCH(Z32,产品数据库!$C:$C,0))*AA32)</f>
        <v>0</v>
      </c>
      <c r="AD32" s="385">
        <f>IF(Z32=0,0,INDEX(产品数据库!G:G,MATCH(Z32,产品数据库!$C:$C,0))*AA32)</f>
        <v>0</v>
      </c>
      <c r="AE32" s="385">
        <f>IF(Z32=0,0,INDEX(产品数据库!H:H,MATCH(Z32,产品数据库!$C:$C,0))*AA32)</f>
        <v>0</v>
      </c>
      <c r="AF32" s="386">
        <f>IF(Z32=0,0,INDEX(产品数据库!AC:AC,MATCH(Z32,产品数据库!$C:$C,0)))</f>
        <v>0</v>
      </c>
      <c r="AG32" s="426">
        <f t="shared" si="7"/>
        <v>0</v>
      </c>
      <c r="AH32" s="427" t="str">
        <f t="shared" si="8"/>
        <v/>
      </c>
      <c r="AI32" s="428">
        <f>IF(Z32=0,0,IFERROR(INDEX(产品数据库!$A:$A,MATCH($Z32,产品数据库!$C:$C,0)),0))</f>
        <v>0</v>
      </c>
      <c r="AJ32" s="429">
        <f t="shared" si="9"/>
        <v>0</v>
      </c>
      <c r="AK32" s="429">
        <f t="shared" si="10"/>
        <v>0</v>
      </c>
      <c r="AL32" s="430">
        <f t="shared" si="11"/>
        <v>0</v>
      </c>
      <c r="AM32" s="4">
        <f t="shared" si="12"/>
        <v>1</v>
      </c>
      <c r="AN32" s="431"/>
      <c r="AO32" s="460"/>
      <c r="AP32" s="431"/>
      <c r="AR32" s="51">
        <f t="shared" si="13"/>
        <v>0</v>
      </c>
      <c r="AS32" s="458">
        <f t="shared" si="14"/>
        <v>0</v>
      </c>
      <c r="AT32" s="350">
        <f t="shared" si="15"/>
        <v>0</v>
      </c>
      <c r="AU32" s="1063" t="str">
        <f>IF(AS32=0,"",INDEX(产品数据库!$C:$C,MATCH(AS32,产品数据库!$A:$A,0)))</f>
        <v/>
      </c>
      <c r="AV32" s="1063"/>
      <c r="AW32" s="349">
        <f t="shared" si="16"/>
        <v>0</v>
      </c>
      <c r="AX32" s="350">
        <f>IF(AS32=0,0,INDEX(产品数据库!D:D,MATCH(AU32,产品数据库!$C:$C,0)))</f>
        <v>0</v>
      </c>
      <c r="AY32" s="350">
        <f>IF(AS32=0,0,INDEX(产品数据库!E:E,MATCH(AU32,产品数据库!$C:$C,0))*AW32)</f>
        <v>0</v>
      </c>
      <c r="AZ32" s="350">
        <f>IF(AS32=0,0,INDEX(产品数据库!G:G,MATCH(AU32,产品数据库!$C:$C,0))*AW32)</f>
        <v>0</v>
      </c>
      <c r="BA32" s="350">
        <f>IF(AS32=0,0,INDEX(产品数据库!H:H,MATCH(AU32,产品数据库!$C:$C,0))*AW32)</f>
        <v>0</v>
      </c>
      <c r="BB32" s="1064">
        <f t="shared" si="17"/>
        <v>0</v>
      </c>
      <c r="BC32" s="1065"/>
      <c r="BD32" s="1065"/>
      <c r="BE32" s="1066"/>
      <c r="BF32" s="371">
        <f t="shared" si="31"/>
        <v>0</v>
      </c>
      <c r="BG32" s="6" t="str">
        <f t="shared" si="19"/>
        <v/>
      </c>
      <c r="BH32" s="350">
        <f>业绩录入!FO$6</f>
        <v>0</v>
      </c>
      <c r="BI32" s="350">
        <f>业绩录入!DG$6</f>
        <v>0</v>
      </c>
      <c r="BJ32" s="350">
        <f>业绩录入!EK$6</f>
        <v>0</v>
      </c>
      <c r="BK32" s="498">
        <f t="shared" si="29"/>
        <v>0</v>
      </c>
      <c r="BL32" s="350">
        <v>0</v>
      </c>
      <c r="BM32" s="350">
        <v>0</v>
      </c>
      <c r="BN32" s="350">
        <v>0</v>
      </c>
      <c r="BO32" s="521">
        <f t="shared" si="20"/>
        <v>0</v>
      </c>
      <c r="BP32" s="521">
        <f t="shared" si="21"/>
        <v>0</v>
      </c>
      <c r="BQ32" s="521">
        <f t="shared" si="22"/>
        <v>0</v>
      </c>
      <c r="BR32" s="459">
        <f t="shared" si="23"/>
        <v>0</v>
      </c>
      <c r="BS32" s="371">
        <f>IF($BO32="◆","◆ │"&amp;REPT(" ",3-LEN(BQ32))&amp;BQ32&amp;"  │"&amp;INDEX(产品数据库!$C:$C,MATCH(BP32,产品数据库!$A:$A,0)),0)</f>
        <v>0</v>
      </c>
      <c r="BT32" s="350" t="str">
        <f t="shared" si="24"/>
        <v/>
      </c>
      <c r="BU32" s="522">
        <f>业绩录入!HE$6</f>
        <v>0</v>
      </c>
      <c r="BV32" s="522">
        <f>业绩录入!IJ$6</f>
        <v>0</v>
      </c>
      <c r="BW32" s="522">
        <f>业绩录入!JN$6</f>
        <v>0</v>
      </c>
      <c r="BX32" s="522">
        <f>业绩录入!KR$6</f>
        <v>0</v>
      </c>
      <c r="BY32" s="522">
        <f>业绩录入!LV$6</f>
        <v>0</v>
      </c>
      <c r="BZ32" s="522">
        <f>业绩录入!MZ$6</f>
        <v>0</v>
      </c>
      <c r="CA32" s="522">
        <f>业绩录入!OD$6</f>
        <v>0</v>
      </c>
      <c r="CB32" s="522">
        <f>业绩录入!PH$6</f>
        <v>0</v>
      </c>
      <c r="CC32" s="536">
        <f t="shared" si="25"/>
        <v>0</v>
      </c>
      <c r="CD32" s="352" t="s">
        <v>251</v>
      </c>
      <c r="CE32" s="350">
        <v>0</v>
      </c>
      <c r="CF32" s="352">
        <v>0</v>
      </c>
      <c r="CG32" s="537">
        <v>0</v>
      </c>
      <c r="CH32" s="352">
        <v>0</v>
      </c>
      <c r="CI32" s="352">
        <v>0</v>
      </c>
      <c r="CJ32" s="487">
        <v>0</v>
      </c>
      <c r="CK32" s="541">
        <v>0</v>
      </c>
      <c r="CQ32" s="371" t="str">
        <f t="shared" si="26"/>
        <v>0   │0  │0   │0</v>
      </c>
      <c r="CS32" s="6">
        <f t="shared" si="27"/>
        <v>0</v>
      </c>
    </row>
    <row r="33" spans="1:105">
      <c r="A33" s="327"/>
      <c r="B33" s="328"/>
      <c r="C33" s="328"/>
      <c r="D33" s="328"/>
      <c r="E33" s="329">
        <f t="shared" si="28"/>
        <v>0</v>
      </c>
      <c r="G33" s="330"/>
      <c r="H33" s="331"/>
      <c r="I33" s="32">
        <v>31</v>
      </c>
      <c r="J33" s="330"/>
      <c r="K33" s="345"/>
      <c r="L33" s="345"/>
      <c r="M33" s="345"/>
      <c r="N33" s="357"/>
      <c r="O33" s="352">
        <v>2002</v>
      </c>
      <c r="P33" s="358"/>
      <c r="Q33" s="2"/>
      <c r="R33" s="6" t="str">
        <f t="shared" si="1"/>
        <v/>
      </c>
      <c r="S33" s="364">
        <f t="shared" si="2"/>
        <v>0</v>
      </c>
      <c r="T33" s="365">
        <f t="shared" si="34"/>
        <v>0</v>
      </c>
      <c r="U33" s="365">
        <f t="shared" si="4"/>
        <v>0</v>
      </c>
      <c r="V33" s="366">
        <f t="shared" si="5"/>
        <v>0</v>
      </c>
      <c r="W33" s="370">
        <f t="shared" si="6"/>
        <v>0</v>
      </c>
      <c r="X33" s="2">
        <v>33</v>
      </c>
      <c r="Y33" s="383">
        <v>0</v>
      </c>
      <c r="Z33" s="387">
        <v>0</v>
      </c>
      <c r="AA33" s="387">
        <v>0</v>
      </c>
      <c r="AB33" s="385">
        <f>IF(Z33=0,0,INDEX(产品数据库!D:D,MATCH(Z33,产品数据库!$C:$C,0)))</f>
        <v>0</v>
      </c>
      <c r="AC33" s="385">
        <f>IF(Z33=0,0,INDEX(产品数据库!E:E,MATCH(Z33,产品数据库!$C:$C,0))*AA33)</f>
        <v>0</v>
      </c>
      <c r="AD33" s="385">
        <f>IF(Z33=0,0,INDEX(产品数据库!G:G,MATCH(Z33,产品数据库!$C:$C,0))*AA33)</f>
        <v>0</v>
      </c>
      <c r="AE33" s="385">
        <f>IF(Z33=0,0,INDEX(产品数据库!H:H,MATCH(Z33,产品数据库!$C:$C,0))*AA33)</f>
        <v>0</v>
      </c>
      <c r="AF33" s="386">
        <f>IF(Z33=0,0,INDEX(产品数据库!AC:AC,MATCH(Z33,产品数据库!$C:$C,0)))</f>
        <v>0</v>
      </c>
      <c r="AG33" s="426">
        <f t="shared" si="7"/>
        <v>0</v>
      </c>
      <c r="AH33" s="427" t="str">
        <f t="shared" si="8"/>
        <v/>
      </c>
      <c r="AI33" s="428">
        <f>IF(Z33=0,0,IFERROR(INDEX(产品数据库!$A:$A,MATCH($Z33,产品数据库!$C:$C,0)),0))</f>
        <v>0</v>
      </c>
      <c r="AJ33" s="429">
        <f t="shared" si="9"/>
        <v>0</v>
      </c>
      <c r="AK33" s="429">
        <f t="shared" si="10"/>
        <v>0</v>
      </c>
      <c r="AL33" s="430">
        <f t="shared" si="11"/>
        <v>0</v>
      </c>
      <c r="AM33" s="4">
        <f t="shared" si="12"/>
        <v>1</v>
      </c>
      <c r="AN33" s="431"/>
      <c r="AO33" s="460"/>
      <c r="AP33" s="431"/>
      <c r="AR33" s="51">
        <f t="shared" si="13"/>
        <v>0</v>
      </c>
      <c r="AS33" s="458">
        <f t="shared" si="14"/>
        <v>0</v>
      </c>
      <c r="AT33" s="350">
        <f t="shared" si="15"/>
        <v>0</v>
      </c>
      <c r="AU33" s="1063" t="str">
        <f>IF(AS33=0,"",INDEX(产品数据库!$C:$C,MATCH(AS33,产品数据库!$A:$A,0)))</f>
        <v/>
      </c>
      <c r="AV33" s="1063"/>
      <c r="AW33" s="349">
        <f t="shared" si="16"/>
        <v>0</v>
      </c>
      <c r="AX33" s="350">
        <f>IF(AS33=0,0,INDEX(产品数据库!D:D,MATCH(AU33,产品数据库!$C:$C,0)))</f>
        <v>0</v>
      </c>
      <c r="AY33" s="350">
        <f>IF(AS33=0,0,INDEX(产品数据库!E:E,MATCH(AU33,产品数据库!$C:$C,0))*AW33)</f>
        <v>0</v>
      </c>
      <c r="AZ33" s="350">
        <f>IF(AS33=0,0,INDEX(产品数据库!G:G,MATCH(AU33,产品数据库!$C:$C,0))*AW33)</f>
        <v>0</v>
      </c>
      <c r="BA33" s="350">
        <f>IF(AS33=0,0,INDEX(产品数据库!H:H,MATCH(AU33,产品数据库!$C:$C,0))*AW33)</f>
        <v>0</v>
      </c>
      <c r="BB33" s="1064">
        <f t="shared" si="17"/>
        <v>0</v>
      </c>
      <c r="BC33" s="1065"/>
      <c r="BD33" s="1065"/>
      <c r="BE33" s="1066"/>
      <c r="BF33" s="371">
        <f t="shared" si="31"/>
        <v>0</v>
      </c>
      <c r="BG33" s="6" t="str">
        <f t="shared" si="19"/>
        <v/>
      </c>
      <c r="BH33" s="350">
        <f>业绩录入!FP$6</f>
        <v>0</v>
      </c>
      <c r="BI33" s="350">
        <f>业绩录入!DH$6</f>
        <v>0</v>
      </c>
      <c r="BJ33" s="350">
        <f>业绩录入!EL$6</f>
        <v>0</v>
      </c>
      <c r="BK33" s="498">
        <f t="shared" si="29"/>
        <v>0</v>
      </c>
      <c r="BL33" s="350">
        <v>0</v>
      </c>
      <c r="BM33" s="350">
        <v>0</v>
      </c>
      <c r="BN33" s="350">
        <v>0</v>
      </c>
      <c r="BO33" s="521">
        <f t="shared" si="20"/>
        <v>0</v>
      </c>
      <c r="BP33" s="521">
        <f t="shared" si="21"/>
        <v>0</v>
      </c>
      <c r="BQ33" s="521">
        <f t="shared" si="22"/>
        <v>0</v>
      </c>
      <c r="BR33" s="459">
        <f t="shared" si="23"/>
        <v>0</v>
      </c>
      <c r="BS33" s="371">
        <f>IF($BO33="◆","◆ │"&amp;REPT(" ",3-LEN(BQ33))&amp;BQ33&amp;"  │"&amp;INDEX(产品数据库!$C:$C,MATCH(BP33,产品数据库!$A:$A,0)),0)</f>
        <v>0</v>
      </c>
      <c r="BT33" s="350" t="str">
        <f t="shared" si="24"/>
        <v/>
      </c>
      <c r="BU33" s="522">
        <f>业绩录入!HF$6</f>
        <v>0</v>
      </c>
      <c r="BV33" s="522">
        <f>业绩录入!IK$6</f>
        <v>0</v>
      </c>
      <c r="BW33" s="522">
        <f>业绩录入!JO$6</f>
        <v>0</v>
      </c>
      <c r="BX33" s="522">
        <f>业绩录入!KS$6</f>
        <v>0</v>
      </c>
      <c r="BY33" s="522">
        <f>业绩录入!LW$6</f>
        <v>0</v>
      </c>
      <c r="BZ33" s="522">
        <f>业绩录入!NA$6</f>
        <v>0</v>
      </c>
      <c r="CA33" s="522">
        <f>业绩录入!OE$6</f>
        <v>0</v>
      </c>
      <c r="CB33" s="522">
        <f>业绩录入!PI$6</f>
        <v>0</v>
      </c>
      <c r="CC33" s="536">
        <f t="shared" si="25"/>
        <v>0</v>
      </c>
      <c r="CD33" s="352" t="s">
        <v>251</v>
      </c>
      <c r="CE33" s="350">
        <v>0</v>
      </c>
      <c r="CF33" s="352">
        <v>0</v>
      </c>
      <c r="CG33" s="537">
        <v>0</v>
      </c>
      <c r="CH33" s="352">
        <v>0</v>
      </c>
      <c r="CI33" s="352">
        <v>0</v>
      </c>
      <c r="CJ33" s="487">
        <v>0</v>
      </c>
      <c r="CK33" s="541">
        <v>0</v>
      </c>
      <c r="CQ33" s="371" t="str">
        <f t="shared" si="26"/>
        <v>0   │0  │0   │0</v>
      </c>
      <c r="CS33" s="6">
        <f t="shared" si="27"/>
        <v>0</v>
      </c>
    </row>
    <row r="34" spans="1:105">
      <c r="A34" s="327"/>
      <c r="B34" s="328"/>
      <c r="C34" s="328"/>
      <c r="D34" s="328"/>
      <c r="E34" s="329">
        <f t="shared" si="28"/>
        <v>0</v>
      </c>
      <c r="G34" s="330"/>
      <c r="H34" s="331"/>
      <c r="I34" s="32">
        <v>32</v>
      </c>
      <c r="J34" s="330"/>
      <c r="K34" s="345"/>
      <c r="L34" s="345"/>
      <c r="M34" s="345"/>
      <c r="N34" s="357"/>
      <c r="O34" s="352">
        <v>2001</v>
      </c>
      <c r="P34" s="359" t="str">
        <f>IFERROR(INDEX($A$3:$A$71,MATCH((IFERROR(INDEX($W$6:$W$36,MATCH(ROW(A6)+$P$22,$X$6:$X$36,0)),0)),$B$3:$B$71,0)),0)</f>
        <v>总经理</v>
      </c>
      <c r="Q34" s="371"/>
      <c r="R34" s="6" t="str">
        <f t="shared" si="1"/>
        <v/>
      </c>
      <c r="S34" s="364">
        <f t="shared" si="2"/>
        <v>0</v>
      </c>
      <c r="T34" s="365">
        <f t="shared" si="34"/>
        <v>0</v>
      </c>
      <c r="U34" s="365">
        <f t="shared" si="4"/>
        <v>0</v>
      </c>
      <c r="V34" s="366">
        <f t="shared" si="5"/>
        <v>0</v>
      </c>
      <c r="W34" s="370">
        <f t="shared" si="6"/>
        <v>0</v>
      </c>
      <c r="X34" s="2">
        <v>34</v>
      </c>
      <c r="Y34" s="383">
        <v>0</v>
      </c>
      <c r="Z34" s="387">
        <v>0</v>
      </c>
      <c r="AA34" s="387">
        <v>0</v>
      </c>
      <c r="AB34" s="385">
        <f>IF(Z34=0,0,INDEX(产品数据库!D:D,MATCH(Z34,产品数据库!$C:$C,0)))</f>
        <v>0</v>
      </c>
      <c r="AC34" s="385">
        <f>IF(Z34=0,0,INDEX(产品数据库!E:E,MATCH(Z34,产品数据库!$C:$C,0))*AA34)</f>
        <v>0</v>
      </c>
      <c r="AD34" s="385">
        <f>IF(Z34=0,0,INDEX(产品数据库!G:G,MATCH(Z34,产品数据库!$C:$C,0))*AA34)</f>
        <v>0</v>
      </c>
      <c r="AE34" s="385">
        <f>IF(Z34=0,0,INDEX(产品数据库!H:H,MATCH(Z34,产品数据库!$C:$C,0))*AA34)</f>
        <v>0</v>
      </c>
      <c r="AF34" s="386">
        <f>IF(Z34=0,0,INDEX(产品数据库!AC:AC,MATCH(Z34,产品数据库!$C:$C,0)))</f>
        <v>0</v>
      </c>
      <c r="AG34" s="426">
        <f t="shared" si="7"/>
        <v>0</v>
      </c>
      <c r="AH34" s="427" t="str">
        <f t="shared" si="8"/>
        <v/>
      </c>
      <c r="AI34" s="428">
        <f>IF(Z34=0,0,IFERROR(INDEX(产品数据库!$A:$A,MATCH($Z34,产品数据库!$C:$C,0)),0))</f>
        <v>0</v>
      </c>
      <c r="AJ34" s="429">
        <f t="shared" si="9"/>
        <v>0</v>
      </c>
      <c r="AK34" s="429">
        <f t="shared" si="10"/>
        <v>0</v>
      </c>
      <c r="AL34" s="430">
        <f t="shared" si="11"/>
        <v>0</v>
      </c>
      <c r="AM34" s="4">
        <f t="shared" si="12"/>
        <v>1</v>
      </c>
      <c r="AN34" s="431"/>
      <c r="AO34" s="460"/>
      <c r="AP34" s="431"/>
      <c r="AR34" s="51">
        <f t="shared" si="13"/>
        <v>0</v>
      </c>
      <c r="AS34" s="458">
        <f t="shared" si="14"/>
        <v>0</v>
      </c>
      <c r="AT34" s="350">
        <f t="shared" si="15"/>
        <v>0</v>
      </c>
      <c r="AU34" s="1063" t="str">
        <f>IF(AS34=0,"",INDEX(产品数据库!$C:$C,MATCH(AS34,产品数据库!$A:$A,0)))</f>
        <v/>
      </c>
      <c r="AV34" s="1063"/>
      <c r="AW34" s="349">
        <f t="shared" si="16"/>
        <v>0</v>
      </c>
      <c r="AX34" s="350">
        <f>IF(AS34=0,0,INDEX(产品数据库!D:D,MATCH(AU34,产品数据库!$C:$C,0)))</f>
        <v>0</v>
      </c>
      <c r="AY34" s="350">
        <f>IF(AS34=0,0,INDEX(产品数据库!E:E,MATCH(AU34,产品数据库!$C:$C,0))*AW34)</f>
        <v>0</v>
      </c>
      <c r="AZ34" s="350">
        <f>IF(AS34=0,0,INDEX(产品数据库!G:G,MATCH(AU34,产品数据库!$C:$C,0))*AW34)</f>
        <v>0</v>
      </c>
      <c r="BA34" s="350">
        <f>IF(AS34=0,0,INDEX(产品数据库!H:H,MATCH(AU34,产品数据库!$C:$C,0))*AW34)</f>
        <v>0</v>
      </c>
      <c r="BB34" s="1064">
        <f t="shared" si="17"/>
        <v>0</v>
      </c>
      <c r="BC34" s="1065"/>
      <c r="BD34" s="1065"/>
      <c r="BE34" s="1066"/>
      <c r="BF34" s="371">
        <f t="shared" si="31"/>
        <v>0</v>
      </c>
      <c r="BG34" s="6" t="str">
        <f t="shared" si="19"/>
        <v/>
      </c>
      <c r="BH34" s="350">
        <f>业绩录入!FQ$6</f>
        <v>0</v>
      </c>
      <c r="BI34" s="350">
        <f>业绩录入!DI$6</f>
        <v>0</v>
      </c>
      <c r="BJ34" s="350">
        <f>业绩录入!EM$6</f>
        <v>0</v>
      </c>
      <c r="BK34" s="498">
        <f t="shared" si="29"/>
        <v>0</v>
      </c>
      <c r="BL34" s="350">
        <v>0</v>
      </c>
      <c r="BM34" s="350">
        <v>0</v>
      </c>
      <c r="BN34" s="350">
        <v>0</v>
      </c>
      <c r="BO34" s="521">
        <f t="shared" si="20"/>
        <v>0</v>
      </c>
      <c r="BP34" s="521">
        <f t="shared" si="21"/>
        <v>0</v>
      </c>
      <c r="BQ34" s="521">
        <f t="shared" si="22"/>
        <v>0</v>
      </c>
      <c r="BR34" s="459">
        <f t="shared" si="23"/>
        <v>0</v>
      </c>
      <c r="BS34" s="371">
        <f>IF($BO34="◆","◆ │"&amp;REPT(" ",3-LEN(BQ34))&amp;BQ34&amp;"  │"&amp;INDEX(产品数据库!$C:$C,MATCH(BP34,产品数据库!$A:$A,0)),0)</f>
        <v>0</v>
      </c>
      <c r="BT34" s="350" t="str">
        <f t="shared" si="24"/>
        <v/>
      </c>
      <c r="BU34" s="522">
        <f>业绩录入!HG$6</f>
        <v>0</v>
      </c>
      <c r="BV34" s="522">
        <f>业绩录入!IL$6</f>
        <v>0</v>
      </c>
      <c r="BW34" s="522">
        <f>业绩录入!JP$6</f>
        <v>0</v>
      </c>
      <c r="BX34" s="522">
        <f>业绩录入!KT$6</f>
        <v>0</v>
      </c>
      <c r="BY34" s="522">
        <f>业绩录入!LX$6</f>
        <v>0</v>
      </c>
      <c r="BZ34" s="522">
        <f>业绩录入!NB$6</f>
        <v>0</v>
      </c>
      <c r="CA34" s="522">
        <f>业绩录入!OF$6</f>
        <v>0</v>
      </c>
      <c r="CB34" s="522">
        <f>业绩录入!PJ$6</f>
        <v>0</v>
      </c>
      <c r="CC34" s="536">
        <f t="shared" si="25"/>
        <v>0</v>
      </c>
      <c r="CD34" s="352" t="s">
        <v>251</v>
      </c>
      <c r="CE34" s="350">
        <v>0</v>
      </c>
      <c r="CF34" s="352">
        <v>0</v>
      </c>
      <c r="CG34" s="537">
        <v>0</v>
      </c>
      <c r="CH34" s="352">
        <v>0</v>
      </c>
      <c r="CI34" s="352">
        <v>0</v>
      </c>
      <c r="CJ34" s="487">
        <v>0</v>
      </c>
      <c r="CK34" s="541">
        <v>0</v>
      </c>
      <c r="CQ34" s="371" t="str">
        <f t="shared" si="26"/>
        <v>0   │0  │0   │0</v>
      </c>
      <c r="CS34" s="6">
        <f t="shared" si="27"/>
        <v>0</v>
      </c>
    </row>
    <row r="35" spans="1:105">
      <c r="A35" s="327"/>
      <c r="B35" s="328"/>
      <c r="C35" s="328"/>
      <c r="D35" s="328"/>
      <c r="E35" s="329">
        <f t="shared" si="28"/>
        <v>0</v>
      </c>
      <c r="G35" s="330"/>
      <c r="H35" s="331"/>
      <c r="I35" s="32">
        <v>33</v>
      </c>
      <c r="J35" s="330"/>
      <c r="K35" s="345"/>
      <c r="L35" s="345"/>
      <c r="M35" s="345"/>
      <c r="N35" s="331"/>
      <c r="O35" s="351">
        <v>2000</v>
      </c>
      <c r="P35" s="359" t="str">
        <f t="shared" ref="P35:P46" si="35">IFERROR(INDEX($A$3:$A$71,MATCH((IFERROR(INDEX($W$6:$W$36,MATCH(ROW(A7)+$P$22,$X$6:$X$36,0)),0)),$B$3:$B$71,0)),0)</f>
        <v>副总</v>
      </c>
      <c r="Q35" s="350"/>
      <c r="R35" s="6" t="str">
        <f t="shared" si="1"/>
        <v/>
      </c>
      <c r="S35" s="364">
        <f t="shared" si="2"/>
        <v>0</v>
      </c>
      <c r="T35" s="365">
        <f t="shared" si="34"/>
        <v>0</v>
      </c>
      <c r="U35" s="365">
        <f t="shared" si="4"/>
        <v>0</v>
      </c>
      <c r="V35" s="366">
        <f t="shared" si="5"/>
        <v>0</v>
      </c>
      <c r="W35" s="370">
        <f t="shared" si="6"/>
        <v>0</v>
      </c>
      <c r="X35" s="2">
        <v>35</v>
      </c>
      <c r="Y35" s="383">
        <v>0</v>
      </c>
      <c r="Z35" s="387">
        <v>0</v>
      </c>
      <c r="AA35" s="387">
        <v>0</v>
      </c>
      <c r="AB35" s="385">
        <f>IF(Z35=0,0,INDEX(产品数据库!D:D,MATCH(Z35,产品数据库!$C:$C,0)))</f>
        <v>0</v>
      </c>
      <c r="AC35" s="385">
        <f>IF(Z35=0,0,INDEX(产品数据库!E:E,MATCH(Z35,产品数据库!$C:$C,0))*AA35)</f>
        <v>0</v>
      </c>
      <c r="AD35" s="385">
        <f>IF(Z35=0,0,INDEX(产品数据库!G:G,MATCH(Z35,产品数据库!$C:$C,0))*AA35)</f>
        <v>0</v>
      </c>
      <c r="AE35" s="385">
        <f>IF(Z35=0,0,INDEX(产品数据库!H:H,MATCH(Z35,产品数据库!$C:$C,0))*AA35)</f>
        <v>0</v>
      </c>
      <c r="AF35" s="386">
        <f>IF(Z35=0,0,INDEX(产品数据库!AC:AC,MATCH(Z35,产品数据库!$C:$C,0)))</f>
        <v>0</v>
      </c>
      <c r="AG35" s="426">
        <f t="shared" si="7"/>
        <v>0</v>
      </c>
      <c r="AH35" s="427" t="str">
        <f t="shared" si="8"/>
        <v/>
      </c>
      <c r="AI35" s="428">
        <f>IF(Z35=0,0,IFERROR(INDEX(产品数据库!$A:$A,MATCH($Z35,产品数据库!$C:$C,0)),0))</f>
        <v>0</v>
      </c>
      <c r="AJ35" s="429">
        <f t="shared" si="9"/>
        <v>0</v>
      </c>
      <c r="AK35" s="429">
        <f t="shared" si="10"/>
        <v>0</v>
      </c>
      <c r="AL35" s="430">
        <f t="shared" si="11"/>
        <v>0</v>
      </c>
      <c r="AM35" s="4">
        <f t="shared" si="12"/>
        <v>1</v>
      </c>
      <c r="AN35" s="431"/>
      <c r="AO35" s="460"/>
      <c r="AP35" s="431"/>
      <c r="AR35" s="51">
        <f t="shared" si="13"/>
        <v>0</v>
      </c>
      <c r="AS35" s="458">
        <f t="shared" si="14"/>
        <v>0</v>
      </c>
      <c r="AT35" s="350">
        <f t="shared" si="15"/>
        <v>0</v>
      </c>
      <c r="AU35" s="1063" t="str">
        <f>IF(AS35=0,"",INDEX(产品数据库!$C:$C,MATCH(AS35,产品数据库!$A:$A,0)))</f>
        <v/>
      </c>
      <c r="AV35" s="1063"/>
      <c r="AW35" s="349">
        <f t="shared" si="16"/>
        <v>0</v>
      </c>
      <c r="AX35" s="350">
        <f>IF(AS35=0,0,INDEX(产品数据库!D:D,MATCH(AU35,产品数据库!$C:$C,0)))</f>
        <v>0</v>
      </c>
      <c r="AY35" s="350">
        <f>IF(AS35=0,0,INDEX(产品数据库!E:E,MATCH(AU35,产品数据库!$C:$C,0))*AW35)</f>
        <v>0</v>
      </c>
      <c r="AZ35" s="350">
        <f>IF(AS35=0,0,INDEX(产品数据库!G:G,MATCH(AU35,产品数据库!$C:$C,0))*AW35)</f>
        <v>0</v>
      </c>
      <c r="BA35" s="350">
        <f>IF(AS35=0,0,INDEX(产品数据库!H:H,MATCH(AU35,产品数据库!$C:$C,0))*AW35)</f>
        <v>0</v>
      </c>
      <c r="BB35" s="1064">
        <f t="shared" si="17"/>
        <v>0</v>
      </c>
      <c r="BC35" s="1065"/>
      <c r="BD35" s="1065"/>
      <c r="BE35" s="1066"/>
      <c r="BF35" s="371">
        <f t="shared" si="31"/>
        <v>0</v>
      </c>
      <c r="BG35" s="6" t="str">
        <f t="shared" si="19"/>
        <v/>
      </c>
      <c r="BH35" s="350">
        <f>业绩录入!FR$6</f>
        <v>0</v>
      </c>
      <c r="BI35" s="350">
        <f>业绩录入!DJ$6</f>
        <v>0</v>
      </c>
      <c r="BJ35" s="350">
        <f>业绩录入!EN$6</f>
        <v>0</v>
      </c>
      <c r="BK35" s="498">
        <f t="shared" si="29"/>
        <v>0</v>
      </c>
      <c r="BL35" s="350">
        <v>0</v>
      </c>
      <c r="BM35" s="350">
        <v>0</v>
      </c>
      <c r="BN35" s="350">
        <v>0</v>
      </c>
      <c r="BO35" s="521">
        <f t="shared" si="20"/>
        <v>0</v>
      </c>
      <c r="BP35" s="521">
        <f t="shared" si="21"/>
        <v>0</v>
      </c>
      <c r="BQ35" s="521">
        <f t="shared" si="22"/>
        <v>0</v>
      </c>
      <c r="BR35" s="459">
        <f t="shared" si="23"/>
        <v>0</v>
      </c>
      <c r="BS35" s="371">
        <f>IF($BO35="◆","◆ │"&amp;REPT(" ",3-LEN(BQ35))&amp;BQ35&amp;"  │"&amp;INDEX(产品数据库!$C:$C,MATCH(BP35,产品数据库!$A:$A,0)),0)</f>
        <v>0</v>
      </c>
      <c r="BT35" s="350" t="str">
        <f t="shared" si="24"/>
        <v/>
      </c>
      <c r="BU35" s="522">
        <f>业绩录入!HH$6</f>
        <v>0</v>
      </c>
      <c r="BV35" s="522">
        <f>业绩录入!IM$6</f>
        <v>0</v>
      </c>
      <c r="BW35" s="522">
        <f>业绩录入!JQ$6</f>
        <v>0</v>
      </c>
      <c r="BX35" s="522">
        <f>业绩录入!KU$6</f>
        <v>0</v>
      </c>
      <c r="BY35" s="522">
        <f>业绩录入!LY$6</f>
        <v>0</v>
      </c>
      <c r="BZ35" s="522">
        <f>业绩录入!NC$6</f>
        <v>0</v>
      </c>
      <c r="CA35" s="522">
        <f>业绩录入!OG$6</f>
        <v>0</v>
      </c>
      <c r="CB35" s="522">
        <f>业绩录入!PK$6</f>
        <v>0</v>
      </c>
      <c r="CC35" s="536">
        <f t="shared" si="25"/>
        <v>0</v>
      </c>
      <c r="CD35" s="352" t="s">
        <v>251</v>
      </c>
      <c r="CE35" s="350">
        <v>0</v>
      </c>
      <c r="CF35" s="352">
        <v>0</v>
      </c>
      <c r="CG35" s="537">
        <v>0</v>
      </c>
      <c r="CH35" s="352">
        <v>0</v>
      </c>
      <c r="CI35" s="352">
        <v>0</v>
      </c>
      <c r="CJ35" s="487">
        <v>0</v>
      </c>
      <c r="CK35" s="541">
        <v>0</v>
      </c>
      <c r="CQ35" s="371" t="str">
        <f t="shared" si="26"/>
        <v>0   │0  │0   │0</v>
      </c>
      <c r="CS35" s="6">
        <f t="shared" si="27"/>
        <v>0</v>
      </c>
    </row>
    <row r="36" spans="1:105">
      <c r="A36" s="327"/>
      <c r="B36" s="328"/>
      <c r="C36" s="328"/>
      <c r="D36" s="328"/>
      <c r="E36" s="329">
        <f t="shared" ref="E36:E70" si="36">IF(D36=0,0,ROW(A34))</f>
        <v>0</v>
      </c>
      <c r="G36" s="330"/>
      <c r="H36" s="331"/>
      <c r="I36" s="32">
        <v>34</v>
      </c>
      <c r="J36" s="330"/>
      <c r="K36" s="345"/>
      <c r="L36" s="345"/>
      <c r="M36" s="345"/>
      <c r="N36" s="331"/>
      <c r="O36" s="351">
        <v>1999</v>
      </c>
      <c r="P36" s="359" t="str">
        <f t="shared" si="35"/>
        <v>副总</v>
      </c>
      <c r="Q36" s="350"/>
      <c r="R36" s="6" t="str">
        <f t="shared" si="1"/>
        <v/>
      </c>
      <c r="S36" s="364">
        <f t="shared" ref="S36:S71" si="37">B36</f>
        <v>0</v>
      </c>
      <c r="T36" s="365">
        <f t="shared" si="34"/>
        <v>0</v>
      </c>
      <c r="U36" s="365">
        <f t="shared" ref="U36:U71" si="38">IF(T36=0,(IF(IFERROR(INDEX($A$3:$A$149,MATCH(IFERROR(INDEX($D$3:$D$149,MATCH($S36,$B$3:$B$149,0)),0),$B$3:$B$149,0)),0)=U$2,IFERROR(INDEX($D$3:$D$149,MATCH($S36,$B$3:$B$149,0)),0),0)),(IF(IFERROR(INDEX($A$3:$A$149,MATCH(IFERROR(INDEX($D$3:$D$149,MATCH(T36,$B$3:$B$149,0)),0),$B$3:$B$149,0)),0)=U$2,IFERROR(INDEX($D$3:$D$149,MATCH(T36,$B$3:$B$149,0)),0),0)))</f>
        <v>0</v>
      </c>
      <c r="V36" s="366">
        <f t="shared" ref="V36:V71" si="39">IF(U36=0,(IF(IFERROR(INDEX($A$3:$A$149,MATCH(IFERROR(INDEX($D$3:$D$149,MATCH($S36,$B$3:$B$149,0)),0),$B$3:$B$149,0)),0)=V$2,IFERROR(INDEX($D$3:$D$149,MATCH($S36,$B$3:$B$149,0)),0),0)),(IF(IFERROR(INDEX($A$3:$A$149,MATCH(IFERROR(INDEX($D$3:$D$149,MATCH(U36,$B$3:$B$149,0)),0),$B$3:$B$149,0)),0)=V$2,IFERROR(INDEX($D$3:$D$149,MATCH(U36,$B$3:$B$149,0)),0),0)))</f>
        <v>0</v>
      </c>
      <c r="W36" s="370">
        <f t="shared" si="6"/>
        <v>0</v>
      </c>
      <c r="X36" s="2">
        <v>36</v>
      </c>
      <c r="Y36" s="388">
        <v>0</v>
      </c>
      <c r="Z36" s="389">
        <v>0</v>
      </c>
      <c r="AA36" s="389">
        <v>0</v>
      </c>
      <c r="AB36" s="390">
        <f>IF(Z36=0,0,INDEX(产品数据库!D:D,MATCH(Z36,产品数据库!$C:$C,0)))</f>
        <v>0</v>
      </c>
      <c r="AC36" s="390">
        <f>IF(Z36=0,0,INDEX(产品数据库!E:E,MATCH(Z36,产品数据库!$C:$C,0))*AA36)</f>
        <v>0</v>
      </c>
      <c r="AD36" s="390">
        <f>IF(Z36=0,0,INDEX(产品数据库!G:G,MATCH(Z36,产品数据库!$C:$C,0))*AA36)</f>
        <v>0</v>
      </c>
      <c r="AE36" s="390">
        <f>IF(Z36=0,0,INDEX(产品数据库!H:H,MATCH(Z36,产品数据库!$C:$C,0))*AA36)</f>
        <v>0</v>
      </c>
      <c r="AF36" s="391">
        <f>IF(Z36=0,0,INDEX(产品数据库!AC:AC,MATCH(Z36,产品数据库!$C:$C,0)))</f>
        <v>0</v>
      </c>
      <c r="AG36" s="433">
        <f t="shared" si="7"/>
        <v>0</v>
      </c>
      <c r="AH36" s="434" t="str">
        <f t="shared" si="8"/>
        <v/>
      </c>
      <c r="AI36" s="435">
        <f>IF(Z36=0,0,IFERROR(INDEX(产品数据库!$A:$A,MATCH($Z36,产品数据库!$C:$C,0)),0))</f>
        <v>0</v>
      </c>
      <c r="AJ36" s="429">
        <f t="shared" si="9"/>
        <v>0</v>
      </c>
      <c r="AK36" s="429">
        <f t="shared" si="10"/>
        <v>0</v>
      </c>
      <c r="AL36" s="430">
        <f t="shared" si="11"/>
        <v>0</v>
      </c>
      <c r="AM36" s="4">
        <f t="shared" si="12"/>
        <v>1</v>
      </c>
      <c r="AN36" s="436"/>
      <c r="AO36" s="461"/>
      <c r="AP36" s="436"/>
      <c r="AR36" s="51">
        <f t="shared" si="13"/>
        <v>0</v>
      </c>
      <c r="AS36" s="458">
        <f t="shared" si="14"/>
        <v>0</v>
      </c>
      <c r="AT36" s="350">
        <f t="shared" si="15"/>
        <v>0</v>
      </c>
      <c r="AU36" s="1063" t="str">
        <f>IF(AS36=0,"",INDEX(产品数据库!$C:$C,MATCH(AS36,产品数据库!$A:$A,0)))</f>
        <v/>
      </c>
      <c r="AV36" s="1063"/>
      <c r="AW36" s="349">
        <f t="shared" si="16"/>
        <v>0</v>
      </c>
      <c r="AX36" s="350">
        <f>IF(AS36=0,0,INDEX(产品数据库!D:D,MATCH(AU36,产品数据库!$C:$C,0)))</f>
        <v>0</v>
      </c>
      <c r="AY36" s="350">
        <f>IF(AS36=0,0,INDEX(产品数据库!E:E,MATCH(AU36,产品数据库!$C:$C,0))*AW36)</f>
        <v>0</v>
      </c>
      <c r="AZ36" s="350">
        <f>IF(AS36=0,0,INDEX(产品数据库!G:G,MATCH(AU36,产品数据库!$C:$C,0))*AW36)</f>
        <v>0</v>
      </c>
      <c r="BA36" s="350">
        <f>IF(AS36=0,0,INDEX(产品数据库!H:H,MATCH(AU36,产品数据库!$C:$C,0))*AW36)</f>
        <v>0</v>
      </c>
      <c r="BB36" s="1064">
        <f t="shared" si="17"/>
        <v>0</v>
      </c>
      <c r="BC36" s="1065"/>
      <c r="BD36" s="1065"/>
      <c r="BE36" s="1066"/>
      <c r="BF36" s="371">
        <f t="shared" si="31"/>
        <v>0</v>
      </c>
      <c r="BG36" s="6" t="str">
        <f t="shared" si="19"/>
        <v/>
      </c>
      <c r="BH36" s="499">
        <f>业绩录入!FS$6</f>
        <v>0</v>
      </c>
      <c r="BI36" s="499">
        <f>业绩录入!DK$6</f>
        <v>0</v>
      </c>
      <c r="BJ36" s="499">
        <f>业绩录入!EO$6</f>
        <v>0</v>
      </c>
      <c r="BK36" s="498">
        <f t="shared" si="29"/>
        <v>0</v>
      </c>
      <c r="BL36" s="350">
        <v>0</v>
      </c>
      <c r="BM36" s="350">
        <v>0</v>
      </c>
      <c r="BN36" s="350">
        <v>0</v>
      </c>
      <c r="BO36" s="521">
        <f t="shared" si="20"/>
        <v>0</v>
      </c>
      <c r="BP36" s="521">
        <f t="shared" si="21"/>
        <v>0</v>
      </c>
      <c r="BQ36" s="521">
        <f t="shared" si="22"/>
        <v>0</v>
      </c>
      <c r="BR36" s="459">
        <f t="shared" si="23"/>
        <v>0</v>
      </c>
      <c r="BS36" s="371">
        <f>IF($BO36="◆","◆ │"&amp;REPT(" ",3-LEN(BQ36))&amp;BQ36&amp;"  │"&amp;INDEX(产品数据库!$C:$C,MATCH(BP36,产品数据库!$A:$A,0)),0)</f>
        <v>0</v>
      </c>
      <c r="BT36" s="350" t="str">
        <f t="shared" si="24"/>
        <v/>
      </c>
      <c r="BU36" s="522">
        <f>业绩录入!HI$6</f>
        <v>0</v>
      </c>
      <c r="BV36" s="522">
        <f>业绩录入!IN$6</f>
        <v>0</v>
      </c>
      <c r="BW36" s="522">
        <f>业绩录入!JR$6</f>
        <v>0</v>
      </c>
      <c r="BX36" s="522">
        <f>业绩录入!KV$6</f>
        <v>0</v>
      </c>
      <c r="BY36" s="522">
        <f>业绩录入!LZ$6</f>
        <v>0</v>
      </c>
      <c r="BZ36" s="522">
        <f>业绩录入!ND$6</f>
        <v>0</v>
      </c>
      <c r="CA36" s="522">
        <f>业绩录入!OH$6</f>
        <v>0</v>
      </c>
      <c r="CB36" s="522">
        <f>业绩录入!PL$6</f>
        <v>0</v>
      </c>
      <c r="CC36" s="536">
        <f t="shared" si="25"/>
        <v>0</v>
      </c>
      <c r="CD36" s="352" t="s">
        <v>251</v>
      </c>
      <c r="CE36" s="350">
        <v>0</v>
      </c>
      <c r="CF36" s="352">
        <v>0</v>
      </c>
      <c r="CG36" s="537">
        <v>0</v>
      </c>
      <c r="CH36" s="352">
        <v>0</v>
      </c>
      <c r="CI36" s="352">
        <v>0</v>
      </c>
      <c r="CJ36" s="487">
        <v>0</v>
      </c>
      <c r="CK36" s="541">
        <v>0</v>
      </c>
      <c r="CQ36" s="371" t="str">
        <f t="shared" si="26"/>
        <v>0   │0  │0   │0</v>
      </c>
      <c r="CS36" s="6">
        <f t="shared" si="27"/>
        <v>0</v>
      </c>
    </row>
    <row r="37" spans="1:105">
      <c r="A37" s="327"/>
      <c r="B37" s="328"/>
      <c r="C37" s="328"/>
      <c r="D37" s="328"/>
      <c r="E37" s="329">
        <f t="shared" si="36"/>
        <v>0</v>
      </c>
      <c r="G37" s="330"/>
      <c r="H37" s="331"/>
      <c r="I37" s="32">
        <v>35</v>
      </c>
      <c r="J37" s="330"/>
      <c r="K37" s="345"/>
      <c r="L37" s="345"/>
      <c r="M37" s="345"/>
      <c r="N37" s="331"/>
      <c r="O37" s="351">
        <v>1998</v>
      </c>
      <c r="P37" s="359" t="str">
        <f t="shared" si="35"/>
        <v>店长</v>
      </c>
      <c r="Q37" s="350"/>
      <c r="R37" s="6" t="str">
        <f t="shared" si="1"/>
        <v/>
      </c>
      <c r="S37" s="364">
        <f t="shared" si="37"/>
        <v>0</v>
      </c>
      <c r="T37" s="365">
        <f t="shared" si="34"/>
        <v>0</v>
      </c>
      <c r="U37" s="365">
        <f t="shared" si="38"/>
        <v>0</v>
      </c>
      <c r="V37" s="366">
        <f t="shared" si="39"/>
        <v>0</v>
      </c>
      <c r="W37" s="370">
        <f t="shared" si="6"/>
        <v>0</v>
      </c>
      <c r="X37" s="316" t="s">
        <v>312</v>
      </c>
      <c r="Y37" s="316">
        <f>COUNTIF($AA$41:$AA$45,"*")+41</f>
        <v>42</v>
      </c>
      <c r="Z37" s="2">
        <v>0.5</v>
      </c>
      <c r="AA37" s="2" t="s">
        <v>201</v>
      </c>
      <c r="AB37" s="2"/>
      <c r="AC37" s="2">
        <v>26</v>
      </c>
      <c r="AE37" s="2">
        <f>SUM(AE7:AE36)</f>
        <v>7070</v>
      </c>
      <c r="AS37" s="462" t="s">
        <v>226</v>
      </c>
      <c r="AT37" s="379" t="str">
        <f>业绩录入!AJ3</f>
        <v>共享比率</v>
      </c>
      <c r="AU37" s="379" t="str">
        <f>业绩录入!AK3</f>
        <v>共享业绩</v>
      </c>
      <c r="AV37" s="379" t="str">
        <f>业绩录入!AL3</f>
        <v>主创人员</v>
      </c>
      <c r="AW37" s="379" t="str">
        <f>业绩录入!AM3</f>
        <v>共享店长</v>
      </c>
      <c r="AX37" s="379" t="str">
        <f>业绩录入!AN3</f>
        <v>共享股东</v>
      </c>
      <c r="AY37" s="379" t="str">
        <f>业绩录入!AO3</f>
        <v>共享董事</v>
      </c>
      <c r="AZ37" s="379" t="str">
        <f>业绩录入!AP3</f>
        <v>创客利润</v>
      </c>
      <c r="BA37" s="379" t="str">
        <f>业绩录入!AQ3</f>
        <v>店长利润</v>
      </c>
      <c r="BB37" s="379" t="str">
        <f>业绩录入!AR3</f>
        <v>股东利润</v>
      </c>
      <c r="BC37" s="379" t="str">
        <f>业绩录入!AS3</f>
        <v>董事利润</v>
      </c>
      <c r="BD37" s="478" t="s">
        <v>313</v>
      </c>
      <c r="BE37" s="1074" t="s">
        <v>314</v>
      </c>
      <c r="BF37" s="1075"/>
      <c r="BG37" s="6">
        <f>COUNTIF($BI$44:$BI$48,"**")</f>
        <v>4</v>
      </c>
      <c r="BH37" s="500" t="str">
        <f>业绩录入!AJ3</f>
        <v>共享比率</v>
      </c>
      <c r="BI37" s="488" t="str">
        <f>BE41</f>
        <v>创业者</v>
      </c>
      <c r="BJ37" s="500" t="str">
        <f>业绩录入!AK3</f>
        <v>共享业绩</v>
      </c>
      <c r="BK37" s="488" t="str">
        <f>BE40</f>
        <v>店长</v>
      </c>
      <c r="BL37" s="488" t="str">
        <f>BE39</f>
        <v>股东</v>
      </c>
      <c r="BM37" s="488" t="str">
        <f>BE38</f>
        <v>董事</v>
      </c>
      <c r="BN37" s="500" t="str">
        <f>业绩录入!AP3</f>
        <v>创客利润</v>
      </c>
      <c r="BO37" s="500" t="str">
        <f>业绩录入!AQ3</f>
        <v>店长利润</v>
      </c>
      <c r="BP37" s="500" t="str">
        <f>业绩录入!AR3</f>
        <v>股东利润</v>
      </c>
      <c r="BQ37" s="500" t="str">
        <f>业绩录入!AS3</f>
        <v>董事利润</v>
      </c>
      <c r="BR37" s="319"/>
      <c r="BS37" s="319"/>
      <c r="BT37" s="319"/>
      <c r="BV37" s="2">
        <f>VALUE(BV38+BH3)</f>
        <v>0</v>
      </c>
      <c r="BW37" s="528"/>
    </row>
    <row r="38" spans="1:105">
      <c r="A38" s="327"/>
      <c r="B38" s="328"/>
      <c r="C38" s="328"/>
      <c r="D38" s="328"/>
      <c r="E38" s="329">
        <f t="shared" si="36"/>
        <v>0</v>
      </c>
      <c r="G38" s="330"/>
      <c r="H38" s="331"/>
      <c r="I38" s="32">
        <v>36</v>
      </c>
      <c r="J38" s="330"/>
      <c r="K38" s="345"/>
      <c r="L38" s="345"/>
      <c r="M38" s="345"/>
      <c r="N38" s="331"/>
      <c r="O38" s="351">
        <v>1997</v>
      </c>
      <c r="P38" s="359" t="str">
        <f t="shared" si="35"/>
        <v>店长</v>
      </c>
      <c r="Q38" s="350"/>
      <c r="R38" s="6" t="str">
        <f t="shared" si="1"/>
        <v/>
      </c>
      <c r="S38" s="364">
        <f t="shared" si="37"/>
        <v>0</v>
      </c>
      <c r="T38" s="365">
        <f t="shared" si="34"/>
        <v>0</v>
      </c>
      <c r="U38" s="365">
        <f t="shared" si="38"/>
        <v>0</v>
      </c>
      <c r="V38" s="366">
        <f t="shared" si="39"/>
        <v>0</v>
      </c>
      <c r="W38" s="370">
        <f t="shared" si="6"/>
        <v>0</v>
      </c>
      <c r="X38" s="316" t="s">
        <v>315</v>
      </c>
      <c r="Y38" s="392"/>
      <c r="Z38" s="393"/>
      <c r="AA38" s="393"/>
      <c r="AB38" s="394"/>
      <c r="AC38" s="394"/>
      <c r="AD38" s="394"/>
      <c r="AE38" s="394"/>
      <c r="AF38" s="395">
        <f>IF(AG38=0,0,IFERROR(INDEX(X7:X36,MATCH(AG38,AG7:AG36,0)),0))</f>
        <v>7</v>
      </c>
      <c r="AG38" s="395" t="s">
        <v>316</v>
      </c>
      <c r="AH38" s="437" t="s">
        <v>317</v>
      </c>
      <c r="AI38" s="437" t="s">
        <v>318</v>
      </c>
      <c r="AJ38" s="6" t="s">
        <v>319</v>
      </c>
      <c r="AK38" s="438" t="s">
        <v>88</v>
      </c>
      <c r="AL38" s="439">
        <v>0.3</v>
      </c>
      <c r="AS38" s="350" t="str">
        <f>IFERROR(INDEX($BR$38:$BR$48,MATCH(SMALL($BG$38:$BG$48,ROW(A1)),$BG$38:$BG$48,0)),0)</f>
        <v>新订</v>
      </c>
      <c r="AT38" s="350">
        <f>IFERROR(INDEX(BH$38:BH$48,MATCH(SMALL($BG$38:$BG$48,ROW(B1)),$BG$38:$BG$48,0)),0)</f>
        <v>1</v>
      </c>
      <c r="AU38" s="350" t="str">
        <f t="shared" ref="AU38:BC38" si="40">IFERROR(INDEX(BI$38:BI$48,MATCH(SMALL($BG$38:$BG$48,ROW(C1)),$BG$38:$BG$48,0)),0)</f>
        <v>华华</v>
      </c>
      <c r="AV38" s="350">
        <f t="shared" si="40"/>
        <v>4900</v>
      </c>
      <c r="AW38" s="350" t="str">
        <f t="shared" si="40"/>
        <v>华华</v>
      </c>
      <c r="AX38" s="350" t="str">
        <f t="shared" si="40"/>
        <v>志强</v>
      </c>
      <c r="AY38" s="350" t="str">
        <f t="shared" si="40"/>
        <v>范勇</v>
      </c>
      <c r="AZ38" s="350">
        <f t="shared" si="40"/>
        <v>1284.5</v>
      </c>
      <c r="BA38" s="350">
        <f t="shared" si="40"/>
        <v>275.25</v>
      </c>
      <c r="BB38" s="350">
        <f t="shared" si="40"/>
        <v>184</v>
      </c>
      <c r="BC38" s="350">
        <f t="shared" si="40"/>
        <v>91.75</v>
      </c>
      <c r="BD38" s="350" t="str">
        <f>IFERROR(INDEX($BS$38:$BS$48,MATCH(ROW(J1),$BG$38:$BG$48,0)),"")</f>
        <v>已发</v>
      </c>
      <c r="BE38" s="442" t="s">
        <v>320</v>
      </c>
      <c r="BF38" s="404">
        <v>0.05</v>
      </c>
      <c r="BG38" s="6" t="str">
        <f t="shared" ref="BG38:BG43" si="41">IF(BI38=0,"",ROW(A1)+$BG$37)</f>
        <v/>
      </c>
      <c r="BH38" s="405"/>
      <c r="BI38" s="501"/>
      <c r="BJ38" s="502">
        <f>$BI$3*BH38</f>
        <v>0</v>
      </c>
      <c r="BK38" s="503">
        <f t="shared" ref="BK38:BM42" si="42">IF(IF($BT38=BK$37,$BI38,INDEX(T$3:T$71,MATCH($BI38,$S$3:$S$71,0)))=0,BL38,IF($BT38=BK$37,$BI38,INDEX(T$3:T$71,MATCH($BI38,$S$3:$S$71,0))))</f>
        <v>0</v>
      </c>
      <c r="BL38" s="503">
        <f t="shared" si="42"/>
        <v>0</v>
      </c>
      <c r="BM38" s="503">
        <f t="shared" si="42"/>
        <v>0</v>
      </c>
      <c r="BN38" s="502">
        <f>ROUNDDOWN($BN$3*$BH38*IFERROR(INDEX($BF$38:$BF$42,MATCH($BI$37,$BE$38:$BE$42,0)),0),2)</f>
        <v>0</v>
      </c>
      <c r="BO38" s="502">
        <f>ROUNDDOWN($BN$3*$BH38*IFERROR(INDEX($BF$38:$BF$42,MATCH($BK$37,$BE$38:$BE$42,0)),0),2)</f>
        <v>0</v>
      </c>
      <c r="BP38" s="502">
        <f>ROUNDDOWN($BN$3*$BH38*IFERROR(INDEX($BF$38:$BF$42,MATCH($BL$37,$BE$38:$BE$42,0)),0),2)</f>
        <v>0</v>
      </c>
      <c r="BQ38" s="502">
        <f>ROUNDDOWN($BN$3*$BH38*IFERROR(INDEX($BF$38:$BF$42,MATCH($BM$37,$BE$38:$BE$42,0)),0),2)</f>
        <v>0</v>
      </c>
      <c r="BR38" s="319">
        <f>IF(BI38=0,0,"二销")</f>
        <v>0</v>
      </c>
      <c r="BT38" s="319">
        <f>IFERROR(INDEX(A$3:A$71,MATCH($BI38,$B$3:$B$71,0)),0)</f>
        <v>0</v>
      </c>
      <c r="BU38" s="495" t="str">
        <f>BH2</f>
        <v>库存二销</v>
      </c>
      <c r="BV38" s="529"/>
      <c r="CB38" s="319"/>
      <c r="CC38" s="319"/>
      <c r="CD38" s="319"/>
      <c r="CE38" s="319"/>
      <c r="CF38" s="319"/>
    </row>
    <row r="39" spans="1:105">
      <c r="A39" s="327"/>
      <c r="B39" s="328"/>
      <c r="C39" s="328"/>
      <c r="D39" s="328"/>
      <c r="E39" s="329">
        <f t="shared" si="36"/>
        <v>0</v>
      </c>
      <c r="G39" s="330"/>
      <c r="H39" s="331"/>
      <c r="I39" s="32">
        <v>37</v>
      </c>
      <c r="J39" s="330"/>
      <c r="K39" s="345"/>
      <c r="L39" s="345"/>
      <c r="M39" s="345"/>
      <c r="N39" s="331"/>
      <c r="O39" s="351">
        <v>1996</v>
      </c>
      <c r="P39" s="359" t="str">
        <f t="shared" si="35"/>
        <v>店长</v>
      </c>
      <c r="Q39" s="350"/>
      <c r="R39" s="6" t="str">
        <f t="shared" si="1"/>
        <v/>
      </c>
      <c r="S39" s="364">
        <f t="shared" si="37"/>
        <v>0</v>
      </c>
      <c r="T39" s="365">
        <f t="shared" si="34"/>
        <v>0</v>
      </c>
      <c r="U39" s="365">
        <f t="shared" si="38"/>
        <v>0</v>
      </c>
      <c r="V39" s="366">
        <f t="shared" si="39"/>
        <v>0</v>
      </c>
      <c r="W39" s="370">
        <f t="shared" si="6"/>
        <v>0</v>
      </c>
      <c r="X39" s="316" t="s">
        <v>321</v>
      </c>
      <c r="Y39" s="396" t="str">
        <f>IF(AB39="无数据","",IF(VALUE(AB39)=2,"★","☆"))</f>
        <v/>
      </c>
      <c r="Z39" s="397" t="str">
        <f>IFERROR(INDEX(产品数据库!$Y$5:$Y$58,MATCH(AG39,产品数据库!$AN$5:$AN$58,0)),0)</f>
        <v>SASDFSADFSDF</v>
      </c>
      <c r="AA39" s="398" t="str">
        <f>IF(AC39="单品数量","",VALUE(AC39))</f>
        <v/>
      </c>
      <c r="AB39" s="399" t="s">
        <v>322</v>
      </c>
      <c r="AC39" s="399" t="s">
        <v>228</v>
      </c>
      <c r="AD39" s="1076" t="str">
        <f>IF(AB39="无数据","【 组合！错误 】",IF(AC39="单品数量","【 数量！错误 】",IF(AC39="0","【 数量！错误 】","【 正确 添加单品 】")))</f>
        <v>【 组合！错误 】</v>
      </c>
      <c r="AE39" s="1076"/>
      <c r="AF39" s="400"/>
      <c r="AG39" s="440" t="s">
        <v>323</v>
      </c>
      <c r="AH39" s="437">
        <f>IF(AC3-AC1&gt;0,0,AC3-AC1)</f>
        <v>-5600</v>
      </c>
      <c r="AI39" s="437">
        <f>IF(AD1-AE1&gt;0,0,AD1-AE1)</f>
        <v>0</v>
      </c>
      <c r="AK39" s="438" t="s">
        <v>324</v>
      </c>
      <c r="AL39" s="439">
        <v>0.7</v>
      </c>
      <c r="AS39" s="350" t="str">
        <f>IFERROR(INDEX($BR$38:$BR$48,MATCH(SMALL($BG$38:$BG$48,ROW(A2)),$BG$38:$BG$48,0)),0)</f>
        <v>新订</v>
      </c>
      <c r="AT39" s="350">
        <f>IFERROR(INDEX(BH$38:BH$48,MATCH(SMALL($BG$38:$BG$48,ROW(B2)),$BG$38:$BG$48,0)),0)</f>
        <v>0.3</v>
      </c>
      <c r="AU39" s="350" t="str">
        <f t="shared" ref="AU39:BC39" si="43">IFERROR(INDEX(BI$38:BI$48,MATCH(SMALL($BG$38:$BG$48,ROW(C2)),$BG$38:$BG$48,0)),0)</f>
        <v>华华</v>
      </c>
      <c r="AV39" s="350">
        <f t="shared" si="43"/>
        <v>900</v>
      </c>
      <c r="AW39" s="350" t="str">
        <f t="shared" si="43"/>
        <v>华华</v>
      </c>
      <c r="AX39" s="350" t="str">
        <f t="shared" si="43"/>
        <v>志强</v>
      </c>
      <c r="AY39" s="350" t="str">
        <f t="shared" si="43"/>
        <v>范勇</v>
      </c>
      <c r="AZ39" s="350">
        <f t="shared" si="43"/>
        <v>373.8</v>
      </c>
      <c r="BA39" s="350">
        <f t="shared" si="43"/>
        <v>80.099999999999994</v>
      </c>
      <c r="BB39" s="350">
        <f t="shared" si="43"/>
        <v>53.4</v>
      </c>
      <c r="BC39" s="350">
        <f t="shared" si="43"/>
        <v>26.7</v>
      </c>
      <c r="BD39" s="350">
        <f>IFERROR(INDEX($BS$38:$BS$48,MATCH(ROW(J2),$BG$38:$BG$48,0)),"")</f>
        <v>0</v>
      </c>
      <c r="BE39" s="442" t="s">
        <v>325</v>
      </c>
      <c r="BF39" s="404">
        <v>0.1</v>
      </c>
      <c r="BG39" s="6" t="str">
        <f t="shared" si="41"/>
        <v/>
      </c>
      <c r="BH39" s="405"/>
      <c r="BI39" s="501"/>
      <c r="BJ39" s="502">
        <f>$BI$3*BH39</f>
        <v>0</v>
      </c>
      <c r="BK39" s="503">
        <f t="shared" si="42"/>
        <v>0</v>
      </c>
      <c r="BL39" s="503">
        <f t="shared" si="42"/>
        <v>0</v>
      </c>
      <c r="BM39" s="503">
        <f t="shared" si="42"/>
        <v>0</v>
      </c>
      <c r="BN39" s="502">
        <f>ROUNDDOWN($BN$3*$BH39*IFERROR(INDEX($BF$38:$BF$42,MATCH($BI$37,$BE$38:$BE$42,0)),0),2)</f>
        <v>0</v>
      </c>
      <c r="BO39" s="502">
        <f>ROUNDDOWN($BN$3*$BH39*IFERROR(INDEX($BF$38:$BF$42,MATCH($BK$37,$BE$38:$BE$42,0)),0),2)</f>
        <v>0</v>
      </c>
      <c r="BP39" s="502">
        <f>ROUNDDOWN($BN$3*$BH39*IFERROR(INDEX($BF$38:$BF$42,MATCH($BL$37,$BE$38:$BE$42,0)),0),2)</f>
        <v>0</v>
      </c>
      <c r="BQ39" s="502">
        <f>ROUNDDOWN($BN$3*$BH39*IFERROR(INDEX($BF$38:$BF$42,MATCH($BM$37,$BE$38:$BE$42,0)),0),2)</f>
        <v>0</v>
      </c>
      <c r="BR39" s="319">
        <f>IF(BI39=0,0,"二销")</f>
        <v>0</v>
      </c>
      <c r="BT39" s="319">
        <f>IFERROR(INDEX(A$3:A$71,MATCH($BI39,$B$3:$B$71,0)),0)</f>
        <v>0</v>
      </c>
      <c r="BU39" s="530" t="str">
        <f>BJ2</f>
        <v>发展金</v>
      </c>
      <c r="BV39" s="506">
        <f>业绩录入!AF$6</f>
        <v>0</v>
      </c>
      <c r="BX39" s="6">
        <f>SUM(BV39:BV42)</f>
        <v>0</v>
      </c>
      <c r="CB39" s="319"/>
      <c r="CC39" s="319"/>
      <c r="CD39" s="319"/>
      <c r="CE39" s="320"/>
      <c r="CF39" s="320"/>
      <c r="CG39" s="319"/>
      <c r="CH39" s="319"/>
      <c r="CI39" s="319"/>
      <c r="CJ39" s="319"/>
      <c r="CK39" s="319"/>
      <c r="CL39" s="319"/>
      <c r="CQ39" s="319"/>
      <c r="CR39" s="319"/>
      <c r="CS39" s="319"/>
      <c r="CT39" s="319"/>
      <c r="CU39" s="319"/>
      <c r="CV39" s="319"/>
      <c r="CW39" s="319"/>
      <c r="CX39" s="319"/>
      <c r="CY39" s="319"/>
      <c r="CZ39" s="319"/>
      <c r="DA39" s="319"/>
    </row>
    <row r="40" spans="1:105">
      <c r="A40" s="327"/>
      <c r="B40" s="328"/>
      <c r="C40" s="328"/>
      <c r="D40" s="328"/>
      <c r="E40" s="329">
        <f t="shared" si="36"/>
        <v>0</v>
      </c>
      <c r="G40" s="330"/>
      <c r="H40" s="331"/>
      <c r="I40" s="32">
        <v>38</v>
      </c>
      <c r="J40" s="330"/>
      <c r="K40" s="345"/>
      <c r="L40" s="345"/>
      <c r="M40" s="345"/>
      <c r="N40" s="331"/>
      <c r="O40" s="351">
        <v>1995</v>
      </c>
      <c r="P40" s="359" t="str">
        <f t="shared" si="35"/>
        <v>店长</v>
      </c>
      <c r="Q40" s="350"/>
      <c r="R40" s="6" t="str">
        <f>IF($W$4=V40,#REF!,IF($W$4=U40,#REF!,IF($W$4=T40,#REF!,"")))</f>
        <v/>
      </c>
      <c r="S40" s="364">
        <f t="shared" si="37"/>
        <v>0</v>
      </c>
      <c r="T40" s="365">
        <f t="shared" si="34"/>
        <v>0</v>
      </c>
      <c r="U40" s="365">
        <f t="shared" si="38"/>
        <v>0</v>
      </c>
      <c r="V40" s="366">
        <f t="shared" si="39"/>
        <v>0</v>
      </c>
      <c r="W40" s="370">
        <f t="shared" ref="W40:W71" si="44">IF($W$4=1,S37,IFERROR(INDEX($S$3:$S$71,MATCH(SMALL($R$3:$R$71,ROW(A34)),$R$3:$R$71,0)),0))</f>
        <v>0</v>
      </c>
      <c r="Y40" s="401" t="s">
        <v>247</v>
      </c>
      <c r="Z40" s="402" t="s">
        <v>144</v>
      </c>
      <c r="AA40" s="402" t="str">
        <f>AK44</f>
        <v>创业者</v>
      </c>
      <c r="AB40" s="402" t="s">
        <v>145</v>
      </c>
      <c r="AC40" s="402" t="str">
        <f>AK43</f>
        <v>店长</v>
      </c>
      <c r="AD40" s="402" t="str">
        <f>AK42</f>
        <v>股东</v>
      </c>
      <c r="AE40" s="402" t="str">
        <f>AK41</f>
        <v>董事</v>
      </c>
      <c r="AF40" s="403">
        <f>AL44</f>
        <v>0.7</v>
      </c>
      <c r="AG40" s="403">
        <f>AL43</f>
        <v>0.15</v>
      </c>
      <c r="AH40" s="403">
        <f>AL42</f>
        <v>0.1</v>
      </c>
      <c r="AI40" s="403">
        <f>AL41</f>
        <v>0.05</v>
      </c>
      <c r="AJ40" s="441" t="s">
        <v>326</v>
      </c>
      <c r="AK40" s="1074" t="s">
        <v>314</v>
      </c>
      <c r="AL40" s="1075"/>
      <c r="AO40" s="1077"/>
      <c r="AP40" s="1077"/>
      <c r="AS40" s="350" t="str">
        <f>IFERROR(INDEX($BR$38:$BR$48,MATCH(SMALL($BG$38:$BG$48,ROW(A3)),$BG$38:$BG$48,0)),0)</f>
        <v>新订</v>
      </c>
      <c r="AT40" s="350">
        <f>IFERROR(INDEX(BH$38:BH$48,MATCH(SMALL($BG$38:$BG$48,ROW(B3)),$BG$38:$BG$48,0)),0)</f>
        <v>0.4</v>
      </c>
      <c r="AU40" s="350" t="str">
        <f t="shared" ref="AU40:BC40" si="45">IFERROR(INDEX(BI$38:BI$48,MATCH(SMALL($BG$38:$BG$48,ROW(C3)),$BG$38:$BG$48,0)),0)</f>
        <v>阿郎</v>
      </c>
      <c r="AV40" s="350">
        <f t="shared" si="45"/>
        <v>1200</v>
      </c>
      <c r="AW40" s="350" t="str">
        <f t="shared" si="45"/>
        <v>阿郎</v>
      </c>
      <c r="AX40" s="350" t="str">
        <f t="shared" si="45"/>
        <v>志强</v>
      </c>
      <c r="AY40" s="350" t="str">
        <f t="shared" si="45"/>
        <v>范勇</v>
      </c>
      <c r="AZ40" s="350">
        <f t="shared" si="45"/>
        <v>498.4</v>
      </c>
      <c r="BA40" s="350">
        <f t="shared" si="45"/>
        <v>106.8</v>
      </c>
      <c r="BB40" s="350">
        <f t="shared" si="45"/>
        <v>71.2</v>
      </c>
      <c r="BC40" s="350">
        <f t="shared" si="45"/>
        <v>35.6</v>
      </c>
      <c r="BD40" s="350">
        <f>IFERROR(INDEX($BS$38:$BS$48,MATCH(ROW(J3),$BG$38:$BG$48,0)),"")</f>
        <v>0</v>
      </c>
      <c r="BE40" s="442" t="s">
        <v>174</v>
      </c>
      <c r="BF40" s="404">
        <v>0.15</v>
      </c>
      <c r="BG40" s="6" t="str">
        <f t="shared" si="41"/>
        <v/>
      </c>
      <c r="BH40" s="405"/>
      <c r="BI40" s="501"/>
      <c r="BJ40" s="502">
        <f>$BI$3*BH40</f>
        <v>0</v>
      </c>
      <c r="BK40" s="503">
        <f t="shared" si="42"/>
        <v>0</v>
      </c>
      <c r="BL40" s="503">
        <f t="shared" si="42"/>
        <v>0</v>
      </c>
      <c r="BM40" s="503">
        <f t="shared" si="42"/>
        <v>0</v>
      </c>
      <c r="BN40" s="502">
        <f>ROUNDDOWN($BN$3*$BH40*IFERROR(INDEX($BF$38:$BF$42,MATCH($BI$37,$BE$38:$BE$42,0)),0),2)</f>
        <v>0</v>
      </c>
      <c r="BO40" s="502">
        <f>ROUNDDOWN($BN$3*$BH40*IFERROR(INDEX($BF$38:$BF$42,MATCH($BK$37,$BE$38:$BE$42,0)),0),2)</f>
        <v>0</v>
      </c>
      <c r="BP40" s="502">
        <f>ROUNDDOWN($BN$3*$BH40*IFERROR(INDEX($BF$38:$BF$42,MATCH($BL$37,$BE$38:$BE$42,0)),0),2)</f>
        <v>0</v>
      </c>
      <c r="BQ40" s="502">
        <f>ROUNDDOWN($BN$3*$BH40*IFERROR(INDEX($BF$38:$BF$42,MATCH($BM$37,$BE$38:$BE$42,0)),0),2)</f>
        <v>0</v>
      </c>
      <c r="BR40" s="319">
        <f>IF(BI40=0,0,"二销")</f>
        <v>0</v>
      </c>
      <c r="BT40" s="319">
        <f>IFERROR(INDEX(A$3:A$71,MATCH($BI40,$B$3:$B$71,0)),0)</f>
        <v>0</v>
      </c>
      <c r="BU40" s="530" t="str">
        <f>BL2</f>
        <v>人工成本</v>
      </c>
      <c r="BV40" s="506">
        <f>业绩录入!AG$6</f>
        <v>0</v>
      </c>
      <c r="CB40" s="231"/>
      <c r="CC40" s="319"/>
      <c r="CD40" s="319"/>
      <c r="CE40" s="319"/>
      <c r="CF40" s="319"/>
      <c r="CL40" s="319"/>
      <c r="CQ40" s="319"/>
      <c r="CR40" s="319"/>
      <c r="CS40" s="319"/>
      <c r="CU40" s="319"/>
      <c r="CV40" s="319"/>
      <c r="CW40" s="319"/>
      <c r="CX40" s="319"/>
      <c r="CY40" s="319"/>
      <c r="CZ40" s="319"/>
      <c r="DA40" s="319"/>
    </row>
    <row r="41" spans="1:105">
      <c r="A41" s="327"/>
      <c r="B41" s="328"/>
      <c r="C41" s="328"/>
      <c r="D41" s="328"/>
      <c r="E41" s="329">
        <f t="shared" si="36"/>
        <v>0</v>
      </c>
      <c r="G41" s="330"/>
      <c r="H41" s="331"/>
      <c r="I41" s="32">
        <v>39</v>
      </c>
      <c r="J41" s="330"/>
      <c r="K41" s="345"/>
      <c r="L41" s="345"/>
      <c r="M41" s="345"/>
      <c r="N41" s="331"/>
      <c r="O41" s="351">
        <v>1994</v>
      </c>
      <c r="P41" s="359" t="str">
        <f t="shared" si="35"/>
        <v>员工</v>
      </c>
      <c r="Q41" s="350"/>
      <c r="R41" s="6" t="str">
        <f>IF($W$4=V41,#REF!,IF($W$4=U41,#REF!,IF($W$4=T41,#REF!,"")))</f>
        <v/>
      </c>
      <c r="S41" s="364">
        <f t="shared" si="37"/>
        <v>0</v>
      </c>
      <c r="T41" s="365">
        <f t="shared" si="34"/>
        <v>0</v>
      </c>
      <c r="U41" s="365">
        <f t="shared" si="38"/>
        <v>0</v>
      </c>
      <c r="V41" s="366">
        <f t="shared" si="39"/>
        <v>0</v>
      </c>
      <c r="W41" s="370">
        <f t="shared" si="44"/>
        <v>0</v>
      </c>
      <c r="Y41" s="350">
        <v>1</v>
      </c>
      <c r="Z41" s="404">
        <f>1-Z42-Z43-Z44-Z45</f>
        <v>1</v>
      </c>
      <c r="AA41" s="405" t="str">
        <f>Z3</f>
        <v>付姐</v>
      </c>
      <c r="AB41" s="350">
        <f>$AF$3*Z41</f>
        <v>0</v>
      </c>
      <c r="AC41" s="350">
        <f t="shared" ref="AC41:AE45" si="46">IF(IF($AJ41=AC$40,$AA41,INDEX(T$3:T$71,MATCH($AA41,$S$3:$S$71,0)))=0,AD41,IF($AJ41=AC$40,$AA41,INDEX(T$3:T$71,MATCH($AA41,$S$3:$S$71,0))))</f>
        <v>-1211.7</v>
      </c>
      <c r="AD41" s="350">
        <f t="shared" si="46"/>
        <v>-1211.7</v>
      </c>
      <c r="AE41" s="350">
        <f t="shared" si="46"/>
        <v>-1211.7</v>
      </c>
      <c r="AF41" s="350">
        <f t="shared" ref="AF41:AI45" si="47">ROUNDDOWN($AK$5*$Z41*AF$40,2)</f>
        <v>-1211.7</v>
      </c>
      <c r="AG41" s="350">
        <f t="shared" si="47"/>
        <v>-259.64999999999998</v>
      </c>
      <c r="AH41" s="350">
        <f t="shared" si="47"/>
        <v>-173.1</v>
      </c>
      <c r="AI41" s="350">
        <f t="shared" si="47"/>
        <v>-86.55</v>
      </c>
      <c r="AJ41" s="350" t="str">
        <f>IFERROR(INDEX(A$3:A$71,MATCH($AA41,$B$3:$B$71,0)),0)</f>
        <v>投资人</v>
      </c>
      <c r="AK41" s="442" t="s">
        <v>320</v>
      </c>
      <c r="AL41" s="404">
        <v>0.05</v>
      </c>
      <c r="AO41" s="463"/>
      <c r="AP41" s="320"/>
      <c r="AS41" s="350">
        <f>IFERROR(INDEX($BR$38:$BR$48,MATCH(SMALL($BG$38:$BG$48,ROW(A4)),$BG$38:$BG$48,0)),0)</f>
        <v>0</v>
      </c>
      <c r="AT41" s="350">
        <f>IFERROR(INDEX(BH$38:BH$48,MATCH(SMALL($BG$38:$BG$48,ROW(B4)),$BG$38:$BG$48,0)),0)</f>
        <v>0</v>
      </c>
      <c r="AU41" s="350">
        <f t="shared" ref="AU41:BC41" si="48">IFERROR(INDEX(BI$38:BI$48,MATCH(SMALL($BG$38:$BG$48,ROW(C4)),$BG$38:$BG$48,0)),0)</f>
        <v>0</v>
      </c>
      <c r="AV41" s="350">
        <f t="shared" si="48"/>
        <v>0</v>
      </c>
      <c r="AW41" s="350">
        <f t="shared" si="48"/>
        <v>0</v>
      </c>
      <c r="AX41" s="350">
        <f t="shared" si="48"/>
        <v>0</v>
      </c>
      <c r="AY41" s="350">
        <f t="shared" si="48"/>
        <v>0</v>
      </c>
      <c r="AZ41" s="350">
        <f t="shared" si="48"/>
        <v>0</v>
      </c>
      <c r="BA41" s="350">
        <f t="shared" si="48"/>
        <v>0</v>
      </c>
      <c r="BB41" s="350">
        <f t="shared" si="48"/>
        <v>0</v>
      </c>
      <c r="BC41" s="350">
        <f t="shared" si="48"/>
        <v>0</v>
      </c>
      <c r="BD41" s="350">
        <f>IFERROR(INDEX($BS$38:$BS$48,MATCH(ROW(J4),$BG$38:$BG$48,0)),"")</f>
        <v>0</v>
      </c>
      <c r="BE41" s="442" t="s">
        <v>283</v>
      </c>
      <c r="BF41" s="404">
        <v>0.7</v>
      </c>
      <c r="BG41" s="6" t="str">
        <f t="shared" si="41"/>
        <v/>
      </c>
      <c r="BH41" s="405"/>
      <c r="BI41" s="504"/>
      <c r="BJ41" s="502">
        <f>$BI$3*BH41</f>
        <v>0</v>
      </c>
      <c r="BK41" s="503">
        <f t="shared" si="42"/>
        <v>0</v>
      </c>
      <c r="BL41" s="503">
        <f t="shared" si="42"/>
        <v>0</v>
      </c>
      <c r="BM41" s="503">
        <f t="shared" si="42"/>
        <v>0</v>
      </c>
      <c r="BN41" s="502">
        <f>ROUNDDOWN($BN$3*$BH41*IFERROR(INDEX($BF$38:$BF$42,MATCH($BI$37,$BE$38:$BE$42,0)),0),2)</f>
        <v>0</v>
      </c>
      <c r="BO41" s="502">
        <f>ROUNDDOWN($BN$3*$BH41*IFERROR(INDEX($BF$38:$BF$42,MATCH($BK$37,$BE$38:$BE$42,0)),0),2)</f>
        <v>0</v>
      </c>
      <c r="BP41" s="502">
        <f>ROUNDDOWN($BN$3*$BH41*IFERROR(INDEX($BF$38:$BF$42,MATCH($BL$37,$BE$38:$BE$42,0)),0),2)</f>
        <v>0</v>
      </c>
      <c r="BQ41" s="502">
        <f>ROUNDDOWN($BN$3*$BH41*IFERROR(INDEX($BF$38:$BF$42,MATCH($BM$37,$BE$38:$BE$42,0)),0),2)</f>
        <v>0</v>
      </c>
      <c r="BR41" s="319">
        <f>IF(BI41=0,0,"二销")</f>
        <v>0</v>
      </c>
      <c r="BT41" s="319">
        <f>IFERROR(INDEX(A$3:A$71,MATCH($BI41,$B$3:$B$71,0)),0)</f>
        <v>0</v>
      </c>
      <c r="BU41" s="530" t="str">
        <f>BM2</f>
        <v>产品成本</v>
      </c>
      <c r="BV41" s="506">
        <f>业绩录入!AH$6</f>
        <v>0</v>
      </c>
      <c r="BW41" s="319"/>
      <c r="BY41" s="319"/>
      <c r="CB41" s="319"/>
      <c r="CC41" s="319"/>
      <c r="CD41" s="319"/>
      <c r="CE41" s="319"/>
      <c r="CF41" s="319"/>
      <c r="CL41" s="319"/>
      <c r="CQ41" s="319"/>
      <c r="CR41" s="319"/>
      <c r="CS41" s="319"/>
      <c r="CU41" s="319"/>
      <c r="CV41" s="319"/>
      <c r="CW41" s="319"/>
      <c r="CX41" s="319"/>
      <c r="CY41" s="319"/>
      <c r="CZ41" s="319"/>
      <c r="DA41" s="319"/>
    </row>
    <row r="42" spans="1:105">
      <c r="A42" s="327"/>
      <c r="B42" s="328"/>
      <c r="C42" s="328"/>
      <c r="D42" s="328"/>
      <c r="E42" s="329">
        <f t="shared" si="36"/>
        <v>0</v>
      </c>
      <c r="G42" s="330"/>
      <c r="H42" s="331"/>
      <c r="I42" s="32">
        <v>40</v>
      </c>
      <c r="J42" s="330"/>
      <c r="K42" s="345"/>
      <c r="L42" s="345"/>
      <c r="M42" s="345"/>
      <c r="N42" s="331"/>
      <c r="O42" s="351">
        <v>1993</v>
      </c>
      <c r="P42" s="359" t="str">
        <f t="shared" si="35"/>
        <v>创业者</v>
      </c>
      <c r="Q42" s="350"/>
      <c r="R42" s="6" t="str">
        <f>IF($W$4=V42,#REF!,IF($W$4=U42,#REF!,IF($W$4=T42,#REF!,"")))</f>
        <v/>
      </c>
      <c r="S42" s="364">
        <f t="shared" si="37"/>
        <v>0</v>
      </c>
      <c r="T42" s="365">
        <f t="shared" si="34"/>
        <v>0</v>
      </c>
      <c r="U42" s="365">
        <f t="shared" si="38"/>
        <v>0</v>
      </c>
      <c r="V42" s="366">
        <f t="shared" si="39"/>
        <v>0</v>
      </c>
      <c r="W42" s="370">
        <f t="shared" si="44"/>
        <v>0</v>
      </c>
      <c r="Y42" s="350">
        <v>2</v>
      </c>
      <c r="Z42" s="404"/>
      <c r="AA42" s="405"/>
      <c r="AB42" s="350">
        <f>$AF$3*Z42</f>
        <v>0</v>
      </c>
      <c r="AC42" s="350">
        <f t="shared" si="46"/>
        <v>0</v>
      </c>
      <c r="AD42" s="350">
        <f t="shared" si="46"/>
        <v>0</v>
      </c>
      <c r="AE42" s="350">
        <f t="shared" si="46"/>
        <v>0</v>
      </c>
      <c r="AF42" s="350">
        <f t="shared" si="47"/>
        <v>0</v>
      </c>
      <c r="AG42" s="350">
        <f t="shared" si="47"/>
        <v>0</v>
      </c>
      <c r="AH42" s="350">
        <f t="shared" si="47"/>
        <v>0</v>
      </c>
      <c r="AI42" s="350">
        <f t="shared" si="47"/>
        <v>0</v>
      </c>
      <c r="AJ42" s="350">
        <f>IFERROR(INDEX(A$3:A$71,MATCH($AA42,$B$3:$B$71,0)),0)</f>
        <v>0</v>
      </c>
      <c r="AK42" s="442" t="s">
        <v>325</v>
      </c>
      <c r="AL42" s="404">
        <v>0.1</v>
      </c>
      <c r="AO42" s="463"/>
      <c r="AP42" s="320"/>
      <c r="AS42" s="350" t="str">
        <f>IFERROR(INDEX($BR$38:$BR$48,MATCH(SMALL($BG$38:$BG$48,ROW(A5)),$BG$38:$BG$48,0)),0)</f>
        <v>二销</v>
      </c>
      <c r="AT42" s="350">
        <f>IFERROR(INDEX(BH$38:BH$48,MATCH(SMALL($BG$38:$BG$48,ROW(B5)),$BG$38:$BG$48,0)),0)</f>
        <v>0.3</v>
      </c>
      <c r="AU42" s="350" t="str">
        <f t="shared" ref="AU42:BC42" si="49">IFERROR(INDEX(BI$38:BI$48,MATCH(SMALL($BG$38:$BG$48,ROW(C5)),$BG$38:$BG$48,0)),0)</f>
        <v>华华</v>
      </c>
      <c r="AV42" s="350">
        <f t="shared" si="49"/>
        <v>900</v>
      </c>
      <c r="AW42" s="350" t="str">
        <f t="shared" si="49"/>
        <v>华华</v>
      </c>
      <c r="AX42" s="350" t="str">
        <f t="shared" si="49"/>
        <v>志强</v>
      </c>
      <c r="AY42" s="350" t="str">
        <f t="shared" si="49"/>
        <v>范勇</v>
      </c>
      <c r="AZ42" s="350">
        <f t="shared" si="49"/>
        <v>373.8</v>
      </c>
      <c r="BA42" s="350">
        <f t="shared" si="49"/>
        <v>80.099999999999994</v>
      </c>
      <c r="BB42" s="350">
        <f t="shared" si="49"/>
        <v>53.4</v>
      </c>
      <c r="BC42" s="350">
        <f t="shared" si="49"/>
        <v>26.7</v>
      </c>
      <c r="BD42" s="350">
        <f>IFERROR(INDEX($BS$38:$BS$48,MATCH(ROW(J5),$BG$38:$BG$48,0)),"")</f>
        <v>0</v>
      </c>
      <c r="BE42" s="442" t="s">
        <v>278</v>
      </c>
      <c r="BF42" s="404"/>
      <c r="BG42" s="6" t="str">
        <f t="shared" si="41"/>
        <v/>
      </c>
      <c r="BH42" s="405"/>
      <c r="BI42" s="504"/>
      <c r="BJ42" s="502">
        <f>$BI$3*BH42</f>
        <v>0</v>
      </c>
      <c r="BK42" s="503">
        <f t="shared" si="42"/>
        <v>0</v>
      </c>
      <c r="BL42" s="503">
        <f t="shared" si="42"/>
        <v>0</v>
      </c>
      <c r="BM42" s="503">
        <f t="shared" si="42"/>
        <v>0</v>
      </c>
      <c r="BN42" s="502">
        <f>ROUNDDOWN($BN$3*$BH42*IFERROR(INDEX($BF$38:$BF$42,MATCH($BI$37,$BE$38:$BE$42,0)),0),2)</f>
        <v>0</v>
      </c>
      <c r="BO42" s="502">
        <f>ROUNDDOWN($BN$3*$BH42*IFERROR(INDEX($BF$38:$BF$42,MATCH($BK$37,$BE$38:$BE$42,0)),0),2)</f>
        <v>0</v>
      </c>
      <c r="BP42" s="502">
        <f>ROUNDDOWN($BN$3*$BH42*IFERROR(INDEX($BF$38:$BF$42,MATCH($BL$37,$BE$38:$BE$42,0)),0),2)</f>
        <v>0</v>
      </c>
      <c r="BQ42" s="502">
        <f>ROUNDDOWN($BN$3*$BH42*IFERROR(INDEX($BF$38:$BF$42,MATCH($BM$37,$BE$38:$BE$42,0)),0),2)</f>
        <v>0</v>
      </c>
      <c r="BR42" s="319">
        <f>IF(BI42=0,0,"二销")</f>
        <v>0</v>
      </c>
      <c r="BT42" s="319">
        <f>IFERROR(INDEX(A$3:A$71,MATCH($BI42,$B$3:$B$71,0)),0)</f>
        <v>0</v>
      </c>
      <c r="BU42" s="530" t="s">
        <v>183</v>
      </c>
      <c r="BV42" s="506">
        <f>业绩录入!AI$6</f>
        <v>0</v>
      </c>
      <c r="BW42" s="320"/>
      <c r="BY42" s="319"/>
      <c r="CB42" s="319"/>
      <c r="CC42" s="319"/>
      <c r="CD42" s="319"/>
      <c r="CE42" s="319"/>
      <c r="CF42" s="319"/>
      <c r="CL42" s="319"/>
      <c r="CQ42" s="319"/>
      <c r="CR42" s="319"/>
      <c r="CS42" s="319"/>
      <c r="CU42" s="319"/>
      <c r="CV42" s="319"/>
      <c r="CW42" s="319"/>
      <c r="CX42" s="319"/>
      <c r="CY42" s="319"/>
      <c r="CZ42" s="319"/>
      <c r="DA42" s="319"/>
    </row>
    <row r="43" spans="1:105">
      <c r="A43" s="327"/>
      <c r="B43" s="328"/>
      <c r="C43" s="328"/>
      <c r="D43" s="328"/>
      <c r="E43" s="329">
        <f t="shared" si="36"/>
        <v>0</v>
      </c>
      <c r="G43" s="330"/>
      <c r="H43" s="331"/>
      <c r="I43" s="32">
        <v>41</v>
      </c>
      <c r="J43" s="330"/>
      <c r="K43" s="345"/>
      <c r="L43" s="345"/>
      <c r="M43" s="345"/>
      <c r="N43" s="331"/>
      <c r="O43" s="351">
        <v>1992</v>
      </c>
      <c r="P43" s="359" t="str">
        <f t="shared" si="35"/>
        <v>创业者</v>
      </c>
      <c r="Q43" s="350"/>
      <c r="R43" s="6" t="str">
        <f>IF($W$4=V43,#REF!,IF($W$4=U43,#REF!,IF($W$4=T43,#REF!,"")))</f>
        <v/>
      </c>
      <c r="S43" s="364">
        <f t="shared" si="37"/>
        <v>0</v>
      </c>
      <c r="T43" s="365">
        <f t="shared" si="34"/>
        <v>0</v>
      </c>
      <c r="U43" s="365">
        <f t="shared" si="38"/>
        <v>0</v>
      </c>
      <c r="V43" s="366">
        <f t="shared" si="39"/>
        <v>0</v>
      </c>
      <c r="W43" s="370">
        <f t="shared" si="44"/>
        <v>0</v>
      </c>
      <c r="Y43" s="350">
        <v>3</v>
      </c>
      <c r="Z43" s="404"/>
      <c r="AA43" s="405"/>
      <c r="AB43" s="350">
        <f>$AF$3*Z43</f>
        <v>0</v>
      </c>
      <c r="AC43" s="350">
        <f t="shared" si="46"/>
        <v>0</v>
      </c>
      <c r="AD43" s="350">
        <f t="shared" si="46"/>
        <v>0</v>
      </c>
      <c r="AE43" s="350">
        <f t="shared" si="46"/>
        <v>0</v>
      </c>
      <c r="AF43" s="350">
        <f t="shared" si="47"/>
        <v>0</v>
      </c>
      <c r="AG43" s="350">
        <f t="shared" si="47"/>
        <v>0</v>
      </c>
      <c r="AH43" s="350">
        <f t="shared" si="47"/>
        <v>0</v>
      </c>
      <c r="AI43" s="350">
        <f t="shared" si="47"/>
        <v>0</v>
      </c>
      <c r="AJ43" s="350">
        <f>IFERROR(INDEX(A$3:A$71,MATCH($AA43,$B$3:$B$71,0)),0)</f>
        <v>0</v>
      </c>
      <c r="AK43" s="442" t="s">
        <v>174</v>
      </c>
      <c r="AL43" s="404">
        <v>0.15</v>
      </c>
      <c r="AO43" s="464"/>
      <c r="AP43" s="465"/>
      <c r="AS43" s="51"/>
      <c r="AT43" s="316">
        <v>5</v>
      </c>
      <c r="AU43" s="1078" t="s">
        <v>327</v>
      </c>
      <c r="AV43" s="1078"/>
      <c r="AW43" s="1078"/>
      <c r="AX43" s="1078"/>
      <c r="AY43" s="1078"/>
      <c r="AZ43" s="1078"/>
      <c r="BA43" s="1078"/>
      <c r="BC43" s="443"/>
      <c r="BG43" s="6" t="str">
        <f t="shared" si="41"/>
        <v/>
      </c>
      <c r="BH43" s="505"/>
      <c r="BI43" s="339"/>
      <c r="BJ43" s="339"/>
      <c r="BK43" s="339"/>
      <c r="BL43" s="358"/>
      <c r="BM43" s="358"/>
      <c r="BN43" s="339"/>
      <c r="BO43" s="318"/>
      <c r="BP43" s="318"/>
      <c r="BQ43" s="419"/>
      <c r="BR43" s="319"/>
      <c r="BV43" s="231"/>
      <c r="BW43" s="231"/>
      <c r="BY43" s="319"/>
      <c r="CB43" s="319"/>
      <c r="CC43" s="319"/>
      <c r="CD43" s="319"/>
      <c r="CE43" s="319"/>
      <c r="CF43" s="319"/>
      <c r="CL43" s="319"/>
      <c r="CQ43" s="319"/>
      <c r="CR43" s="319"/>
      <c r="CS43" s="319"/>
      <c r="CU43" s="319"/>
      <c r="CV43" s="319"/>
      <c r="CW43" s="319"/>
      <c r="CX43" s="319"/>
      <c r="CY43" s="319"/>
      <c r="CZ43" s="319"/>
      <c r="DA43" s="319"/>
    </row>
    <row r="44" spans="1:105">
      <c r="A44" s="327"/>
      <c r="B44" s="328"/>
      <c r="C44" s="328"/>
      <c r="D44" s="328"/>
      <c r="E44" s="329">
        <f t="shared" si="36"/>
        <v>0</v>
      </c>
      <c r="G44" s="330"/>
      <c r="H44" s="331"/>
      <c r="I44" s="32">
        <v>42</v>
      </c>
      <c r="J44" s="330"/>
      <c r="K44" s="345"/>
      <c r="L44" s="345"/>
      <c r="M44" s="345"/>
      <c r="N44" s="331"/>
      <c r="O44" s="351">
        <v>1991</v>
      </c>
      <c r="P44" s="1048"/>
      <c r="Q44" s="1048"/>
      <c r="S44" s="364">
        <f t="shared" si="37"/>
        <v>0</v>
      </c>
      <c r="T44" s="365">
        <f t="shared" si="34"/>
        <v>0</v>
      </c>
      <c r="U44" s="365">
        <f t="shared" si="38"/>
        <v>0</v>
      </c>
      <c r="V44" s="366">
        <f t="shared" si="39"/>
        <v>0</v>
      </c>
      <c r="W44" s="370">
        <f t="shared" si="44"/>
        <v>0</v>
      </c>
      <c r="Y44" s="350">
        <v>4</v>
      </c>
      <c r="Z44" s="404"/>
      <c r="AA44" s="405"/>
      <c r="AB44" s="350">
        <f>$AF$3*Z44</f>
        <v>0</v>
      </c>
      <c r="AC44" s="350">
        <f t="shared" si="46"/>
        <v>0</v>
      </c>
      <c r="AD44" s="350">
        <f t="shared" si="46"/>
        <v>0</v>
      </c>
      <c r="AE44" s="350">
        <f t="shared" si="46"/>
        <v>0</v>
      </c>
      <c r="AF44" s="350">
        <f t="shared" si="47"/>
        <v>0</v>
      </c>
      <c r="AG44" s="350">
        <f t="shared" si="47"/>
        <v>0</v>
      </c>
      <c r="AH44" s="350">
        <f t="shared" si="47"/>
        <v>0</v>
      </c>
      <c r="AI44" s="350">
        <f t="shared" si="47"/>
        <v>0</v>
      </c>
      <c r="AJ44" s="350">
        <f>IFERROR(INDEX(A$3:A$71,MATCH($AA44,$B$3:$B$71,0)),0)</f>
        <v>0</v>
      </c>
      <c r="AK44" s="442" t="s">
        <v>283</v>
      </c>
      <c r="AL44" s="404">
        <v>0.7</v>
      </c>
      <c r="AO44" s="464"/>
      <c r="AP44" s="465"/>
      <c r="AR44" s="319">
        <f>IF(AT44=0,0,IF($AT$49=AT44,ROW(A44),0))</f>
        <v>0</v>
      </c>
      <c r="AS44" s="406">
        <v>1</v>
      </c>
      <c r="AT44" s="1079" t="str">
        <f>IF(AT38=0,0,AS38&amp;REPT(" ",4-LENB(AS38))&amp;"| "&amp;REPT(" ",3-LENB(AT38*100))&amp;(AT38*100)&amp;"%"&amp;" → "&amp;AU38&amp;REPT(" ",6-LENB(AU38))&amp;"|"&amp;AV38&amp;REPT(" ",6-LENB(AV38))&amp;AZ38&amp;REPT(" ",6-LENB(AZ38))&amp;"|"&amp;AW38&amp;REPT(" ",6-LENB(AW38))&amp;BA38&amp;REPT(" ",6-LENB(BA38))&amp;"|"&amp;AX38&amp;REPT(" ",6-LENB(AX38))&amp;BB38&amp;REPT(" ",6-LENB(BB38))&amp;"|"&amp;AY38&amp;REPT(" ",6-LENB(AY38))&amp;BC38&amp;REPT(" ",6-LENB(BC38))&amp;"|"&amp;BD38&amp;REPT(" ",6-LENB(BD38)))</f>
        <v xml:space="preserve">新订| 100% → 华华  |4900  1284.5|华华  275.25|志强  184   |范勇  91.75 |已发  </v>
      </c>
      <c r="AU44" s="1079"/>
      <c r="AV44" s="1079"/>
      <c r="AW44" s="1079"/>
      <c r="AX44" s="1079"/>
      <c r="AY44" s="1079"/>
      <c r="AZ44" s="1079"/>
      <c r="BA44" s="1079"/>
      <c r="BB44" s="1079"/>
      <c r="BC44" s="1079"/>
      <c r="BD44" s="6">
        <f>COUNTIF(BE44:BE48,"**")</f>
        <v>0</v>
      </c>
      <c r="BE44" s="1063">
        <f>IF(BH38=0,0,"| "&amp;(BH38*100)&amp;"%"&amp;REPT(" ",4-LENB(BH38*100))&amp;"→  "&amp;BJ38&amp;REPT(" ",6-LENB(BJ38))&amp;"|  "&amp;BI38&amp;REPT(" ",6-LENB(BI38))&amp;"→  "&amp;BN38&amp;REPT(" ",6-LENB(BN38)))</f>
        <v>0</v>
      </c>
      <c r="BF44" s="1063"/>
      <c r="BG44" s="6">
        <v>1</v>
      </c>
      <c r="BH44" s="350">
        <v>1</v>
      </c>
      <c r="BI44" s="350" t="s">
        <v>193</v>
      </c>
      <c r="BJ44" s="350">
        <v>4900</v>
      </c>
      <c r="BK44" s="350" t="s">
        <v>193</v>
      </c>
      <c r="BL44" s="506" t="s">
        <v>220</v>
      </c>
      <c r="BM44" s="506" t="s">
        <v>113</v>
      </c>
      <c r="BN44" s="350">
        <v>1284.5</v>
      </c>
      <c r="BO44" s="350">
        <v>275.25</v>
      </c>
      <c r="BP44" s="350">
        <v>184</v>
      </c>
      <c r="BQ44" s="350">
        <v>91.75</v>
      </c>
      <c r="BR44" s="350" t="s">
        <v>328</v>
      </c>
      <c r="BS44" s="350" t="s">
        <v>329</v>
      </c>
      <c r="BU44" s="1080" t="s">
        <v>330</v>
      </c>
      <c r="BV44" s="1080"/>
      <c r="BW44" s="1080"/>
      <c r="BX44" s="1080"/>
      <c r="BY44" s="1080"/>
      <c r="BZ44" s="1080"/>
      <c r="CA44" s="1080"/>
      <c r="CB44" s="319"/>
      <c r="CC44" s="319"/>
      <c r="CL44" s="319"/>
      <c r="CQ44" s="319"/>
      <c r="CR44" s="319"/>
      <c r="CS44" s="319"/>
      <c r="CU44" s="319"/>
      <c r="CV44" s="319"/>
      <c r="CW44" s="319"/>
      <c r="CX44" s="319"/>
      <c r="CY44" s="319"/>
      <c r="CZ44" s="319"/>
      <c r="DA44" s="319"/>
    </row>
    <row r="45" spans="1:105">
      <c r="A45" s="327"/>
      <c r="B45" s="328"/>
      <c r="C45" s="328"/>
      <c r="D45" s="328"/>
      <c r="E45" s="329">
        <f t="shared" si="36"/>
        <v>0</v>
      </c>
      <c r="G45" s="330"/>
      <c r="H45" s="331"/>
      <c r="I45" s="32">
        <v>43</v>
      </c>
      <c r="J45" s="330"/>
      <c r="K45" s="345"/>
      <c r="L45" s="345"/>
      <c r="M45" s="345"/>
      <c r="N45" s="331"/>
      <c r="O45" s="351">
        <v>1990</v>
      </c>
      <c r="S45" s="364">
        <f t="shared" si="37"/>
        <v>0</v>
      </c>
      <c r="T45" s="365">
        <f t="shared" si="34"/>
        <v>0</v>
      </c>
      <c r="U45" s="365">
        <f t="shared" si="38"/>
        <v>0</v>
      </c>
      <c r="V45" s="366">
        <f t="shared" si="39"/>
        <v>0</v>
      </c>
      <c r="W45" s="370">
        <f t="shared" si="44"/>
        <v>0</v>
      </c>
      <c r="Y45" s="350">
        <v>5</v>
      </c>
      <c r="Z45" s="404"/>
      <c r="AA45" s="405"/>
      <c r="AB45" s="350">
        <f>$AF$3*Z45</f>
        <v>0</v>
      </c>
      <c r="AC45" s="350">
        <f t="shared" si="46"/>
        <v>0</v>
      </c>
      <c r="AD45" s="350">
        <f t="shared" si="46"/>
        <v>0</v>
      </c>
      <c r="AE45" s="350">
        <f t="shared" si="46"/>
        <v>0</v>
      </c>
      <c r="AF45" s="350">
        <f t="shared" si="47"/>
        <v>0</v>
      </c>
      <c r="AG45" s="350">
        <f t="shared" si="47"/>
        <v>0</v>
      </c>
      <c r="AH45" s="350">
        <f t="shared" si="47"/>
        <v>0</v>
      </c>
      <c r="AI45" s="350">
        <f t="shared" si="47"/>
        <v>0</v>
      </c>
      <c r="AJ45" s="350">
        <f>IFERROR(INDEX(A$3:A$71,MATCH($AA45,$B$3:$B$71,0)),0)</f>
        <v>0</v>
      </c>
      <c r="AK45" s="442" t="s">
        <v>278</v>
      </c>
      <c r="AL45" s="404"/>
      <c r="AO45" s="464"/>
      <c r="AP45" s="465"/>
      <c r="AR45" s="319">
        <f>IF(AT45=0,0,IF($AT$49=AT45,ROW(A45),0))</f>
        <v>45</v>
      </c>
      <c r="AS45" s="406">
        <v>2</v>
      </c>
      <c r="AT45" s="1079" t="str">
        <f>IF(AT39=0,0,AS39&amp;REPT(" ",4-LENB(AS39))&amp;"| "&amp;REPT(" ",3-LENB(AT39*100))&amp;(AT39*100)&amp;"%"&amp;" → "&amp;AU39&amp;REPT(" ",6-LENB(AU39))&amp;"|"&amp;AV39&amp;REPT(" ",6-LENB(AV39))&amp;AZ39&amp;REPT(" ",6-LENB(AZ39))&amp;"|"&amp;AW39&amp;REPT(" ",6-LENB(AW39))&amp;BA39&amp;REPT(" ",6-LENB(BA39))&amp;"|"&amp;AX39&amp;REPT(" ",6-LENB(AX39))&amp;BB39&amp;REPT(" ",6-LENB(BB39))&amp;"|"&amp;AY39&amp;REPT(" ",6-LENB(AY39))&amp;BC39&amp;REPT(" ",6-LENB(BC39))&amp;"|"&amp;BD39&amp;REPT(" ",6-LENB(BD39)))</f>
        <v xml:space="preserve">新订|  30% → 华华  |900   373.8 |华华  80.1  |志强  53.4  |范勇  26.7  |0     </v>
      </c>
      <c r="AU45" s="1079"/>
      <c r="AV45" s="1079"/>
      <c r="AW45" s="1079"/>
      <c r="AX45" s="1079"/>
      <c r="AY45" s="1079"/>
      <c r="AZ45" s="1079"/>
      <c r="BA45" s="1079"/>
      <c r="BB45" s="1079"/>
      <c r="BC45" s="1079"/>
      <c r="BE45" s="1063">
        <f>IF(BH39=0,0,"| "&amp;(BH39*100)&amp;"%"&amp;REPT(" ",4-LENB(BH39*100))&amp;"→  "&amp;BJ39&amp;REPT(" ",6-LENB(BJ39))&amp;"|  "&amp;BI39&amp;REPT(" ",6-LENB(BI39))&amp;"→  "&amp;BN39&amp;REPT(" ",6-LENB(BN39)))</f>
        <v>0</v>
      </c>
      <c r="BF45" s="1063"/>
      <c r="BG45" s="6">
        <v>2</v>
      </c>
      <c r="BH45" s="350">
        <v>0.3</v>
      </c>
      <c r="BI45" s="350" t="s">
        <v>193</v>
      </c>
      <c r="BJ45" s="350">
        <v>900</v>
      </c>
      <c r="BK45" s="350" t="s">
        <v>193</v>
      </c>
      <c r="BL45" s="506" t="s">
        <v>220</v>
      </c>
      <c r="BM45" s="506" t="s">
        <v>113</v>
      </c>
      <c r="BN45" s="350">
        <v>373.8</v>
      </c>
      <c r="BO45" s="350">
        <v>80.099999999999994</v>
      </c>
      <c r="BP45" s="350">
        <v>53.4</v>
      </c>
      <c r="BQ45" s="350">
        <v>26.7</v>
      </c>
      <c r="BR45" s="350" t="s">
        <v>328</v>
      </c>
      <c r="BS45" s="350">
        <v>0</v>
      </c>
      <c r="BU45" s="1052" t="str">
        <f>CB46&amp;" "&amp;BX46&amp;"    "&amp;CB47&amp;BX47&amp;" "</f>
        <v xml:space="preserve">错误 ！一销 │0 / 1999    错误！二销 │ 534 / -320 </v>
      </c>
      <c r="BV45" s="1052"/>
      <c r="BW45" s="1052"/>
      <c r="BX45" s="1052"/>
      <c r="BY45" s="1052"/>
      <c r="BZ45" s="1052"/>
      <c r="CA45" s="1052"/>
      <c r="CB45" s="444" t="str">
        <f>IF(CB46="错误","错误",IF(CB47="错误","错误","✔✔"))</f>
        <v>错误</v>
      </c>
      <c r="CC45" s="320"/>
      <c r="CL45" s="320"/>
      <c r="CQ45" s="320"/>
      <c r="CR45" s="320"/>
      <c r="CS45" s="320"/>
      <c r="CU45" s="320"/>
      <c r="CV45" s="320"/>
      <c r="CW45" s="320"/>
      <c r="CX45" s="320"/>
      <c r="CY45" s="320"/>
      <c r="CZ45" s="320"/>
      <c r="DA45" s="320"/>
    </row>
    <row r="46" spans="1:105">
      <c r="A46" s="327"/>
      <c r="B46" s="328"/>
      <c r="C46" s="328"/>
      <c r="D46" s="328"/>
      <c r="E46" s="329">
        <f t="shared" si="36"/>
        <v>0</v>
      </c>
      <c r="G46" s="330"/>
      <c r="H46" s="331"/>
      <c r="I46" s="32">
        <v>44</v>
      </c>
      <c r="J46" s="330"/>
      <c r="K46" s="345"/>
      <c r="L46" s="345"/>
      <c r="M46" s="345"/>
      <c r="N46" s="331"/>
      <c r="O46" s="351">
        <v>1989</v>
      </c>
      <c r="P46" s="6" t="str">
        <f t="shared" si="35"/>
        <v>创业者</v>
      </c>
      <c r="S46" s="364">
        <f t="shared" si="37"/>
        <v>0</v>
      </c>
      <c r="T46" s="365">
        <f t="shared" si="34"/>
        <v>0</v>
      </c>
      <c r="U46" s="365">
        <f t="shared" si="38"/>
        <v>0</v>
      </c>
      <c r="V46" s="366">
        <f t="shared" si="39"/>
        <v>0</v>
      </c>
      <c r="W46" s="370">
        <f t="shared" si="44"/>
        <v>0</v>
      </c>
      <c r="Y46" s="51"/>
      <c r="Z46" s="316">
        <f>COUNTIF(Z47:AD51,"**")</f>
        <v>1</v>
      </c>
      <c r="AA46" s="1078" t="s">
        <v>327</v>
      </c>
      <c r="AB46" s="1078"/>
      <c r="AC46" s="1078"/>
      <c r="AD46" s="1078"/>
      <c r="AE46" s="1078"/>
      <c r="AF46" s="1078"/>
      <c r="AG46" s="1078"/>
      <c r="AI46" s="443"/>
      <c r="AK46" s="320"/>
      <c r="AL46" s="444"/>
      <c r="AM46" s="317"/>
      <c r="AO46" s="464"/>
      <c r="AP46" s="465"/>
      <c r="AR46" s="319">
        <f>IF(AT46=0,0,IF($AT$49=AT46,ROW(A46),0))</f>
        <v>0</v>
      </c>
      <c r="AS46" s="406">
        <v>3</v>
      </c>
      <c r="AT46" s="1079" t="str">
        <f>IF(AT40=0,0,AS40&amp;REPT(" ",4-LENB(AS40))&amp;"| "&amp;REPT(" ",3-LENB(AT40*100))&amp;(AT40*100)&amp;"%"&amp;" → "&amp;AU40&amp;REPT(" ",6-LENB(AU40))&amp;"|"&amp;AV40&amp;REPT(" ",6-LENB(AV40))&amp;AZ40&amp;REPT(" ",6-LENB(AZ40))&amp;"|"&amp;AW40&amp;REPT(" ",6-LENB(AW40))&amp;BA40&amp;REPT(" ",6-LENB(BA40))&amp;"|"&amp;AX40&amp;REPT(" ",6-LENB(AX40))&amp;BB40&amp;REPT(" ",6-LENB(BB40))&amp;"|"&amp;AY40&amp;REPT(" ",6-LENB(AY40))&amp;BC40&amp;REPT(" ",6-LENB(BC40))&amp;"|"&amp;BD40&amp;REPT(" ",6-LENB(BD40)))</f>
        <v xml:space="preserve">新订|  40% → 阿郎  |1200  498.4 |阿郎  106.8 |志强  71.2  |范勇  35.6  |0     </v>
      </c>
      <c r="AU46" s="1079"/>
      <c r="AV46" s="1079"/>
      <c r="AW46" s="1079"/>
      <c r="AX46" s="1079"/>
      <c r="AY46" s="1079"/>
      <c r="AZ46" s="1079"/>
      <c r="BA46" s="1079"/>
      <c r="BB46" s="1079"/>
      <c r="BC46" s="1079"/>
      <c r="BE46" s="1063">
        <f>IF(BH40=0,0,"| "&amp;(BH40*100)&amp;"%"&amp;REPT(" ",4-LENB(BH40*100))&amp;"→  "&amp;BJ40&amp;REPT(" ",6-LENB(BJ40))&amp;"|  "&amp;BI40&amp;REPT(" ",6-LENB(BI40))&amp;"→  "&amp;BN40&amp;REPT(" ",6-LENB(BN40)))</f>
        <v>0</v>
      </c>
      <c r="BF46" s="1063"/>
      <c r="BG46" s="6">
        <v>3</v>
      </c>
      <c r="BH46" s="350">
        <v>0.4</v>
      </c>
      <c r="BI46" s="350" t="s">
        <v>254</v>
      </c>
      <c r="BJ46" s="350">
        <v>1200</v>
      </c>
      <c r="BK46" s="350" t="s">
        <v>254</v>
      </c>
      <c r="BL46" s="506" t="s">
        <v>220</v>
      </c>
      <c r="BM46" s="506" t="s">
        <v>113</v>
      </c>
      <c r="BN46" s="350">
        <v>498.4</v>
      </c>
      <c r="BO46" s="350">
        <v>106.8</v>
      </c>
      <c r="BP46" s="350">
        <v>71.2</v>
      </c>
      <c r="BQ46" s="350">
        <v>35.6</v>
      </c>
      <c r="BR46" s="350" t="s">
        <v>328</v>
      </c>
      <c r="BS46" s="350">
        <v>0</v>
      </c>
      <c r="BU46" s="350" t="s">
        <v>331</v>
      </c>
      <c r="BV46" s="371">
        <f>SUMPRODUCT(($AS$38:$AS$42=BU46)*$AZ$38:$BC$42)</f>
        <v>0</v>
      </c>
      <c r="BW46" s="372">
        <f>AX5</f>
        <v>1999</v>
      </c>
      <c r="BX46" s="1055" t="str">
        <f>IF(BV46=BW46,"一销 正常","！一销 │"&amp;BV46&amp;" / "&amp;BW46)</f>
        <v>！一销 │0 / 1999</v>
      </c>
      <c r="BY46" s="1056"/>
      <c r="BZ46" s="1056"/>
      <c r="CA46" s="1051"/>
      <c r="CB46" s="231" t="str">
        <f>IF(BX46="一销 正常","","错误")</f>
        <v>错误</v>
      </c>
      <c r="CC46" s="231">
        <f>BV46-BW46</f>
        <v>-1999</v>
      </c>
      <c r="CL46" s="231"/>
      <c r="CQ46" s="231"/>
      <c r="CR46" s="231"/>
      <c r="CS46" s="231"/>
      <c r="CU46" s="231"/>
      <c r="CV46" s="231"/>
      <c r="CW46" s="231"/>
      <c r="CX46" s="231"/>
      <c r="CY46" s="231"/>
      <c r="CZ46" s="231"/>
      <c r="DA46" s="231"/>
    </row>
    <row r="47" spans="1:105">
      <c r="A47" s="327"/>
      <c r="B47" s="328"/>
      <c r="C47" s="328"/>
      <c r="D47" s="328"/>
      <c r="E47" s="329">
        <f t="shared" si="36"/>
        <v>0</v>
      </c>
      <c r="G47" s="330"/>
      <c r="H47" s="331"/>
      <c r="I47" s="32">
        <v>45</v>
      </c>
      <c r="J47" s="330"/>
      <c r="K47" s="345"/>
      <c r="L47" s="345"/>
      <c r="M47" s="345"/>
      <c r="N47" s="331"/>
      <c r="O47" s="351">
        <v>1988</v>
      </c>
      <c r="S47" s="364">
        <f t="shared" si="37"/>
        <v>0</v>
      </c>
      <c r="T47" s="365">
        <f t="shared" si="34"/>
        <v>0</v>
      </c>
      <c r="U47" s="365">
        <f t="shared" si="38"/>
        <v>0</v>
      </c>
      <c r="V47" s="366">
        <f t="shared" si="39"/>
        <v>0</v>
      </c>
      <c r="W47" s="370">
        <f t="shared" si="44"/>
        <v>0</v>
      </c>
      <c r="Y47" s="406">
        <v>1</v>
      </c>
      <c r="Z47" s="1081" t="e">
        <f>IF(Z41=0,0,Z41*100&amp;"%"&amp;REPT(" ",3-LENB(Z41*100))&amp;"│"&amp;AA41&amp;REPT(" ",5-LENB(AA41))&amp;AF41&amp;REPT(" ",7-LENB(AF41))&amp;"│"&amp;AC41&amp;REPT(" ",5-LENB(AC41))&amp;AG41&amp;REPT(" ",7-LENB(AG41))&amp;"│"&amp;AD41&amp;REPT(" ",5-LENB(AD41))&amp;AH41&amp;REPT(" ",7-LENB(AH41))&amp;"│"&amp;AE41&amp;REPT(" ",5-LENB(AE41))&amp;AI41&amp;REPT(" ",6-LENB(AI41)))</f>
        <v>#VALUE!</v>
      </c>
      <c r="AA47" s="1082"/>
      <c r="AB47" s="1082"/>
      <c r="AC47" s="1082"/>
      <c r="AD47" s="1082" t="str">
        <f>IF(Z41=0,0,AA41&amp;REPT(" ",6-LENB(AA41))&amp;"│ "&amp;Z41*100&amp;"%"&amp;REPT(" ",5-LENB(Z41*100))&amp;"│"&amp;AB41&amp;REPT(" ",6-LENB(AB41)))</f>
        <v xml:space="preserve">付姐  │ 100%  │0     </v>
      </c>
      <c r="AE47" s="1082"/>
      <c r="AF47" s="1082"/>
      <c r="AG47" s="408" t="str">
        <f>AJ47&amp;REPT(" ",8-LENB(AJ47))&amp;"│ "&amp;AK47&amp;REPT(" ",7-LENB(AK47))&amp;AL47*100&amp;"%"&amp;REPT(" ",4-LENB(AL47*100))</f>
        <v xml:space="preserve">发展金  │ 0      0%   </v>
      </c>
      <c r="AH47" s="408"/>
      <c r="AI47" s="445"/>
      <c r="AJ47" s="446" t="str">
        <f>AG4</f>
        <v>发展金</v>
      </c>
      <c r="AK47" s="446">
        <f>IF($AF$3=0,0,AG5)</f>
        <v>0</v>
      </c>
      <c r="AL47" s="447">
        <f>IF($AF$3=0,0,ROUNDDOWN(AK47/$AF$3,2))</f>
        <v>0</v>
      </c>
      <c r="AM47" s="317"/>
      <c r="AO47" s="464"/>
      <c r="AP47" s="465"/>
      <c r="AR47" s="319">
        <f>IF(AT47=0,0,IF($AT$49=AT47,ROW(A47),0))</f>
        <v>0</v>
      </c>
      <c r="AS47" s="406">
        <v>4</v>
      </c>
      <c r="AT47" s="1079">
        <f>IF(AT41=0,0,AS41&amp;REPT(" ",4-LENB(AS41))&amp;"| "&amp;REPT(" ",3-LENB(AT41*100))&amp;(AT41*100)&amp;"%"&amp;" → "&amp;AU41&amp;REPT(" ",6-LENB(AU41))&amp;"|"&amp;AV41&amp;REPT(" ",6-LENB(AV41))&amp;AZ41&amp;REPT(" ",6-LENB(AZ41))&amp;"|"&amp;AW41&amp;REPT(" ",6-LENB(AW41))&amp;BA41&amp;REPT(" ",6-LENB(BA41))&amp;"|"&amp;AX41&amp;REPT(" ",6-LENB(AX41))&amp;BB41&amp;REPT(" ",6-LENB(BB41))&amp;"|"&amp;AY41&amp;REPT(" ",6-LENB(AY41))&amp;BC41&amp;REPT(" ",6-LENB(BC41))&amp;"|"&amp;BD41&amp;REPT(" ",6-LENB(BD41)))</f>
        <v>0</v>
      </c>
      <c r="AU47" s="1079"/>
      <c r="AV47" s="1079"/>
      <c r="AW47" s="1079"/>
      <c r="AX47" s="1079"/>
      <c r="AY47" s="1079"/>
      <c r="AZ47" s="1079"/>
      <c r="BA47" s="1079"/>
      <c r="BB47" s="1079"/>
      <c r="BC47" s="1079"/>
      <c r="BE47" s="1063">
        <f>IF(BH41=0,0,"| "&amp;(BH41*100)&amp;"%"&amp;REPT(" ",4-LENB(BH41*100))&amp;"→  "&amp;BJ41&amp;REPT(" ",6-LENB(BJ41))&amp;"|  "&amp;BI41&amp;REPT(" ",6-LENB(BI41))&amp;"→  "&amp;BN41&amp;REPT(" ",6-LENB(BN41)))</f>
        <v>0</v>
      </c>
      <c r="BF47" s="1063"/>
      <c r="BG47" s="6">
        <v>4</v>
      </c>
      <c r="BH47" s="350"/>
      <c r="BI47" s="350"/>
      <c r="BJ47" s="350"/>
      <c r="BK47" s="350"/>
      <c r="BL47" s="506"/>
      <c r="BM47" s="506"/>
      <c r="BN47" s="350"/>
      <c r="BO47" s="350"/>
      <c r="BP47" s="350"/>
      <c r="BQ47" s="350"/>
      <c r="BR47" s="350"/>
      <c r="BS47" s="350"/>
      <c r="BU47" s="350" t="s">
        <v>332</v>
      </c>
      <c r="BV47" s="371">
        <f>SUMPRODUCT(($AS$38:$AS$42=BU47)*$AZ$38:$BC$42)</f>
        <v>534</v>
      </c>
      <c r="BW47" s="372">
        <f>BN3</f>
        <v>-320</v>
      </c>
      <c r="BX47" s="1055" t="str">
        <f>IF(BV47=BW47,"二销 正常","！二销 │ "&amp;BV47&amp;" / "&amp;BW47)</f>
        <v>！二销 │ 534 / -320</v>
      </c>
      <c r="BY47" s="1056"/>
      <c r="BZ47" s="1056"/>
      <c r="CA47" s="1051"/>
      <c r="CB47" s="231" t="str">
        <f>IF(BX47="二销 正常","","错误")</f>
        <v>错误</v>
      </c>
      <c r="CC47" s="231">
        <f>BV47-BW47</f>
        <v>854</v>
      </c>
      <c r="CL47" s="319"/>
      <c r="CQ47" s="319"/>
      <c r="CR47" s="319"/>
      <c r="CS47" s="319"/>
      <c r="CU47" s="319"/>
      <c r="CV47" s="319"/>
      <c r="CW47" s="319"/>
      <c r="CX47" s="319"/>
      <c r="CY47" s="319"/>
      <c r="CZ47" s="319"/>
      <c r="DA47" s="319"/>
    </row>
    <row r="48" spans="1:105">
      <c r="A48" s="327"/>
      <c r="B48" s="328"/>
      <c r="C48" s="328"/>
      <c r="D48" s="328"/>
      <c r="E48" s="329">
        <f t="shared" si="36"/>
        <v>0</v>
      </c>
      <c r="G48" s="330"/>
      <c r="H48" s="331"/>
      <c r="I48" s="32">
        <v>46</v>
      </c>
      <c r="J48" s="330"/>
      <c r="K48" s="345"/>
      <c r="L48" s="345"/>
      <c r="M48" s="345"/>
      <c r="N48" s="331"/>
      <c r="O48" s="351">
        <v>1987</v>
      </c>
      <c r="S48" s="364">
        <f t="shared" si="37"/>
        <v>0</v>
      </c>
      <c r="T48" s="365">
        <f t="shared" si="34"/>
        <v>0</v>
      </c>
      <c r="U48" s="365">
        <f t="shared" si="38"/>
        <v>0</v>
      </c>
      <c r="V48" s="366">
        <f t="shared" si="39"/>
        <v>0</v>
      </c>
      <c r="W48" s="370">
        <f t="shared" si="44"/>
        <v>0</v>
      </c>
      <c r="Y48" s="406">
        <v>2</v>
      </c>
      <c r="Z48" s="1081">
        <f>IF(Z42=0,0,Z42*100&amp;"%"&amp;REPT(" ",3-LENB(Z42*100))&amp;"│"&amp;AA42&amp;REPT(" ",5-LENB(AA42))&amp;AF42&amp;REPT(" ",7-LENB(AF42))&amp;"│"&amp;AC42&amp;REPT(" ",5-LENB(AC42))&amp;AG42&amp;REPT(" ",7-LENB(AG42))&amp;"│"&amp;AD42&amp;REPT(" ",5-LENB(AD42))&amp;AH42&amp;REPT(" ",7-LENB(AH42))&amp;"│"&amp;AE42&amp;REPT(" ",5-LENB(AE42))&amp;AI42&amp;REPT(" ",6-LENB(AI42)))</f>
        <v>0</v>
      </c>
      <c r="AA48" s="1082"/>
      <c r="AB48" s="1082"/>
      <c r="AC48" s="1082"/>
      <c r="AD48" s="407"/>
      <c r="AE48" s="408"/>
      <c r="AF48" s="408"/>
      <c r="AG48" s="408" t="str">
        <f>AJ48&amp;REPT(" ",8-LENB(AJ48))&amp;"│ "&amp;AK48&amp;REPT(" ",7-LENB(AK48))&amp;AL48*100&amp;"%"&amp;REPT(" ",4-LENB(AL48*100))</f>
        <v xml:space="preserve">经营业绩│ 0      0%   </v>
      </c>
      <c r="AH48" s="408"/>
      <c r="AI48" s="445"/>
      <c r="AJ48" s="446" t="str">
        <f>AH4</f>
        <v>经营业绩</v>
      </c>
      <c r="AK48" s="446">
        <f>IF($AF$3=0,0,AH5)</f>
        <v>0</v>
      </c>
      <c r="AL48" s="447">
        <f>IF($AF$3=0,0,ROUNDDOWN(AK48/$AF$3,2))</f>
        <v>0</v>
      </c>
      <c r="AO48" s="320"/>
      <c r="AP48" s="320"/>
      <c r="AR48" s="319">
        <f>IF(AT48=0,0,IF($AT$49=AT48,ROW(A48),0))</f>
        <v>0</v>
      </c>
      <c r="AS48" s="406">
        <v>5</v>
      </c>
      <c r="AT48" s="1079" t="str">
        <f>IF(AT42=0,0,AS42&amp;REPT(" ",4-LENB(AS42))&amp;"| "&amp;REPT(" ",3-LENB(AT42*100))&amp;(AT42*100)&amp;"%"&amp;" → "&amp;AU42&amp;REPT(" ",6-LENB(AU42))&amp;"|"&amp;AV42&amp;REPT(" ",6-LENB(AV42))&amp;AZ42&amp;REPT(" ",6-LENB(AZ42))&amp;"|"&amp;AW42&amp;REPT(" ",6-LENB(AW42))&amp;BA42&amp;REPT(" ",6-LENB(BA42))&amp;"|"&amp;AX42&amp;REPT(" ",6-LENB(AX42))&amp;BB42&amp;REPT(" ",6-LENB(BB42))&amp;"|"&amp;AY42&amp;REPT(" ",6-LENB(AY42))&amp;BC42&amp;REPT(" ",6-LENB(BC42))&amp;"|"&amp;BD42&amp;REPT(" ",6-LENB(BD42)))</f>
        <v xml:space="preserve">二销|  30% → 华华  |900   373.8 |华华  80.1  |志强  53.4  |范勇  26.7  |0     </v>
      </c>
      <c r="AU48" s="1079"/>
      <c r="AV48" s="1079"/>
      <c r="AW48" s="1079"/>
      <c r="AX48" s="1079"/>
      <c r="AY48" s="1079"/>
      <c r="AZ48" s="1079"/>
      <c r="BA48" s="1079"/>
      <c r="BB48" s="1079"/>
      <c r="BC48" s="1079"/>
      <c r="BE48" s="1063">
        <f>IF(BH42=0,0,"| "&amp;(BH42*100)&amp;"%"&amp;REPT(" ",4-LENB(BH42*100))&amp;"→  "&amp;BJ42&amp;REPT(" ",6-LENB(BJ42))&amp;"|  "&amp;BI42&amp;REPT(" ",6-LENB(BI42))&amp;"→  "&amp;BN42&amp;REPT(" ",6-LENB(BN42)))</f>
        <v>0</v>
      </c>
      <c r="BF48" s="1063"/>
      <c r="BG48" s="6">
        <v>5</v>
      </c>
      <c r="BH48" s="350">
        <v>0.3</v>
      </c>
      <c r="BI48" s="350" t="s">
        <v>193</v>
      </c>
      <c r="BJ48" s="350">
        <v>900</v>
      </c>
      <c r="BK48" s="350" t="s">
        <v>193</v>
      </c>
      <c r="BL48" s="506" t="s">
        <v>220</v>
      </c>
      <c r="BM48" s="506" t="s">
        <v>113</v>
      </c>
      <c r="BN48" s="350">
        <v>373.8</v>
      </c>
      <c r="BO48" s="350">
        <v>80.099999999999994</v>
      </c>
      <c r="BP48" s="350">
        <v>53.4</v>
      </c>
      <c r="BQ48" s="350">
        <v>26.7</v>
      </c>
      <c r="BR48" s="350" t="s">
        <v>332</v>
      </c>
      <c r="BS48" s="350">
        <v>0</v>
      </c>
      <c r="BW48" s="320"/>
      <c r="BX48" s="320"/>
      <c r="BY48" s="320"/>
      <c r="BZ48" s="320"/>
      <c r="CA48" s="320"/>
      <c r="CB48" s="320"/>
      <c r="CC48" s="320"/>
      <c r="CL48" s="320"/>
      <c r="CQ48" s="320"/>
      <c r="CR48" s="320"/>
      <c r="CS48" s="320"/>
      <c r="CU48" s="320"/>
      <c r="CV48" s="320"/>
      <c r="CW48" s="320"/>
      <c r="CX48" s="320"/>
      <c r="CY48" s="320"/>
      <c r="CZ48" s="320"/>
      <c r="DA48" s="320"/>
    </row>
    <row r="49" spans="1:460">
      <c r="A49" s="327"/>
      <c r="B49" s="328"/>
      <c r="C49" s="328"/>
      <c r="D49" s="328"/>
      <c r="E49" s="329">
        <f t="shared" si="36"/>
        <v>0</v>
      </c>
      <c r="G49" s="330"/>
      <c r="H49" s="331"/>
      <c r="I49" s="32">
        <v>47</v>
      </c>
      <c r="J49" s="330"/>
      <c r="K49" s="345"/>
      <c r="L49" s="345"/>
      <c r="M49" s="345"/>
      <c r="N49" s="331"/>
      <c r="O49" s="351">
        <v>1986</v>
      </c>
      <c r="S49" s="364">
        <f t="shared" si="37"/>
        <v>0</v>
      </c>
      <c r="T49" s="365">
        <f t="shared" si="34"/>
        <v>0</v>
      </c>
      <c r="U49" s="365">
        <f t="shared" si="38"/>
        <v>0</v>
      </c>
      <c r="V49" s="366">
        <f t="shared" si="39"/>
        <v>0</v>
      </c>
      <c r="W49" s="370">
        <f t="shared" si="44"/>
        <v>0</v>
      </c>
      <c r="Y49" s="406">
        <v>3</v>
      </c>
      <c r="Z49" s="1081">
        <f>IF(Z43=0,0,Z43*100&amp;"%"&amp;REPT(" ",3-LENB(Z43*100))&amp;"│"&amp;AA43&amp;REPT(" ",5-LENB(AA43))&amp;AF43&amp;REPT(" ",7-LENB(AF43))&amp;"│"&amp;AC43&amp;REPT(" ",5-LENB(AC43))&amp;AG43&amp;REPT(" ",7-LENB(AG43))&amp;"│"&amp;AD43&amp;REPT(" ",5-LENB(AD43))&amp;AH43&amp;REPT(" ",7-LENB(AH43))&amp;"│"&amp;AE43&amp;REPT(" ",5-LENB(AE43))&amp;AI43&amp;REPT(" ",6-LENB(AI43)))</f>
        <v>0</v>
      </c>
      <c r="AA49" s="1082"/>
      <c r="AB49" s="1082"/>
      <c r="AC49" s="1082"/>
      <c r="AD49" s="407"/>
      <c r="AE49" s="408"/>
      <c r="AF49" s="408"/>
      <c r="AG49" s="408" t="str">
        <f>AJ49&amp;REPT(" ",8-LENB(AJ49))&amp;"│ "&amp;AK49&amp;REPT(" ",7-LENB(AK49))&amp;AL49*100&amp;"%"&amp;REPT(" ",4-LENB(AL49*100))</f>
        <v xml:space="preserve">人工成本│ 0      0%   </v>
      </c>
      <c r="AH49" s="408"/>
      <c r="AI49" s="445"/>
      <c r="AJ49" s="446" t="str">
        <f>AI4</f>
        <v>人工成本</v>
      </c>
      <c r="AK49" s="446">
        <f>IF($AF$3=0,0,AI5)</f>
        <v>0</v>
      </c>
      <c r="AL49" s="447">
        <f>IF($AF$3=0,0,ROUNDDOWN(AK49/$AF$3,2))</f>
        <v>0</v>
      </c>
      <c r="AO49" s="463"/>
      <c r="AP49" s="320"/>
      <c r="AT49" s="1078" t="s">
        <v>333</v>
      </c>
      <c r="AU49" s="1078"/>
      <c r="AV49" s="1078"/>
      <c r="AW49" s="1078"/>
      <c r="AX49" s="1078"/>
      <c r="AY49" s="1078"/>
      <c r="AZ49" s="1078"/>
      <c r="BA49" s="1078"/>
      <c r="BB49" s="1078"/>
      <c r="BC49" s="1078"/>
      <c r="BD49" s="2"/>
      <c r="BG49" s="6">
        <v>71</v>
      </c>
      <c r="BT49" s="231"/>
      <c r="BW49" s="231"/>
      <c r="BX49" s="231"/>
      <c r="BY49" s="231"/>
      <c r="BZ49" s="231"/>
      <c r="CA49" s="231"/>
      <c r="CB49" s="231"/>
      <c r="CC49" s="231"/>
      <c r="CL49" s="231"/>
      <c r="CQ49" s="231"/>
      <c r="CR49" s="231"/>
      <c r="CS49" s="231"/>
      <c r="CU49" s="231"/>
      <c r="CV49" s="231"/>
      <c r="CW49" s="231"/>
      <c r="CX49" s="231"/>
      <c r="CY49" s="231"/>
      <c r="CZ49" s="231"/>
      <c r="DA49" s="231"/>
    </row>
    <row r="50" spans="1:460">
      <c r="A50" s="327"/>
      <c r="B50" s="328"/>
      <c r="C50" s="328"/>
      <c r="D50" s="328"/>
      <c r="E50" s="329">
        <f t="shared" si="36"/>
        <v>0</v>
      </c>
      <c r="G50" s="330"/>
      <c r="H50" s="331"/>
      <c r="I50" s="32">
        <v>48</v>
      </c>
      <c r="J50" s="330"/>
      <c r="K50" s="345"/>
      <c r="L50" s="345"/>
      <c r="M50" s="345"/>
      <c r="N50" s="331"/>
      <c r="O50" s="351">
        <v>1985</v>
      </c>
      <c r="S50" s="364">
        <f t="shared" si="37"/>
        <v>0</v>
      </c>
      <c r="T50" s="365">
        <f t="shared" si="34"/>
        <v>0</v>
      </c>
      <c r="U50" s="365">
        <f t="shared" si="38"/>
        <v>0</v>
      </c>
      <c r="V50" s="366">
        <f t="shared" si="39"/>
        <v>0</v>
      </c>
      <c r="W50" s="370">
        <f t="shared" si="44"/>
        <v>0</v>
      </c>
      <c r="Y50" s="406">
        <v>4</v>
      </c>
      <c r="Z50" s="1081">
        <f>IF(Z44=0,0,Z44*100&amp;"%"&amp;REPT(" ",3-LENB(Z44*100))&amp;"│"&amp;AA44&amp;REPT(" ",5-LENB(AA44))&amp;AF44&amp;REPT(" ",7-LENB(AF44))&amp;"│"&amp;AC44&amp;REPT(" ",5-LENB(AC44))&amp;AG44&amp;REPT(" ",7-LENB(AG44))&amp;"│"&amp;AD44&amp;REPT(" ",5-LENB(AD44))&amp;AH44&amp;REPT(" ",7-LENB(AH44))&amp;"│"&amp;AE44&amp;REPT(" ",5-LENB(AE44))&amp;AI44&amp;REPT(" ",6-LENB(AI44)))</f>
        <v>0</v>
      </c>
      <c r="AA50" s="1082"/>
      <c r="AB50" s="1082"/>
      <c r="AC50" s="1082"/>
      <c r="AD50" s="407"/>
      <c r="AE50" s="408"/>
      <c r="AF50" s="408"/>
      <c r="AG50" s="408" t="str">
        <f>AJ50&amp;REPT(" ",8-LENB(AJ50))&amp;"│ "&amp;AK50&amp;REPT(" ",7-LENB(AK50))&amp;AL50*100&amp;"%"&amp;REPT(" ",4-LENB(AL50*100))</f>
        <v xml:space="preserve">产品成本│ 0      0%   </v>
      </c>
      <c r="AH50" s="408"/>
      <c r="AI50" s="445"/>
      <c r="AJ50" s="446" t="str">
        <f>AJ4</f>
        <v>产品成本</v>
      </c>
      <c r="AK50" s="446">
        <f>IF($AF$3=0,0,AJ5)</f>
        <v>0</v>
      </c>
      <c r="AL50" s="447">
        <f>IF($AF$3=0,0,ROUNDDOWN(AK50/$AF$3,2))</f>
        <v>0</v>
      </c>
      <c r="AO50" s="463"/>
      <c r="AP50" s="320"/>
      <c r="AS50" s="466">
        <f>IFERROR(INDEX($AS$44:$AS$48,MATCH(AS51,$AR$44:$AR$48,0)),0)</f>
        <v>2</v>
      </c>
      <c r="AT50" s="466">
        <f>IFERROR(INDEX(BH$44:BH$48,MATCH($AS$50,$BG$44:$BG$48,0)),0)</f>
        <v>0.3</v>
      </c>
      <c r="AU50" s="466" t="str">
        <f t="shared" ref="AU50:BD50" si="50">IFERROR(INDEX(BI$44:BI$48,MATCH($AS$50,$BG$44:$BG$48,0)),0)</f>
        <v>华华</v>
      </c>
      <c r="AV50" s="466">
        <f t="shared" si="50"/>
        <v>900</v>
      </c>
      <c r="AW50" s="466" t="str">
        <f t="shared" si="50"/>
        <v>华华</v>
      </c>
      <c r="AX50" s="466" t="str">
        <f t="shared" si="50"/>
        <v>志强</v>
      </c>
      <c r="AY50" s="466" t="str">
        <f t="shared" si="50"/>
        <v>范勇</v>
      </c>
      <c r="AZ50" s="466">
        <f t="shared" si="50"/>
        <v>373.8</v>
      </c>
      <c r="BA50" s="466">
        <f t="shared" si="50"/>
        <v>80.099999999999994</v>
      </c>
      <c r="BB50" s="466">
        <f t="shared" si="50"/>
        <v>53.4</v>
      </c>
      <c r="BC50" s="466">
        <f t="shared" si="50"/>
        <v>26.7</v>
      </c>
      <c r="BD50" s="466" t="str">
        <f t="shared" si="50"/>
        <v>新订</v>
      </c>
      <c r="BE50" s="466"/>
      <c r="BF50" s="6" t="s">
        <v>334</v>
      </c>
      <c r="BG50" s="6">
        <f>IF(BH50=0,"",ROW(A1))</f>
        <v>1</v>
      </c>
      <c r="BH50" s="507">
        <f>业绩录入!AJ6</f>
        <v>1</v>
      </c>
      <c r="BI50" s="508">
        <f>业绩录入!AL6</f>
        <v>5600</v>
      </c>
      <c r="BJ50" s="508" t="str">
        <f>业绩录入!AK6</f>
        <v>艺术照</v>
      </c>
      <c r="BK50" s="508" t="str">
        <f>业绩录入!AM6</f>
        <v>艺术照</v>
      </c>
      <c r="BL50" s="508" t="str">
        <f>业绩录入!AN6</f>
        <v>艺术照</v>
      </c>
      <c r="BM50" s="508" t="str">
        <f>业绩录入!AO6</f>
        <v>艺术照</v>
      </c>
      <c r="BN50" s="508">
        <f>业绩录入!AP6</f>
        <v>1399.3</v>
      </c>
      <c r="BO50" s="508">
        <f>业绩录入!AQ6</f>
        <v>299.85000000000002</v>
      </c>
      <c r="BP50" s="508">
        <f>业绩录入!AR6</f>
        <v>200</v>
      </c>
      <c r="BQ50" s="508">
        <f>业绩录入!AS6</f>
        <v>99.95</v>
      </c>
      <c r="BR50" s="522">
        <f>业绩录入!FV$6</f>
        <v>0</v>
      </c>
      <c r="BS50" s="523">
        <f>业绩录入!GA$6</f>
        <v>0</v>
      </c>
      <c r="BY50" s="319"/>
      <c r="BZ50" s="319"/>
      <c r="CA50" s="319"/>
      <c r="CB50" s="319"/>
      <c r="CC50" s="319"/>
      <c r="CL50" s="319"/>
      <c r="CQ50" s="319"/>
      <c r="CR50" s="319"/>
      <c r="CS50" s="319"/>
      <c r="CU50" s="319"/>
      <c r="CV50" s="319"/>
      <c r="CW50" s="319"/>
      <c r="CX50" s="319"/>
      <c r="CY50" s="319"/>
      <c r="CZ50" s="319"/>
      <c r="DA50" s="319"/>
    </row>
    <row r="51" spans="1:460">
      <c r="A51" s="327"/>
      <c r="B51" s="328"/>
      <c r="C51" s="328"/>
      <c r="D51" s="328"/>
      <c r="E51" s="329">
        <f t="shared" si="36"/>
        <v>0</v>
      </c>
      <c r="G51" s="330"/>
      <c r="H51" s="331"/>
      <c r="I51" s="32">
        <v>49</v>
      </c>
      <c r="J51" s="330"/>
      <c r="K51" s="345"/>
      <c r="L51" s="345"/>
      <c r="M51" s="345"/>
      <c r="N51" s="331"/>
      <c r="O51" s="351">
        <v>1984</v>
      </c>
      <c r="S51" s="364">
        <f t="shared" si="37"/>
        <v>0</v>
      </c>
      <c r="T51" s="365">
        <f t="shared" si="34"/>
        <v>0</v>
      </c>
      <c r="U51" s="365">
        <f t="shared" si="38"/>
        <v>0</v>
      </c>
      <c r="V51" s="366">
        <f t="shared" si="39"/>
        <v>0</v>
      </c>
      <c r="W51" s="370">
        <f t="shared" si="44"/>
        <v>0</v>
      </c>
      <c r="Y51" s="406">
        <v>5</v>
      </c>
      <c r="Z51" s="1081">
        <f>IF(Z45=0,0,Z45*100&amp;"%"&amp;REPT(" ",3-LENB(Z45*100))&amp;"│"&amp;AA45&amp;REPT(" ",5-LENB(AA45))&amp;AF45&amp;REPT(" ",7-LENB(AF45))&amp;"│"&amp;AC45&amp;REPT(" ",5-LENB(AC45))&amp;AG45&amp;REPT(" ",7-LENB(AG45))&amp;"│"&amp;AD45&amp;REPT(" ",5-LENB(AD45))&amp;AH45&amp;REPT(" ",7-LENB(AH45))&amp;"│"&amp;AE45&amp;REPT(" ",5-LENB(AE45))&amp;AI45&amp;REPT(" ",6-LENB(AI45)))</f>
        <v>0</v>
      </c>
      <c r="AA51" s="1082"/>
      <c r="AB51" s="1082"/>
      <c r="AC51" s="1082"/>
      <c r="AD51" s="407"/>
      <c r="AE51" s="408"/>
      <c r="AF51" s="408"/>
      <c r="AG51" s="408" t="str">
        <f>AJ51&amp;REPT(" ",8-LENB(AJ51))&amp;"│ "&amp;AK51&amp;REPT(" ",7-LENB(AK51))&amp;AL51*100&amp;"%"&amp;REPT(" ",4-LENB(AL51*100))</f>
        <v xml:space="preserve">经营利润│ 0      0%   </v>
      </c>
      <c r="AH51" s="408"/>
      <c r="AI51" s="445"/>
      <c r="AJ51" s="446" t="s">
        <v>17</v>
      </c>
      <c r="AK51" s="446">
        <f>IF($AF$3=0,0,AK5)</f>
        <v>0</v>
      </c>
      <c r="AL51" s="447">
        <f>IF($AF$3=0,0,ROUNDDOWN(AK51/$AF$3,2))</f>
        <v>0</v>
      </c>
      <c r="AM51" s="317"/>
      <c r="AN51" s="319"/>
      <c r="AO51" s="463"/>
      <c r="AP51" s="320"/>
      <c r="AR51" s="319">
        <v>60</v>
      </c>
      <c r="AS51" s="467">
        <f>IF(AT49=0,60,SUM(AR44:AR48))</f>
        <v>45</v>
      </c>
      <c r="AT51" s="467"/>
      <c r="AU51" s="467"/>
      <c r="AV51" s="467"/>
      <c r="AW51" s="467"/>
      <c r="AX51" s="467"/>
      <c r="AY51" s="467"/>
      <c r="AZ51" s="467"/>
      <c r="BA51" s="467"/>
      <c r="BB51" s="467"/>
      <c r="BC51" s="467"/>
      <c r="BD51" s="467"/>
      <c r="BE51" s="467"/>
      <c r="BF51" s="6" t="s">
        <v>335</v>
      </c>
      <c r="BG51" s="6" t="str">
        <f>IF(BH51=0,"",ROW(A2))</f>
        <v/>
      </c>
      <c r="BH51" s="507">
        <f>业绩录入!AT6</f>
        <v>0</v>
      </c>
      <c r="BI51" s="508">
        <f>业绩录入!AV6</f>
        <v>0</v>
      </c>
      <c r="BJ51" s="508">
        <f>业绩录入!AU6</f>
        <v>0</v>
      </c>
      <c r="BK51" s="508">
        <f>业绩录入!AW6</f>
        <v>0</v>
      </c>
      <c r="BL51" s="508">
        <f>业绩录入!AX6</f>
        <v>0</v>
      </c>
      <c r="BM51" s="508">
        <f>业绩录入!AY6</f>
        <v>0</v>
      </c>
      <c r="BN51" s="508">
        <f>业绩录入!AZ6</f>
        <v>0</v>
      </c>
      <c r="BO51" s="508">
        <f>业绩录入!BA6</f>
        <v>0</v>
      </c>
      <c r="BP51" s="508">
        <f>业绩录入!BB6</f>
        <v>0</v>
      </c>
      <c r="BQ51" s="508">
        <f>业绩录入!BC6</f>
        <v>0</v>
      </c>
      <c r="BR51" s="522">
        <f>业绩录入!FW$6</f>
        <v>0</v>
      </c>
      <c r="BS51" s="523" t="str">
        <f>业绩录入!GB$6</f>
        <v/>
      </c>
      <c r="BY51" s="320"/>
      <c r="BZ51" s="320"/>
      <c r="CA51" s="320"/>
      <c r="CB51" s="320"/>
      <c r="CC51" s="320"/>
      <c r="CL51" s="320"/>
      <c r="CQ51" s="320"/>
      <c r="CR51" s="320"/>
      <c r="CS51" s="320"/>
      <c r="CU51" s="320"/>
      <c r="CV51" s="320"/>
      <c r="CW51" s="320"/>
      <c r="CX51" s="320"/>
      <c r="CY51" s="320"/>
      <c r="CZ51" s="320"/>
      <c r="DA51" s="320"/>
      <c r="DV51" s="411"/>
      <c r="DW51" s="411"/>
      <c r="DX51" s="411"/>
      <c r="DY51" s="411"/>
      <c r="DZ51" s="411"/>
      <c r="EA51" s="411"/>
      <c r="EB51" s="411"/>
      <c r="EC51" s="411"/>
      <c r="ED51" s="411"/>
      <c r="EE51" s="411"/>
    </row>
    <row r="52" spans="1:460">
      <c r="A52" s="327"/>
      <c r="B52" s="328"/>
      <c r="C52" s="328"/>
      <c r="D52" s="328"/>
      <c r="E52" s="329">
        <f t="shared" si="36"/>
        <v>0</v>
      </c>
      <c r="G52" s="330"/>
      <c r="H52" s="331"/>
      <c r="I52" s="32">
        <v>50</v>
      </c>
      <c r="J52" s="330"/>
      <c r="K52" s="345"/>
      <c r="L52" s="345"/>
      <c r="M52" s="345"/>
      <c r="N52" s="331"/>
      <c r="O52" s="351">
        <v>1983</v>
      </c>
      <c r="S52" s="364">
        <f t="shared" si="37"/>
        <v>0</v>
      </c>
      <c r="T52" s="365">
        <f t="shared" si="34"/>
        <v>0</v>
      </c>
      <c r="U52" s="365">
        <f t="shared" si="38"/>
        <v>0</v>
      </c>
      <c r="V52" s="366">
        <f t="shared" si="39"/>
        <v>0</v>
      </c>
      <c r="W52" s="370">
        <f t="shared" si="44"/>
        <v>0</v>
      </c>
      <c r="Y52" s="409"/>
      <c r="Z52" s="409"/>
      <c r="AA52" s="410"/>
      <c r="AB52" s="410"/>
      <c r="AC52" s="410"/>
      <c r="AD52" s="410"/>
      <c r="AE52" s="410"/>
      <c r="AF52" s="410"/>
      <c r="AG52" s="379" t="s">
        <v>138</v>
      </c>
      <c r="AH52" s="379" t="s">
        <v>139</v>
      </c>
      <c r="AI52" s="379" t="s">
        <v>140</v>
      </c>
      <c r="AJ52" s="379" t="s">
        <v>141</v>
      </c>
      <c r="AK52" s="379" t="s">
        <v>142</v>
      </c>
      <c r="AL52" s="379" t="s">
        <v>143</v>
      </c>
      <c r="AM52" s="317"/>
      <c r="AN52" s="319"/>
      <c r="AO52" s="463"/>
      <c r="AP52" s="320"/>
      <c r="AU52" s="468"/>
      <c r="AV52" s="468"/>
      <c r="AW52" s="468"/>
      <c r="AX52" s="468"/>
      <c r="AY52" s="468"/>
      <c r="AZ52" s="468"/>
      <c r="BA52" s="468"/>
      <c r="BB52" s="468"/>
      <c r="BG52" s="6" t="str">
        <f>IF(BH52=0,"",ROW(A3))</f>
        <v/>
      </c>
      <c r="BH52" s="507">
        <f>业绩录入!BD6</f>
        <v>0</v>
      </c>
      <c r="BI52" s="508">
        <f>业绩录入!BF6</f>
        <v>0</v>
      </c>
      <c r="BJ52" s="508">
        <f>业绩录入!BE6</f>
        <v>0</v>
      </c>
      <c r="BK52" s="508">
        <f>业绩录入!BG6</f>
        <v>0</v>
      </c>
      <c r="BL52" s="508">
        <f>业绩录入!BH6</f>
        <v>0</v>
      </c>
      <c r="BM52" s="508">
        <f>业绩录入!BI6</f>
        <v>0</v>
      </c>
      <c r="BN52" s="508">
        <f>业绩录入!BJ6</f>
        <v>0</v>
      </c>
      <c r="BO52" s="508">
        <f>业绩录入!BK6</f>
        <v>0</v>
      </c>
      <c r="BP52" s="508">
        <f>业绩录入!BL6</f>
        <v>0</v>
      </c>
      <c r="BQ52" s="508">
        <f>业绩录入!BM6</f>
        <v>0</v>
      </c>
      <c r="BR52" s="522">
        <f>业绩录入!FX$6</f>
        <v>0</v>
      </c>
      <c r="BS52" s="523" t="str">
        <f>业绩录入!GC$6</f>
        <v/>
      </c>
      <c r="BU52" s="379" t="str">
        <f>业绩录入!AD3</f>
        <v>拍摄日期</v>
      </c>
      <c r="BV52" s="379" t="str">
        <f>业绩录入!AE3</f>
        <v>二销业绩</v>
      </c>
      <c r="BW52" s="379" t="str">
        <f>业绩录入!AF3</f>
        <v>二销发展金</v>
      </c>
      <c r="BX52" s="379" t="str">
        <f>业绩录入!AG3</f>
        <v>人工成本</v>
      </c>
      <c r="BY52" s="379" t="str">
        <f>业绩录入!AH3</f>
        <v>产品陈本</v>
      </c>
      <c r="BZ52" s="379" t="str">
        <f>业绩录入!AI3</f>
        <v>二销利润</v>
      </c>
      <c r="CA52" s="231"/>
      <c r="CB52" s="231"/>
      <c r="CC52" s="231"/>
      <c r="CL52" s="231"/>
      <c r="CQ52" s="231"/>
      <c r="CR52" s="231"/>
      <c r="CS52" s="231"/>
      <c r="CU52" s="231"/>
      <c r="CV52" s="231"/>
      <c r="CW52" s="231"/>
      <c r="CX52" s="231"/>
      <c r="CY52" s="231"/>
      <c r="CZ52" s="231"/>
      <c r="DA52" s="231"/>
      <c r="DV52" s="358"/>
      <c r="DW52" s="358"/>
      <c r="DX52" s="358"/>
      <c r="DY52" s="358"/>
      <c r="DZ52" s="358"/>
      <c r="EA52" s="358"/>
      <c r="EB52" s="358"/>
      <c r="EC52" s="358"/>
      <c r="ED52" s="358"/>
      <c r="EE52" s="358"/>
    </row>
    <row r="53" spans="1:460">
      <c r="A53" s="327"/>
      <c r="B53" s="328"/>
      <c r="C53" s="328"/>
      <c r="D53" s="328"/>
      <c r="E53" s="329">
        <f t="shared" si="36"/>
        <v>0</v>
      </c>
      <c r="G53" s="330"/>
      <c r="H53" s="331"/>
      <c r="I53" s="32">
        <v>51</v>
      </c>
      <c r="J53" s="330"/>
      <c r="K53" s="345"/>
      <c r="L53" s="345"/>
      <c r="M53" s="345"/>
      <c r="N53" s="331"/>
      <c r="O53" s="351">
        <v>1982</v>
      </c>
      <c r="S53" s="364">
        <f t="shared" si="37"/>
        <v>0</v>
      </c>
      <c r="T53" s="365">
        <f t="shared" si="34"/>
        <v>0</v>
      </c>
      <c r="U53" s="365">
        <f t="shared" si="38"/>
        <v>0</v>
      </c>
      <c r="V53" s="366">
        <f t="shared" si="39"/>
        <v>0</v>
      </c>
      <c r="W53" s="370">
        <f t="shared" si="44"/>
        <v>0</v>
      </c>
      <c r="AE53" s="411"/>
      <c r="AF53" s="411"/>
      <c r="AG53" s="352">
        <v>0</v>
      </c>
      <c r="AH53" s="352">
        <v>0</v>
      </c>
      <c r="AI53" s="352">
        <v>0</v>
      </c>
      <c r="AJ53" s="352">
        <v>0</v>
      </c>
      <c r="AK53" s="352">
        <v>0</v>
      </c>
      <c r="AL53" s="352">
        <v>0</v>
      </c>
      <c r="AM53" s="319"/>
      <c r="AN53" s="319"/>
      <c r="AO53" s="469"/>
      <c r="AP53" s="320"/>
      <c r="AV53" s="470"/>
      <c r="AW53" s="470"/>
      <c r="AX53" s="470"/>
      <c r="AY53" s="470"/>
      <c r="AZ53" s="470"/>
      <c r="BA53" s="470"/>
      <c r="BB53" s="470"/>
      <c r="BC53" s="470"/>
      <c r="BD53" s="6">
        <f>IFERROR(INDEX(#REF!,MATCH(SMALL($BT$7:$BT$36,ROW(A10)),$BT$7:$BT$36,0)),0)</f>
        <v>0</v>
      </c>
      <c r="BG53" s="6" t="str">
        <f>IF(BH53=0,"",ROW(A4))</f>
        <v/>
      </c>
      <c r="BH53" s="507">
        <f>业绩录入!BN6</f>
        <v>0</v>
      </c>
      <c r="BI53" s="508">
        <f>业绩录入!BP6</f>
        <v>0</v>
      </c>
      <c r="BJ53" s="508">
        <f>业绩录入!BO6</f>
        <v>0</v>
      </c>
      <c r="BK53" s="508">
        <f>业绩录入!BQ6</f>
        <v>0</v>
      </c>
      <c r="BL53" s="508">
        <f>业绩录入!BR6</f>
        <v>0</v>
      </c>
      <c r="BM53" s="508">
        <f>业绩录入!BS6</f>
        <v>0</v>
      </c>
      <c r="BN53" s="508">
        <f>业绩录入!BT6</f>
        <v>0</v>
      </c>
      <c r="BO53" s="508">
        <f>业绩录入!BU6</f>
        <v>0</v>
      </c>
      <c r="BP53" s="508">
        <f>业绩录入!BV6</f>
        <v>0</v>
      </c>
      <c r="BQ53" s="508">
        <f>业绩录入!BW6</f>
        <v>0</v>
      </c>
      <c r="BR53" s="522">
        <f>业绩录入!FY$6</f>
        <v>0</v>
      </c>
      <c r="BS53" s="523" t="str">
        <f>业绩录入!GD$6</f>
        <v/>
      </c>
      <c r="BU53" s="352">
        <f>业绩录入!AD6</f>
        <v>0</v>
      </c>
      <c r="BV53" s="352">
        <f>业绩录入!AE6</f>
        <v>0</v>
      </c>
      <c r="BW53" s="352">
        <f>业绩录入!AF6</f>
        <v>0</v>
      </c>
      <c r="BX53" s="352">
        <f>业绩录入!AG6</f>
        <v>0</v>
      </c>
      <c r="BY53" s="352">
        <f>业绩录入!AH6</f>
        <v>0</v>
      </c>
      <c r="BZ53" s="352">
        <f>业绩录入!AI6</f>
        <v>0</v>
      </c>
      <c r="CA53" s="319"/>
      <c r="CB53" s="319"/>
      <c r="CC53" s="319"/>
      <c r="CL53" s="319"/>
      <c r="CQ53" s="319"/>
      <c r="CR53" s="319"/>
      <c r="CS53" s="319"/>
      <c r="CU53" s="319"/>
      <c r="CV53" s="319"/>
      <c r="CW53" s="319"/>
      <c r="CX53" s="319"/>
      <c r="CY53" s="319"/>
      <c r="CZ53" s="319"/>
      <c r="DA53" s="319"/>
    </row>
    <row r="54" spans="1:460">
      <c r="A54" s="327"/>
      <c r="B54" s="328"/>
      <c r="C54" s="328"/>
      <c r="D54" s="328"/>
      <c r="E54" s="329">
        <f t="shared" si="36"/>
        <v>0</v>
      </c>
      <c r="G54" s="330"/>
      <c r="H54" s="331"/>
      <c r="I54" s="32">
        <v>52</v>
      </c>
      <c r="J54" s="330"/>
      <c r="K54" s="345"/>
      <c r="L54" s="345"/>
      <c r="M54" s="345"/>
      <c r="N54" s="331"/>
      <c r="O54" s="351">
        <v>1981</v>
      </c>
      <c r="S54" s="364">
        <f t="shared" si="37"/>
        <v>0</v>
      </c>
      <c r="T54" s="365">
        <f t="shared" si="34"/>
        <v>0</v>
      </c>
      <c r="U54" s="365">
        <f t="shared" si="38"/>
        <v>0</v>
      </c>
      <c r="V54" s="366">
        <f t="shared" si="39"/>
        <v>0</v>
      </c>
      <c r="W54" s="370">
        <f t="shared" si="44"/>
        <v>0</v>
      </c>
      <c r="AE54" s="412"/>
      <c r="AF54" s="412"/>
      <c r="AG54" s="412"/>
      <c r="AH54" s="448"/>
      <c r="AI54" s="448"/>
      <c r="AJ54" s="448"/>
      <c r="AK54" s="414"/>
      <c r="AM54" s="317"/>
      <c r="AN54" s="317"/>
      <c r="AO54" s="320"/>
      <c r="AP54" s="463"/>
      <c r="AV54" s="470"/>
      <c r="AW54" s="470"/>
      <c r="AX54" s="470"/>
      <c r="AY54" s="470"/>
      <c r="AZ54" s="470"/>
      <c r="BA54" s="470"/>
      <c r="BB54" s="470"/>
      <c r="BC54" s="470"/>
      <c r="BD54" s="6">
        <f>IFERROR(INDEX(#REF!,MATCH(SMALL($BT$7:$BT$36,ROW(A11)),$BT$7:$BT$36,0)),0)</f>
        <v>0</v>
      </c>
      <c r="BG54" s="6" t="str">
        <f>IF(BH54=0,"",ROW(A5))</f>
        <v/>
      </c>
      <c r="BH54" s="507">
        <f>业绩录入!BX6</f>
        <v>0</v>
      </c>
      <c r="BI54" s="508">
        <f>业绩录入!BZ6</f>
        <v>0</v>
      </c>
      <c r="BJ54" s="508">
        <f>业绩录入!BY6</f>
        <v>0</v>
      </c>
      <c r="BK54" s="508">
        <f>业绩录入!CA6</f>
        <v>0</v>
      </c>
      <c r="BL54" s="508">
        <f>业绩录入!CB6</f>
        <v>0</v>
      </c>
      <c r="BM54" s="508">
        <f>业绩录入!CC6</f>
        <v>0</v>
      </c>
      <c r="BN54" s="508">
        <f>业绩录入!CD6</f>
        <v>0</v>
      </c>
      <c r="BO54" s="508">
        <f>业绩录入!CE6</f>
        <v>0</v>
      </c>
      <c r="BP54" s="508">
        <f>业绩录入!CF6</f>
        <v>0</v>
      </c>
      <c r="BQ54" s="508">
        <f>业绩录入!CG6</f>
        <v>0</v>
      </c>
      <c r="BR54" s="522">
        <f>业绩录入!FZ$6</f>
        <v>0</v>
      </c>
      <c r="BS54" s="523" t="str">
        <f>业绩录入!GE$6</f>
        <v/>
      </c>
      <c r="BT54" s="320"/>
      <c r="BU54" s="320"/>
      <c r="BV54" s="320"/>
      <c r="BW54" s="320"/>
      <c r="BX54" s="320"/>
      <c r="BY54" s="320"/>
      <c r="BZ54" s="320"/>
      <c r="CA54" s="320"/>
      <c r="CB54" s="320"/>
      <c r="CC54" s="320"/>
      <c r="CL54" s="320"/>
      <c r="CQ54" s="320"/>
      <c r="CR54" s="320"/>
      <c r="CS54" s="320"/>
      <c r="CU54" s="320"/>
      <c r="CV54" s="320"/>
      <c r="CW54" s="320"/>
      <c r="CX54" s="320"/>
      <c r="CY54" s="320"/>
      <c r="CZ54" s="320"/>
      <c r="DA54" s="320"/>
    </row>
    <row r="55" spans="1:460">
      <c r="A55" s="327"/>
      <c r="B55" s="328"/>
      <c r="C55" s="328"/>
      <c r="D55" s="328"/>
      <c r="E55" s="329">
        <f t="shared" si="36"/>
        <v>0</v>
      </c>
      <c r="G55" s="330"/>
      <c r="H55" s="331"/>
      <c r="I55" s="32">
        <v>53</v>
      </c>
      <c r="J55" s="330"/>
      <c r="K55" s="345"/>
      <c r="L55" s="345"/>
      <c r="M55" s="345"/>
      <c r="N55" s="331"/>
      <c r="O55" s="351">
        <v>1980</v>
      </c>
      <c r="S55" s="364">
        <f t="shared" si="37"/>
        <v>0</v>
      </c>
      <c r="T55" s="365">
        <f t="shared" si="34"/>
        <v>0</v>
      </c>
      <c r="U55" s="365">
        <f t="shared" si="38"/>
        <v>0</v>
      </c>
      <c r="V55" s="366">
        <f t="shared" si="39"/>
        <v>0</v>
      </c>
      <c r="W55" s="370">
        <f t="shared" si="44"/>
        <v>0</v>
      </c>
      <c r="Y55" s="413"/>
      <c r="Z55" s="413"/>
      <c r="AA55" s="413"/>
      <c r="AB55" s="413"/>
      <c r="AC55" s="414"/>
      <c r="AD55" s="414"/>
      <c r="AE55" s="412"/>
      <c r="AF55" s="412"/>
      <c r="AG55" s="412"/>
      <c r="AH55" s="449"/>
      <c r="AI55" s="449"/>
      <c r="AJ55" s="449"/>
      <c r="AK55" s="449"/>
      <c r="AO55" s="471"/>
      <c r="AP55" s="412"/>
      <c r="AT55" s="302"/>
      <c r="AU55" s="302"/>
      <c r="AV55" s="302"/>
      <c r="AW55" s="302"/>
      <c r="AX55" s="302"/>
      <c r="AY55" s="302"/>
      <c r="AZ55" s="302"/>
      <c r="BA55" s="302"/>
      <c r="BB55" s="302"/>
      <c r="BC55" s="302"/>
      <c r="BD55" s="302"/>
      <c r="BE55" s="259"/>
      <c r="BF55" s="302"/>
      <c r="BG55" s="302"/>
      <c r="BH55" s="302"/>
      <c r="BI55" s="302"/>
      <c r="BJ55" s="302"/>
      <c r="BK55" s="302"/>
      <c r="BL55" s="302"/>
      <c r="BM55" s="302"/>
      <c r="BN55" s="302"/>
      <c r="BO55" s="302"/>
      <c r="BP55" s="302"/>
      <c r="BQ55" s="302"/>
      <c r="BR55" s="302"/>
      <c r="BS55" s="302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L55" s="231"/>
      <c r="CQ55" s="231"/>
      <c r="CR55" s="231"/>
      <c r="CS55" s="231"/>
      <c r="CU55" s="231"/>
      <c r="CV55" s="231"/>
      <c r="CW55" s="231"/>
      <c r="CX55" s="231"/>
      <c r="CY55" s="231"/>
      <c r="CZ55" s="231"/>
      <c r="DA55" s="231"/>
    </row>
    <row r="56" spans="1:460">
      <c r="A56" s="327"/>
      <c r="B56" s="328"/>
      <c r="C56" s="328"/>
      <c r="D56" s="328"/>
      <c r="E56" s="329">
        <f t="shared" si="36"/>
        <v>0</v>
      </c>
      <c r="G56" s="330"/>
      <c r="H56" s="331"/>
      <c r="I56" s="32">
        <v>54</v>
      </c>
      <c r="J56" s="330"/>
      <c r="K56" s="345"/>
      <c r="L56" s="345"/>
      <c r="M56" s="345"/>
      <c r="N56" s="331"/>
      <c r="O56" s="351">
        <v>1979</v>
      </c>
      <c r="S56" s="364">
        <f t="shared" si="37"/>
        <v>0</v>
      </c>
      <c r="T56" s="365">
        <f t="shared" si="34"/>
        <v>0</v>
      </c>
      <c r="U56" s="365">
        <f t="shared" si="38"/>
        <v>0</v>
      </c>
      <c r="V56" s="366">
        <f t="shared" si="39"/>
        <v>0</v>
      </c>
      <c r="W56" s="370">
        <f t="shared" si="44"/>
        <v>0</v>
      </c>
      <c r="Y56" s="413"/>
      <c r="Z56" s="413"/>
      <c r="AA56" s="413"/>
      <c r="AB56" s="413"/>
      <c r="AC56" s="414"/>
      <c r="AD56" s="414"/>
      <c r="AE56" s="412"/>
      <c r="AF56" s="412"/>
      <c r="AG56" s="412"/>
      <c r="AH56" s="450"/>
      <c r="AI56" s="450"/>
      <c r="AJ56" s="450"/>
      <c r="AK56" s="450"/>
      <c r="AO56" s="471"/>
      <c r="AP56" s="412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R56" s="231"/>
      <c r="BS56" s="231"/>
      <c r="BT56" s="320"/>
      <c r="BU56" s="320"/>
      <c r="BV56" s="320"/>
      <c r="BW56" s="320"/>
      <c r="BX56" s="320"/>
      <c r="BY56" s="320"/>
      <c r="BZ56" s="320"/>
      <c r="CA56" s="320"/>
      <c r="CB56" s="320"/>
      <c r="CC56" s="320"/>
      <c r="CL56" s="320"/>
      <c r="CQ56" s="320"/>
      <c r="CR56" s="320"/>
      <c r="CS56" s="320"/>
      <c r="CU56" s="320"/>
      <c r="CV56" s="320"/>
      <c r="CW56" s="320"/>
      <c r="CX56" s="320"/>
      <c r="CY56" s="320"/>
      <c r="CZ56" s="320"/>
      <c r="DA56" s="320"/>
    </row>
    <row r="57" spans="1:460">
      <c r="A57" s="327"/>
      <c r="B57" s="328"/>
      <c r="C57" s="328"/>
      <c r="D57" s="328"/>
      <c r="E57" s="329">
        <f t="shared" si="36"/>
        <v>0</v>
      </c>
      <c r="F57" s="337" t="s">
        <v>336</v>
      </c>
      <c r="G57" s="330"/>
      <c r="H57" s="331"/>
      <c r="I57" s="32">
        <v>55</v>
      </c>
      <c r="J57" s="330"/>
      <c r="K57" s="345"/>
      <c r="L57" s="345"/>
      <c r="M57" s="345"/>
      <c r="N57" s="331"/>
      <c r="O57" s="351">
        <v>1978</v>
      </c>
      <c r="S57" s="364">
        <f t="shared" si="37"/>
        <v>0</v>
      </c>
      <c r="T57" s="365">
        <f t="shared" si="34"/>
        <v>0</v>
      </c>
      <c r="U57" s="365">
        <f t="shared" si="38"/>
        <v>0</v>
      </c>
      <c r="V57" s="366">
        <f t="shared" si="39"/>
        <v>0</v>
      </c>
      <c r="W57" s="370">
        <f t="shared" si="44"/>
        <v>0</v>
      </c>
      <c r="Y57" s="413"/>
      <c r="Z57" s="413"/>
      <c r="AA57" s="413"/>
      <c r="AB57" s="413"/>
      <c r="AC57" s="414"/>
      <c r="AD57" s="414"/>
      <c r="AE57" s="412"/>
      <c r="AF57" s="412"/>
      <c r="AG57" s="412"/>
      <c r="AH57" s="449"/>
      <c r="AI57" s="449"/>
      <c r="AJ57" s="449"/>
      <c r="AK57" s="449"/>
      <c r="AO57" s="471"/>
      <c r="AP57" s="412"/>
      <c r="AT57" s="472"/>
      <c r="AU57" s="472"/>
      <c r="AV57" s="472"/>
      <c r="AW57" s="472"/>
      <c r="AX57" s="472"/>
      <c r="AY57" s="472"/>
      <c r="AZ57" s="472"/>
      <c r="BA57" s="474"/>
      <c r="BB57" s="474"/>
      <c r="BC57" s="470"/>
      <c r="BD57" s="319"/>
      <c r="BE57" s="320"/>
      <c r="BF57" s="320"/>
      <c r="BG57" s="320"/>
      <c r="BH57" s="320"/>
      <c r="BI57" s="320"/>
      <c r="BJ57" s="320"/>
      <c r="BK57" s="320"/>
      <c r="BR57" s="320"/>
      <c r="BS57" s="320"/>
      <c r="BT57" s="320"/>
      <c r="BU57" s="320"/>
      <c r="BV57" s="320"/>
      <c r="BW57" s="320"/>
      <c r="BX57" s="320"/>
      <c r="BY57" s="320"/>
      <c r="BZ57" s="320"/>
      <c r="CA57" s="320"/>
      <c r="CB57" s="320"/>
      <c r="CC57" s="320"/>
      <c r="CL57" s="320"/>
      <c r="CQ57" s="320"/>
      <c r="CR57" s="320"/>
      <c r="CS57" s="320"/>
      <c r="CU57" s="320"/>
      <c r="CV57" s="320"/>
      <c r="CW57" s="320"/>
      <c r="CX57" s="320"/>
      <c r="CY57" s="320"/>
      <c r="CZ57" s="320"/>
      <c r="DA57" s="320"/>
      <c r="LT57" s="320"/>
      <c r="LU57" s="320"/>
      <c r="LV57" s="320"/>
      <c r="LW57" s="320"/>
      <c r="LX57" s="320"/>
      <c r="LY57" s="320"/>
      <c r="LZ57" s="320"/>
      <c r="MA57" s="320"/>
      <c r="MB57" s="320"/>
      <c r="MC57" s="320"/>
      <c r="MD57" s="320"/>
      <c r="ME57" s="320"/>
      <c r="MF57" s="320"/>
      <c r="MG57" s="320"/>
      <c r="MH57" s="320"/>
      <c r="MI57" s="320"/>
      <c r="MJ57" s="320"/>
      <c r="MK57" s="320"/>
      <c r="ML57" s="320"/>
      <c r="MM57" s="320"/>
      <c r="MN57" s="320"/>
      <c r="MO57" s="320"/>
      <c r="MP57" s="320"/>
      <c r="MQ57" s="320"/>
      <c r="MR57" s="320"/>
      <c r="MS57" s="320"/>
      <c r="MT57" s="320"/>
      <c r="MU57" s="320"/>
      <c r="MV57" s="320"/>
      <c r="MW57" s="320"/>
      <c r="MX57" s="320"/>
      <c r="MY57" s="320"/>
      <c r="MZ57" s="320"/>
      <c r="NA57" s="320"/>
      <c r="NB57" s="320"/>
      <c r="NC57" s="320"/>
      <c r="ND57" s="320"/>
      <c r="NE57" s="320"/>
      <c r="NF57" s="320"/>
      <c r="NG57" s="320"/>
      <c r="NH57" s="320"/>
      <c r="NI57" s="320"/>
      <c r="NJ57" s="320"/>
      <c r="NK57" s="320"/>
      <c r="NL57" s="320">
        <f>业绩录入!RE3</f>
        <v>0</v>
      </c>
      <c r="NM57" s="320">
        <f>业绩录入!RF3</f>
        <v>0</v>
      </c>
      <c r="NN57" s="320">
        <f>业绩录入!RG3</f>
        <v>0</v>
      </c>
      <c r="NO57" s="320">
        <f>业绩录入!RH3</f>
        <v>0</v>
      </c>
      <c r="NP57" s="320">
        <f>业绩录入!RI3</f>
        <v>0</v>
      </c>
      <c r="NQ57" s="320">
        <f>业绩录入!RJ3</f>
        <v>0</v>
      </c>
      <c r="NR57" s="320">
        <f>业绩录入!RK3</f>
        <v>0</v>
      </c>
      <c r="NS57" s="320">
        <f>业绩录入!RL3</f>
        <v>0</v>
      </c>
      <c r="NT57" s="320">
        <f>业绩录入!RM3</f>
        <v>0</v>
      </c>
      <c r="NU57" s="320">
        <f>业绩录入!RN3</f>
        <v>0</v>
      </c>
      <c r="NV57" s="320">
        <f>业绩录入!RO3</f>
        <v>0</v>
      </c>
      <c r="NW57" s="320">
        <f>业绩录入!RP3</f>
        <v>0</v>
      </c>
      <c r="NX57" s="320">
        <f>业绩录入!RQ3</f>
        <v>0</v>
      </c>
      <c r="NY57" s="320">
        <f>业绩录入!RR3</f>
        <v>0</v>
      </c>
      <c r="NZ57" s="320">
        <f>业绩录入!RS3</f>
        <v>0</v>
      </c>
      <c r="OA57" s="320">
        <f>业绩录入!RT3</f>
        <v>0</v>
      </c>
      <c r="OB57" s="320">
        <f>业绩录入!RU3</f>
        <v>0</v>
      </c>
      <c r="OC57" s="320">
        <f>业绩录入!RV3</f>
        <v>0</v>
      </c>
      <c r="OD57" s="320">
        <f>业绩录入!RW3</f>
        <v>0</v>
      </c>
      <c r="OE57" s="320">
        <f>业绩录入!RX3</f>
        <v>0</v>
      </c>
      <c r="OF57" s="320">
        <f>业绩录入!RY3</f>
        <v>0</v>
      </c>
      <c r="OG57" s="320">
        <f>业绩录入!RZ3</f>
        <v>0</v>
      </c>
      <c r="OH57" s="320">
        <f>业绩录入!SA3</f>
        <v>0</v>
      </c>
      <c r="OI57" s="320">
        <f>业绩录入!SB3</f>
        <v>0</v>
      </c>
      <c r="OJ57" s="320">
        <f>业绩录入!SC3</f>
        <v>0</v>
      </c>
      <c r="OK57" s="320">
        <f>业绩录入!SD3</f>
        <v>0</v>
      </c>
      <c r="OL57" s="320">
        <f>业绩录入!SE3</f>
        <v>0</v>
      </c>
      <c r="OM57" s="320">
        <f>业绩录入!SF3</f>
        <v>0</v>
      </c>
      <c r="ON57" s="320">
        <f>业绩录入!SG3</f>
        <v>0</v>
      </c>
      <c r="OO57" s="320">
        <f>业绩录入!SH3</f>
        <v>0</v>
      </c>
      <c r="OP57" s="320">
        <f>业绩录入!SI3</f>
        <v>0</v>
      </c>
      <c r="OQ57" s="320">
        <f>业绩录入!SJ3</f>
        <v>0</v>
      </c>
      <c r="OR57" s="320">
        <f>业绩录入!SK3</f>
        <v>0</v>
      </c>
      <c r="OS57" s="320">
        <f>业绩录入!SL3</f>
        <v>0</v>
      </c>
      <c r="OT57" s="320">
        <f>业绩录入!SM3</f>
        <v>0</v>
      </c>
      <c r="OU57" s="320">
        <f>业绩录入!SN3</f>
        <v>0</v>
      </c>
      <c r="OV57" s="320">
        <f>业绩录入!SO3</f>
        <v>0</v>
      </c>
      <c r="OW57" s="320">
        <f>业绩录入!SP3</f>
        <v>0</v>
      </c>
      <c r="OX57" s="320">
        <f>业绩录入!SQ3</f>
        <v>0</v>
      </c>
      <c r="OY57" s="320">
        <f>业绩录入!SR3</f>
        <v>0</v>
      </c>
      <c r="OZ57" s="320">
        <f>业绩录入!SS3</f>
        <v>0</v>
      </c>
      <c r="PA57" s="320">
        <f>业绩录入!ST3</f>
        <v>0</v>
      </c>
      <c r="PB57" s="320">
        <f>业绩录入!SU3</f>
        <v>0</v>
      </c>
      <c r="PC57" s="320">
        <f>业绩录入!SV3</f>
        <v>0</v>
      </c>
      <c r="PD57" s="320">
        <f>业绩录入!SW3</f>
        <v>0</v>
      </c>
      <c r="PE57" s="320">
        <f>业绩录入!SX3</f>
        <v>0</v>
      </c>
      <c r="PF57" s="320">
        <f>业绩录入!SY3</f>
        <v>0</v>
      </c>
      <c r="PG57" s="320">
        <f>业绩录入!SZ3</f>
        <v>0</v>
      </c>
      <c r="PH57" s="320">
        <f>业绩录入!TA3</f>
        <v>0</v>
      </c>
      <c r="PI57" s="320">
        <f>业绩录入!TB3</f>
        <v>0</v>
      </c>
      <c r="PJ57" s="320">
        <f>业绩录入!TC3</f>
        <v>0</v>
      </c>
      <c r="PK57" s="320">
        <f>业绩录入!TD3</f>
        <v>0</v>
      </c>
      <c r="PL57" s="320">
        <f>业绩录入!TE3</f>
        <v>0</v>
      </c>
      <c r="PM57" s="320">
        <f>业绩录入!TF3</f>
        <v>0</v>
      </c>
      <c r="PN57" s="320">
        <f>业绩录入!TG3</f>
        <v>0</v>
      </c>
      <c r="PO57" s="320">
        <f>业绩录入!TH3</f>
        <v>0</v>
      </c>
      <c r="PP57" s="320">
        <f>业绩录入!TI3</f>
        <v>0</v>
      </c>
      <c r="PQ57" s="320">
        <f>业绩录入!TJ3</f>
        <v>0</v>
      </c>
      <c r="PR57" s="320">
        <f>业绩录入!TK3</f>
        <v>0</v>
      </c>
      <c r="PS57" s="320">
        <f>业绩录入!TL3</f>
        <v>0</v>
      </c>
      <c r="PT57" s="320">
        <f>业绩录入!TM3</f>
        <v>0</v>
      </c>
      <c r="PU57" s="320">
        <f>业绩录入!TN3</f>
        <v>0</v>
      </c>
      <c r="PV57" s="320">
        <f>业绩录入!TO3</f>
        <v>0</v>
      </c>
      <c r="PW57" s="320">
        <f>业绩录入!TP3</f>
        <v>0</v>
      </c>
      <c r="PX57" s="320">
        <f>业绩录入!TQ3</f>
        <v>0</v>
      </c>
      <c r="PY57" s="320">
        <f>业绩录入!TR3</f>
        <v>0</v>
      </c>
      <c r="PZ57" s="320">
        <f>业绩录入!TS3</f>
        <v>0</v>
      </c>
      <c r="QA57" s="320">
        <f>业绩录入!TT3</f>
        <v>0</v>
      </c>
      <c r="QB57" s="320">
        <f>业绩录入!TU3</f>
        <v>0</v>
      </c>
      <c r="QC57" s="320">
        <f>业绩录入!TV3</f>
        <v>0</v>
      </c>
      <c r="QD57" s="320">
        <f>业绩录入!TW3</f>
        <v>0</v>
      </c>
      <c r="QE57" s="320">
        <f>业绩录入!TX3</f>
        <v>0</v>
      </c>
      <c r="QF57" s="320">
        <f>业绩录入!TY3</f>
        <v>0</v>
      </c>
      <c r="QG57" s="320">
        <f>业绩录入!TZ3</f>
        <v>0</v>
      </c>
      <c r="QH57" s="320">
        <f>业绩录入!UA3</f>
        <v>0</v>
      </c>
      <c r="QI57" s="320">
        <f>业绩录入!UB3</f>
        <v>0</v>
      </c>
      <c r="QJ57" s="319"/>
      <c r="QK57" s="319"/>
      <c r="QL57" s="319"/>
      <c r="QM57" s="319"/>
      <c r="QN57" s="319"/>
      <c r="QO57" s="319"/>
      <c r="QP57" s="319"/>
      <c r="QQ57" s="319"/>
      <c r="QR57" s="319"/>
    </row>
    <row r="58" spans="1:460">
      <c r="A58" s="327"/>
      <c r="B58" s="328"/>
      <c r="C58" s="328"/>
      <c r="D58" s="328"/>
      <c r="E58" s="329">
        <f t="shared" si="36"/>
        <v>0</v>
      </c>
      <c r="G58" s="330"/>
      <c r="H58" s="331"/>
      <c r="I58" s="32">
        <v>56</v>
      </c>
      <c r="J58" s="330"/>
      <c r="K58" s="345"/>
      <c r="L58" s="345"/>
      <c r="M58" s="345"/>
      <c r="N58" s="331"/>
      <c r="O58" s="351">
        <v>1977</v>
      </c>
      <c r="S58" s="364">
        <f t="shared" si="37"/>
        <v>0</v>
      </c>
      <c r="T58" s="365">
        <f t="shared" si="34"/>
        <v>0</v>
      </c>
      <c r="U58" s="365">
        <f t="shared" si="38"/>
        <v>0</v>
      </c>
      <c r="V58" s="366">
        <f t="shared" si="39"/>
        <v>0</v>
      </c>
      <c r="W58" s="370">
        <f t="shared" si="44"/>
        <v>0</v>
      </c>
      <c r="Y58" s="413"/>
      <c r="Z58" s="413"/>
      <c r="AA58" s="413"/>
      <c r="AB58" s="413"/>
      <c r="AC58" s="414"/>
      <c r="AD58" s="414"/>
      <c r="AE58" s="412"/>
      <c r="AF58" s="412"/>
      <c r="AG58" s="412"/>
      <c r="AH58" s="450"/>
      <c r="AI58" s="450"/>
      <c r="AJ58" s="450"/>
      <c r="AK58" s="450"/>
      <c r="AO58" s="471"/>
      <c r="AP58" s="412"/>
      <c r="AT58" s="302"/>
      <c r="AU58" s="302"/>
      <c r="AV58" s="473"/>
      <c r="AW58" s="473"/>
      <c r="AX58" s="473"/>
      <c r="AY58" s="473"/>
      <c r="AZ58" s="479"/>
      <c r="BA58" s="479"/>
      <c r="BB58" s="479"/>
      <c r="BC58" s="479"/>
      <c r="BD58" s="302"/>
      <c r="BE58" s="302"/>
      <c r="BF58" s="473"/>
      <c r="BG58" s="473"/>
      <c r="BH58" s="473"/>
      <c r="BI58" s="473"/>
      <c r="BJ58" s="479"/>
      <c r="BK58" s="479"/>
      <c r="BL58" s="320">
        <f>业绩录入!AC164</f>
        <v>0</v>
      </c>
      <c r="BR58" s="473"/>
      <c r="BS58" s="473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L58" s="231"/>
      <c r="CQ58" s="231"/>
      <c r="CR58" s="231"/>
      <c r="CS58" s="231"/>
      <c r="CU58" s="231"/>
      <c r="CV58" s="231"/>
      <c r="CW58" s="231"/>
      <c r="CX58" s="231"/>
      <c r="CY58" s="231"/>
      <c r="CZ58" s="231"/>
      <c r="DA58" s="231"/>
      <c r="LT58" s="231"/>
      <c r="LU58" s="231"/>
      <c r="LV58" s="231"/>
      <c r="LW58" s="231"/>
      <c r="LX58" s="231"/>
      <c r="LY58" s="231"/>
      <c r="LZ58" s="231"/>
      <c r="MA58" s="231"/>
      <c r="MB58" s="231"/>
      <c r="MC58" s="231"/>
      <c r="MD58" s="231"/>
      <c r="ME58" s="231"/>
      <c r="MF58" s="231"/>
      <c r="MG58" s="231"/>
      <c r="MH58" s="231"/>
      <c r="MI58" s="231"/>
      <c r="MJ58" s="231"/>
      <c r="MK58" s="231"/>
      <c r="ML58" s="231"/>
      <c r="MM58" s="231"/>
      <c r="MN58" s="231"/>
      <c r="MO58" s="231"/>
      <c r="MP58" s="231"/>
      <c r="MQ58" s="231"/>
      <c r="MR58" s="231"/>
      <c r="MS58" s="231"/>
      <c r="MT58" s="231"/>
      <c r="MU58" s="231"/>
      <c r="MV58" s="231"/>
      <c r="MW58" s="231"/>
      <c r="MX58" s="231"/>
      <c r="MY58" s="231"/>
      <c r="MZ58" s="231"/>
      <c r="NA58" s="231"/>
      <c r="NB58" s="231"/>
      <c r="NC58" s="231"/>
      <c r="ND58" s="231"/>
      <c r="NE58" s="231"/>
      <c r="NF58" s="231"/>
      <c r="NG58" s="231"/>
      <c r="NH58" s="231"/>
      <c r="NI58" s="231"/>
      <c r="NJ58" s="231"/>
      <c r="NK58" s="231"/>
      <c r="NL58" s="231">
        <f>业绩录入!RE6</f>
        <v>0</v>
      </c>
      <c r="NM58" s="231">
        <f>业绩录入!RF6</f>
        <v>0</v>
      </c>
      <c r="NN58" s="231">
        <f>业绩录入!RG6</f>
        <v>0</v>
      </c>
      <c r="NO58" s="231">
        <f>业绩录入!RH6</f>
        <v>0</v>
      </c>
      <c r="NP58" s="231">
        <f>业绩录入!RI6</f>
        <v>0</v>
      </c>
      <c r="NQ58" s="231">
        <f>业绩录入!RJ6</f>
        <v>0</v>
      </c>
      <c r="NR58" s="231">
        <f>业绩录入!RK6</f>
        <v>0</v>
      </c>
      <c r="NS58" s="231">
        <f>业绩录入!RL6</f>
        <v>0</v>
      </c>
      <c r="NT58" s="231">
        <f>业绩录入!RM6</f>
        <v>0</v>
      </c>
      <c r="NU58" s="231">
        <f>业绩录入!RN6</f>
        <v>0</v>
      </c>
      <c r="NV58" s="231">
        <f>业绩录入!RO6</f>
        <v>0</v>
      </c>
      <c r="NW58" s="231">
        <f>业绩录入!RP6</f>
        <v>0</v>
      </c>
      <c r="NX58" s="231">
        <f>业绩录入!RQ6</f>
        <v>0</v>
      </c>
      <c r="NY58" s="231">
        <f>业绩录入!RR6</f>
        <v>0</v>
      </c>
      <c r="NZ58" s="231">
        <f>业绩录入!RS6</f>
        <v>0</v>
      </c>
      <c r="OA58" s="231">
        <f>业绩录入!RT6</f>
        <v>0</v>
      </c>
      <c r="OB58" s="231">
        <f>业绩录入!RU6</f>
        <v>0</v>
      </c>
      <c r="OC58" s="231">
        <f>业绩录入!RV6</f>
        <v>0</v>
      </c>
      <c r="OD58" s="231">
        <f>业绩录入!RW6</f>
        <v>0</v>
      </c>
      <c r="OE58" s="231">
        <f>业绩录入!RX6</f>
        <v>0</v>
      </c>
      <c r="OF58" s="231">
        <f>业绩录入!RY6</f>
        <v>0</v>
      </c>
      <c r="OG58" s="231">
        <f>业绩录入!RZ6</f>
        <v>0</v>
      </c>
      <c r="OH58" s="231">
        <f>业绩录入!SA6</f>
        <v>0</v>
      </c>
      <c r="OI58" s="231">
        <f>业绩录入!SB6</f>
        <v>0</v>
      </c>
      <c r="OJ58" s="231">
        <f>业绩录入!SC6</f>
        <v>0</v>
      </c>
      <c r="OK58" s="231">
        <f>业绩录入!SD6</f>
        <v>0</v>
      </c>
      <c r="OL58" s="231">
        <f>业绩录入!SE6</f>
        <v>0</v>
      </c>
      <c r="OM58" s="231">
        <f>业绩录入!SF6</f>
        <v>0</v>
      </c>
      <c r="ON58" s="231">
        <f>业绩录入!SG6</f>
        <v>0</v>
      </c>
      <c r="OO58" s="231">
        <f>业绩录入!SH6</f>
        <v>0</v>
      </c>
      <c r="OP58" s="231">
        <f>业绩录入!SI6</f>
        <v>0</v>
      </c>
      <c r="OQ58" s="231">
        <f>业绩录入!SJ6</f>
        <v>0</v>
      </c>
      <c r="OR58" s="231">
        <f>业绩录入!SK6</f>
        <v>0</v>
      </c>
      <c r="OS58" s="231">
        <f>业绩录入!SL6</f>
        <v>0</v>
      </c>
      <c r="OT58" s="231">
        <f>业绩录入!SM6</f>
        <v>0</v>
      </c>
      <c r="OU58" s="231">
        <f>业绩录入!SN6</f>
        <v>0</v>
      </c>
      <c r="OV58" s="231">
        <f>业绩录入!SO6</f>
        <v>0</v>
      </c>
      <c r="OW58" s="231">
        <f>业绩录入!SP6</f>
        <v>0</v>
      </c>
      <c r="OX58" s="231">
        <f>业绩录入!SQ6</f>
        <v>0</v>
      </c>
      <c r="OY58" s="231">
        <f>业绩录入!SR6</f>
        <v>0</v>
      </c>
      <c r="OZ58" s="231">
        <f>业绩录入!SS6</f>
        <v>0</v>
      </c>
      <c r="PA58" s="231">
        <f>业绩录入!ST6</f>
        <v>0</v>
      </c>
      <c r="PB58" s="231">
        <f>业绩录入!SU6</f>
        <v>0</v>
      </c>
      <c r="PC58" s="231">
        <f>业绩录入!SV6</f>
        <v>0</v>
      </c>
      <c r="PD58" s="231">
        <f>业绩录入!SW6</f>
        <v>0</v>
      </c>
      <c r="PE58" s="231">
        <f>业绩录入!SX6</f>
        <v>0</v>
      </c>
      <c r="PF58" s="231">
        <f>业绩录入!SY6</f>
        <v>0</v>
      </c>
      <c r="PG58" s="231">
        <f>业绩录入!SZ6</f>
        <v>0</v>
      </c>
      <c r="PH58" s="231">
        <f>业绩录入!TA6</f>
        <v>0</v>
      </c>
      <c r="PI58" s="231">
        <f>业绩录入!TB6</f>
        <v>0</v>
      </c>
      <c r="PJ58" s="231">
        <f>业绩录入!TC6</f>
        <v>0</v>
      </c>
      <c r="PK58" s="231">
        <f>业绩录入!TD6</f>
        <v>0</v>
      </c>
      <c r="PL58" s="231">
        <f>业绩录入!TE6</f>
        <v>0</v>
      </c>
      <c r="PM58" s="231">
        <f>业绩录入!TF6</f>
        <v>0</v>
      </c>
      <c r="PN58" s="231">
        <f>业绩录入!TG6</f>
        <v>0</v>
      </c>
      <c r="PO58" s="231">
        <f>业绩录入!TH6</f>
        <v>0</v>
      </c>
      <c r="PP58" s="231">
        <f>业绩录入!TI6</f>
        <v>0</v>
      </c>
      <c r="PQ58" s="231">
        <f>业绩录入!TJ6</f>
        <v>0</v>
      </c>
      <c r="PR58" s="231">
        <f>业绩录入!TK6</f>
        <v>0</v>
      </c>
      <c r="PS58" s="231">
        <f>业绩录入!TL6</f>
        <v>0</v>
      </c>
      <c r="PT58" s="231">
        <f>业绩录入!TM6</f>
        <v>0</v>
      </c>
      <c r="PU58" s="231">
        <f>业绩录入!TN6</f>
        <v>0</v>
      </c>
      <c r="PV58" s="231">
        <f>业绩录入!TO6</f>
        <v>0</v>
      </c>
      <c r="PW58" s="231">
        <f>业绩录入!TP6</f>
        <v>0</v>
      </c>
      <c r="PX58" s="231">
        <f>业绩录入!TQ6</f>
        <v>0</v>
      </c>
      <c r="PY58" s="231">
        <f>业绩录入!TR6</f>
        <v>0</v>
      </c>
      <c r="PZ58" s="231">
        <f>业绩录入!TS6</f>
        <v>0</v>
      </c>
      <c r="QA58" s="231">
        <f>业绩录入!TT6</f>
        <v>0</v>
      </c>
      <c r="QB58" s="231">
        <f>业绩录入!TU6</f>
        <v>0</v>
      </c>
      <c r="QC58" s="231">
        <f>业绩录入!TV6</f>
        <v>0</v>
      </c>
      <c r="QD58" s="231">
        <f>业绩录入!TW6</f>
        <v>0</v>
      </c>
      <c r="QE58" s="231">
        <f>业绩录入!TX6</f>
        <v>0</v>
      </c>
      <c r="QF58" s="231">
        <f>业绩录入!TY6</f>
        <v>0</v>
      </c>
      <c r="QG58" s="231">
        <f>业绩录入!TZ6</f>
        <v>0</v>
      </c>
      <c r="QH58" s="231">
        <f>业绩录入!UA6</f>
        <v>0</v>
      </c>
      <c r="QI58" s="231">
        <f>业绩录入!UB6</f>
        <v>0</v>
      </c>
      <c r="QJ58" s="319"/>
      <c r="QK58" s="319"/>
      <c r="QL58" s="319"/>
      <c r="QM58" s="319"/>
      <c r="QN58" s="319"/>
      <c r="QO58" s="319"/>
      <c r="QP58" s="319"/>
      <c r="QQ58" s="319"/>
      <c r="QR58" s="319"/>
    </row>
    <row r="59" spans="1:460">
      <c r="A59" s="327"/>
      <c r="B59" s="328"/>
      <c r="C59" s="328"/>
      <c r="D59" s="328"/>
      <c r="E59" s="329">
        <f t="shared" si="36"/>
        <v>0</v>
      </c>
      <c r="G59" s="330"/>
      <c r="H59" s="331"/>
      <c r="I59" s="32">
        <v>57</v>
      </c>
      <c r="J59" s="330"/>
      <c r="K59" s="345"/>
      <c r="L59" s="345"/>
      <c r="M59" s="345"/>
      <c r="N59" s="331"/>
      <c r="O59" s="351">
        <v>1976</v>
      </c>
      <c r="S59" s="364">
        <f t="shared" si="37"/>
        <v>0</v>
      </c>
      <c r="T59" s="365">
        <f t="shared" si="34"/>
        <v>0</v>
      </c>
      <c r="U59" s="365">
        <f t="shared" si="38"/>
        <v>0</v>
      </c>
      <c r="V59" s="366">
        <f t="shared" si="39"/>
        <v>0</v>
      </c>
      <c r="W59" s="370">
        <f t="shared" si="44"/>
        <v>0</v>
      </c>
      <c r="Y59" s="413"/>
      <c r="Z59" s="413"/>
      <c r="AA59" s="413"/>
      <c r="AB59" s="413"/>
      <c r="AC59" s="414"/>
      <c r="AD59" s="414"/>
      <c r="AE59" s="414"/>
      <c r="AF59" s="414"/>
      <c r="AG59" s="449"/>
      <c r="AH59" s="449"/>
      <c r="AI59" s="449"/>
      <c r="AJ59" s="449"/>
      <c r="AK59" s="449"/>
      <c r="AO59" s="471"/>
      <c r="AP59" s="412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302"/>
      <c r="BI59" s="302"/>
      <c r="BJ59" s="302"/>
      <c r="BK59" s="302"/>
      <c r="BL59" s="509">
        <f>业绩录入!AC165</f>
        <v>0</v>
      </c>
      <c r="BM59" s="509"/>
      <c r="BN59" s="524"/>
      <c r="BO59" s="524"/>
      <c r="BP59" s="524"/>
      <c r="BQ59" s="524"/>
      <c r="BR59" s="302"/>
      <c r="BS59" s="302"/>
      <c r="BT59" s="319"/>
      <c r="BU59" s="319"/>
      <c r="BV59" s="319"/>
      <c r="BW59" s="319"/>
      <c r="BX59" s="319"/>
      <c r="BY59" s="319"/>
      <c r="BZ59" s="319"/>
      <c r="CA59" s="319"/>
      <c r="CB59" s="319"/>
      <c r="CC59" s="319"/>
      <c r="CL59" s="319"/>
      <c r="CQ59" s="319"/>
      <c r="CR59" s="319"/>
      <c r="CS59" s="319"/>
      <c r="CU59" s="319"/>
      <c r="CV59" s="319"/>
      <c r="CW59" s="319"/>
      <c r="CX59" s="319"/>
      <c r="CY59" s="319"/>
      <c r="CZ59" s="319"/>
      <c r="DA59" s="319"/>
      <c r="DV59" s="319"/>
      <c r="DW59" s="319"/>
      <c r="DX59" s="319"/>
      <c r="DY59" s="319"/>
      <c r="DZ59" s="319"/>
      <c r="EA59" s="319"/>
      <c r="EB59" s="319"/>
      <c r="EC59" s="319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319"/>
      <c r="EW59" s="319"/>
      <c r="EX59" s="319"/>
      <c r="EY59" s="319"/>
      <c r="EZ59" s="319"/>
      <c r="FA59" s="319"/>
      <c r="FB59" s="319"/>
      <c r="FC59" s="319"/>
      <c r="FD59" s="319"/>
      <c r="FE59" s="319"/>
      <c r="FF59" s="319"/>
      <c r="FG59" s="319"/>
      <c r="FH59" s="319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319"/>
      <c r="GB59" s="319"/>
      <c r="GC59" s="319"/>
      <c r="GD59" s="319"/>
      <c r="GE59" s="319"/>
      <c r="GF59" s="319"/>
      <c r="GG59" s="319"/>
      <c r="GH59" s="319"/>
      <c r="GI59" s="319"/>
      <c r="GJ59" s="319"/>
      <c r="GK59" s="319"/>
      <c r="GL59" s="319"/>
      <c r="GM59" s="319"/>
      <c r="GN59" s="319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J59" s="319"/>
      <c r="HK59" s="319"/>
      <c r="HL59" s="319"/>
      <c r="HM59" s="319"/>
      <c r="HN59" s="319"/>
      <c r="HO59" s="319"/>
      <c r="HP59" s="319"/>
      <c r="HQ59" s="319"/>
      <c r="HR59" s="319"/>
      <c r="HS59" s="319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319"/>
      <c r="IM59" s="319"/>
      <c r="IN59" s="319"/>
      <c r="IO59" s="319"/>
      <c r="IP59" s="319"/>
      <c r="IQ59" s="319"/>
      <c r="IR59" s="319"/>
      <c r="IS59" s="319"/>
      <c r="IT59" s="319"/>
      <c r="IU59" s="319"/>
      <c r="IV59" s="319"/>
      <c r="IW59" s="319"/>
      <c r="IX59" s="319"/>
      <c r="IY59" s="319"/>
      <c r="IZ59" s="319"/>
      <c r="JA59" s="319"/>
      <c r="JB59" s="319"/>
      <c r="JC59" s="319"/>
      <c r="JD59" s="319"/>
      <c r="JE59" s="319"/>
      <c r="JF59" s="319"/>
      <c r="JG59" s="319"/>
      <c r="JH59" s="319"/>
      <c r="JI59" s="319"/>
      <c r="JJ59" s="319"/>
      <c r="JK59" s="319"/>
      <c r="JL59" s="319"/>
      <c r="JM59" s="319"/>
      <c r="JN59" s="319"/>
      <c r="JO59" s="319"/>
      <c r="JP59" s="319"/>
      <c r="JQ59" s="319"/>
      <c r="JR59" s="319"/>
      <c r="JS59" s="319"/>
      <c r="JT59" s="319"/>
      <c r="JU59" s="319"/>
      <c r="JV59" s="319"/>
      <c r="JW59" s="319"/>
      <c r="JX59" s="319"/>
      <c r="JY59" s="319"/>
      <c r="JZ59" s="319"/>
      <c r="KA59" s="319"/>
      <c r="KB59" s="319"/>
      <c r="KC59" s="319"/>
      <c r="KD59" s="319"/>
      <c r="KE59" s="319"/>
      <c r="KF59" s="319"/>
      <c r="KG59" s="319"/>
      <c r="KH59" s="319"/>
      <c r="KI59" s="319"/>
      <c r="KJ59" s="319"/>
      <c r="KK59" s="319"/>
      <c r="KL59" s="319"/>
      <c r="KM59" s="319"/>
      <c r="KN59" s="319"/>
      <c r="KO59" s="319"/>
      <c r="KP59" s="319"/>
      <c r="KQ59" s="319"/>
      <c r="KR59" s="319"/>
      <c r="KS59" s="319"/>
      <c r="KT59" s="319"/>
      <c r="KU59" s="319"/>
      <c r="KV59" s="319"/>
      <c r="KW59" s="319"/>
      <c r="KX59" s="319"/>
      <c r="KY59" s="319"/>
      <c r="KZ59" s="319"/>
      <c r="LA59" s="319"/>
      <c r="LB59" s="319"/>
      <c r="LC59" s="319"/>
      <c r="LD59" s="319"/>
      <c r="LE59" s="319"/>
      <c r="LF59" s="319"/>
      <c r="LG59" s="319"/>
      <c r="LH59" s="319"/>
      <c r="LI59" s="319"/>
      <c r="LJ59" s="319"/>
      <c r="LK59" s="319"/>
      <c r="LL59" s="319"/>
      <c r="LM59" s="319"/>
      <c r="LN59" s="319"/>
      <c r="LO59" s="319"/>
      <c r="LP59" s="319"/>
      <c r="LQ59" s="319"/>
      <c r="LR59" s="319"/>
      <c r="LS59" s="319"/>
      <c r="LT59" s="319"/>
      <c r="LU59" s="319"/>
      <c r="LV59" s="319"/>
      <c r="LW59" s="319"/>
      <c r="LX59" s="319"/>
      <c r="LY59" s="319"/>
      <c r="LZ59" s="319"/>
      <c r="MA59" s="319"/>
      <c r="MB59" s="319"/>
      <c r="MC59" s="319"/>
      <c r="MD59" s="319"/>
      <c r="ME59" s="319"/>
      <c r="MF59" s="319"/>
      <c r="MG59" s="319"/>
      <c r="MH59" s="319"/>
      <c r="MI59" s="319"/>
      <c r="MJ59" s="319"/>
      <c r="MK59" s="319"/>
      <c r="ML59" s="319"/>
      <c r="MM59" s="319"/>
      <c r="MN59" s="319"/>
      <c r="MO59" s="319"/>
      <c r="MP59" s="319"/>
      <c r="MQ59" s="319"/>
      <c r="MR59" s="319"/>
      <c r="MS59" s="319"/>
      <c r="MT59" s="319"/>
      <c r="MU59" s="319"/>
      <c r="MV59" s="319"/>
      <c r="MW59" s="319"/>
      <c r="MX59" s="319"/>
      <c r="MY59" s="319"/>
      <c r="MZ59" s="319"/>
      <c r="NA59" s="319"/>
      <c r="NB59" s="319"/>
      <c r="NC59" s="319"/>
      <c r="ND59" s="319"/>
      <c r="NE59" s="319"/>
      <c r="NF59" s="319"/>
      <c r="NG59" s="319"/>
      <c r="NH59" s="319"/>
      <c r="NI59" s="319"/>
      <c r="NJ59" s="319"/>
      <c r="NK59" s="319"/>
      <c r="NL59" s="319"/>
      <c r="NM59" s="319"/>
      <c r="NN59" s="319"/>
      <c r="NO59" s="319"/>
      <c r="NP59" s="319"/>
      <c r="NQ59" s="319"/>
      <c r="NR59" s="319"/>
      <c r="NS59" s="319"/>
      <c r="NT59" s="319"/>
      <c r="NU59" s="319"/>
      <c r="NV59" s="319"/>
      <c r="NW59" s="319"/>
      <c r="NX59" s="319"/>
      <c r="NY59" s="319"/>
      <c r="NZ59" s="319"/>
      <c r="OA59" s="319"/>
      <c r="OB59" s="319"/>
      <c r="OC59" s="319"/>
      <c r="OD59" s="319"/>
      <c r="OE59" s="319"/>
      <c r="OF59" s="319"/>
      <c r="OG59" s="319"/>
      <c r="OH59" s="319"/>
      <c r="OI59" s="319"/>
      <c r="OJ59" s="319"/>
      <c r="OK59" s="319"/>
      <c r="OL59" s="319"/>
      <c r="OM59" s="319"/>
      <c r="ON59" s="319"/>
      <c r="OO59" s="319"/>
      <c r="OP59" s="319"/>
      <c r="OQ59" s="319"/>
      <c r="OR59" s="319"/>
      <c r="OS59" s="319"/>
      <c r="OT59" s="319"/>
      <c r="OU59" s="319"/>
      <c r="OV59" s="319"/>
      <c r="OW59" s="319"/>
      <c r="OX59" s="319"/>
      <c r="OY59" s="319"/>
      <c r="OZ59" s="319"/>
      <c r="PA59" s="319"/>
      <c r="PB59" s="319"/>
      <c r="PC59" s="319"/>
      <c r="PD59" s="319"/>
      <c r="PE59" s="319"/>
      <c r="PF59" s="319"/>
      <c r="PG59" s="319"/>
      <c r="PH59" s="319"/>
      <c r="PI59" s="319"/>
      <c r="PJ59" s="319"/>
      <c r="PK59" s="319"/>
      <c r="PL59" s="319"/>
      <c r="PM59" s="319"/>
      <c r="PN59" s="319"/>
      <c r="PO59" s="319"/>
      <c r="PP59" s="319"/>
      <c r="PQ59" s="319"/>
      <c r="PR59" s="319"/>
      <c r="PS59" s="319"/>
      <c r="PT59" s="319"/>
      <c r="PU59" s="319"/>
      <c r="PV59" s="319"/>
      <c r="PW59" s="319"/>
      <c r="PX59" s="319"/>
      <c r="PY59" s="319"/>
      <c r="PZ59" s="319"/>
      <c r="QA59" s="319"/>
      <c r="QB59" s="319"/>
      <c r="QC59" s="319"/>
      <c r="QD59" s="319"/>
      <c r="QE59" s="319"/>
      <c r="QF59" s="319"/>
      <c r="QG59" s="319"/>
      <c r="QH59" s="319"/>
      <c r="QI59" s="319"/>
      <c r="QJ59" s="319"/>
      <c r="QK59" s="319"/>
      <c r="QL59" s="319"/>
      <c r="QM59" s="319"/>
      <c r="QN59" s="319"/>
      <c r="QO59" s="319"/>
      <c r="QP59" s="319"/>
      <c r="QQ59" s="319"/>
      <c r="QR59" s="319"/>
    </row>
    <row r="60" spans="1:460">
      <c r="A60" s="327"/>
      <c r="B60" s="328"/>
      <c r="C60" s="328"/>
      <c r="D60" s="328"/>
      <c r="E60" s="329">
        <f t="shared" si="36"/>
        <v>0</v>
      </c>
      <c r="F60" s="2" t="s">
        <v>337</v>
      </c>
      <c r="G60" s="330"/>
      <c r="H60" s="331"/>
      <c r="I60" s="32">
        <v>58</v>
      </c>
      <c r="J60" s="330"/>
      <c r="K60" s="345"/>
      <c r="L60" s="345"/>
      <c r="M60" s="345"/>
      <c r="N60" s="331"/>
      <c r="O60" s="351">
        <v>1975</v>
      </c>
      <c r="S60" s="364">
        <f t="shared" si="37"/>
        <v>0</v>
      </c>
      <c r="T60" s="365">
        <f t="shared" si="34"/>
        <v>0</v>
      </c>
      <c r="U60" s="365">
        <f t="shared" si="38"/>
        <v>0</v>
      </c>
      <c r="V60" s="366">
        <f t="shared" si="39"/>
        <v>0</v>
      </c>
      <c r="W60" s="370">
        <f t="shared" si="44"/>
        <v>0</v>
      </c>
      <c r="Y60" s="414"/>
      <c r="Z60" s="414"/>
      <c r="AA60" s="414"/>
      <c r="AB60" s="414"/>
      <c r="AC60" s="414"/>
      <c r="AD60" s="414"/>
      <c r="AE60" s="414"/>
      <c r="AF60" s="414"/>
      <c r="AG60" s="410"/>
      <c r="AH60" s="410"/>
      <c r="AI60" s="410"/>
      <c r="AJ60" s="410"/>
      <c r="AK60" s="410"/>
      <c r="AO60" s="471"/>
      <c r="AP60" s="412"/>
      <c r="AT60" s="474"/>
      <c r="AU60" s="474"/>
      <c r="AV60" s="474"/>
      <c r="AW60" s="474"/>
      <c r="AX60" s="474"/>
      <c r="AY60" s="474"/>
      <c r="AZ60" s="474"/>
      <c r="BA60" s="474"/>
      <c r="BB60" s="474"/>
      <c r="BC60" s="474"/>
      <c r="BD60" s="474"/>
      <c r="BE60" s="320"/>
      <c r="BF60" s="320"/>
      <c r="BG60" s="320"/>
      <c r="BH60" s="509" t="s">
        <v>338</v>
      </c>
      <c r="BI60" s="509" t="s">
        <v>338</v>
      </c>
      <c r="BJ60" s="509" t="s">
        <v>338</v>
      </c>
      <c r="BK60" s="509" t="s">
        <v>338</v>
      </c>
      <c r="BL60" s="509" t="s">
        <v>338</v>
      </c>
      <c r="BM60" s="509" t="s">
        <v>338</v>
      </c>
      <c r="BN60" s="524" t="s">
        <v>338</v>
      </c>
      <c r="BO60" s="524" t="s">
        <v>338</v>
      </c>
      <c r="BP60" s="524" t="s">
        <v>338</v>
      </c>
      <c r="BQ60" s="524" t="s">
        <v>338</v>
      </c>
      <c r="BR60" s="509" t="s">
        <v>338</v>
      </c>
      <c r="BS60" s="509"/>
      <c r="BT60" s="320"/>
      <c r="BU60" s="320"/>
      <c r="BV60" s="320"/>
      <c r="BW60" s="320"/>
      <c r="BX60" s="320"/>
      <c r="BY60" s="320"/>
      <c r="BZ60" s="320"/>
      <c r="CA60" s="320"/>
      <c r="CB60" s="320"/>
      <c r="CC60" s="320"/>
      <c r="CL60" s="320"/>
      <c r="CQ60" s="320"/>
      <c r="CR60" s="320"/>
      <c r="CS60" s="320"/>
      <c r="CU60" s="320"/>
      <c r="CV60" s="320"/>
      <c r="CW60" s="320"/>
      <c r="CX60" s="320"/>
      <c r="CY60" s="320"/>
      <c r="CZ60" s="320"/>
      <c r="DA60" s="320"/>
      <c r="LT60" s="319"/>
      <c r="LU60" s="319"/>
      <c r="LV60" s="319"/>
      <c r="LW60" s="319"/>
      <c r="LX60" s="319"/>
      <c r="LY60" s="319"/>
      <c r="LZ60" s="319"/>
      <c r="MA60" s="319"/>
      <c r="MB60" s="319"/>
      <c r="MC60" s="319"/>
      <c r="MD60" s="319"/>
      <c r="ME60" s="319"/>
      <c r="MF60" s="319"/>
      <c r="MG60" s="319"/>
      <c r="MH60" s="319"/>
      <c r="MI60" s="319"/>
      <c r="MJ60" s="319"/>
      <c r="MK60" s="319"/>
      <c r="ML60" s="319"/>
      <c r="MM60" s="319"/>
      <c r="MN60" s="319"/>
      <c r="MO60" s="319"/>
      <c r="MP60" s="319"/>
      <c r="MQ60" s="319"/>
      <c r="MR60" s="319"/>
      <c r="MS60" s="319"/>
      <c r="MT60" s="319"/>
      <c r="MU60" s="319"/>
      <c r="MV60" s="319"/>
      <c r="MW60" s="319"/>
      <c r="MX60" s="319"/>
      <c r="MY60" s="319"/>
      <c r="MZ60" s="319"/>
      <c r="NA60" s="319"/>
      <c r="NB60" s="319"/>
      <c r="NC60" s="319"/>
      <c r="ND60" s="319"/>
      <c r="NE60" s="319"/>
      <c r="NF60" s="319"/>
      <c r="NG60" s="319"/>
      <c r="NH60" s="319"/>
      <c r="NI60" s="319"/>
      <c r="NJ60" s="319"/>
      <c r="NK60" s="319"/>
      <c r="NL60" s="319"/>
      <c r="NM60" s="319"/>
      <c r="NN60" s="319"/>
      <c r="NO60" s="319"/>
      <c r="NP60" s="319"/>
      <c r="NQ60" s="319"/>
      <c r="NR60" s="319"/>
      <c r="NS60" s="319"/>
      <c r="NT60" s="319"/>
      <c r="NU60" s="319"/>
      <c r="NV60" s="319"/>
      <c r="NW60" s="319"/>
      <c r="NX60" s="319"/>
      <c r="NY60" s="319"/>
      <c r="NZ60" s="319"/>
      <c r="OA60" s="319"/>
      <c r="OB60" s="319"/>
      <c r="OC60" s="319"/>
      <c r="OD60" s="319"/>
      <c r="OE60" s="319"/>
      <c r="OF60" s="319"/>
      <c r="OG60" s="319"/>
      <c r="OH60" s="319"/>
      <c r="OI60" s="319"/>
      <c r="OJ60" s="319"/>
      <c r="OK60" s="319"/>
      <c r="OL60" s="319"/>
      <c r="OM60" s="319"/>
      <c r="ON60" s="319"/>
      <c r="OO60" s="319"/>
      <c r="OP60" s="319"/>
      <c r="OQ60" s="319"/>
      <c r="OR60" s="319"/>
      <c r="OS60" s="319"/>
      <c r="OT60" s="319"/>
      <c r="OU60" s="319"/>
      <c r="OV60" s="319"/>
      <c r="OW60" s="319"/>
      <c r="OX60" s="319"/>
      <c r="OY60" s="319"/>
      <c r="OZ60" s="319"/>
      <c r="PA60" s="319"/>
      <c r="PB60" s="319"/>
      <c r="PC60" s="319"/>
      <c r="PD60" s="319"/>
      <c r="PE60" s="319"/>
      <c r="PF60" s="319"/>
      <c r="PG60" s="319"/>
      <c r="PH60" s="319"/>
      <c r="PI60" s="319"/>
      <c r="PJ60" s="319"/>
      <c r="PK60" s="319"/>
      <c r="PL60" s="319"/>
      <c r="PM60" s="319"/>
      <c r="PN60" s="319"/>
      <c r="PO60" s="319"/>
      <c r="PP60" s="319"/>
      <c r="PQ60" s="319"/>
      <c r="PR60" s="319"/>
      <c r="PS60" s="319"/>
      <c r="PT60" s="319"/>
      <c r="PU60" s="319"/>
      <c r="PV60" s="319"/>
      <c r="PW60" s="319"/>
      <c r="PX60" s="319"/>
      <c r="PY60" s="319"/>
      <c r="PZ60" s="319"/>
      <c r="QA60" s="319"/>
      <c r="QB60" s="319"/>
      <c r="QC60" s="319"/>
      <c r="QD60" s="319"/>
      <c r="QE60" s="319"/>
      <c r="QF60" s="319"/>
      <c r="QG60" s="319"/>
      <c r="QH60" s="319"/>
      <c r="QI60" s="319"/>
      <c r="QJ60" s="319"/>
      <c r="QK60" s="319"/>
      <c r="QL60" s="319"/>
      <c r="QM60" s="319"/>
      <c r="QN60" s="319"/>
      <c r="QO60" s="319"/>
      <c r="QP60" s="319"/>
      <c r="QQ60" s="319"/>
      <c r="QR60" s="319"/>
    </row>
    <row r="61" spans="1:460">
      <c r="A61" s="327"/>
      <c r="B61" s="328"/>
      <c r="C61" s="328"/>
      <c r="D61" s="328"/>
      <c r="E61" s="329">
        <f t="shared" si="36"/>
        <v>0</v>
      </c>
      <c r="F61" s="2" t="s">
        <v>113</v>
      </c>
      <c r="G61" s="330"/>
      <c r="H61" s="331"/>
      <c r="I61" s="32">
        <v>59</v>
      </c>
      <c r="J61" s="330"/>
      <c r="K61" s="345"/>
      <c r="L61" s="345"/>
      <c r="M61" s="345"/>
      <c r="N61" s="331"/>
      <c r="O61" s="351">
        <v>1974</v>
      </c>
      <c r="S61" s="364">
        <f t="shared" si="37"/>
        <v>0</v>
      </c>
      <c r="T61" s="365">
        <f t="shared" si="34"/>
        <v>0</v>
      </c>
      <c r="U61" s="365">
        <f t="shared" si="38"/>
        <v>0</v>
      </c>
      <c r="V61" s="366">
        <f t="shared" si="39"/>
        <v>0</v>
      </c>
      <c r="W61" s="370">
        <f t="shared" si="44"/>
        <v>0</v>
      </c>
      <c r="Y61" s="414"/>
      <c r="Z61" s="414"/>
      <c r="AA61" s="414"/>
      <c r="AB61" s="414"/>
      <c r="AC61" s="414"/>
      <c r="AD61" s="414"/>
      <c r="AE61" s="414"/>
      <c r="AF61" s="414"/>
      <c r="AG61" s="410"/>
      <c r="AH61" s="410"/>
      <c r="AI61" s="410"/>
      <c r="AJ61" s="410"/>
      <c r="AK61" s="410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320">
        <f>业绩录入!AC167</f>
        <v>0</v>
      </c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L61" s="231"/>
      <c r="CQ61" s="231"/>
      <c r="CR61" s="231"/>
      <c r="CS61" s="231"/>
      <c r="CU61" s="231"/>
      <c r="CV61" s="231"/>
      <c r="CW61" s="231"/>
      <c r="CX61" s="231"/>
      <c r="CY61" s="231"/>
      <c r="CZ61" s="231"/>
      <c r="DA61" s="231"/>
      <c r="LT61" s="319"/>
      <c r="LU61" s="319"/>
      <c r="LV61" s="319"/>
      <c r="LW61" s="319"/>
      <c r="LX61" s="319"/>
      <c r="LY61" s="319"/>
      <c r="LZ61" s="319"/>
      <c r="MA61" s="319"/>
      <c r="MB61" s="319"/>
      <c r="MC61" s="319"/>
      <c r="MD61" s="319"/>
      <c r="ME61" s="319"/>
      <c r="MF61" s="319"/>
      <c r="MG61" s="319"/>
      <c r="MH61" s="319"/>
      <c r="MI61" s="319"/>
      <c r="MJ61" s="319"/>
      <c r="MK61" s="319"/>
      <c r="ML61" s="319"/>
      <c r="MM61" s="319"/>
      <c r="MN61" s="319"/>
      <c r="MO61" s="319"/>
      <c r="MP61" s="319"/>
      <c r="MQ61" s="319"/>
      <c r="MR61" s="319"/>
      <c r="MS61" s="319"/>
      <c r="MT61" s="319"/>
      <c r="MU61" s="319"/>
      <c r="MV61" s="319"/>
      <c r="MW61" s="319"/>
      <c r="MX61" s="319"/>
      <c r="MY61" s="319"/>
      <c r="MZ61" s="319"/>
      <c r="NA61" s="319"/>
      <c r="NB61" s="319"/>
      <c r="NC61" s="319"/>
      <c r="ND61" s="319"/>
      <c r="NE61" s="319"/>
      <c r="NF61" s="319"/>
      <c r="NG61" s="319"/>
      <c r="NH61" s="319"/>
      <c r="NI61" s="319"/>
      <c r="NJ61" s="319"/>
      <c r="NK61" s="319"/>
      <c r="NL61" s="319"/>
      <c r="NM61" s="319"/>
      <c r="NN61" s="319"/>
      <c r="NO61" s="319"/>
      <c r="NP61" s="319"/>
      <c r="NQ61" s="319"/>
      <c r="NR61" s="319"/>
      <c r="NS61" s="319"/>
      <c r="NT61" s="319"/>
      <c r="NU61" s="319"/>
      <c r="NV61" s="319"/>
      <c r="NW61" s="319"/>
      <c r="NX61" s="319"/>
      <c r="NY61" s="319"/>
      <c r="NZ61" s="319"/>
      <c r="OA61" s="319"/>
      <c r="OB61" s="319"/>
      <c r="OC61" s="319"/>
      <c r="OD61" s="319"/>
      <c r="OE61" s="319"/>
      <c r="OF61" s="319"/>
      <c r="OG61" s="319"/>
      <c r="OH61" s="319"/>
      <c r="OI61" s="319"/>
      <c r="OJ61" s="319"/>
      <c r="OK61" s="319"/>
      <c r="OL61" s="319"/>
      <c r="OM61" s="319"/>
      <c r="ON61" s="319"/>
      <c r="OO61" s="319"/>
      <c r="OP61" s="319"/>
      <c r="OQ61" s="319"/>
      <c r="OR61" s="319"/>
      <c r="OS61" s="319"/>
      <c r="OT61" s="319"/>
      <c r="OU61" s="319"/>
      <c r="OV61" s="319"/>
      <c r="OW61" s="319"/>
      <c r="OX61" s="319"/>
      <c r="OY61" s="319"/>
      <c r="OZ61" s="319"/>
      <c r="PA61" s="319"/>
      <c r="PB61" s="319"/>
      <c r="PC61" s="319"/>
      <c r="PD61" s="319"/>
      <c r="PE61" s="319"/>
      <c r="PF61" s="319"/>
      <c r="PG61" s="319"/>
      <c r="PH61" s="319"/>
      <c r="PI61" s="319"/>
      <c r="PJ61" s="319"/>
      <c r="PK61" s="319"/>
      <c r="PL61" s="319"/>
      <c r="PM61" s="319"/>
      <c r="PN61" s="319"/>
      <c r="PO61" s="319"/>
      <c r="PP61" s="319"/>
      <c r="PQ61" s="319"/>
      <c r="PR61" s="319"/>
      <c r="PS61" s="319"/>
      <c r="PT61" s="319"/>
      <c r="PU61" s="319"/>
      <c r="PV61" s="319"/>
      <c r="PW61" s="319"/>
      <c r="PX61" s="319"/>
      <c r="PY61" s="319"/>
      <c r="PZ61" s="319"/>
      <c r="QA61" s="319"/>
      <c r="QB61" s="319"/>
      <c r="QC61" s="319"/>
      <c r="QD61" s="319"/>
      <c r="QE61" s="319"/>
      <c r="QF61" s="319"/>
      <c r="QG61" s="319"/>
      <c r="QH61" s="319"/>
      <c r="QI61" s="319"/>
      <c r="QJ61" s="319"/>
      <c r="QK61" s="319"/>
      <c r="QL61" s="319"/>
      <c r="QM61" s="319"/>
      <c r="QN61" s="319"/>
      <c r="QO61" s="319"/>
      <c r="QP61" s="319"/>
      <c r="QQ61" s="319"/>
      <c r="QR61" s="319"/>
    </row>
    <row r="62" spans="1:460" ht="12.75">
      <c r="A62" s="327"/>
      <c r="B62" s="328"/>
      <c r="C62" s="328"/>
      <c r="D62" s="328"/>
      <c r="E62" s="329">
        <f t="shared" si="36"/>
        <v>0</v>
      </c>
      <c r="F62" s="2" t="s">
        <v>176</v>
      </c>
      <c r="G62" s="330"/>
      <c r="H62" s="331"/>
      <c r="I62" s="32">
        <v>60</v>
      </c>
      <c r="J62" s="330"/>
      <c r="K62" s="345"/>
      <c r="L62" s="345"/>
      <c r="M62" s="345"/>
      <c r="N62" s="331"/>
      <c r="O62" s="351">
        <v>1973</v>
      </c>
      <c r="S62" s="364">
        <f t="shared" si="37"/>
        <v>0</v>
      </c>
      <c r="T62" s="365">
        <f t="shared" si="34"/>
        <v>0</v>
      </c>
      <c r="U62" s="365">
        <f t="shared" si="38"/>
        <v>0</v>
      </c>
      <c r="V62" s="366">
        <f t="shared" si="39"/>
        <v>0</v>
      </c>
      <c r="W62" s="370">
        <f t="shared" si="44"/>
        <v>0</v>
      </c>
      <c r="Y62" s="414"/>
      <c r="Z62" s="414"/>
      <c r="AA62" s="414"/>
      <c r="AB62" s="414"/>
      <c r="AC62" s="415"/>
      <c r="AD62" s="415"/>
      <c r="AE62" s="415"/>
      <c r="AF62" s="415"/>
      <c r="AG62" s="410"/>
      <c r="AH62" s="410"/>
      <c r="AI62" s="410"/>
      <c r="AJ62" s="410"/>
      <c r="AK62" s="410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320">
        <f>业绩录入!AC169</f>
        <v>0</v>
      </c>
      <c r="BN62" s="231"/>
      <c r="BO62" s="231"/>
      <c r="BQ62" s="231"/>
      <c r="BR62" s="231"/>
      <c r="BS62" s="231"/>
      <c r="BT62" s="320"/>
      <c r="BU62" s="320"/>
      <c r="BV62" s="320"/>
      <c r="BW62" s="320"/>
      <c r="BX62" s="320"/>
      <c r="BY62" s="320"/>
      <c r="BZ62" s="320"/>
      <c r="CA62" s="320"/>
      <c r="CB62" s="320"/>
      <c r="CC62" s="320"/>
      <c r="CL62" s="320"/>
      <c r="CQ62" s="320"/>
      <c r="CR62" s="320"/>
      <c r="CS62" s="320"/>
      <c r="CU62" s="320"/>
      <c r="CV62" s="320"/>
      <c r="CW62" s="320"/>
      <c r="CX62" s="320"/>
      <c r="CY62" s="320"/>
      <c r="CZ62" s="320"/>
      <c r="DA62" s="320"/>
      <c r="LT62" s="319"/>
      <c r="LU62" s="319"/>
      <c r="LV62" s="319"/>
      <c r="LW62" s="319"/>
      <c r="LX62" s="319"/>
      <c r="LY62" s="319"/>
      <c r="LZ62" s="319"/>
      <c r="MA62" s="319"/>
      <c r="MB62" s="319"/>
      <c r="MC62" s="319"/>
      <c r="MD62" s="319"/>
      <c r="ME62" s="319"/>
      <c r="MF62" s="319"/>
      <c r="MG62" s="319"/>
      <c r="MH62" s="319"/>
      <c r="MI62" s="319"/>
      <c r="MJ62" s="319"/>
      <c r="MK62" s="319"/>
      <c r="ML62" s="319"/>
      <c r="MM62" s="319"/>
      <c r="MN62" s="319"/>
      <c r="MO62" s="319"/>
      <c r="MP62" s="319"/>
      <c r="MQ62" s="319"/>
      <c r="MR62" s="319"/>
      <c r="MS62" s="319"/>
      <c r="MT62" s="319"/>
      <c r="MU62" s="319"/>
      <c r="MV62" s="319"/>
      <c r="MW62" s="319"/>
      <c r="MX62" s="319"/>
      <c r="MY62" s="319"/>
      <c r="MZ62" s="319"/>
      <c r="NA62" s="319"/>
      <c r="NB62" s="319"/>
      <c r="NC62" s="319"/>
      <c r="ND62" s="319"/>
      <c r="NE62" s="319"/>
      <c r="NF62" s="319"/>
      <c r="NG62" s="319"/>
      <c r="NH62" s="319"/>
      <c r="NI62" s="319"/>
      <c r="NJ62" s="319"/>
      <c r="NK62" s="319"/>
      <c r="NL62" s="319"/>
      <c r="NM62" s="319"/>
      <c r="NN62" s="319"/>
      <c r="NO62" s="319"/>
      <c r="NP62" s="319"/>
      <c r="NQ62" s="319"/>
      <c r="NR62" s="319"/>
      <c r="NS62" s="319"/>
      <c r="NT62" s="319"/>
      <c r="NU62" s="319"/>
      <c r="NV62" s="319"/>
      <c r="NW62" s="319"/>
      <c r="NX62" s="319"/>
      <c r="NY62" s="319"/>
      <c r="NZ62" s="319"/>
      <c r="OA62" s="319"/>
      <c r="OB62" s="319"/>
      <c r="OC62" s="319"/>
      <c r="OD62" s="319"/>
      <c r="OE62" s="319"/>
      <c r="OF62" s="319"/>
      <c r="OG62" s="319"/>
      <c r="OH62" s="319"/>
      <c r="OI62" s="319"/>
      <c r="OJ62" s="319"/>
      <c r="OK62" s="319"/>
      <c r="OL62" s="319"/>
      <c r="OM62" s="319"/>
      <c r="ON62" s="319"/>
      <c r="OO62" s="319"/>
      <c r="OP62" s="319"/>
      <c r="OQ62" s="319"/>
      <c r="OR62" s="319"/>
      <c r="OS62" s="319"/>
      <c r="OT62" s="319"/>
      <c r="OU62" s="319"/>
      <c r="OV62" s="319"/>
      <c r="OW62" s="319"/>
      <c r="OX62" s="319"/>
      <c r="OY62" s="319"/>
      <c r="OZ62" s="319"/>
      <c r="PA62" s="319"/>
      <c r="PB62" s="319"/>
      <c r="PC62" s="319"/>
      <c r="PD62" s="319"/>
      <c r="PE62" s="319"/>
      <c r="PF62" s="319"/>
      <c r="PG62" s="319"/>
      <c r="PH62" s="319"/>
      <c r="PI62" s="319"/>
      <c r="PJ62" s="319"/>
      <c r="PK62" s="319"/>
      <c r="PL62" s="319"/>
      <c r="PM62" s="319"/>
      <c r="PN62" s="319"/>
      <c r="PO62" s="319"/>
      <c r="PP62" s="319"/>
      <c r="PQ62" s="319"/>
      <c r="PR62" s="319"/>
      <c r="PS62" s="319"/>
      <c r="PT62" s="319"/>
      <c r="PU62" s="319"/>
      <c r="PV62" s="319"/>
      <c r="PW62" s="319"/>
      <c r="PX62" s="319"/>
      <c r="PY62" s="319"/>
      <c r="PZ62" s="319"/>
      <c r="QA62" s="319"/>
      <c r="QB62" s="319"/>
      <c r="QC62" s="319"/>
      <c r="QD62" s="319"/>
      <c r="QE62" s="319"/>
      <c r="QF62" s="319"/>
      <c r="QG62" s="319"/>
      <c r="QH62" s="319"/>
      <c r="QI62" s="319"/>
      <c r="QJ62" s="319"/>
      <c r="QK62" s="319"/>
      <c r="QL62" s="319"/>
      <c r="QM62" s="319"/>
      <c r="QN62" s="319"/>
      <c r="QO62" s="319"/>
      <c r="QP62" s="319"/>
      <c r="QQ62" s="319"/>
      <c r="QR62" s="319"/>
    </row>
    <row r="63" spans="1:460" ht="12.75">
      <c r="A63" s="327"/>
      <c r="B63" s="328"/>
      <c r="C63" s="328"/>
      <c r="D63" s="328"/>
      <c r="E63" s="329">
        <f t="shared" si="36"/>
        <v>0</v>
      </c>
      <c r="F63" s="2" t="s">
        <v>339</v>
      </c>
      <c r="G63" s="330"/>
      <c r="H63" s="331"/>
      <c r="I63" s="32">
        <v>61</v>
      </c>
      <c r="J63" s="330"/>
      <c r="K63" s="345"/>
      <c r="L63" s="345"/>
      <c r="M63" s="345"/>
      <c r="N63" s="331"/>
      <c r="O63" s="351">
        <v>1972</v>
      </c>
      <c r="S63" s="364">
        <f t="shared" si="37"/>
        <v>0</v>
      </c>
      <c r="T63" s="365">
        <f t="shared" si="34"/>
        <v>0</v>
      </c>
      <c r="U63" s="365">
        <f t="shared" si="38"/>
        <v>0</v>
      </c>
      <c r="V63" s="366">
        <f t="shared" si="39"/>
        <v>0</v>
      </c>
      <c r="W63" s="370">
        <f t="shared" si="44"/>
        <v>0</v>
      </c>
      <c r="Y63" s="414"/>
      <c r="Z63" s="414"/>
      <c r="AA63" s="414"/>
      <c r="AB63" s="414"/>
      <c r="AC63" s="415"/>
      <c r="AD63" s="414"/>
      <c r="AE63" s="414"/>
      <c r="AF63" s="414"/>
      <c r="AG63" s="410"/>
      <c r="AH63" s="410"/>
      <c r="AI63" s="410"/>
      <c r="AJ63" s="410"/>
      <c r="AK63" s="410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320">
        <f>业绩录入!AC170</f>
        <v>0</v>
      </c>
      <c r="BN63" s="231"/>
      <c r="BO63" s="231"/>
      <c r="BP63" s="231"/>
      <c r="BQ63" s="231"/>
      <c r="BR63" s="231"/>
      <c r="BS63" s="231"/>
      <c r="BT63" s="320"/>
      <c r="BU63" s="320"/>
      <c r="BV63" s="320"/>
      <c r="BW63" s="320"/>
      <c r="BX63" s="320"/>
      <c r="BY63" s="320"/>
      <c r="BZ63" s="320"/>
      <c r="CA63" s="320"/>
      <c r="CB63" s="320"/>
      <c r="CC63" s="320"/>
      <c r="CL63" s="320"/>
      <c r="CQ63" s="320"/>
      <c r="CR63" s="320"/>
      <c r="CS63" s="320"/>
      <c r="CU63" s="320"/>
      <c r="CV63" s="320"/>
      <c r="CW63" s="320"/>
      <c r="CX63" s="320"/>
      <c r="CY63" s="320"/>
      <c r="CZ63" s="320"/>
      <c r="DA63" s="320"/>
    </row>
    <row r="64" spans="1:460" ht="12.75">
      <c r="A64" s="327"/>
      <c r="B64" s="328"/>
      <c r="C64" s="328"/>
      <c r="D64" s="328"/>
      <c r="E64" s="329">
        <f t="shared" si="36"/>
        <v>0</v>
      </c>
      <c r="G64" s="330"/>
      <c r="H64" s="331"/>
      <c r="I64" s="32">
        <v>62</v>
      </c>
      <c r="J64" s="330"/>
      <c r="K64" s="345"/>
      <c r="L64" s="345"/>
      <c r="M64" s="345"/>
      <c r="N64" s="331"/>
      <c r="O64" s="351">
        <v>1971</v>
      </c>
      <c r="S64" s="364">
        <f t="shared" si="37"/>
        <v>0</v>
      </c>
      <c r="T64" s="365">
        <f t="shared" si="34"/>
        <v>0</v>
      </c>
      <c r="U64" s="365">
        <f t="shared" si="38"/>
        <v>0</v>
      </c>
      <c r="V64" s="366">
        <f t="shared" si="39"/>
        <v>0</v>
      </c>
      <c r="W64" s="370">
        <f t="shared" si="44"/>
        <v>0</v>
      </c>
      <c r="Y64" s="414"/>
      <c r="Z64" s="414"/>
      <c r="AA64" s="414"/>
      <c r="AB64" s="414"/>
      <c r="AC64" s="415"/>
      <c r="AD64" s="414"/>
      <c r="AE64" s="414"/>
      <c r="AF64" s="414"/>
      <c r="AG64" s="410"/>
      <c r="AH64" s="410"/>
      <c r="AI64" s="410"/>
      <c r="AJ64" s="410"/>
      <c r="AK64" s="410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320">
        <f>业绩录入!AC171</f>
        <v>0</v>
      </c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L64" s="231"/>
      <c r="CQ64" s="231"/>
      <c r="CR64" s="231"/>
      <c r="CS64" s="231"/>
      <c r="CU64" s="231"/>
      <c r="CV64" s="231"/>
      <c r="CW64" s="231"/>
      <c r="CX64" s="231"/>
      <c r="CY64" s="231"/>
      <c r="CZ64" s="231"/>
      <c r="DA64" s="231"/>
    </row>
    <row r="65" spans="1:105">
      <c r="A65" s="327"/>
      <c r="B65" s="328"/>
      <c r="C65" s="328"/>
      <c r="D65" s="328"/>
      <c r="E65" s="329">
        <f t="shared" si="36"/>
        <v>0</v>
      </c>
      <c r="F65" s="2" t="str">
        <f>F61&amp;"："&amp;F62</f>
        <v>范勇：总经理</v>
      </c>
      <c r="G65" s="330"/>
      <c r="H65" s="331"/>
      <c r="I65" s="32">
        <v>63</v>
      </c>
      <c r="J65" s="330"/>
      <c r="K65" s="345"/>
      <c r="L65" s="345"/>
      <c r="M65" s="345"/>
      <c r="N65" s="331"/>
      <c r="O65" s="351">
        <v>1970</v>
      </c>
      <c r="S65" s="364">
        <f t="shared" si="37"/>
        <v>0</v>
      </c>
      <c r="T65" s="365">
        <f t="shared" si="34"/>
        <v>0</v>
      </c>
      <c r="U65" s="365">
        <f t="shared" si="38"/>
        <v>0</v>
      </c>
      <c r="V65" s="366">
        <f t="shared" si="39"/>
        <v>0</v>
      </c>
      <c r="W65" s="370">
        <f t="shared" si="44"/>
        <v>0</v>
      </c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K65" s="319"/>
      <c r="BL65" s="320">
        <f>业绩录入!AC172</f>
        <v>0</v>
      </c>
      <c r="BT65" s="319"/>
      <c r="BU65" s="319"/>
      <c r="BV65" s="319"/>
      <c r="BW65" s="319"/>
      <c r="BX65" s="319"/>
      <c r="BY65" s="319"/>
      <c r="BZ65" s="319"/>
      <c r="CA65" s="319"/>
      <c r="CB65" s="319"/>
      <c r="CC65" s="319"/>
      <c r="CL65" s="319"/>
      <c r="CQ65" s="319"/>
      <c r="CR65" s="319"/>
      <c r="CS65" s="319"/>
      <c r="CU65" s="319"/>
      <c r="CV65" s="319"/>
      <c r="CW65" s="319"/>
      <c r="CX65" s="319"/>
      <c r="CY65" s="319"/>
      <c r="CZ65" s="319"/>
      <c r="DA65" s="319"/>
    </row>
    <row r="66" spans="1:105">
      <c r="A66" s="327"/>
      <c r="B66" s="328"/>
      <c r="C66" s="328"/>
      <c r="D66" s="328"/>
      <c r="E66" s="329">
        <f t="shared" si="36"/>
        <v>0</v>
      </c>
      <c r="G66" s="330"/>
      <c r="H66" s="331"/>
      <c r="I66" s="32">
        <v>64</v>
      </c>
      <c r="J66" s="330"/>
      <c r="K66" s="345"/>
      <c r="L66" s="345"/>
      <c r="M66" s="345"/>
      <c r="N66" s="331"/>
      <c r="O66" s="351">
        <v>1969</v>
      </c>
      <c r="S66" s="364">
        <f t="shared" si="37"/>
        <v>0</v>
      </c>
      <c r="T66" s="365">
        <f t="shared" si="34"/>
        <v>0</v>
      </c>
      <c r="U66" s="365">
        <f t="shared" si="38"/>
        <v>0</v>
      </c>
      <c r="V66" s="366">
        <f t="shared" si="39"/>
        <v>0</v>
      </c>
      <c r="W66" s="370">
        <f t="shared" si="44"/>
        <v>0</v>
      </c>
      <c r="BK66" s="319"/>
      <c r="BM66" s="231"/>
      <c r="BT66" s="320"/>
      <c r="BU66" s="320"/>
      <c r="BV66" s="320"/>
      <c r="BW66" s="320"/>
      <c r="BX66" s="320"/>
      <c r="BY66" s="320"/>
      <c r="BZ66" s="320"/>
      <c r="CA66" s="320"/>
      <c r="CB66" s="320"/>
      <c r="CC66" s="320"/>
      <c r="CL66" s="320"/>
      <c r="CQ66" s="320"/>
      <c r="CR66" s="320"/>
      <c r="CS66" s="320"/>
      <c r="CU66" s="320"/>
      <c r="CV66" s="320"/>
      <c r="CW66" s="320"/>
      <c r="CX66" s="320"/>
      <c r="CY66" s="320"/>
      <c r="CZ66" s="320"/>
      <c r="DA66" s="320"/>
    </row>
    <row r="67" spans="1:105">
      <c r="A67" s="327"/>
      <c r="B67" s="328"/>
      <c r="C67" s="328"/>
      <c r="D67" s="328"/>
      <c r="E67" s="329">
        <f t="shared" si="36"/>
        <v>0</v>
      </c>
      <c r="G67" s="330"/>
      <c r="H67" s="331"/>
      <c r="I67" s="32">
        <v>65</v>
      </c>
      <c r="J67" s="330"/>
      <c r="K67" s="345"/>
      <c r="L67" s="345"/>
      <c r="M67" s="346"/>
      <c r="N67" s="354"/>
      <c r="O67" s="351">
        <v>1968</v>
      </c>
      <c r="S67" s="364">
        <f t="shared" si="37"/>
        <v>0</v>
      </c>
      <c r="T67" s="365">
        <f t="shared" si="34"/>
        <v>0</v>
      </c>
      <c r="U67" s="365">
        <f t="shared" si="38"/>
        <v>0</v>
      </c>
      <c r="V67" s="366">
        <f t="shared" si="39"/>
        <v>0</v>
      </c>
      <c r="W67" s="370">
        <f t="shared" si="44"/>
        <v>0</v>
      </c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L67" s="231"/>
      <c r="CQ67" s="231"/>
      <c r="CR67" s="231"/>
      <c r="CS67" s="231"/>
      <c r="CU67" s="231"/>
      <c r="CV67" s="231"/>
      <c r="CW67" s="231"/>
      <c r="CX67" s="231"/>
      <c r="CY67" s="231"/>
      <c r="CZ67" s="231"/>
      <c r="DA67" s="231"/>
    </row>
    <row r="68" spans="1:105">
      <c r="A68" s="327"/>
      <c r="B68" s="328"/>
      <c r="C68" s="328"/>
      <c r="D68" s="328"/>
      <c r="E68" s="329">
        <f t="shared" si="36"/>
        <v>0</v>
      </c>
      <c r="G68" s="330"/>
      <c r="H68" s="331"/>
      <c r="I68" s="32">
        <v>66</v>
      </c>
      <c r="J68" s="330"/>
      <c r="K68" s="345"/>
      <c r="L68" s="345"/>
      <c r="M68" s="346"/>
      <c r="N68" s="354"/>
      <c r="O68" s="351">
        <v>1967</v>
      </c>
      <c r="S68" s="364">
        <f t="shared" si="37"/>
        <v>0</v>
      </c>
      <c r="T68" s="365">
        <f t="shared" si="34"/>
        <v>0</v>
      </c>
      <c r="U68" s="365">
        <f t="shared" si="38"/>
        <v>0</v>
      </c>
      <c r="V68" s="366">
        <f t="shared" si="39"/>
        <v>0</v>
      </c>
      <c r="W68" s="370">
        <f t="shared" si="44"/>
        <v>0</v>
      </c>
      <c r="BT68" s="319"/>
      <c r="BU68" s="319"/>
      <c r="BV68" s="319"/>
      <c r="BW68" s="319"/>
      <c r="BX68" s="319"/>
      <c r="BY68" s="319"/>
      <c r="BZ68" s="319"/>
      <c r="CA68" s="319"/>
      <c r="CB68" s="319"/>
      <c r="CC68" s="319"/>
      <c r="CL68" s="319"/>
      <c r="CQ68" s="319"/>
      <c r="CR68" s="319"/>
      <c r="CS68" s="319"/>
      <c r="CU68" s="319"/>
      <c r="CV68" s="319"/>
      <c r="CW68" s="319"/>
      <c r="CX68" s="319"/>
      <c r="CY68" s="319"/>
      <c r="CZ68" s="319"/>
      <c r="DA68" s="319"/>
    </row>
    <row r="69" spans="1:105">
      <c r="A69" s="327"/>
      <c r="B69" s="328"/>
      <c r="C69" s="328"/>
      <c r="D69" s="328"/>
      <c r="E69" s="329">
        <f t="shared" si="36"/>
        <v>0</v>
      </c>
      <c r="G69" s="330"/>
      <c r="H69" s="331"/>
      <c r="I69" s="32">
        <v>67</v>
      </c>
      <c r="J69" s="330"/>
      <c r="K69" s="345"/>
      <c r="L69" s="345"/>
      <c r="M69" s="346"/>
      <c r="N69" s="354"/>
      <c r="O69" s="351">
        <v>1966</v>
      </c>
      <c r="S69" s="364">
        <f t="shared" si="37"/>
        <v>0</v>
      </c>
      <c r="T69" s="365">
        <f t="shared" si="34"/>
        <v>0</v>
      </c>
      <c r="U69" s="365">
        <f t="shared" si="38"/>
        <v>0</v>
      </c>
      <c r="V69" s="366">
        <f t="shared" si="39"/>
        <v>0</v>
      </c>
      <c r="W69" s="370">
        <f t="shared" si="44"/>
        <v>0</v>
      </c>
    </row>
    <row r="70" spans="1:105">
      <c r="A70" s="327"/>
      <c r="B70" s="328"/>
      <c r="C70" s="328"/>
      <c r="D70" s="328"/>
      <c r="E70" s="329">
        <f t="shared" si="36"/>
        <v>0</v>
      </c>
      <c r="G70" s="330"/>
      <c r="H70" s="331"/>
      <c r="I70" s="32">
        <v>68</v>
      </c>
      <c r="J70" s="330"/>
      <c r="K70" s="345"/>
      <c r="L70" s="345"/>
      <c r="M70" s="346"/>
      <c r="N70" s="354"/>
      <c r="O70" s="351">
        <v>1965</v>
      </c>
      <c r="S70" s="364">
        <f t="shared" si="37"/>
        <v>0</v>
      </c>
      <c r="T70" s="365">
        <f t="shared" si="34"/>
        <v>0</v>
      </c>
      <c r="U70" s="365">
        <f t="shared" si="38"/>
        <v>0</v>
      </c>
      <c r="V70" s="366">
        <f t="shared" si="39"/>
        <v>0</v>
      </c>
      <c r="W70" s="370">
        <f t="shared" si="44"/>
        <v>0</v>
      </c>
    </row>
    <row r="71" spans="1:105">
      <c r="A71" s="327"/>
      <c r="B71" s="328"/>
      <c r="C71" s="328"/>
      <c r="D71" s="328"/>
      <c r="E71" s="329">
        <f t="shared" ref="E71:E102" si="51">IF(D71=0,0,ROW(A69))</f>
        <v>0</v>
      </c>
      <c r="G71" s="542"/>
      <c r="H71" s="543"/>
      <c r="I71" s="32">
        <v>69</v>
      </c>
      <c r="J71" s="542"/>
      <c r="K71" s="550"/>
      <c r="L71" s="550"/>
      <c r="M71" s="551"/>
      <c r="N71" s="552"/>
      <c r="O71" s="351">
        <v>1964</v>
      </c>
      <c r="S71" s="364">
        <f t="shared" si="37"/>
        <v>0</v>
      </c>
      <c r="T71" s="560">
        <f t="shared" si="34"/>
        <v>0</v>
      </c>
      <c r="U71" s="365">
        <f t="shared" si="38"/>
        <v>0</v>
      </c>
      <c r="V71" s="366">
        <f t="shared" si="39"/>
        <v>0</v>
      </c>
      <c r="W71" s="561">
        <f t="shared" si="44"/>
        <v>0</v>
      </c>
    </row>
    <row r="72" spans="1:105">
      <c r="A72" s="327"/>
      <c r="B72" s="328"/>
      <c r="C72" s="328"/>
      <c r="D72" s="328"/>
      <c r="E72" s="329">
        <f t="shared" si="51"/>
        <v>0</v>
      </c>
      <c r="S72" s="467">
        <f>COUNTIF(S3:S71,"*")</f>
        <v>16</v>
      </c>
      <c r="T72" s="562">
        <f>COUNTIF(T3:T71,"*")</f>
        <v>4</v>
      </c>
      <c r="U72" s="562">
        <f>COUNTIF(U3:U71,"*")</f>
        <v>11</v>
      </c>
      <c r="V72" s="562">
        <f>COUNTIF(V3:V71,"*")</f>
        <v>14</v>
      </c>
      <c r="W72" s="481">
        <f>COUNTIF(W6:W71,"*")</f>
        <v>15</v>
      </c>
    </row>
    <row r="73" spans="1:105">
      <c r="A73" s="327"/>
      <c r="B73" s="328"/>
      <c r="C73" s="328"/>
      <c r="D73" s="328"/>
      <c r="E73" s="329">
        <f t="shared" si="51"/>
        <v>0</v>
      </c>
      <c r="G73" s="1083"/>
      <c r="H73" s="1084"/>
      <c r="S73" s="1049" t="s">
        <v>340</v>
      </c>
      <c r="T73" s="1049"/>
      <c r="U73" s="563" t="s">
        <v>238</v>
      </c>
      <c r="V73" s="564" t="s">
        <v>144</v>
      </c>
      <c r="W73" s="565"/>
    </row>
    <row r="74" spans="1:105">
      <c r="A74" s="327"/>
      <c r="B74" s="328"/>
      <c r="C74" s="328"/>
      <c r="D74" s="328"/>
      <c r="E74" s="329">
        <f t="shared" si="51"/>
        <v>0</v>
      </c>
      <c r="G74" s="317"/>
      <c r="H74" s="319"/>
      <c r="S74" s="1085" t="s">
        <v>341</v>
      </c>
      <c r="T74" s="1085"/>
      <c r="U74" s="487" t="s">
        <v>238</v>
      </c>
      <c r="V74" s="566" t="s">
        <v>144</v>
      </c>
      <c r="W74" s="486"/>
    </row>
    <row r="75" spans="1:105" s="315" customFormat="1" ht="15" customHeight="1">
      <c r="A75" s="327"/>
      <c r="B75" s="328"/>
      <c r="C75" s="328"/>
      <c r="D75" s="328"/>
      <c r="E75" s="329">
        <f t="shared" si="51"/>
        <v>0</v>
      </c>
      <c r="F75" s="318"/>
      <c r="G75" s="419"/>
      <c r="H75" s="317" t="s">
        <v>201</v>
      </c>
      <c r="AL75" s="318"/>
      <c r="AM75" s="318"/>
      <c r="AO75" s="578"/>
      <c r="AP75" s="579"/>
      <c r="AQ75" s="579"/>
      <c r="AR75" s="579"/>
      <c r="BL75" s="410"/>
      <c r="BM75" s="410"/>
    </row>
    <row r="76" spans="1:105">
      <c r="A76" s="327"/>
      <c r="B76" s="328"/>
      <c r="C76" s="328"/>
      <c r="D76" s="328"/>
      <c r="E76" s="329">
        <f t="shared" si="51"/>
        <v>0</v>
      </c>
    </row>
    <row r="77" spans="1:105">
      <c r="A77" s="327"/>
      <c r="B77" s="328"/>
      <c r="C77" s="328"/>
      <c r="D77" s="328"/>
      <c r="E77" s="329">
        <f t="shared" si="51"/>
        <v>0</v>
      </c>
      <c r="I77" s="2"/>
      <c r="X77" s="317"/>
      <c r="Y77" s="319"/>
      <c r="AB77" s="2">
        <f>COUNTIF($AB$81:$AB$149,"*")</f>
        <v>2</v>
      </c>
      <c r="AC77" s="570">
        <f>IF(AC80=H86,G78,0)</f>
        <v>0</v>
      </c>
    </row>
    <row r="78" spans="1:105" ht="15.95" customHeight="1">
      <c r="A78" s="327"/>
      <c r="B78" s="328"/>
      <c r="C78" s="328"/>
      <c r="D78" s="328"/>
      <c r="E78" s="329">
        <f t="shared" si="51"/>
        <v>0</v>
      </c>
      <c r="G78" s="544" t="s">
        <v>3</v>
      </c>
      <c r="H78" s="545" t="str">
        <f>IF($G$78=0,0,INDEX($A$3:$A$71,MATCH(G78,$B$3:$B$71,0)))</f>
        <v>投资人</v>
      </c>
      <c r="I78" s="553" t="s">
        <v>238</v>
      </c>
      <c r="J78" s="352" t="str">
        <f>IF(I78=0,0,INDEX($D$3:$D$71,MATCH(I$78,$B$3:$B$71,0)))</f>
        <v>贺欢</v>
      </c>
      <c r="K78" s="352" t="str">
        <f t="shared" ref="K78:P78" si="52">IF(J78=0,0,INDEX($D$3:$D$71,MATCH(J$78,$B$3:$B$71,0)))</f>
        <v>范勇</v>
      </c>
      <c r="L78" s="352" t="str">
        <f t="shared" si="52"/>
        <v>付姐</v>
      </c>
      <c r="M78" s="352" t="str">
        <f t="shared" si="52"/>
        <v>付姐</v>
      </c>
      <c r="N78" s="352" t="str">
        <f t="shared" si="52"/>
        <v>付姐</v>
      </c>
      <c r="O78" s="352" t="str">
        <f t="shared" si="52"/>
        <v>付姐</v>
      </c>
      <c r="P78" s="352" t="str">
        <f t="shared" si="52"/>
        <v>付姐</v>
      </c>
      <c r="Q78" s="352"/>
      <c r="R78" s="1090" t="s">
        <v>342</v>
      </c>
      <c r="S78" s="1090"/>
      <c r="T78" s="1090"/>
      <c r="U78" s="1090"/>
      <c r="V78" s="1090"/>
      <c r="W78" s="1090"/>
      <c r="X78" s="1091"/>
      <c r="Y78" s="571" t="str">
        <f>IF(Y80=5,"全员名单","归属名单")</f>
        <v>归属名单</v>
      </c>
      <c r="AB78" s="960" t="s">
        <v>343</v>
      </c>
      <c r="AC78" s="960"/>
    </row>
    <row r="79" spans="1:105" ht="15.95" customHeight="1">
      <c r="A79" s="327"/>
      <c r="B79" s="328"/>
      <c r="C79" s="328"/>
      <c r="D79" s="328"/>
      <c r="E79" s="329">
        <f t="shared" si="51"/>
        <v>0</v>
      </c>
      <c r="F79" s="2">
        <f>IFERROR(INDEX($J$77:$P$77,MATCH(O81,$I$78:$O$78,0)),0)</f>
        <v>0</v>
      </c>
      <c r="G79" s="544" t="s">
        <v>344</v>
      </c>
      <c r="H79" s="546" t="s">
        <v>4</v>
      </c>
      <c r="I79" s="352" t="str">
        <f>IF(I78=0,0,INDEX($A$3:$A$71,MATCH(I$78,$B$3:$B$71,0)))</f>
        <v>店长</v>
      </c>
      <c r="J79" s="352" t="str">
        <f t="shared" ref="J79:P79" si="53">IF(J78=0,0,INDEX($A$3:$A$71,MATCH(J$78,$B$3:$B$71,0)))</f>
        <v>副总</v>
      </c>
      <c r="K79" s="352" t="str">
        <f t="shared" si="53"/>
        <v>总经理</v>
      </c>
      <c r="L79" s="352" t="str">
        <f t="shared" si="53"/>
        <v>投资人</v>
      </c>
      <c r="M79" s="352" t="str">
        <f t="shared" si="53"/>
        <v>投资人</v>
      </c>
      <c r="N79" s="352" t="str">
        <f t="shared" si="53"/>
        <v>投资人</v>
      </c>
      <c r="O79" s="352" t="str">
        <f t="shared" si="53"/>
        <v>投资人</v>
      </c>
      <c r="P79" s="352" t="str">
        <f t="shared" si="53"/>
        <v>投资人</v>
      </c>
      <c r="Q79" s="352"/>
      <c r="R79" s="1092"/>
      <c r="S79" s="1092"/>
      <c r="T79" s="1092"/>
      <c r="U79" s="1092"/>
      <c r="V79" s="1092"/>
      <c r="W79" s="1092"/>
      <c r="X79" s="1093"/>
      <c r="Y79" s="572">
        <f>COUNTIF(Y81:Y149,"*")</f>
        <v>16</v>
      </c>
      <c r="AB79" s="960"/>
      <c r="AC79" s="960"/>
      <c r="AE79" s="419"/>
      <c r="AF79" s="319"/>
    </row>
    <row r="80" spans="1:105" ht="15.95" customHeight="1">
      <c r="A80" s="327"/>
      <c r="B80" s="328"/>
      <c r="C80" s="328"/>
      <c r="D80" s="328"/>
      <c r="E80" s="329">
        <f t="shared" si="51"/>
        <v>0</v>
      </c>
      <c r="F80" s="317"/>
      <c r="G80" s="544" t="s">
        <v>345</v>
      </c>
      <c r="H80" s="546">
        <f>COUNTIF(G81:G149,"*")</f>
        <v>16</v>
      </c>
      <c r="I80" s="554" t="s">
        <v>166</v>
      </c>
      <c r="J80" s="555" t="s">
        <v>346</v>
      </c>
      <c r="K80" s="556" t="s">
        <v>185</v>
      </c>
      <c r="L80" s="556" t="s">
        <v>320</v>
      </c>
      <c r="M80" s="557" t="s">
        <v>325</v>
      </c>
      <c r="N80" s="557" t="s">
        <v>174</v>
      </c>
      <c r="O80" s="556" t="s">
        <v>283</v>
      </c>
      <c r="P80" s="557" t="s">
        <v>278</v>
      </c>
      <c r="Q80" s="556" t="s">
        <v>347</v>
      </c>
      <c r="R80" s="567" t="s">
        <v>185</v>
      </c>
      <c r="S80" s="567" t="s">
        <v>320</v>
      </c>
      <c r="T80" s="568" t="s">
        <v>325</v>
      </c>
      <c r="U80" s="568" t="s">
        <v>174</v>
      </c>
      <c r="V80" s="567" t="s">
        <v>283</v>
      </c>
      <c r="W80" s="568" t="s">
        <v>278</v>
      </c>
      <c r="X80" s="567" t="s">
        <v>347</v>
      </c>
      <c r="Y80" s="573">
        <v>1</v>
      </c>
      <c r="AA80" s="574"/>
      <c r="AB80" s="352" t="str">
        <f>IF(H78=H82,H84,IF(H78=H83,H84,IF(H78=H84,H84,IF(H78=H85,H85))))</f>
        <v>副总</v>
      </c>
      <c r="AC80" s="352" t="str">
        <f>IF(AB80=H84,H85,IF(AB80=H85,H86,))</f>
        <v>店长</v>
      </c>
      <c r="AD80" s="575" t="str">
        <f>IF(AC80=H86,SUMPRODUCT(($B$3:$B$149=$G$78)*$E$3:$E$149),"")</f>
        <v/>
      </c>
      <c r="AE80" s="110"/>
      <c r="AF80" s="574"/>
    </row>
    <row r="81" spans="1:70" ht="15.95" customHeight="1">
      <c r="A81" s="327"/>
      <c r="B81" s="328"/>
      <c r="C81" s="328"/>
      <c r="D81" s="328"/>
      <c r="E81" s="329">
        <f t="shared" si="51"/>
        <v>0</v>
      </c>
      <c r="F81" s="547" t="str">
        <f t="shared" ref="F81:F89" si="54">IFERROR(INDEX($A$3:$A$149,MATCH(G81,$B$3:$B$149,0)),0)</f>
        <v>投资人</v>
      </c>
      <c r="G81" s="352" t="str">
        <f t="shared" ref="G81:G89" si="55">IF($H$78="投资人",X81,IFERROR(INDEX($B$3:$B$149,MATCH(SMALL($I$81:$I$149,ROW(A1)),$E$3:$E$149,0)),0))</f>
        <v>付姐</v>
      </c>
      <c r="H81" s="548" t="s">
        <v>348</v>
      </c>
      <c r="I81" s="558">
        <f t="shared" ref="I81:I89" si="56">IF(SUMPRODUCT(($R$81:$X$149=$B3)*$E3)=0,10000,SUMPRODUCT(($R$81:$X$149=$B3)*$E3))</f>
        <v>7</v>
      </c>
      <c r="J81" s="558">
        <f t="shared" ref="J81:J89" si="57">IF(SUMPRODUCT(($G$78=$D3)*$E3)=0,10000,SUMPRODUCT(($G$78=$D3)*$E3))</f>
        <v>1</v>
      </c>
      <c r="K81" s="559">
        <f t="shared" ref="K81:K89" si="58">IF(SUMPRODUCT((R$81:R$149=$D3)*$E3)=0,10000,SUMPRODUCT((R$81:R$149=$D3)*$E3))</f>
        <v>1</v>
      </c>
      <c r="L81" s="559">
        <f t="shared" ref="L81:Q81" si="59">IF(SUMPRODUCT((S$81:S$149=$D3)*$E3)=0,10000,SUMPRODUCT((S$81:S$149=$D3)*$E3))</f>
        <v>1</v>
      </c>
      <c r="M81" s="559">
        <f t="shared" si="59"/>
        <v>1</v>
      </c>
      <c r="N81" s="559">
        <f t="shared" si="59"/>
        <v>1</v>
      </c>
      <c r="O81" s="559">
        <f t="shared" si="59"/>
        <v>1</v>
      </c>
      <c r="P81" s="559">
        <f t="shared" si="59"/>
        <v>1</v>
      </c>
      <c r="Q81" s="559">
        <f t="shared" si="59"/>
        <v>1</v>
      </c>
      <c r="R81" s="569" t="str">
        <f>IFERROR(INDEX($B$3:$B$149,MATCH(SMALL($J$81:$J$149,ROW(B1)),$E$3:$E$149,0)),0)</f>
        <v>付姐</v>
      </c>
      <c r="S81" s="569" t="str">
        <f t="shared" ref="S81:X81" si="60">IFERROR(INDEX($B$3:$B$149,MATCH(SMALL(K$81:K$149,ROW(D1)),$E$3:$E$149,0)),0)</f>
        <v>付姐</v>
      </c>
      <c r="T81" s="569" t="str">
        <f t="shared" si="60"/>
        <v>付姐</v>
      </c>
      <c r="U81" s="569" t="str">
        <f t="shared" si="60"/>
        <v>付姐</v>
      </c>
      <c r="V81" s="569" t="str">
        <f t="shared" si="60"/>
        <v>付姐</v>
      </c>
      <c r="W81" s="569" t="str">
        <f t="shared" si="60"/>
        <v>付姐</v>
      </c>
      <c r="X81" s="569" t="str">
        <f t="shared" si="60"/>
        <v>付姐</v>
      </c>
      <c r="Y81" s="576" t="str">
        <f>IF(Y80=5,B3,G81)</f>
        <v>付姐</v>
      </c>
      <c r="AA81" s="577" t="str">
        <f>IF(A3=$AB$80,E3,"")</f>
        <v/>
      </c>
      <c r="AB81" s="352" t="str">
        <f>IFERROR(INDEX($B$3:$B$149,MATCH(SMALL($AA$81:$AA$149,ROW(B1)),$E$3:$E$149,0)),0)</f>
        <v>贺欢</v>
      </c>
      <c r="AC81" s="352" t="str">
        <f>IFERROR(INDEX($B$3:$B$149,MATCH(SMALL($AD$80:$AD$149,ROW(C1)),$E$3:$E$149,0)),0)</f>
        <v>华华</v>
      </c>
      <c r="AD81" s="570" t="str">
        <f>IF($AB$80=$H$84,(IF(A3=$AC$80,E3,"")),(IF(D3=$AC$80,E3,"")))</f>
        <v/>
      </c>
      <c r="AE81" s="320"/>
      <c r="AF81" s="320"/>
    </row>
    <row r="82" spans="1:70" ht="15.95" customHeight="1">
      <c r="A82" s="327"/>
      <c r="B82" s="328"/>
      <c r="C82" s="328"/>
      <c r="D82" s="328"/>
      <c r="E82" s="329">
        <f t="shared" si="51"/>
        <v>0</v>
      </c>
      <c r="F82" s="547" t="str">
        <f t="shared" si="54"/>
        <v>总经理</v>
      </c>
      <c r="G82" s="352" t="str">
        <f t="shared" si="55"/>
        <v>范勇</v>
      </c>
      <c r="H82" s="549" t="s">
        <v>185</v>
      </c>
      <c r="I82" s="558">
        <f t="shared" si="56"/>
        <v>14</v>
      </c>
      <c r="J82" s="558">
        <f t="shared" si="57"/>
        <v>2</v>
      </c>
      <c r="K82" s="559">
        <f t="shared" si="58"/>
        <v>2</v>
      </c>
      <c r="L82" s="559">
        <f t="shared" ref="L82:Q82" si="61">IF(SUMPRODUCT((S$81:S$149=$D4)*$E4)=0,10000,SUMPRODUCT((S$81:S$149=$D4)*$E4))</f>
        <v>2</v>
      </c>
      <c r="M82" s="559">
        <f t="shared" si="61"/>
        <v>2</v>
      </c>
      <c r="N82" s="559">
        <f t="shared" si="61"/>
        <v>2</v>
      </c>
      <c r="O82" s="559">
        <f t="shared" si="61"/>
        <v>2</v>
      </c>
      <c r="P82" s="559">
        <f t="shared" si="61"/>
        <v>2</v>
      </c>
      <c r="Q82" s="559">
        <f t="shared" si="61"/>
        <v>2</v>
      </c>
      <c r="R82" s="569" t="str">
        <f t="shared" ref="R82:R89" si="62">IFERROR(INDEX($B$3:$B$149,MATCH(SMALL($J$81:$J$149,ROW(B2)),$E$3:$E$149,0)),0)</f>
        <v>范勇</v>
      </c>
      <c r="S82" s="569" t="str">
        <f t="shared" ref="S82:X89" si="63">IFERROR(INDEX($B$3:$B$149,MATCH(SMALL(K$81:K$149,ROW(D2)),$E$3:$E$149,0)),0)</f>
        <v>范勇</v>
      </c>
      <c r="T82" s="569" t="str">
        <f t="shared" si="63"/>
        <v>范勇</v>
      </c>
      <c r="U82" s="569" t="str">
        <f t="shared" si="63"/>
        <v>范勇</v>
      </c>
      <c r="V82" s="569" t="str">
        <f t="shared" si="63"/>
        <v>范勇</v>
      </c>
      <c r="W82" s="569" t="str">
        <f t="shared" si="63"/>
        <v>范勇</v>
      </c>
      <c r="X82" s="569" t="str">
        <f t="shared" si="63"/>
        <v>范勇</v>
      </c>
      <c r="Y82" s="576" t="str">
        <f>IF(Y78=5,B4,G82)</f>
        <v>范勇</v>
      </c>
      <c r="AA82" s="577" t="str">
        <f t="shared" ref="AA82:AA113" si="64">IF(A4=$AB$80,E4,"")</f>
        <v/>
      </c>
      <c r="AB82" s="352" t="str">
        <f t="shared" ref="AB82:AB113" si="65">IFERROR(INDEX($B$3:$B$149,MATCH(SMALL($AA$81:$AA$149,ROW(B2)),$E$3:$E$149,0)),0)</f>
        <v>志强</v>
      </c>
      <c r="AC82" s="352" t="str">
        <f t="shared" ref="AC82:AC113" si="66">IFERROR(INDEX($B$3:$B$149,MATCH(SMALL($AD$80:$AD$149,ROW(C2)),$E$3:$E$149,0)),0)</f>
        <v>阿郎</v>
      </c>
      <c r="AD82" s="570" t="str">
        <f>IF($AC$77=0,(IF(A4=$AC$80,E4,"")),(IF(D4=$AC$77,E4,"")))</f>
        <v/>
      </c>
      <c r="AE82" s="320"/>
      <c r="AF82" s="320"/>
      <c r="AG82" s="463"/>
    </row>
    <row r="83" spans="1:70" ht="15.95" customHeight="1">
      <c r="A83" s="327"/>
      <c r="B83" s="328"/>
      <c r="C83" s="328"/>
      <c r="D83" s="328"/>
      <c r="E83" s="329">
        <f t="shared" si="51"/>
        <v>0</v>
      </c>
      <c r="F83" s="547" t="str">
        <f t="shared" si="54"/>
        <v>副总</v>
      </c>
      <c r="G83" s="352" t="str">
        <f t="shared" si="55"/>
        <v>贺欢</v>
      </c>
      <c r="H83" s="549" t="s">
        <v>176</v>
      </c>
      <c r="I83" s="558">
        <f t="shared" si="56"/>
        <v>18</v>
      </c>
      <c r="J83" s="558">
        <f t="shared" si="57"/>
        <v>10000</v>
      </c>
      <c r="K83" s="559">
        <f t="shared" si="58"/>
        <v>3</v>
      </c>
      <c r="L83" s="559">
        <f t="shared" ref="L83:Q83" si="67">IF(SUMPRODUCT((S$81:S$149=$D5)*$E5)=0,10000,SUMPRODUCT((S$81:S$149=$D5)*$E5))</f>
        <v>3</v>
      </c>
      <c r="M83" s="559">
        <f t="shared" si="67"/>
        <v>3</v>
      </c>
      <c r="N83" s="559">
        <f t="shared" si="67"/>
        <v>3</v>
      </c>
      <c r="O83" s="559">
        <f t="shared" si="67"/>
        <v>3</v>
      </c>
      <c r="P83" s="559">
        <f t="shared" si="67"/>
        <v>3</v>
      </c>
      <c r="Q83" s="559">
        <f t="shared" si="67"/>
        <v>3</v>
      </c>
      <c r="R83" s="569">
        <f t="shared" si="62"/>
        <v>0</v>
      </c>
      <c r="S83" s="569" t="str">
        <f t="shared" si="63"/>
        <v>贺欢</v>
      </c>
      <c r="T83" s="569" t="str">
        <f t="shared" si="63"/>
        <v>贺欢</v>
      </c>
      <c r="U83" s="569" t="str">
        <f t="shared" si="63"/>
        <v>贺欢</v>
      </c>
      <c r="V83" s="569" t="str">
        <f t="shared" si="63"/>
        <v>贺欢</v>
      </c>
      <c r="W83" s="569" t="str">
        <f t="shared" si="63"/>
        <v>贺欢</v>
      </c>
      <c r="X83" s="569" t="str">
        <f t="shared" si="63"/>
        <v>贺欢</v>
      </c>
      <c r="Y83" s="576" t="str">
        <f t="shared" ref="Y83:Y113" si="68">IF(Y81=5,B5,G83)</f>
        <v>贺欢</v>
      </c>
      <c r="AA83" s="577">
        <f t="shared" si="64"/>
        <v>3</v>
      </c>
      <c r="AB83" s="352">
        <f t="shared" ref="AB83:AB92" si="69">IFERROR(INDEX($B$3:$B$149,MATCH(SMALL($AA$81:$AA$149,ROW(B3)),$E$3:$E$149,0)),0)</f>
        <v>0</v>
      </c>
      <c r="AC83" s="352" t="str">
        <f t="shared" si="66"/>
        <v>雷艳</v>
      </c>
      <c r="AD83" s="570" t="str">
        <f t="shared" ref="AD83:AD114" si="70">IF($AC$77=0,(IF(A5=$AC$80,E5,"")),(IF(D5=$AC$77,E5,"")))</f>
        <v/>
      </c>
      <c r="AE83" s="320"/>
      <c r="AF83" s="320"/>
      <c r="AG83" s="463"/>
    </row>
    <row r="84" spans="1:70" ht="15.95" customHeight="1">
      <c r="A84" s="327"/>
      <c r="B84" s="328"/>
      <c r="C84" s="328"/>
      <c r="D84" s="328"/>
      <c r="E84" s="329">
        <f t="shared" si="51"/>
        <v>0</v>
      </c>
      <c r="F84" s="547" t="str">
        <f t="shared" si="54"/>
        <v>副总</v>
      </c>
      <c r="G84" s="352" t="str">
        <f t="shared" si="55"/>
        <v>志强</v>
      </c>
      <c r="H84" s="549" t="s">
        <v>175</v>
      </c>
      <c r="I84" s="558">
        <f t="shared" si="56"/>
        <v>24</v>
      </c>
      <c r="J84" s="558">
        <f t="shared" si="57"/>
        <v>10000</v>
      </c>
      <c r="K84" s="559">
        <f t="shared" si="58"/>
        <v>4</v>
      </c>
      <c r="L84" s="559">
        <f t="shared" ref="L84:Q84" si="71">IF(SUMPRODUCT((S$81:S$149=$D6)*$E6)=0,10000,SUMPRODUCT((S$81:S$149=$D6)*$E6))</f>
        <v>4</v>
      </c>
      <c r="M84" s="559">
        <f t="shared" si="71"/>
        <v>4</v>
      </c>
      <c r="N84" s="559">
        <f t="shared" si="71"/>
        <v>4</v>
      </c>
      <c r="O84" s="559">
        <f t="shared" si="71"/>
        <v>4</v>
      </c>
      <c r="P84" s="559">
        <f t="shared" si="71"/>
        <v>4</v>
      </c>
      <c r="Q84" s="559">
        <f t="shared" si="71"/>
        <v>4</v>
      </c>
      <c r="R84" s="569">
        <f t="shared" si="62"/>
        <v>0</v>
      </c>
      <c r="S84" s="569" t="str">
        <f t="shared" si="63"/>
        <v>志强</v>
      </c>
      <c r="T84" s="569" t="str">
        <f t="shared" si="63"/>
        <v>志强</v>
      </c>
      <c r="U84" s="569" t="str">
        <f t="shared" si="63"/>
        <v>志强</v>
      </c>
      <c r="V84" s="569" t="str">
        <f t="shared" si="63"/>
        <v>志强</v>
      </c>
      <c r="W84" s="569" t="str">
        <f t="shared" si="63"/>
        <v>志强</v>
      </c>
      <c r="X84" s="569" t="str">
        <f t="shared" si="63"/>
        <v>志强</v>
      </c>
      <c r="Y84" s="576" t="str">
        <f t="shared" si="68"/>
        <v>志强</v>
      </c>
      <c r="AA84" s="577">
        <f t="shared" si="64"/>
        <v>4</v>
      </c>
      <c r="AB84" s="352">
        <f t="shared" si="69"/>
        <v>0</v>
      </c>
      <c r="AC84" s="352" t="str">
        <f t="shared" si="66"/>
        <v>小新</v>
      </c>
      <c r="AD84" s="570" t="str">
        <f t="shared" si="70"/>
        <v/>
      </c>
      <c r="AE84" s="320"/>
      <c r="AF84" s="320"/>
      <c r="AG84" s="463"/>
    </row>
    <row r="85" spans="1:70" ht="15.95" customHeight="1">
      <c r="A85" s="327"/>
      <c r="B85" s="328"/>
      <c r="C85" s="328"/>
      <c r="D85" s="328"/>
      <c r="E85" s="329">
        <f t="shared" si="51"/>
        <v>0</v>
      </c>
      <c r="F85" s="547" t="str">
        <f t="shared" si="54"/>
        <v>店长</v>
      </c>
      <c r="G85" s="352" t="str">
        <f t="shared" si="55"/>
        <v>华华</v>
      </c>
      <c r="H85" s="549" t="s">
        <v>174</v>
      </c>
      <c r="I85" s="558">
        <f t="shared" si="56"/>
        <v>25</v>
      </c>
      <c r="J85" s="558">
        <f t="shared" si="57"/>
        <v>10000</v>
      </c>
      <c r="K85" s="559">
        <f t="shared" si="58"/>
        <v>10000</v>
      </c>
      <c r="L85" s="559">
        <f t="shared" ref="L85:Q85" si="72">IF(SUMPRODUCT((S$81:S$149=$D7)*$E7)=0,10000,SUMPRODUCT((S$81:S$149=$D7)*$E7))</f>
        <v>5</v>
      </c>
      <c r="M85" s="559">
        <f t="shared" si="72"/>
        <v>5</v>
      </c>
      <c r="N85" s="559">
        <f t="shared" si="72"/>
        <v>5</v>
      </c>
      <c r="O85" s="559">
        <f t="shared" si="72"/>
        <v>5</v>
      </c>
      <c r="P85" s="559">
        <f t="shared" si="72"/>
        <v>5</v>
      </c>
      <c r="Q85" s="559">
        <f t="shared" si="72"/>
        <v>5</v>
      </c>
      <c r="R85" s="569">
        <f t="shared" si="62"/>
        <v>0</v>
      </c>
      <c r="S85" s="569" t="str">
        <f t="shared" si="63"/>
        <v>蓝颜</v>
      </c>
      <c r="T85" s="569" t="str">
        <f t="shared" si="63"/>
        <v>华华</v>
      </c>
      <c r="U85" s="569" t="str">
        <f t="shared" si="63"/>
        <v>华华</v>
      </c>
      <c r="V85" s="569" t="str">
        <f t="shared" si="63"/>
        <v>华华</v>
      </c>
      <c r="W85" s="569" t="str">
        <f t="shared" si="63"/>
        <v>华华</v>
      </c>
      <c r="X85" s="569" t="str">
        <f t="shared" si="63"/>
        <v>华华</v>
      </c>
      <c r="Y85" s="576" t="str">
        <f t="shared" si="68"/>
        <v>华华</v>
      </c>
      <c r="AA85" s="577" t="str">
        <f t="shared" si="64"/>
        <v/>
      </c>
      <c r="AB85" s="352">
        <f t="shared" si="69"/>
        <v>0</v>
      </c>
      <c r="AC85" s="352">
        <f t="shared" si="66"/>
        <v>0</v>
      </c>
      <c r="AD85" s="570">
        <f t="shared" si="70"/>
        <v>5</v>
      </c>
      <c r="AG85" s="463"/>
    </row>
    <row r="86" spans="1:70" ht="15.95" customHeight="1">
      <c r="A86" s="327"/>
      <c r="B86" s="328"/>
      <c r="C86" s="328"/>
      <c r="D86" s="328"/>
      <c r="E86" s="329">
        <f t="shared" si="51"/>
        <v>0</v>
      </c>
      <c r="F86" s="547" t="str">
        <f t="shared" si="54"/>
        <v>店长</v>
      </c>
      <c r="G86" s="352" t="str">
        <f t="shared" si="55"/>
        <v>阿郎</v>
      </c>
      <c r="H86" s="549" t="s">
        <v>283</v>
      </c>
      <c r="I86" s="558">
        <f t="shared" si="56"/>
        <v>30</v>
      </c>
      <c r="J86" s="558">
        <f t="shared" si="57"/>
        <v>10000</v>
      </c>
      <c r="K86" s="559">
        <f t="shared" si="58"/>
        <v>10000</v>
      </c>
      <c r="L86" s="559">
        <f t="shared" ref="L86:Q86" si="73">IF(SUMPRODUCT((S$81:S$149=$D8)*$E8)=0,10000,SUMPRODUCT((S$81:S$149=$D8)*$E8))</f>
        <v>6</v>
      </c>
      <c r="M86" s="559">
        <f t="shared" si="73"/>
        <v>6</v>
      </c>
      <c r="N86" s="559">
        <f t="shared" si="73"/>
        <v>6</v>
      </c>
      <c r="O86" s="559">
        <f t="shared" si="73"/>
        <v>6</v>
      </c>
      <c r="P86" s="559">
        <f t="shared" si="73"/>
        <v>6</v>
      </c>
      <c r="Q86" s="559">
        <f t="shared" si="73"/>
        <v>6</v>
      </c>
      <c r="R86" s="569">
        <f t="shared" si="62"/>
        <v>0</v>
      </c>
      <c r="S86" s="569">
        <f t="shared" si="63"/>
        <v>0</v>
      </c>
      <c r="T86" s="569" t="str">
        <f t="shared" si="63"/>
        <v>阿郎</v>
      </c>
      <c r="U86" s="569" t="str">
        <f t="shared" si="63"/>
        <v>阿郎</v>
      </c>
      <c r="V86" s="569" t="str">
        <f t="shared" si="63"/>
        <v>阿郎</v>
      </c>
      <c r="W86" s="569" t="str">
        <f t="shared" si="63"/>
        <v>阿郎</v>
      </c>
      <c r="X86" s="569" t="str">
        <f t="shared" si="63"/>
        <v>阿郎</v>
      </c>
      <c r="Y86" s="576" t="str">
        <f t="shared" si="68"/>
        <v>阿郎</v>
      </c>
      <c r="AA86" s="577" t="str">
        <f t="shared" si="64"/>
        <v/>
      </c>
      <c r="AB86" s="352">
        <f t="shared" si="69"/>
        <v>0</v>
      </c>
      <c r="AC86" s="352">
        <f t="shared" si="66"/>
        <v>0</v>
      </c>
      <c r="AD86" s="570">
        <f t="shared" si="70"/>
        <v>6</v>
      </c>
      <c r="AG86" s="463"/>
    </row>
    <row r="87" spans="1:70" ht="15.95" customHeight="1">
      <c r="A87" s="327"/>
      <c r="B87" s="328"/>
      <c r="C87" s="328"/>
      <c r="D87" s="328"/>
      <c r="E87" s="329">
        <f t="shared" si="51"/>
        <v>0</v>
      </c>
      <c r="F87" s="547" t="str">
        <f t="shared" si="54"/>
        <v>店长</v>
      </c>
      <c r="G87" s="352" t="str">
        <f t="shared" si="55"/>
        <v>雷艳</v>
      </c>
      <c r="H87" s="549" t="s">
        <v>278</v>
      </c>
      <c r="I87" s="558">
        <f t="shared" si="56"/>
        <v>35</v>
      </c>
      <c r="J87" s="558">
        <f t="shared" si="57"/>
        <v>10000</v>
      </c>
      <c r="K87" s="559">
        <f t="shared" si="58"/>
        <v>10000</v>
      </c>
      <c r="L87" s="559">
        <f t="shared" ref="L87:Q87" si="74">IF(SUMPRODUCT((S$81:S$149=$D9)*$E9)=0,10000,SUMPRODUCT((S$81:S$149=$D9)*$E9))</f>
        <v>7</v>
      </c>
      <c r="M87" s="559">
        <f t="shared" si="74"/>
        <v>7</v>
      </c>
      <c r="N87" s="559">
        <f t="shared" si="74"/>
        <v>7</v>
      </c>
      <c r="O87" s="559">
        <f t="shared" si="74"/>
        <v>7</v>
      </c>
      <c r="P87" s="559">
        <f t="shared" si="74"/>
        <v>7</v>
      </c>
      <c r="Q87" s="559">
        <f t="shared" si="74"/>
        <v>7</v>
      </c>
      <c r="R87" s="569">
        <f t="shared" si="62"/>
        <v>0</v>
      </c>
      <c r="S87" s="569">
        <f t="shared" si="63"/>
        <v>0</v>
      </c>
      <c r="T87" s="569" t="str">
        <f t="shared" si="63"/>
        <v>雷艳</v>
      </c>
      <c r="U87" s="569" t="str">
        <f t="shared" si="63"/>
        <v>雷艳</v>
      </c>
      <c r="V87" s="569" t="str">
        <f t="shared" si="63"/>
        <v>雷艳</v>
      </c>
      <c r="W87" s="569" t="str">
        <f t="shared" si="63"/>
        <v>雷艳</v>
      </c>
      <c r="X87" s="569" t="str">
        <f t="shared" si="63"/>
        <v>雷艳</v>
      </c>
      <c r="Y87" s="576" t="str">
        <f t="shared" si="68"/>
        <v>雷艳</v>
      </c>
      <c r="AA87" s="577" t="str">
        <f t="shared" si="64"/>
        <v/>
      </c>
      <c r="AB87" s="352">
        <f t="shared" si="69"/>
        <v>0</v>
      </c>
      <c r="AC87" s="352">
        <f t="shared" si="66"/>
        <v>0</v>
      </c>
      <c r="AD87" s="570">
        <f t="shared" si="70"/>
        <v>7</v>
      </c>
      <c r="AG87" s="463"/>
    </row>
    <row r="88" spans="1:70" ht="15.95" customHeight="1">
      <c r="A88" s="327"/>
      <c r="B88" s="328"/>
      <c r="C88" s="328"/>
      <c r="D88" s="328"/>
      <c r="E88" s="329">
        <f t="shared" si="51"/>
        <v>0</v>
      </c>
      <c r="F88" s="547" t="str">
        <f t="shared" si="54"/>
        <v>店长</v>
      </c>
      <c r="G88" s="352" t="str">
        <f t="shared" si="55"/>
        <v>小新</v>
      </c>
      <c r="H88" s="549" t="s">
        <v>347</v>
      </c>
      <c r="I88" s="558">
        <f t="shared" si="56"/>
        <v>40</v>
      </c>
      <c r="J88" s="558">
        <f t="shared" si="57"/>
        <v>10000</v>
      </c>
      <c r="K88" s="559">
        <f t="shared" si="58"/>
        <v>10000</v>
      </c>
      <c r="L88" s="559">
        <f t="shared" ref="L88:Q88" si="75">IF(SUMPRODUCT((S$81:S$149=$D10)*$E10)=0,10000,SUMPRODUCT((S$81:S$149=$D10)*$E10))</f>
        <v>8</v>
      </c>
      <c r="M88" s="559">
        <f t="shared" si="75"/>
        <v>8</v>
      </c>
      <c r="N88" s="559">
        <f t="shared" si="75"/>
        <v>8</v>
      </c>
      <c r="O88" s="559">
        <f t="shared" si="75"/>
        <v>8</v>
      </c>
      <c r="P88" s="559">
        <f t="shared" si="75"/>
        <v>8</v>
      </c>
      <c r="Q88" s="559">
        <f t="shared" si="75"/>
        <v>8</v>
      </c>
      <c r="R88" s="569">
        <f t="shared" si="62"/>
        <v>0</v>
      </c>
      <c r="S88" s="569">
        <f t="shared" si="63"/>
        <v>0</v>
      </c>
      <c r="T88" s="569" t="str">
        <f t="shared" si="63"/>
        <v>小新</v>
      </c>
      <c r="U88" s="569" t="str">
        <f t="shared" si="63"/>
        <v>小新</v>
      </c>
      <c r="V88" s="569" t="str">
        <f t="shared" si="63"/>
        <v>小新</v>
      </c>
      <c r="W88" s="569" t="str">
        <f t="shared" si="63"/>
        <v>小新</v>
      </c>
      <c r="X88" s="569" t="str">
        <f t="shared" si="63"/>
        <v>小新</v>
      </c>
      <c r="Y88" s="576" t="str">
        <f t="shared" si="68"/>
        <v>小新</v>
      </c>
      <c r="AA88" s="577" t="str">
        <f t="shared" si="64"/>
        <v/>
      </c>
      <c r="AB88" s="352">
        <f t="shared" si="69"/>
        <v>0</v>
      </c>
      <c r="AC88" s="352">
        <f t="shared" si="66"/>
        <v>0</v>
      </c>
      <c r="AD88" s="570">
        <f t="shared" si="70"/>
        <v>8</v>
      </c>
      <c r="AG88" s="463"/>
    </row>
    <row r="89" spans="1:70" ht="15.95" customHeight="1">
      <c r="A89" s="327"/>
      <c r="B89" s="328"/>
      <c r="C89" s="328"/>
      <c r="D89" s="328"/>
      <c r="E89" s="329">
        <f t="shared" si="51"/>
        <v>0</v>
      </c>
      <c r="F89" s="547" t="str">
        <f t="shared" si="54"/>
        <v>员工</v>
      </c>
      <c r="G89" s="352" t="str">
        <f t="shared" si="55"/>
        <v>欢欢</v>
      </c>
      <c r="H89" s="549"/>
      <c r="I89" s="558">
        <f t="shared" si="56"/>
        <v>36</v>
      </c>
      <c r="J89" s="558">
        <f t="shared" si="57"/>
        <v>10000</v>
      </c>
      <c r="K89" s="559">
        <f t="shared" si="58"/>
        <v>10000</v>
      </c>
      <c r="L89" s="559">
        <f t="shared" ref="L89:Q89" si="76">IF(SUMPRODUCT((S$81:S$149=$D11)*$E11)=0,10000,SUMPRODUCT((S$81:S$149=$D11)*$E11))</f>
        <v>10000</v>
      </c>
      <c r="M89" s="559">
        <f t="shared" si="76"/>
        <v>9</v>
      </c>
      <c r="N89" s="559">
        <f t="shared" si="76"/>
        <v>9</v>
      </c>
      <c r="O89" s="559">
        <f t="shared" si="76"/>
        <v>9</v>
      </c>
      <c r="P89" s="559">
        <f t="shared" si="76"/>
        <v>9</v>
      </c>
      <c r="Q89" s="559">
        <f t="shared" si="76"/>
        <v>9</v>
      </c>
      <c r="R89" s="569">
        <f t="shared" si="62"/>
        <v>0</v>
      </c>
      <c r="S89" s="569">
        <f t="shared" si="63"/>
        <v>0</v>
      </c>
      <c r="T89" s="569" t="str">
        <f t="shared" si="63"/>
        <v>西子</v>
      </c>
      <c r="U89" s="569" t="str">
        <f t="shared" si="63"/>
        <v>欢欢</v>
      </c>
      <c r="V89" s="569" t="str">
        <f t="shared" si="63"/>
        <v>欢欢</v>
      </c>
      <c r="W89" s="569" t="str">
        <f t="shared" si="63"/>
        <v>欢欢</v>
      </c>
      <c r="X89" s="569" t="str">
        <f t="shared" si="63"/>
        <v>欢欢</v>
      </c>
      <c r="Y89" s="576" t="str">
        <f t="shared" si="68"/>
        <v>欢欢</v>
      </c>
      <c r="AA89" s="577" t="str">
        <f t="shared" si="64"/>
        <v/>
      </c>
      <c r="AB89" s="352">
        <f t="shared" si="69"/>
        <v>0</v>
      </c>
      <c r="AC89" s="352">
        <f t="shared" si="66"/>
        <v>0</v>
      </c>
      <c r="AD89" s="570" t="str">
        <f t="shared" si="70"/>
        <v/>
      </c>
      <c r="AG89" s="463"/>
    </row>
    <row r="90" spans="1:70" ht="15.95" customHeight="1">
      <c r="A90" s="327"/>
      <c r="B90" s="328"/>
      <c r="C90" s="328"/>
      <c r="D90" s="328"/>
      <c r="E90" s="329">
        <f t="shared" si="51"/>
        <v>0</v>
      </c>
      <c r="F90" s="547" t="str">
        <f t="shared" ref="F90:F121" si="77">IFERROR(INDEX($A$3:$A$149,MATCH(G90,$B$3:$B$149,0)),0)</f>
        <v>创业者</v>
      </c>
      <c r="G90" s="352" t="str">
        <f t="shared" ref="G90:G121" si="78">IF($H$78="投资人",X90,IFERROR(INDEX($B$3:$B$149,MATCH(SMALL($I$81:$I$149,ROW(A10)),$E$3:$E$149,0)),0))</f>
        <v>敬雯</v>
      </c>
      <c r="H90" s="549"/>
      <c r="I90" s="558">
        <f t="shared" ref="I90:I121" si="79">IF(SUMPRODUCT(($R$81:$X$149=$B12)*$E12)=0,10000,SUMPRODUCT(($R$81:$X$149=$B12)*$E12))</f>
        <v>40</v>
      </c>
      <c r="J90" s="558">
        <f t="shared" ref="J90:J121" si="80">IF(SUMPRODUCT(($G$78=$D12)*$E12)=0,10000,SUMPRODUCT(($G$78=$D12)*$E12))</f>
        <v>10000</v>
      </c>
      <c r="K90" s="559">
        <f t="shared" ref="K90:K121" si="81">IF(SUMPRODUCT((R$81:R$149=$D12)*$E12)=0,10000,SUMPRODUCT((R$81:R$149=$D12)*$E12))</f>
        <v>10000</v>
      </c>
      <c r="L90" s="559">
        <f t="shared" ref="L90:L121" si="82">IF(SUMPRODUCT((S$81:S$149=$D12)*$E12)=0,10000,SUMPRODUCT((S$81:S$149=$D12)*$E12))</f>
        <v>10000</v>
      </c>
      <c r="M90" s="559">
        <f t="shared" ref="M90:M121" si="83">IF(SUMPRODUCT((T$81:T$149=$D12)*$E12)=0,10000,SUMPRODUCT((T$81:T$149=$D12)*$E12))</f>
        <v>10</v>
      </c>
      <c r="N90" s="559">
        <f t="shared" ref="N90:N121" si="84">IF(SUMPRODUCT((U$81:U$149=$D12)*$E12)=0,10000,SUMPRODUCT((U$81:U$149=$D12)*$E12))</f>
        <v>10</v>
      </c>
      <c r="O90" s="559">
        <f t="shared" ref="O90:O121" si="85">IF(SUMPRODUCT((V$81:V$149=$D12)*$E12)=0,10000,SUMPRODUCT((V$81:V$149=$D12)*$E12))</f>
        <v>10</v>
      </c>
      <c r="P90" s="559">
        <f t="shared" ref="P90:P121" si="86">IF(SUMPRODUCT((W$81:W$149=$D12)*$E12)=0,10000,SUMPRODUCT((W$81:W$149=$D12)*$E12))</f>
        <v>10</v>
      </c>
      <c r="Q90" s="559">
        <f t="shared" ref="Q90:Q121" si="87">IF(SUMPRODUCT((X$81:X$149=$D12)*$E12)=0,10000,SUMPRODUCT((X$81:X$149=$D12)*$E12))</f>
        <v>10</v>
      </c>
      <c r="R90" s="569">
        <f t="shared" ref="R90:R121" si="88">IFERROR(INDEX($B$3:$B$149,MATCH(SMALL($J$81:$J$149,ROW(B10)),$E$3:$E$149,0)),0)</f>
        <v>0</v>
      </c>
      <c r="S90" s="569">
        <f t="shared" ref="S90:S121" si="89">IFERROR(INDEX($B$3:$B$149,MATCH(SMALL(K$81:K$149,ROW(D10)),$E$3:$E$149,0)),0)</f>
        <v>0</v>
      </c>
      <c r="T90" s="569" t="str">
        <f t="shared" ref="T90:T121" si="90">IFERROR(INDEX($B$3:$B$149,MATCH(SMALL(L$81:L$149,ROW(E10)),$E$3:$E$149,0)),0)</f>
        <v>蓝颜</v>
      </c>
      <c r="U90" s="569" t="str">
        <f t="shared" ref="U90:U121" si="91">IFERROR(INDEX($B$3:$B$149,MATCH(SMALL(M$81:M$149,ROW(F10)),$E$3:$E$149,0)),0)</f>
        <v>敬雯</v>
      </c>
      <c r="V90" s="569" t="str">
        <f t="shared" ref="V90:V121" si="92">IFERROR(INDEX($B$3:$B$149,MATCH(SMALL(N$81:N$149,ROW(G10)),$E$3:$E$149,0)),0)</f>
        <v>敬雯</v>
      </c>
      <c r="W90" s="569" t="str">
        <f t="shared" ref="W90:W121" si="93">IFERROR(INDEX($B$3:$B$149,MATCH(SMALL(O$81:O$149,ROW(H10)),$E$3:$E$149,0)),0)</f>
        <v>敬雯</v>
      </c>
      <c r="X90" s="569" t="str">
        <f t="shared" ref="X90:X121" si="94">IFERROR(INDEX($B$3:$B$149,MATCH(SMALL(P$81:P$149,ROW(I10)),$E$3:$E$149,0)),0)</f>
        <v>敬雯</v>
      </c>
      <c r="Y90" s="576" t="str">
        <f t="shared" si="68"/>
        <v>敬雯</v>
      </c>
      <c r="AA90" s="577" t="str">
        <f t="shared" si="64"/>
        <v/>
      </c>
      <c r="AB90" s="352">
        <f t="shared" si="69"/>
        <v>0</v>
      </c>
      <c r="AC90" s="352">
        <f t="shared" si="66"/>
        <v>0</v>
      </c>
      <c r="AD90" s="570" t="str">
        <f t="shared" si="70"/>
        <v/>
      </c>
      <c r="AG90" s="463"/>
    </row>
    <row r="91" spans="1:70" ht="15.95" customHeight="1">
      <c r="A91" s="327"/>
      <c r="B91" s="328"/>
      <c r="C91" s="328"/>
      <c r="D91" s="328"/>
      <c r="E91" s="329">
        <f t="shared" si="51"/>
        <v>0</v>
      </c>
      <c r="F91" s="547" t="str">
        <f t="shared" si="77"/>
        <v>创业者</v>
      </c>
      <c r="G91" s="352" t="str">
        <f t="shared" si="78"/>
        <v>西子</v>
      </c>
      <c r="H91" s="549"/>
      <c r="I91" s="558">
        <f t="shared" si="79"/>
        <v>55</v>
      </c>
      <c r="J91" s="558">
        <f t="shared" si="80"/>
        <v>10000</v>
      </c>
      <c r="K91" s="559">
        <f t="shared" si="81"/>
        <v>10000</v>
      </c>
      <c r="L91" s="559">
        <f t="shared" si="82"/>
        <v>11</v>
      </c>
      <c r="M91" s="559">
        <f t="shared" si="83"/>
        <v>11</v>
      </c>
      <c r="N91" s="559">
        <f t="shared" si="84"/>
        <v>11</v>
      </c>
      <c r="O91" s="559">
        <f t="shared" si="85"/>
        <v>11</v>
      </c>
      <c r="P91" s="559">
        <f t="shared" si="86"/>
        <v>11</v>
      </c>
      <c r="Q91" s="559">
        <f t="shared" si="87"/>
        <v>11</v>
      </c>
      <c r="R91" s="569">
        <f t="shared" si="88"/>
        <v>0</v>
      </c>
      <c r="S91" s="569">
        <f t="shared" si="89"/>
        <v>0</v>
      </c>
      <c r="T91" s="569" t="str">
        <f t="shared" si="90"/>
        <v>爱的方式</v>
      </c>
      <c r="U91" s="569" t="str">
        <f t="shared" si="91"/>
        <v>西子</v>
      </c>
      <c r="V91" s="569" t="str">
        <f t="shared" si="92"/>
        <v>西子</v>
      </c>
      <c r="W91" s="569" t="str">
        <f t="shared" si="93"/>
        <v>西子</v>
      </c>
      <c r="X91" s="569" t="str">
        <f t="shared" si="94"/>
        <v>西子</v>
      </c>
      <c r="Y91" s="576" t="str">
        <f t="shared" si="68"/>
        <v>西子</v>
      </c>
      <c r="AA91" s="577" t="str">
        <f t="shared" si="64"/>
        <v/>
      </c>
      <c r="AB91" s="352">
        <f t="shared" si="69"/>
        <v>0</v>
      </c>
      <c r="AC91" s="352">
        <f t="shared" si="66"/>
        <v>0</v>
      </c>
      <c r="AD91" s="463" t="str">
        <f t="shared" si="70"/>
        <v/>
      </c>
      <c r="AG91" s="463"/>
    </row>
    <row r="92" spans="1:70" ht="15.95" customHeight="1">
      <c r="A92" s="327"/>
      <c r="B92" s="328"/>
      <c r="C92" s="328"/>
      <c r="D92" s="328"/>
      <c r="E92" s="329">
        <f t="shared" si="51"/>
        <v>0</v>
      </c>
      <c r="F92" s="547" t="str">
        <f t="shared" si="77"/>
        <v>员工</v>
      </c>
      <c r="G92" s="352" t="str">
        <f t="shared" si="78"/>
        <v>蓝颜</v>
      </c>
      <c r="H92" s="549"/>
      <c r="I92" s="558">
        <f t="shared" si="79"/>
        <v>72</v>
      </c>
      <c r="J92" s="558">
        <f t="shared" si="80"/>
        <v>10000</v>
      </c>
      <c r="K92" s="559">
        <f t="shared" si="81"/>
        <v>12</v>
      </c>
      <c r="L92" s="559">
        <f t="shared" si="82"/>
        <v>12</v>
      </c>
      <c r="M92" s="559">
        <f t="shared" si="83"/>
        <v>12</v>
      </c>
      <c r="N92" s="559">
        <f t="shared" si="84"/>
        <v>12</v>
      </c>
      <c r="O92" s="559">
        <f t="shared" si="85"/>
        <v>12</v>
      </c>
      <c r="P92" s="559">
        <f t="shared" si="86"/>
        <v>12</v>
      </c>
      <c r="Q92" s="559">
        <f t="shared" si="87"/>
        <v>12</v>
      </c>
      <c r="R92" s="569">
        <f t="shared" si="88"/>
        <v>0</v>
      </c>
      <c r="S92" s="569">
        <f t="shared" si="89"/>
        <v>0</v>
      </c>
      <c r="T92" s="569" t="str">
        <f t="shared" si="90"/>
        <v>就仿佛看见</v>
      </c>
      <c r="U92" s="569" t="str">
        <f t="shared" si="91"/>
        <v>蓝颜</v>
      </c>
      <c r="V92" s="569" t="str">
        <f t="shared" si="92"/>
        <v>蓝颜</v>
      </c>
      <c r="W92" s="569" t="str">
        <f t="shared" si="93"/>
        <v>蓝颜</v>
      </c>
      <c r="X92" s="569" t="str">
        <f t="shared" si="94"/>
        <v>蓝颜</v>
      </c>
      <c r="Y92" s="576" t="str">
        <f t="shared" si="68"/>
        <v>蓝颜</v>
      </c>
      <c r="AA92" s="577" t="str">
        <f t="shared" si="64"/>
        <v/>
      </c>
      <c r="AB92" s="352">
        <f t="shared" si="69"/>
        <v>0</v>
      </c>
      <c r="AC92" s="352">
        <f t="shared" si="66"/>
        <v>0</v>
      </c>
      <c r="AD92" s="463" t="str">
        <f t="shared" si="70"/>
        <v/>
      </c>
      <c r="AG92" s="463"/>
      <c r="BH92" s="6" t="s">
        <v>338</v>
      </c>
      <c r="BI92" s="6" t="s">
        <v>338</v>
      </c>
      <c r="BJ92" s="6" t="s">
        <v>338</v>
      </c>
      <c r="BK92" s="6" t="s">
        <v>338</v>
      </c>
      <c r="BL92" s="320" t="s">
        <v>338</v>
      </c>
      <c r="BM92" s="320" t="s">
        <v>338</v>
      </c>
      <c r="BN92" s="6" t="s">
        <v>338</v>
      </c>
      <c r="BO92" s="6" t="s">
        <v>338</v>
      </c>
      <c r="BP92" s="6" t="s">
        <v>338</v>
      </c>
      <c r="BQ92" s="6" t="s">
        <v>338</v>
      </c>
      <c r="BR92" s="6" t="s">
        <v>338</v>
      </c>
    </row>
    <row r="93" spans="1:70" ht="15.95" customHeight="1">
      <c r="A93" s="327"/>
      <c r="B93" s="328"/>
      <c r="C93" s="328"/>
      <c r="D93" s="328"/>
      <c r="E93" s="329">
        <f t="shared" si="51"/>
        <v>0</v>
      </c>
      <c r="F93" s="547" t="str">
        <f t="shared" si="77"/>
        <v>创业者</v>
      </c>
      <c r="G93" s="352" t="str">
        <f t="shared" si="78"/>
        <v>电饭锅</v>
      </c>
      <c r="H93" s="549"/>
      <c r="I93" s="558">
        <f t="shared" si="79"/>
        <v>52</v>
      </c>
      <c r="J93" s="558">
        <f t="shared" si="80"/>
        <v>10000</v>
      </c>
      <c r="K93" s="559">
        <f t="shared" si="81"/>
        <v>10000</v>
      </c>
      <c r="L93" s="559">
        <f t="shared" si="82"/>
        <v>10000</v>
      </c>
      <c r="M93" s="559">
        <f t="shared" si="83"/>
        <v>13</v>
      </c>
      <c r="N93" s="559">
        <f t="shared" si="84"/>
        <v>13</v>
      </c>
      <c r="O93" s="559">
        <f t="shared" si="85"/>
        <v>13</v>
      </c>
      <c r="P93" s="559">
        <f t="shared" si="86"/>
        <v>13</v>
      </c>
      <c r="Q93" s="559">
        <f t="shared" si="87"/>
        <v>13</v>
      </c>
      <c r="R93" s="569">
        <f t="shared" si="88"/>
        <v>0</v>
      </c>
      <c r="S93" s="569">
        <f t="shared" si="89"/>
        <v>0</v>
      </c>
      <c r="T93" s="569">
        <f t="shared" si="90"/>
        <v>0</v>
      </c>
      <c r="U93" s="569" t="str">
        <f t="shared" si="91"/>
        <v>电饭锅</v>
      </c>
      <c r="V93" s="569" t="str">
        <f t="shared" si="92"/>
        <v>电饭锅</v>
      </c>
      <c r="W93" s="569" t="str">
        <f t="shared" si="93"/>
        <v>电饭锅</v>
      </c>
      <c r="X93" s="569" t="str">
        <f t="shared" si="94"/>
        <v>电饭锅</v>
      </c>
      <c r="Y93" s="576" t="str">
        <f t="shared" si="68"/>
        <v>电饭锅</v>
      </c>
      <c r="AA93" s="577" t="str">
        <f t="shared" si="64"/>
        <v/>
      </c>
      <c r="AB93" s="352">
        <f t="shared" si="65"/>
        <v>0</v>
      </c>
      <c r="AC93" s="352">
        <f t="shared" si="66"/>
        <v>0</v>
      </c>
      <c r="AD93" s="463" t="str">
        <f t="shared" si="70"/>
        <v/>
      </c>
      <c r="AG93" s="463"/>
    </row>
    <row r="94" spans="1:70" ht="15.95" customHeight="1">
      <c r="A94" s="327"/>
      <c r="B94" s="328"/>
      <c r="C94" s="328"/>
      <c r="D94" s="328"/>
      <c r="E94" s="329">
        <f t="shared" si="51"/>
        <v>0</v>
      </c>
      <c r="F94" s="547" t="str">
        <f t="shared" si="77"/>
        <v>创业者</v>
      </c>
      <c r="G94" s="352" t="str">
        <f t="shared" si="78"/>
        <v>爱的方式</v>
      </c>
      <c r="H94" s="549"/>
      <c r="I94" s="558">
        <f t="shared" si="79"/>
        <v>70</v>
      </c>
      <c r="J94" s="558">
        <f t="shared" si="80"/>
        <v>10000</v>
      </c>
      <c r="K94" s="559">
        <f t="shared" si="81"/>
        <v>10000</v>
      </c>
      <c r="L94" s="559">
        <f t="shared" si="82"/>
        <v>14</v>
      </c>
      <c r="M94" s="559">
        <f t="shared" si="83"/>
        <v>14</v>
      </c>
      <c r="N94" s="559">
        <f t="shared" si="84"/>
        <v>14</v>
      </c>
      <c r="O94" s="559">
        <f t="shared" si="85"/>
        <v>14</v>
      </c>
      <c r="P94" s="559">
        <f t="shared" si="86"/>
        <v>14</v>
      </c>
      <c r="Q94" s="559">
        <f t="shared" si="87"/>
        <v>14</v>
      </c>
      <c r="R94" s="569">
        <f t="shared" si="88"/>
        <v>0</v>
      </c>
      <c r="S94" s="569">
        <f t="shared" si="89"/>
        <v>0</v>
      </c>
      <c r="T94" s="569">
        <f t="shared" si="90"/>
        <v>0</v>
      </c>
      <c r="U94" s="569" t="str">
        <f t="shared" si="91"/>
        <v>爱的方式</v>
      </c>
      <c r="V94" s="569" t="str">
        <f t="shared" si="92"/>
        <v>爱的方式</v>
      </c>
      <c r="W94" s="569" t="str">
        <f t="shared" si="93"/>
        <v>爱的方式</v>
      </c>
      <c r="X94" s="569" t="str">
        <f t="shared" si="94"/>
        <v>爱的方式</v>
      </c>
      <c r="Y94" s="576" t="str">
        <f t="shared" si="68"/>
        <v>爱的方式</v>
      </c>
      <c r="AA94" s="577" t="str">
        <f t="shared" si="64"/>
        <v/>
      </c>
      <c r="AB94" s="352">
        <f t="shared" si="65"/>
        <v>0</v>
      </c>
      <c r="AC94" s="352">
        <f t="shared" si="66"/>
        <v>0</v>
      </c>
      <c r="AD94" s="463" t="str">
        <f t="shared" si="70"/>
        <v/>
      </c>
      <c r="AG94" s="463"/>
    </row>
    <row r="95" spans="1:70" ht="15.95" customHeight="1">
      <c r="A95" s="327"/>
      <c r="B95" s="328"/>
      <c r="C95" s="328"/>
      <c r="D95" s="328"/>
      <c r="E95" s="329">
        <f t="shared" si="51"/>
        <v>0</v>
      </c>
      <c r="F95" s="547" t="str">
        <f t="shared" si="77"/>
        <v>创业者</v>
      </c>
      <c r="G95" s="352" t="str">
        <f t="shared" si="78"/>
        <v>就仿佛看见</v>
      </c>
      <c r="H95" s="549"/>
      <c r="I95" s="558">
        <f t="shared" si="79"/>
        <v>75</v>
      </c>
      <c r="J95" s="558">
        <f t="shared" si="80"/>
        <v>10000</v>
      </c>
      <c r="K95" s="559">
        <f t="shared" si="81"/>
        <v>10000</v>
      </c>
      <c r="L95" s="559">
        <f t="shared" si="82"/>
        <v>15</v>
      </c>
      <c r="M95" s="559">
        <f t="shared" si="83"/>
        <v>15</v>
      </c>
      <c r="N95" s="559">
        <f t="shared" si="84"/>
        <v>15</v>
      </c>
      <c r="O95" s="559">
        <f t="shared" si="85"/>
        <v>15</v>
      </c>
      <c r="P95" s="559">
        <f t="shared" si="86"/>
        <v>15</v>
      </c>
      <c r="Q95" s="559">
        <f t="shared" si="87"/>
        <v>15</v>
      </c>
      <c r="R95" s="569">
        <f t="shared" si="88"/>
        <v>0</v>
      </c>
      <c r="S95" s="569">
        <f t="shared" si="89"/>
        <v>0</v>
      </c>
      <c r="T95" s="569">
        <f t="shared" si="90"/>
        <v>0</v>
      </c>
      <c r="U95" s="569" t="str">
        <f t="shared" si="91"/>
        <v>就仿佛看见</v>
      </c>
      <c r="V95" s="569" t="str">
        <f t="shared" si="92"/>
        <v>就仿佛看见</v>
      </c>
      <c r="W95" s="569" t="str">
        <f t="shared" si="93"/>
        <v>就仿佛看见</v>
      </c>
      <c r="X95" s="569" t="str">
        <f t="shared" si="94"/>
        <v>就仿佛看见</v>
      </c>
      <c r="Y95" s="576" t="str">
        <f t="shared" si="68"/>
        <v>就仿佛看见</v>
      </c>
      <c r="AA95" s="577" t="str">
        <f t="shared" si="64"/>
        <v/>
      </c>
      <c r="AB95" s="352">
        <f t="shared" si="65"/>
        <v>0</v>
      </c>
      <c r="AC95" s="352">
        <f t="shared" si="66"/>
        <v>0</v>
      </c>
      <c r="AD95" s="463" t="str">
        <f t="shared" si="70"/>
        <v/>
      </c>
      <c r="AG95" s="463"/>
    </row>
    <row r="96" spans="1:70" ht="15.95" customHeight="1">
      <c r="A96" s="327"/>
      <c r="B96" s="328"/>
      <c r="C96" s="328"/>
      <c r="D96" s="328"/>
      <c r="E96" s="329">
        <f t="shared" si="51"/>
        <v>0</v>
      </c>
      <c r="F96" s="547" t="str">
        <f t="shared" si="77"/>
        <v>创业者</v>
      </c>
      <c r="G96" s="352" t="str">
        <f t="shared" si="78"/>
        <v>按实际得分</v>
      </c>
      <c r="H96" s="549"/>
      <c r="I96" s="558">
        <f t="shared" si="79"/>
        <v>64</v>
      </c>
      <c r="J96" s="558">
        <f t="shared" si="80"/>
        <v>10000</v>
      </c>
      <c r="K96" s="559">
        <f t="shared" si="81"/>
        <v>10000</v>
      </c>
      <c r="L96" s="559">
        <f t="shared" si="82"/>
        <v>10000</v>
      </c>
      <c r="M96" s="559">
        <f t="shared" si="83"/>
        <v>16</v>
      </c>
      <c r="N96" s="559">
        <f t="shared" si="84"/>
        <v>16</v>
      </c>
      <c r="O96" s="559">
        <f t="shared" si="85"/>
        <v>16</v>
      </c>
      <c r="P96" s="559">
        <f t="shared" si="86"/>
        <v>16</v>
      </c>
      <c r="Q96" s="559">
        <f t="shared" si="87"/>
        <v>16</v>
      </c>
      <c r="R96" s="569">
        <f t="shared" si="88"/>
        <v>0</v>
      </c>
      <c r="S96" s="569">
        <f t="shared" si="89"/>
        <v>0</v>
      </c>
      <c r="T96" s="569">
        <f t="shared" si="90"/>
        <v>0</v>
      </c>
      <c r="U96" s="569" t="str">
        <f t="shared" si="91"/>
        <v>按实际得分</v>
      </c>
      <c r="V96" s="569" t="str">
        <f t="shared" si="92"/>
        <v>按实际得分</v>
      </c>
      <c r="W96" s="569" t="str">
        <f t="shared" si="93"/>
        <v>按实际得分</v>
      </c>
      <c r="X96" s="569" t="str">
        <f t="shared" si="94"/>
        <v>按实际得分</v>
      </c>
      <c r="Y96" s="576" t="str">
        <f t="shared" si="68"/>
        <v>按实际得分</v>
      </c>
      <c r="AA96" s="577" t="str">
        <f t="shared" si="64"/>
        <v/>
      </c>
      <c r="AB96" s="352">
        <f t="shared" si="65"/>
        <v>0</v>
      </c>
      <c r="AC96" s="352">
        <f t="shared" si="66"/>
        <v>0</v>
      </c>
      <c r="AD96" s="463" t="str">
        <f t="shared" si="70"/>
        <v/>
      </c>
      <c r="AG96" s="463"/>
    </row>
    <row r="97" spans="1:33" ht="15.95" customHeight="1">
      <c r="A97" s="327"/>
      <c r="B97" s="328"/>
      <c r="C97" s="328"/>
      <c r="D97" s="328"/>
      <c r="E97" s="329">
        <f t="shared" si="51"/>
        <v>0</v>
      </c>
      <c r="F97" s="547">
        <f t="shared" si="77"/>
        <v>0</v>
      </c>
      <c r="G97" s="352">
        <f t="shared" si="78"/>
        <v>0</v>
      </c>
      <c r="H97" s="549"/>
      <c r="I97" s="558">
        <f t="shared" si="79"/>
        <v>10000</v>
      </c>
      <c r="J97" s="558">
        <f t="shared" si="80"/>
        <v>10000</v>
      </c>
      <c r="K97" s="559">
        <f t="shared" si="81"/>
        <v>10000</v>
      </c>
      <c r="L97" s="559">
        <f t="shared" si="82"/>
        <v>10000</v>
      </c>
      <c r="M97" s="559">
        <f t="shared" si="83"/>
        <v>10000</v>
      </c>
      <c r="N97" s="559">
        <f t="shared" si="84"/>
        <v>10000</v>
      </c>
      <c r="O97" s="559">
        <f t="shared" si="85"/>
        <v>10000</v>
      </c>
      <c r="P97" s="559">
        <f t="shared" si="86"/>
        <v>10000</v>
      </c>
      <c r="Q97" s="559">
        <f t="shared" si="87"/>
        <v>10000</v>
      </c>
      <c r="R97" s="569">
        <f t="shared" si="88"/>
        <v>0</v>
      </c>
      <c r="S97" s="569">
        <f t="shared" si="89"/>
        <v>0</v>
      </c>
      <c r="T97" s="569">
        <f t="shared" si="90"/>
        <v>0</v>
      </c>
      <c r="U97" s="569">
        <f t="shared" si="91"/>
        <v>0</v>
      </c>
      <c r="V97" s="569">
        <f t="shared" si="92"/>
        <v>0</v>
      </c>
      <c r="W97" s="569">
        <f t="shared" si="93"/>
        <v>0</v>
      </c>
      <c r="X97" s="569">
        <f t="shared" si="94"/>
        <v>0</v>
      </c>
      <c r="Y97" s="576">
        <f t="shared" si="68"/>
        <v>0</v>
      </c>
      <c r="AA97" s="577" t="str">
        <f t="shared" si="64"/>
        <v/>
      </c>
      <c r="AB97" s="352">
        <f t="shared" si="65"/>
        <v>0</v>
      </c>
      <c r="AC97" s="352">
        <f t="shared" si="66"/>
        <v>0</v>
      </c>
      <c r="AD97" s="463" t="str">
        <f t="shared" si="70"/>
        <v/>
      </c>
      <c r="AG97" s="463"/>
    </row>
    <row r="98" spans="1:33" ht="15.95" customHeight="1">
      <c r="A98" s="327"/>
      <c r="B98" s="328"/>
      <c r="C98" s="328"/>
      <c r="D98" s="328"/>
      <c r="E98" s="329">
        <f t="shared" si="51"/>
        <v>0</v>
      </c>
      <c r="F98" s="547">
        <f t="shared" si="77"/>
        <v>0</v>
      </c>
      <c r="G98" s="352">
        <f t="shared" si="78"/>
        <v>0</v>
      </c>
      <c r="H98" s="549"/>
      <c r="I98" s="558">
        <f t="shared" si="79"/>
        <v>10000</v>
      </c>
      <c r="J98" s="558">
        <f t="shared" si="80"/>
        <v>10000</v>
      </c>
      <c r="K98" s="559">
        <f t="shared" si="81"/>
        <v>10000</v>
      </c>
      <c r="L98" s="559">
        <f t="shared" si="82"/>
        <v>10000</v>
      </c>
      <c r="M98" s="559">
        <f t="shared" si="83"/>
        <v>10000</v>
      </c>
      <c r="N98" s="559">
        <f t="shared" si="84"/>
        <v>10000</v>
      </c>
      <c r="O98" s="559">
        <f t="shared" si="85"/>
        <v>10000</v>
      </c>
      <c r="P98" s="559">
        <f t="shared" si="86"/>
        <v>10000</v>
      </c>
      <c r="Q98" s="559">
        <f t="shared" si="87"/>
        <v>10000</v>
      </c>
      <c r="R98" s="569">
        <f t="shared" si="88"/>
        <v>0</v>
      </c>
      <c r="S98" s="569">
        <f t="shared" si="89"/>
        <v>0</v>
      </c>
      <c r="T98" s="569">
        <f t="shared" si="90"/>
        <v>0</v>
      </c>
      <c r="U98" s="569">
        <f t="shared" si="91"/>
        <v>0</v>
      </c>
      <c r="V98" s="569">
        <f t="shared" si="92"/>
        <v>0</v>
      </c>
      <c r="W98" s="569">
        <f t="shared" si="93"/>
        <v>0</v>
      </c>
      <c r="X98" s="569">
        <f t="shared" si="94"/>
        <v>0</v>
      </c>
      <c r="Y98" s="576">
        <f t="shared" si="68"/>
        <v>0</v>
      </c>
      <c r="AA98" s="577" t="str">
        <f t="shared" si="64"/>
        <v/>
      </c>
      <c r="AB98" s="352">
        <f t="shared" si="65"/>
        <v>0</v>
      </c>
      <c r="AC98" s="352">
        <f t="shared" si="66"/>
        <v>0</v>
      </c>
      <c r="AD98" s="463" t="str">
        <f t="shared" si="70"/>
        <v/>
      </c>
      <c r="AG98" s="463"/>
    </row>
    <row r="99" spans="1:33" ht="15.95" customHeight="1">
      <c r="A99" s="327"/>
      <c r="B99" s="328"/>
      <c r="C99" s="328"/>
      <c r="D99" s="328"/>
      <c r="E99" s="329">
        <f t="shared" si="51"/>
        <v>0</v>
      </c>
      <c r="F99" s="547">
        <f t="shared" si="77"/>
        <v>0</v>
      </c>
      <c r="G99" s="352">
        <f t="shared" si="78"/>
        <v>0</v>
      </c>
      <c r="H99" s="549"/>
      <c r="I99" s="558">
        <f t="shared" si="79"/>
        <v>10000</v>
      </c>
      <c r="J99" s="558">
        <f t="shared" si="80"/>
        <v>10000</v>
      </c>
      <c r="K99" s="559">
        <f t="shared" si="81"/>
        <v>10000</v>
      </c>
      <c r="L99" s="559">
        <f t="shared" si="82"/>
        <v>10000</v>
      </c>
      <c r="M99" s="559">
        <f t="shared" si="83"/>
        <v>10000</v>
      </c>
      <c r="N99" s="559">
        <f t="shared" si="84"/>
        <v>10000</v>
      </c>
      <c r="O99" s="559">
        <f t="shared" si="85"/>
        <v>10000</v>
      </c>
      <c r="P99" s="559">
        <f t="shared" si="86"/>
        <v>10000</v>
      </c>
      <c r="Q99" s="559">
        <f t="shared" si="87"/>
        <v>10000</v>
      </c>
      <c r="R99" s="569">
        <f t="shared" si="88"/>
        <v>0</v>
      </c>
      <c r="S99" s="569">
        <f t="shared" si="89"/>
        <v>0</v>
      </c>
      <c r="T99" s="569">
        <f t="shared" si="90"/>
        <v>0</v>
      </c>
      <c r="U99" s="569">
        <f t="shared" si="91"/>
        <v>0</v>
      </c>
      <c r="V99" s="569">
        <f t="shared" si="92"/>
        <v>0</v>
      </c>
      <c r="W99" s="569">
        <f t="shared" si="93"/>
        <v>0</v>
      </c>
      <c r="X99" s="569">
        <f t="shared" si="94"/>
        <v>0</v>
      </c>
      <c r="Y99" s="576">
        <f t="shared" si="68"/>
        <v>0</v>
      </c>
      <c r="AA99" s="577" t="str">
        <f t="shared" si="64"/>
        <v/>
      </c>
      <c r="AB99" s="352">
        <f t="shared" si="65"/>
        <v>0</v>
      </c>
      <c r="AC99" s="352">
        <f t="shared" si="66"/>
        <v>0</v>
      </c>
      <c r="AD99" s="463" t="str">
        <f t="shared" si="70"/>
        <v/>
      </c>
      <c r="AG99" s="463"/>
    </row>
    <row r="100" spans="1:33" ht="15.95" customHeight="1">
      <c r="A100" s="327"/>
      <c r="B100" s="328"/>
      <c r="C100" s="328"/>
      <c r="D100" s="328"/>
      <c r="E100" s="329">
        <f t="shared" si="51"/>
        <v>0</v>
      </c>
      <c r="F100" s="547">
        <f t="shared" si="77"/>
        <v>0</v>
      </c>
      <c r="G100" s="352">
        <f t="shared" si="78"/>
        <v>0</v>
      </c>
      <c r="H100" s="549"/>
      <c r="I100" s="558">
        <f t="shared" si="79"/>
        <v>10000</v>
      </c>
      <c r="J100" s="558">
        <f t="shared" si="80"/>
        <v>10000</v>
      </c>
      <c r="K100" s="559">
        <f t="shared" si="81"/>
        <v>10000</v>
      </c>
      <c r="L100" s="559">
        <f t="shared" si="82"/>
        <v>10000</v>
      </c>
      <c r="M100" s="559">
        <f t="shared" si="83"/>
        <v>10000</v>
      </c>
      <c r="N100" s="559">
        <f t="shared" si="84"/>
        <v>10000</v>
      </c>
      <c r="O100" s="559">
        <f t="shared" si="85"/>
        <v>10000</v>
      </c>
      <c r="P100" s="559">
        <f t="shared" si="86"/>
        <v>10000</v>
      </c>
      <c r="Q100" s="559">
        <f t="shared" si="87"/>
        <v>10000</v>
      </c>
      <c r="R100" s="569">
        <f t="shared" si="88"/>
        <v>0</v>
      </c>
      <c r="S100" s="569">
        <f t="shared" si="89"/>
        <v>0</v>
      </c>
      <c r="T100" s="569">
        <f t="shared" si="90"/>
        <v>0</v>
      </c>
      <c r="U100" s="569">
        <f t="shared" si="91"/>
        <v>0</v>
      </c>
      <c r="V100" s="569">
        <f t="shared" si="92"/>
        <v>0</v>
      </c>
      <c r="W100" s="569">
        <f t="shared" si="93"/>
        <v>0</v>
      </c>
      <c r="X100" s="569">
        <f t="shared" si="94"/>
        <v>0</v>
      </c>
      <c r="Y100" s="576">
        <f t="shared" si="68"/>
        <v>0</v>
      </c>
      <c r="AA100" s="577" t="str">
        <f t="shared" si="64"/>
        <v/>
      </c>
      <c r="AB100" s="352">
        <f t="shared" si="65"/>
        <v>0</v>
      </c>
      <c r="AC100" s="352">
        <f t="shared" si="66"/>
        <v>0</v>
      </c>
      <c r="AD100" s="463" t="str">
        <f t="shared" si="70"/>
        <v/>
      </c>
      <c r="AG100" s="463"/>
    </row>
    <row r="101" spans="1:33" ht="15.95" customHeight="1">
      <c r="A101" s="327"/>
      <c r="B101" s="328"/>
      <c r="C101" s="328"/>
      <c r="D101" s="328"/>
      <c r="E101" s="329">
        <f t="shared" si="51"/>
        <v>0</v>
      </c>
      <c r="F101" s="547">
        <f t="shared" si="77"/>
        <v>0</v>
      </c>
      <c r="G101" s="352">
        <f t="shared" si="78"/>
        <v>0</v>
      </c>
      <c r="H101" s="549"/>
      <c r="I101" s="558">
        <f t="shared" si="79"/>
        <v>10000</v>
      </c>
      <c r="J101" s="558">
        <f t="shared" si="80"/>
        <v>10000</v>
      </c>
      <c r="K101" s="559">
        <f t="shared" si="81"/>
        <v>10000</v>
      </c>
      <c r="L101" s="559">
        <f t="shared" si="82"/>
        <v>10000</v>
      </c>
      <c r="M101" s="559">
        <f t="shared" si="83"/>
        <v>10000</v>
      </c>
      <c r="N101" s="559">
        <f t="shared" si="84"/>
        <v>10000</v>
      </c>
      <c r="O101" s="559">
        <f t="shared" si="85"/>
        <v>10000</v>
      </c>
      <c r="P101" s="559">
        <f t="shared" si="86"/>
        <v>10000</v>
      </c>
      <c r="Q101" s="559">
        <f t="shared" si="87"/>
        <v>10000</v>
      </c>
      <c r="R101" s="569">
        <f t="shared" si="88"/>
        <v>0</v>
      </c>
      <c r="S101" s="569">
        <f t="shared" si="89"/>
        <v>0</v>
      </c>
      <c r="T101" s="569">
        <f t="shared" si="90"/>
        <v>0</v>
      </c>
      <c r="U101" s="569">
        <f t="shared" si="91"/>
        <v>0</v>
      </c>
      <c r="V101" s="569">
        <f t="shared" si="92"/>
        <v>0</v>
      </c>
      <c r="W101" s="569">
        <f t="shared" si="93"/>
        <v>0</v>
      </c>
      <c r="X101" s="569">
        <f t="shared" si="94"/>
        <v>0</v>
      </c>
      <c r="Y101" s="576">
        <f t="shared" si="68"/>
        <v>0</v>
      </c>
      <c r="AA101" s="577" t="str">
        <f t="shared" si="64"/>
        <v/>
      </c>
      <c r="AB101" s="352">
        <f t="shared" si="65"/>
        <v>0</v>
      </c>
      <c r="AC101" s="352">
        <f t="shared" si="66"/>
        <v>0</v>
      </c>
      <c r="AD101" s="463" t="str">
        <f t="shared" si="70"/>
        <v/>
      </c>
      <c r="AG101" s="463"/>
    </row>
    <row r="102" spans="1:33" ht="15.95" customHeight="1">
      <c r="A102" s="327"/>
      <c r="B102" s="328"/>
      <c r="C102" s="328"/>
      <c r="D102" s="328"/>
      <c r="E102" s="329">
        <f t="shared" si="51"/>
        <v>0</v>
      </c>
      <c r="F102" s="547">
        <f t="shared" si="77"/>
        <v>0</v>
      </c>
      <c r="G102" s="352">
        <f t="shared" si="78"/>
        <v>0</v>
      </c>
      <c r="H102" s="549"/>
      <c r="I102" s="558">
        <f t="shared" si="79"/>
        <v>10000</v>
      </c>
      <c r="J102" s="558">
        <f t="shared" si="80"/>
        <v>10000</v>
      </c>
      <c r="K102" s="559">
        <f t="shared" si="81"/>
        <v>10000</v>
      </c>
      <c r="L102" s="559">
        <f t="shared" si="82"/>
        <v>10000</v>
      </c>
      <c r="M102" s="559">
        <f t="shared" si="83"/>
        <v>10000</v>
      </c>
      <c r="N102" s="559">
        <f t="shared" si="84"/>
        <v>10000</v>
      </c>
      <c r="O102" s="559">
        <f t="shared" si="85"/>
        <v>10000</v>
      </c>
      <c r="P102" s="559">
        <f t="shared" si="86"/>
        <v>10000</v>
      </c>
      <c r="Q102" s="559">
        <f t="shared" si="87"/>
        <v>10000</v>
      </c>
      <c r="R102" s="569">
        <f t="shared" si="88"/>
        <v>0</v>
      </c>
      <c r="S102" s="569">
        <f t="shared" si="89"/>
        <v>0</v>
      </c>
      <c r="T102" s="569">
        <f t="shared" si="90"/>
        <v>0</v>
      </c>
      <c r="U102" s="569">
        <f t="shared" si="91"/>
        <v>0</v>
      </c>
      <c r="V102" s="569">
        <f t="shared" si="92"/>
        <v>0</v>
      </c>
      <c r="W102" s="569">
        <f t="shared" si="93"/>
        <v>0</v>
      </c>
      <c r="X102" s="569">
        <f t="shared" si="94"/>
        <v>0</v>
      </c>
      <c r="Y102" s="576">
        <f t="shared" si="68"/>
        <v>0</v>
      </c>
      <c r="AA102" s="577" t="str">
        <f t="shared" si="64"/>
        <v/>
      </c>
      <c r="AB102" s="352">
        <f t="shared" si="65"/>
        <v>0</v>
      </c>
      <c r="AC102" s="352">
        <f t="shared" si="66"/>
        <v>0</v>
      </c>
      <c r="AD102" s="463" t="str">
        <f t="shared" si="70"/>
        <v/>
      </c>
      <c r="AG102" s="463"/>
    </row>
    <row r="103" spans="1:33" ht="15.95" customHeight="1">
      <c r="A103" s="327"/>
      <c r="B103" s="328"/>
      <c r="C103" s="328"/>
      <c r="D103" s="328"/>
      <c r="E103" s="329">
        <f t="shared" ref="E103:E149" si="95">IF(D103=0,0,ROW(A101))</f>
        <v>0</v>
      </c>
      <c r="F103" s="547">
        <f t="shared" si="77"/>
        <v>0</v>
      </c>
      <c r="G103" s="352">
        <f t="shared" si="78"/>
        <v>0</v>
      </c>
      <c r="H103" s="549"/>
      <c r="I103" s="558">
        <f t="shared" si="79"/>
        <v>10000</v>
      </c>
      <c r="J103" s="558">
        <f t="shared" si="80"/>
        <v>10000</v>
      </c>
      <c r="K103" s="559">
        <f t="shared" si="81"/>
        <v>10000</v>
      </c>
      <c r="L103" s="559">
        <f t="shared" si="82"/>
        <v>10000</v>
      </c>
      <c r="M103" s="559">
        <f t="shared" si="83"/>
        <v>10000</v>
      </c>
      <c r="N103" s="559">
        <f t="shared" si="84"/>
        <v>10000</v>
      </c>
      <c r="O103" s="559">
        <f t="shared" si="85"/>
        <v>10000</v>
      </c>
      <c r="P103" s="559">
        <f t="shared" si="86"/>
        <v>10000</v>
      </c>
      <c r="Q103" s="559">
        <f t="shared" si="87"/>
        <v>10000</v>
      </c>
      <c r="R103" s="569">
        <f t="shared" si="88"/>
        <v>0</v>
      </c>
      <c r="S103" s="569">
        <f t="shared" si="89"/>
        <v>0</v>
      </c>
      <c r="T103" s="569">
        <f t="shared" si="90"/>
        <v>0</v>
      </c>
      <c r="U103" s="569">
        <f t="shared" si="91"/>
        <v>0</v>
      </c>
      <c r="V103" s="569">
        <f t="shared" si="92"/>
        <v>0</v>
      </c>
      <c r="W103" s="569">
        <f t="shared" si="93"/>
        <v>0</v>
      </c>
      <c r="X103" s="569">
        <f t="shared" si="94"/>
        <v>0</v>
      </c>
      <c r="Y103" s="576">
        <f t="shared" si="68"/>
        <v>0</v>
      </c>
      <c r="AA103" s="577" t="str">
        <f t="shared" si="64"/>
        <v/>
      </c>
      <c r="AB103" s="352">
        <f t="shared" si="65"/>
        <v>0</v>
      </c>
      <c r="AC103" s="352">
        <f t="shared" si="66"/>
        <v>0</v>
      </c>
      <c r="AD103" s="463" t="str">
        <f t="shared" si="70"/>
        <v/>
      </c>
      <c r="AG103" s="463"/>
    </row>
    <row r="104" spans="1:33" ht="15.95" customHeight="1">
      <c r="A104" s="327"/>
      <c r="B104" s="328"/>
      <c r="C104" s="328"/>
      <c r="D104" s="328"/>
      <c r="E104" s="329">
        <f t="shared" si="95"/>
        <v>0</v>
      </c>
      <c r="F104" s="547">
        <f t="shared" si="77"/>
        <v>0</v>
      </c>
      <c r="G104" s="352">
        <f t="shared" si="78"/>
        <v>0</v>
      </c>
      <c r="H104" s="549"/>
      <c r="I104" s="558">
        <f t="shared" si="79"/>
        <v>10000</v>
      </c>
      <c r="J104" s="558">
        <f t="shared" si="80"/>
        <v>10000</v>
      </c>
      <c r="K104" s="559">
        <f t="shared" si="81"/>
        <v>10000</v>
      </c>
      <c r="L104" s="559">
        <f t="shared" si="82"/>
        <v>10000</v>
      </c>
      <c r="M104" s="559">
        <f t="shared" si="83"/>
        <v>10000</v>
      </c>
      <c r="N104" s="559">
        <f t="shared" si="84"/>
        <v>10000</v>
      </c>
      <c r="O104" s="559">
        <f t="shared" si="85"/>
        <v>10000</v>
      </c>
      <c r="P104" s="559">
        <f t="shared" si="86"/>
        <v>10000</v>
      </c>
      <c r="Q104" s="559">
        <f t="shared" si="87"/>
        <v>10000</v>
      </c>
      <c r="R104" s="569">
        <f t="shared" si="88"/>
        <v>0</v>
      </c>
      <c r="S104" s="569">
        <f t="shared" si="89"/>
        <v>0</v>
      </c>
      <c r="T104" s="569">
        <f t="shared" si="90"/>
        <v>0</v>
      </c>
      <c r="U104" s="569">
        <f t="shared" si="91"/>
        <v>0</v>
      </c>
      <c r="V104" s="569">
        <f t="shared" si="92"/>
        <v>0</v>
      </c>
      <c r="W104" s="569">
        <f t="shared" si="93"/>
        <v>0</v>
      </c>
      <c r="X104" s="569">
        <f t="shared" si="94"/>
        <v>0</v>
      </c>
      <c r="Y104" s="576">
        <f t="shared" si="68"/>
        <v>0</v>
      </c>
      <c r="AA104" s="577" t="str">
        <f t="shared" si="64"/>
        <v/>
      </c>
      <c r="AB104" s="352">
        <f t="shared" si="65"/>
        <v>0</v>
      </c>
      <c r="AC104" s="352">
        <f t="shared" si="66"/>
        <v>0</v>
      </c>
      <c r="AD104" s="463" t="str">
        <f t="shared" si="70"/>
        <v/>
      </c>
      <c r="AG104" s="463"/>
    </row>
    <row r="105" spans="1:33" ht="15.95" customHeight="1">
      <c r="A105" s="327"/>
      <c r="B105" s="328"/>
      <c r="C105" s="328"/>
      <c r="D105" s="328"/>
      <c r="E105" s="329">
        <f t="shared" si="95"/>
        <v>0</v>
      </c>
      <c r="F105" s="547">
        <f t="shared" si="77"/>
        <v>0</v>
      </c>
      <c r="G105" s="352">
        <f t="shared" si="78"/>
        <v>0</v>
      </c>
      <c r="H105" s="549"/>
      <c r="I105" s="558">
        <f t="shared" si="79"/>
        <v>10000</v>
      </c>
      <c r="J105" s="558">
        <f t="shared" si="80"/>
        <v>10000</v>
      </c>
      <c r="K105" s="559">
        <f t="shared" si="81"/>
        <v>10000</v>
      </c>
      <c r="L105" s="559">
        <f t="shared" si="82"/>
        <v>10000</v>
      </c>
      <c r="M105" s="559">
        <f t="shared" si="83"/>
        <v>10000</v>
      </c>
      <c r="N105" s="559">
        <f t="shared" si="84"/>
        <v>10000</v>
      </c>
      <c r="O105" s="559">
        <f t="shared" si="85"/>
        <v>10000</v>
      </c>
      <c r="P105" s="559">
        <f t="shared" si="86"/>
        <v>10000</v>
      </c>
      <c r="Q105" s="559">
        <f t="shared" si="87"/>
        <v>10000</v>
      </c>
      <c r="R105" s="569">
        <f t="shared" si="88"/>
        <v>0</v>
      </c>
      <c r="S105" s="569">
        <f t="shared" si="89"/>
        <v>0</v>
      </c>
      <c r="T105" s="569">
        <f t="shared" si="90"/>
        <v>0</v>
      </c>
      <c r="U105" s="569">
        <f t="shared" si="91"/>
        <v>0</v>
      </c>
      <c r="V105" s="569">
        <f t="shared" si="92"/>
        <v>0</v>
      </c>
      <c r="W105" s="569">
        <f t="shared" si="93"/>
        <v>0</v>
      </c>
      <c r="X105" s="569">
        <f t="shared" si="94"/>
        <v>0</v>
      </c>
      <c r="Y105" s="576">
        <f t="shared" si="68"/>
        <v>0</v>
      </c>
      <c r="AA105" s="577" t="str">
        <f t="shared" si="64"/>
        <v/>
      </c>
      <c r="AB105" s="352">
        <f t="shared" si="65"/>
        <v>0</v>
      </c>
      <c r="AC105" s="352">
        <f t="shared" si="66"/>
        <v>0</v>
      </c>
      <c r="AD105" s="463" t="str">
        <f t="shared" si="70"/>
        <v/>
      </c>
      <c r="AG105" s="463"/>
    </row>
    <row r="106" spans="1:33" ht="15.95" customHeight="1">
      <c r="A106" s="327"/>
      <c r="B106" s="328"/>
      <c r="C106" s="328"/>
      <c r="D106" s="328"/>
      <c r="E106" s="329">
        <f t="shared" si="95"/>
        <v>0</v>
      </c>
      <c r="F106" s="547">
        <f t="shared" si="77"/>
        <v>0</v>
      </c>
      <c r="G106" s="352">
        <f t="shared" si="78"/>
        <v>0</v>
      </c>
      <c r="H106" s="549"/>
      <c r="I106" s="558">
        <f t="shared" si="79"/>
        <v>10000</v>
      </c>
      <c r="J106" s="558">
        <f t="shared" si="80"/>
        <v>10000</v>
      </c>
      <c r="K106" s="559">
        <f t="shared" si="81"/>
        <v>10000</v>
      </c>
      <c r="L106" s="559">
        <f t="shared" si="82"/>
        <v>10000</v>
      </c>
      <c r="M106" s="559">
        <f t="shared" si="83"/>
        <v>10000</v>
      </c>
      <c r="N106" s="559">
        <f t="shared" si="84"/>
        <v>10000</v>
      </c>
      <c r="O106" s="559">
        <f t="shared" si="85"/>
        <v>10000</v>
      </c>
      <c r="P106" s="559">
        <f t="shared" si="86"/>
        <v>10000</v>
      </c>
      <c r="Q106" s="559">
        <f t="shared" si="87"/>
        <v>10000</v>
      </c>
      <c r="R106" s="569">
        <f t="shared" si="88"/>
        <v>0</v>
      </c>
      <c r="S106" s="569">
        <f t="shared" si="89"/>
        <v>0</v>
      </c>
      <c r="T106" s="569">
        <f t="shared" si="90"/>
        <v>0</v>
      </c>
      <c r="U106" s="569">
        <f t="shared" si="91"/>
        <v>0</v>
      </c>
      <c r="V106" s="569">
        <f t="shared" si="92"/>
        <v>0</v>
      </c>
      <c r="W106" s="569">
        <f t="shared" si="93"/>
        <v>0</v>
      </c>
      <c r="X106" s="569">
        <f t="shared" si="94"/>
        <v>0</v>
      </c>
      <c r="Y106" s="576">
        <f t="shared" si="68"/>
        <v>0</v>
      </c>
      <c r="AA106" s="577" t="str">
        <f t="shared" si="64"/>
        <v/>
      </c>
      <c r="AB106" s="352">
        <f t="shared" si="65"/>
        <v>0</v>
      </c>
      <c r="AC106" s="352">
        <f t="shared" si="66"/>
        <v>0</v>
      </c>
      <c r="AD106" s="463" t="str">
        <f t="shared" si="70"/>
        <v/>
      </c>
      <c r="AG106" s="463"/>
    </row>
    <row r="107" spans="1:33" ht="15.95" customHeight="1">
      <c r="A107" s="327"/>
      <c r="B107" s="328"/>
      <c r="C107" s="328"/>
      <c r="D107" s="328"/>
      <c r="E107" s="329">
        <f t="shared" si="95"/>
        <v>0</v>
      </c>
      <c r="F107" s="547">
        <f t="shared" si="77"/>
        <v>0</v>
      </c>
      <c r="G107" s="352">
        <f t="shared" si="78"/>
        <v>0</v>
      </c>
      <c r="H107" s="549"/>
      <c r="I107" s="558">
        <f t="shared" si="79"/>
        <v>10000</v>
      </c>
      <c r="J107" s="558">
        <f t="shared" si="80"/>
        <v>10000</v>
      </c>
      <c r="K107" s="559">
        <f t="shared" si="81"/>
        <v>10000</v>
      </c>
      <c r="L107" s="559">
        <f t="shared" si="82"/>
        <v>10000</v>
      </c>
      <c r="M107" s="559">
        <f t="shared" si="83"/>
        <v>10000</v>
      </c>
      <c r="N107" s="559">
        <f t="shared" si="84"/>
        <v>10000</v>
      </c>
      <c r="O107" s="559">
        <f t="shared" si="85"/>
        <v>10000</v>
      </c>
      <c r="P107" s="559">
        <f t="shared" si="86"/>
        <v>10000</v>
      </c>
      <c r="Q107" s="559">
        <f t="shared" si="87"/>
        <v>10000</v>
      </c>
      <c r="R107" s="569">
        <f t="shared" si="88"/>
        <v>0</v>
      </c>
      <c r="S107" s="569">
        <f t="shared" si="89"/>
        <v>0</v>
      </c>
      <c r="T107" s="569">
        <f t="shared" si="90"/>
        <v>0</v>
      </c>
      <c r="U107" s="569">
        <f t="shared" si="91"/>
        <v>0</v>
      </c>
      <c r="V107" s="569">
        <f t="shared" si="92"/>
        <v>0</v>
      </c>
      <c r="W107" s="569">
        <f t="shared" si="93"/>
        <v>0</v>
      </c>
      <c r="X107" s="569">
        <f t="shared" si="94"/>
        <v>0</v>
      </c>
      <c r="Y107" s="576">
        <f t="shared" si="68"/>
        <v>0</v>
      </c>
      <c r="AA107" s="577" t="str">
        <f t="shared" si="64"/>
        <v/>
      </c>
      <c r="AB107" s="352">
        <f t="shared" si="65"/>
        <v>0</v>
      </c>
      <c r="AC107" s="352">
        <f t="shared" si="66"/>
        <v>0</v>
      </c>
      <c r="AD107" s="463" t="str">
        <f t="shared" si="70"/>
        <v/>
      </c>
      <c r="AG107" s="463"/>
    </row>
    <row r="108" spans="1:33" ht="15.95" customHeight="1">
      <c r="A108" s="327"/>
      <c r="B108" s="328"/>
      <c r="C108" s="328"/>
      <c r="D108" s="328"/>
      <c r="E108" s="329">
        <f t="shared" si="95"/>
        <v>0</v>
      </c>
      <c r="F108" s="547">
        <f t="shared" si="77"/>
        <v>0</v>
      </c>
      <c r="G108" s="352">
        <f t="shared" si="78"/>
        <v>0</v>
      </c>
      <c r="H108" s="549"/>
      <c r="I108" s="558">
        <f t="shared" si="79"/>
        <v>10000</v>
      </c>
      <c r="J108" s="558">
        <f t="shared" si="80"/>
        <v>10000</v>
      </c>
      <c r="K108" s="559">
        <f t="shared" si="81"/>
        <v>10000</v>
      </c>
      <c r="L108" s="559">
        <f t="shared" si="82"/>
        <v>10000</v>
      </c>
      <c r="M108" s="559">
        <f t="shared" si="83"/>
        <v>10000</v>
      </c>
      <c r="N108" s="559">
        <f t="shared" si="84"/>
        <v>10000</v>
      </c>
      <c r="O108" s="559">
        <f t="shared" si="85"/>
        <v>10000</v>
      </c>
      <c r="P108" s="559">
        <f t="shared" si="86"/>
        <v>10000</v>
      </c>
      <c r="Q108" s="559">
        <f t="shared" si="87"/>
        <v>10000</v>
      </c>
      <c r="R108" s="569">
        <f t="shared" si="88"/>
        <v>0</v>
      </c>
      <c r="S108" s="569">
        <f t="shared" si="89"/>
        <v>0</v>
      </c>
      <c r="T108" s="569">
        <f t="shared" si="90"/>
        <v>0</v>
      </c>
      <c r="U108" s="569">
        <f t="shared" si="91"/>
        <v>0</v>
      </c>
      <c r="V108" s="569">
        <f t="shared" si="92"/>
        <v>0</v>
      </c>
      <c r="W108" s="569">
        <f t="shared" si="93"/>
        <v>0</v>
      </c>
      <c r="X108" s="569">
        <f t="shared" si="94"/>
        <v>0</v>
      </c>
      <c r="Y108" s="576">
        <f t="shared" si="68"/>
        <v>0</v>
      </c>
      <c r="AA108" s="577" t="str">
        <f t="shared" si="64"/>
        <v/>
      </c>
      <c r="AB108" s="352">
        <f t="shared" si="65"/>
        <v>0</v>
      </c>
      <c r="AC108" s="352">
        <f t="shared" si="66"/>
        <v>0</v>
      </c>
      <c r="AD108" s="463" t="str">
        <f t="shared" si="70"/>
        <v/>
      </c>
      <c r="AG108" s="463"/>
    </row>
    <row r="109" spans="1:33" ht="15.95" customHeight="1">
      <c r="A109" s="327"/>
      <c r="B109" s="328"/>
      <c r="C109" s="328"/>
      <c r="D109" s="328"/>
      <c r="E109" s="329">
        <f t="shared" si="95"/>
        <v>0</v>
      </c>
      <c r="F109" s="547">
        <f t="shared" si="77"/>
        <v>0</v>
      </c>
      <c r="G109" s="352">
        <f t="shared" si="78"/>
        <v>0</v>
      </c>
      <c r="H109" s="549"/>
      <c r="I109" s="558">
        <f t="shared" si="79"/>
        <v>10000</v>
      </c>
      <c r="J109" s="558">
        <f t="shared" si="80"/>
        <v>10000</v>
      </c>
      <c r="K109" s="559">
        <f t="shared" si="81"/>
        <v>10000</v>
      </c>
      <c r="L109" s="559">
        <f t="shared" si="82"/>
        <v>10000</v>
      </c>
      <c r="M109" s="559">
        <f t="shared" si="83"/>
        <v>10000</v>
      </c>
      <c r="N109" s="559">
        <f t="shared" si="84"/>
        <v>10000</v>
      </c>
      <c r="O109" s="559">
        <f t="shared" si="85"/>
        <v>10000</v>
      </c>
      <c r="P109" s="559">
        <f t="shared" si="86"/>
        <v>10000</v>
      </c>
      <c r="Q109" s="559">
        <f t="shared" si="87"/>
        <v>10000</v>
      </c>
      <c r="R109" s="569">
        <f t="shared" si="88"/>
        <v>0</v>
      </c>
      <c r="S109" s="569">
        <f t="shared" si="89"/>
        <v>0</v>
      </c>
      <c r="T109" s="569">
        <f t="shared" si="90"/>
        <v>0</v>
      </c>
      <c r="U109" s="569">
        <f t="shared" si="91"/>
        <v>0</v>
      </c>
      <c r="V109" s="569">
        <f t="shared" si="92"/>
        <v>0</v>
      </c>
      <c r="W109" s="569">
        <f t="shared" si="93"/>
        <v>0</v>
      </c>
      <c r="X109" s="569">
        <f t="shared" si="94"/>
        <v>0</v>
      </c>
      <c r="Y109" s="576">
        <f t="shared" si="68"/>
        <v>0</v>
      </c>
      <c r="AA109" s="577" t="str">
        <f t="shared" si="64"/>
        <v/>
      </c>
      <c r="AB109" s="352">
        <f t="shared" si="65"/>
        <v>0</v>
      </c>
      <c r="AC109" s="352">
        <f t="shared" si="66"/>
        <v>0</v>
      </c>
      <c r="AD109" s="463" t="str">
        <f t="shared" si="70"/>
        <v/>
      </c>
      <c r="AG109" s="463"/>
    </row>
    <row r="110" spans="1:33" ht="15.95" customHeight="1">
      <c r="A110" s="327"/>
      <c r="B110" s="328"/>
      <c r="C110" s="328"/>
      <c r="D110" s="328"/>
      <c r="E110" s="329">
        <f t="shared" si="95"/>
        <v>0</v>
      </c>
      <c r="F110" s="547">
        <f t="shared" si="77"/>
        <v>0</v>
      </c>
      <c r="G110" s="352">
        <f t="shared" si="78"/>
        <v>0</v>
      </c>
      <c r="H110" s="549"/>
      <c r="I110" s="558">
        <f t="shared" si="79"/>
        <v>10000</v>
      </c>
      <c r="J110" s="558">
        <f t="shared" si="80"/>
        <v>10000</v>
      </c>
      <c r="K110" s="559">
        <f t="shared" si="81"/>
        <v>10000</v>
      </c>
      <c r="L110" s="559">
        <f t="shared" si="82"/>
        <v>10000</v>
      </c>
      <c r="M110" s="559">
        <f t="shared" si="83"/>
        <v>10000</v>
      </c>
      <c r="N110" s="559">
        <f t="shared" si="84"/>
        <v>10000</v>
      </c>
      <c r="O110" s="559">
        <f t="shared" si="85"/>
        <v>10000</v>
      </c>
      <c r="P110" s="559">
        <f t="shared" si="86"/>
        <v>10000</v>
      </c>
      <c r="Q110" s="559">
        <f t="shared" si="87"/>
        <v>10000</v>
      </c>
      <c r="R110" s="569">
        <f t="shared" si="88"/>
        <v>0</v>
      </c>
      <c r="S110" s="569">
        <f t="shared" si="89"/>
        <v>0</v>
      </c>
      <c r="T110" s="569">
        <f t="shared" si="90"/>
        <v>0</v>
      </c>
      <c r="U110" s="569">
        <f t="shared" si="91"/>
        <v>0</v>
      </c>
      <c r="V110" s="569">
        <f t="shared" si="92"/>
        <v>0</v>
      </c>
      <c r="W110" s="569">
        <f t="shared" si="93"/>
        <v>0</v>
      </c>
      <c r="X110" s="569">
        <f t="shared" si="94"/>
        <v>0</v>
      </c>
      <c r="Y110" s="576">
        <f t="shared" si="68"/>
        <v>0</v>
      </c>
      <c r="AA110" s="577" t="str">
        <f t="shared" si="64"/>
        <v/>
      </c>
      <c r="AB110" s="352">
        <f t="shared" si="65"/>
        <v>0</v>
      </c>
      <c r="AC110" s="352">
        <f t="shared" si="66"/>
        <v>0</v>
      </c>
      <c r="AD110" s="463" t="str">
        <f t="shared" si="70"/>
        <v/>
      </c>
      <c r="AG110" s="463"/>
    </row>
    <row r="111" spans="1:33" ht="15.95" customHeight="1">
      <c r="A111" s="327"/>
      <c r="B111" s="328"/>
      <c r="C111" s="328"/>
      <c r="D111" s="328"/>
      <c r="E111" s="329">
        <f t="shared" si="95"/>
        <v>0</v>
      </c>
      <c r="F111" s="547">
        <f t="shared" si="77"/>
        <v>0</v>
      </c>
      <c r="G111" s="352">
        <f t="shared" si="78"/>
        <v>0</v>
      </c>
      <c r="H111" s="549"/>
      <c r="I111" s="558">
        <f t="shared" si="79"/>
        <v>10000</v>
      </c>
      <c r="J111" s="558">
        <f t="shared" si="80"/>
        <v>10000</v>
      </c>
      <c r="K111" s="559">
        <f t="shared" si="81"/>
        <v>10000</v>
      </c>
      <c r="L111" s="559">
        <f t="shared" si="82"/>
        <v>10000</v>
      </c>
      <c r="M111" s="559">
        <f t="shared" si="83"/>
        <v>10000</v>
      </c>
      <c r="N111" s="559">
        <f t="shared" si="84"/>
        <v>10000</v>
      </c>
      <c r="O111" s="559">
        <f t="shared" si="85"/>
        <v>10000</v>
      </c>
      <c r="P111" s="559">
        <f t="shared" si="86"/>
        <v>10000</v>
      </c>
      <c r="Q111" s="559">
        <f t="shared" si="87"/>
        <v>10000</v>
      </c>
      <c r="R111" s="569">
        <f t="shared" si="88"/>
        <v>0</v>
      </c>
      <c r="S111" s="569">
        <f t="shared" si="89"/>
        <v>0</v>
      </c>
      <c r="T111" s="569">
        <f t="shared" si="90"/>
        <v>0</v>
      </c>
      <c r="U111" s="569">
        <f t="shared" si="91"/>
        <v>0</v>
      </c>
      <c r="V111" s="569">
        <f t="shared" si="92"/>
        <v>0</v>
      </c>
      <c r="W111" s="569">
        <f t="shared" si="93"/>
        <v>0</v>
      </c>
      <c r="X111" s="569">
        <f t="shared" si="94"/>
        <v>0</v>
      </c>
      <c r="Y111" s="576">
        <f t="shared" si="68"/>
        <v>0</v>
      </c>
      <c r="AA111" s="577" t="str">
        <f t="shared" si="64"/>
        <v/>
      </c>
      <c r="AB111" s="352">
        <f t="shared" si="65"/>
        <v>0</v>
      </c>
      <c r="AC111" s="352">
        <f t="shared" si="66"/>
        <v>0</v>
      </c>
      <c r="AD111" s="463" t="str">
        <f t="shared" si="70"/>
        <v/>
      </c>
      <c r="AG111" s="463"/>
    </row>
    <row r="112" spans="1:33" ht="15.95" customHeight="1">
      <c r="A112" s="327"/>
      <c r="B112" s="328"/>
      <c r="C112" s="328"/>
      <c r="D112" s="328"/>
      <c r="E112" s="329">
        <f t="shared" si="95"/>
        <v>0</v>
      </c>
      <c r="F112" s="547">
        <f t="shared" si="77"/>
        <v>0</v>
      </c>
      <c r="G112" s="352">
        <f t="shared" si="78"/>
        <v>0</v>
      </c>
      <c r="H112" s="549"/>
      <c r="I112" s="558">
        <f t="shared" si="79"/>
        <v>10000</v>
      </c>
      <c r="J112" s="558">
        <f t="shared" si="80"/>
        <v>10000</v>
      </c>
      <c r="K112" s="559">
        <f t="shared" si="81"/>
        <v>10000</v>
      </c>
      <c r="L112" s="559">
        <f t="shared" si="82"/>
        <v>10000</v>
      </c>
      <c r="M112" s="559">
        <f t="shared" si="83"/>
        <v>10000</v>
      </c>
      <c r="N112" s="559">
        <f t="shared" si="84"/>
        <v>10000</v>
      </c>
      <c r="O112" s="559">
        <f t="shared" si="85"/>
        <v>10000</v>
      </c>
      <c r="P112" s="559">
        <f t="shared" si="86"/>
        <v>10000</v>
      </c>
      <c r="Q112" s="559">
        <f t="shared" si="87"/>
        <v>10000</v>
      </c>
      <c r="R112" s="569">
        <f t="shared" si="88"/>
        <v>0</v>
      </c>
      <c r="S112" s="569">
        <f t="shared" si="89"/>
        <v>0</v>
      </c>
      <c r="T112" s="569">
        <f t="shared" si="90"/>
        <v>0</v>
      </c>
      <c r="U112" s="569">
        <f t="shared" si="91"/>
        <v>0</v>
      </c>
      <c r="V112" s="569">
        <f t="shared" si="92"/>
        <v>0</v>
      </c>
      <c r="W112" s="569">
        <f t="shared" si="93"/>
        <v>0</v>
      </c>
      <c r="X112" s="569">
        <f t="shared" si="94"/>
        <v>0</v>
      </c>
      <c r="Y112" s="576">
        <f t="shared" si="68"/>
        <v>0</v>
      </c>
      <c r="AA112" s="577" t="str">
        <f t="shared" si="64"/>
        <v/>
      </c>
      <c r="AB112" s="352">
        <f t="shared" si="65"/>
        <v>0</v>
      </c>
      <c r="AC112" s="352">
        <f t="shared" si="66"/>
        <v>0</v>
      </c>
      <c r="AD112" s="463" t="str">
        <f t="shared" si="70"/>
        <v/>
      </c>
      <c r="AG112" s="463"/>
    </row>
    <row r="113" spans="1:33" ht="15.95" customHeight="1">
      <c r="A113" s="327"/>
      <c r="B113" s="328"/>
      <c r="C113" s="328"/>
      <c r="D113" s="328"/>
      <c r="E113" s="329">
        <f t="shared" si="95"/>
        <v>0</v>
      </c>
      <c r="F113" s="547">
        <f t="shared" si="77"/>
        <v>0</v>
      </c>
      <c r="G113" s="352">
        <f t="shared" si="78"/>
        <v>0</v>
      </c>
      <c r="H113" s="549"/>
      <c r="I113" s="558">
        <f t="shared" si="79"/>
        <v>10000</v>
      </c>
      <c r="J113" s="558">
        <f t="shared" si="80"/>
        <v>10000</v>
      </c>
      <c r="K113" s="559">
        <f t="shared" si="81"/>
        <v>10000</v>
      </c>
      <c r="L113" s="559">
        <f t="shared" si="82"/>
        <v>10000</v>
      </c>
      <c r="M113" s="559">
        <f t="shared" si="83"/>
        <v>10000</v>
      </c>
      <c r="N113" s="559">
        <f t="shared" si="84"/>
        <v>10000</v>
      </c>
      <c r="O113" s="559">
        <f t="shared" si="85"/>
        <v>10000</v>
      </c>
      <c r="P113" s="559">
        <f t="shared" si="86"/>
        <v>10000</v>
      </c>
      <c r="Q113" s="559">
        <f t="shared" si="87"/>
        <v>10000</v>
      </c>
      <c r="R113" s="569">
        <f t="shared" si="88"/>
        <v>0</v>
      </c>
      <c r="S113" s="569">
        <f t="shared" si="89"/>
        <v>0</v>
      </c>
      <c r="T113" s="569">
        <f t="shared" si="90"/>
        <v>0</v>
      </c>
      <c r="U113" s="569">
        <f t="shared" si="91"/>
        <v>0</v>
      </c>
      <c r="V113" s="569">
        <f t="shared" si="92"/>
        <v>0</v>
      </c>
      <c r="W113" s="569">
        <f t="shared" si="93"/>
        <v>0</v>
      </c>
      <c r="X113" s="569">
        <f t="shared" si="94"/>
        <v>0</v>
      </c>
      <c r="Y113" s="576">
        <f t="shared" si="68"/>
        <v>0</v>
      </c>
      <c r="AA113" s="577" t="str">
        <f t="shared" si="64"/>
        <v/>
      </c>
      <c r="AB113" s="352">
        <f t="shared" si="65"/>
        <v>0</v>
      </c>
      <c r="AC113" s="352">
        <f t="shared" si="66"/>
        <v>0</v>
      </c>
      <c r="AD113" s="463" t="str">
        <f t="shared" si="70"/>
        <v/>
      </c>
      <c r="AG113" s="463"/>
    </row>
    <row r="114" spans="1:33" ht="15.95" customHeight="1">
      <c r="A114" s="327"/>
      <c r="B114" s="328"/>
      <c r="C114" s="328"/>
      <c r="D114" s="328"/>
      <c r="E114" s="329">
        <f t="shared" si="95"/>
        <v>0</v>
      </c>
      <c r="F114" s="547">
        <f t="shared" si="77"/>
        <v>0</v>
      </c>
      <c r="G114" s="352">
        <f t="shared" si="78"/>
        <v>0</v>
      </c>
      <c r="H114" s="549"/>
      <c r="I114" s="558">
        <f t="shared" si="79"/>
        <v>10000</v>
      </c>
      <c r="J114" s="558">
        <f t="shared" si="80"/>
        <v>10000</v>
      </c>
      <c r="K114" s="559">
        <f t="shared" si="81"/>
        <v>10000</v>
      </c>
      <c r="L114" s="559">
        <f t="shared" si="82"/>
        <v>10000</v>
      </c>
      <c r="M114" s="559">
        <f t="shared" si="83"/>
        <v>10000</v>
      </c>
      <c r="N114" s="559">
        <f t="shared" si="84"/>
        <v>10000</v>
      </c>
      <c r="O114" s="559">
        <f t="shared" si="85"/>
        <v>10000</v>
      </c>
      <c r="P114" s="559">
        <f t="shared" si="86"/>
        <v>10000</v>
      </c>
      <c r="Q114" s="559">
        <f t="shared" si="87"/>
        <v>10000</v>
      </c>
      <c r="R114" s="569">
        <f t="shared" si="88"/>
        <v>0</v>
      </c>
      <c r="S114" s="569">
        <f t="shared" si="89"/>
        <v>0</v>
      </c>
      <c r="T114" s="569">
        <f t="shared" si="90"/>
        <v>0</v>
      </c>
      <c r="U114" s="569">
        <f t="shared" si="91"/>
        <v>0</v>
      </c>
      <c r="V114" s="569">
        <f t="shared" si="92"/>
        <v>0</v>
      </c>
      <c r="W114" s="569">
        <f t="shared" si="93"/>
        <v>0</v>
      </c>
      <c r="X114" s="569">
        <f t="shared" si="94"/>
        <v>0</v>
      </c>
      <c r="Y114" s="576">
        <f t="shared" ref="Y114:Y149" si="96">IF(Y112=5,B36,G114)</f>
        <v>0</v>
      </c>
      <c r="AA114" s="577" t="str">
        <f t="shared" ref="AA114:AA149" si="97">IF(A36=$AB$80,E36,"")</f>
        <v/>
      </c>
      <c r="AB114" s="352">
        <f t="shared" ref="AB114:AB149" si="98">IFERROR(INDEX($B$3:$B$149,MATCH(SMALL($AA$81:$AA$149,ROW(B34)),$E$3:$E$149,0)),0)</f>
        <v>0</v>
      </c>
      <c r="AC114" s="352">
        <f t="shared" ref="AC114:AC149" si="99">IFERROR(INDEX($B$3:$B$149,MATCH(SMALL($AD$80:$AD$149,ROW(C34)),$E$3:$E$149,0)),0)</f>
        <v>0</v>
      </c>
      <c r="AD114" s="463" t="str">
        <f t="shared" si="70"/>
        <v/>
      </c>
      <c r="AG114" s="463"/>
    </row>
    <row r="115" spans="1:33" ht="15.95" customHeight="1">
      <c r="A115" s="327"/>
      <c r="B115" s="328"/>
      <c r="C115" s="328"/>
      <c r="D115" s="328"/>
      <c r="E115" s="329">
        <f t="shared" si="95"/>
        <v>0</v>
      </c>
      <c r="F115" s="547">
        <f t="shared" si="77"/>
        <v>0</v>
      </c>
      <c r="G115" s="352">
        <f t="shared" si="78"/>
        <v>0</v>
      </c>
      <c r="H115" s="549"/>
      <c r="I115" s="558">
        <f t="shared" si="79"/>
        <v>10000</v>
      </c>
      <c r="J115" s="558">
        <f t="shared" si="80"/>
        <v>10000</v>
      </c>
      <c r="K115" s="559">
        <f t="shared" si="81"/>
        <v>10000</v>
      </c>
      <c r="L115" s="559">
        <f t="shared" si="82"/>
        <v>10000</v>
      </c>
      <c r="M115" s="559">
        <f t="shared" si="83"/>
        <v>10000</v>
      </c>
      <c r="N115" s="559">
        <f t="shared" si="84"/>
        <v>10000</v>
      </c>
      <c r="O115" s="559">
        <f t="shared" si="85"/>
        <v>10000</v>
      </c>
      <c r="P115" s="559">
        <f t="shared" si="86"/>
        <v>10000</v>
      </c>
      <c r="Q115" s="559">
        <f t="shared" si="87"/>
        <v>10000</v>
      </c>
      <c r="R115" s="569">
        <f t="shared" si="88"/>
        <v>0</v>
      </c>
      <c r="S115" s="569">
        <f t="shared" si="89"/>
        <v>0</v>
      </c>
      <c r="T115" s="569">
        <f t="shared" si="90"/>
        <v>0</v>
      </c>
      <c r="U115" s="569">
        <f t="shared" si="91"/>
        <v>0</v>
      </c>
      <c r="V115" s="569">
        <f t="shared" si="92"/>
        <v>0</v>
      </c>
      <c r="W115" s="569">
        <f t="shared" si="93"/>
        <v>0</v>
      </c>
      <c r="X115" s="569">
        <f t="shared" si="94"/>
        <v>0</v>
      </c>
      <c r="Y115" s="576">
        <f t="shared" si="96"/>
        <v>0</v>
      </c>
      <c r="AA115" s="577" t="str">
        <f t="shared" si="97"/>
        <v/>
      </c>
      <c r="AB115" s="352">
        <f t="shared" si="98"/>
        <v>0</v>
      </c>
      <c r="AC115" s="352">
        <f t="shared" si="99"/>
        <v>0</v>
      </c>
      <c r="AD115" s="463" t="str">
        <f t="shared" ref="AD115:AD149" si="100">IF($AC$77=0,(IF(A37=$AC$80,E37,"")),(IF(D37=$AC$77,E37,"")))</f>
        <v/>
      </c>
      <c r="AG115" s="463"/>
    </row>
    <row r="116" spans="1:33" ht="15.95" customHeight="1">
      <c r="A116" s="327"/>
      <c r="B116" s="328"/>
      <c r="C116" s="328"/>
      <c r="D116" s="328"/>
      <c r="E116" s="329">
        <f t="shared" si="95"/>
        <v>0</v>
      </c>
      <c r="F116" s="547">
        <f t="shared" si="77"/>
        <v>0</v>
      </c>
      <c r="G116" s="352">
        <f t="shared" si="78"/>
        <v>0</v>
      </c>
      <c r="H116" s="549"/>
      <c r="I116" s="558">
        <f t="shared" si="79"/>
        <v>10000</v>
      </c>
      <c r="J116" s="558">
        <f t="shared" si="80"/>
        <v>10000</v>
      </c>
      <c r="K116" s="559">
        <f t="shared" si="81"/>
        <v>10000</v>
      </c>
      <c r="L116" s="559">
        <f t="shared" si="82"/>
        <v>10000</v>
      </c>
      <c r="M116" s="559">
        <f t="shared" si="83"/>
        <v>10000</v>
      </c>
      <c r="N116" s="559">
        <f t="shared" si="84"/>
        <v>10000</v>
      </c>
      <c r="O116" s="559">
        <f t="shared" si="85"/>
        <v>10000</v>
      </c>
      <c r="P116" s="559">
        <f t="shared" si="86"/>
        <v>10000</v>
      </c>
      <c r="Q116" s="559">
        <f t="shared" si="87"/>
        <v>10000</v>
      </c>
      <c r="R116" s="569">
        <f t="shared" si="88"/>
        <v>0</v>
      </c>
      <c r="S116" s="569">
        <f t="shared" si="89"/>
        <v>0</v>
      </c>
      <c r="T116" s="569">
        <f t="shared" si="90"/>
        <v>0</v>
      </c>
      <c r="U116" s="569">
        <f t="shared" si="91"/>
        <v>0</v>
      </c>
      <c r="V116" s="569">
        <f t="shared" si="92"/>
        <v>0</v>
      </c>
      <c r="W116" s="569">
        <f t="shared" si="93"/>
        <v>0</v>
      </c>
      <c r="X116" s="569">
        <f t="shared" si="94"/>
        <v>0</v>
      </c>
      <c r="Y116" s="576">
        <f t="shared" si="96"/>
        <v>0</v>
      </c>
      <c r="AA116" s="577" t="str">
        <f t="shared" si="97"/>
        <v/>
      </c>
      <c r="AB116" s="352">
        <f t="shared" si="98"/>
        <v>0</v>
      </c>
      <c r="AC116" s="352">
        <f t="shared" si="99"/>
        <v>0</v>
      </c>
      <c r="AD116" s="463" t="str">
        <f t="shared" si="100"/>
        <v/>
      </c>
      <c r="AG116" s="463"/>
    </row>
    <row r="117" spans="1:33" ht="15.95" customHeight="1">
      <c r="A117" s="327"/>
      <c r="B117" s="328"/>
      <c r="C117" s="328"/>
      <c r="D117" s="328"/>
      <c r="E117" s="329">
        <f t="shared" si="95"/>
        <v>0</v>
      </c>
      <c r="F117" s="547">
        <f t="shared" si="77"/>
        <v>0</v>
      </c>
      <c r="G117" s="352">
        <f t="shared" si="78"/>
        <v>0</v>
      </c>
      <c r="H117" s="549"/>
      <c r="I117" s="558">
        <f t="shared" si="79"/>
        <v>10000</v>
      </c>
      <c r="J117" s="558">
        <f t="shared" si="80"/>
        <v>10000</v>
      </c>
      <c r="K117" s="559">
        <f t="shared" si="81"/>
        <v>10000</v>
      </c>
      <c r="L117" s="559">
        <f t="shared" si="82"/>
        <v>10000</v>
      </c>
      <c r="M117" s="559">
        <f t="shared" si="83"/>
        <v>10000</v>
      </c>
      <c r="N117" s="559">
        <f t="shared" si="84"/>
        <v>10000</v>
      </c>
      <c r="O117" s="559">
        <f t="shared" si="85"/>
        <v>10000</v>
      </c>
      <c r="P117" s="559">
        <f t="shared" si="86"/>
        <v>10000</v>
      </c>
      <c r="Q117" s="559">
        <f t="shared" si="87"/>
        <v>10000</v>
      </c>
      <c r="R117" s="569">
        <f t="shared" si="88"/>
        <v>0</v>
      </c>
      <c r="S117" s="569">
        <f t="shared" si="89"/>
        <v>0</v>
      </c>
      <c r="T117" s="569">
        <f t="shared" si="90"/>
        <v>0</v>
      </c>
      <c r="U117" s="569">
        <f t="shared" si="91"/>
        <v>0</v>
      </c>
      <c r="V117" s="569">
        <f t="shared" si="92"/>
        <v>0</v>
      </c>
      <c r="W117" s="569">
        <f t="shared" si="93"/>
        <v>0</v>
      </c>
      <c r="X117" s="569">
        <f t="shared" si="94"/>
        <v>0</v>
      </c>
      <c r="Y117" s="576">
        <f t="shared" si="96"/>
        <v>0</v>
      </c>
      <c r="AA117" s="577" t="str">
        <f t="shared" si="97"/>
        <v/>
      </c>
      <c r="AB117" s="352">
        <f t="shared" si="98"/>
        <v>0</v>
      </c>
      <c r="AC117" s="352">
        <f t="shared" si="99"/>
        <v>0</v>
      </c>
      <c r="AD117" s="463" t="str">
        <f t="shared" si="100"/>
        <v/>
      </c>
      <c r="AG117" s="463"/>
    </row>
    <row r="118" spans="1:33" ht="15.95" customHeight="1">
      <c r="A118" s="327"/>
      <c r="B118" s="328"/>
      <c r="C118" s="328"/>
      <c r="D118" s="328"/>
      <c r="E118" s="329">
        <f t="shared" si="95"/>
        <v>0</v>
      </c>
      <c r="F118" s="547">
        <f t="shared" si="77"/>
        <v>0</v>
      </c>
      <c r="G118" s="352">
        <f t="shared" si="78"/>
        <v>0</v>
      </c>
      <c r="H118" s="549"/>
      <c r="I118" s="558">
        <f t="shared" si="79"/>
        <v>10000</v>
      </c>
      <c r="J118" s="558">
        <f t="shared" si="80"/>
        <v>10000</v>
      </c>
      <c r="K118" s="559">
        <f t="shared" si="81"/>
        <v>10000</v>
      </c>
      <c r="L118" s="559">
        <f t="shared" si="82"/>
        <v>10000</v>
      </c>
      <c r="M118" s="559">
        <f t="shared" si="83"/>
        <v>10000</v>
      </c>
      <c r="N118" s="559">
        <f t="shared" si="84"/>
        <v>10000</v>
      </c>
      <c r="O118" s="559">
        <f t="shared" si="85"/>
        <v>10000</v>
      </c>
      <c r="P118" s="559">
        <f t="shared" si="86"/>
        <v>10000</v>
      </c>
      <c r="Q118" s="559">
        <f t="shared" si="87"/>
        <v>10000</v>
      </c>
      <c r="R118" s="569">
        <f t="shared" si="88"/>
        <v>0</v>
      </c>
      <c r="S118" s="569">
        <f t="shared" si="89"/>
        <v>0</v>
      </c>
      <c r="T118" s="569">
        <f t="shared" si="90"/>
        <v>0</v>
      </c>
      <c r="U118" s="569">
        <f t="shared" si="91"/>
        <v>0</v>
      </c>
      <c r="V118" s="569">
        <f t="shared" si="92"/>
        <v>0</v>
      </c>
      <c r="W118" s="569">
        <f t="shared" si="93"/>
        <v>0</v>
      </c>
      <c r="X118" s="569">
        <f t="shared" si="94"/>
        <v>0</v>
      </c>
      <c r="Y118" s="576">
        <f t="shared" si="96"/>
        <v>0</v>
      </c>
      <c r="AA118" s="577" t="str">
        <f t="shared" si="97"/>
        <v/>
      </c>
      <c r="AB118" s="352">
        <f t="shared" si="98"/>
        <v>0</v>
      </c>
      <c r="AC118" s="352">
        <f t="shared" si="99"/>
        <v>0</v>
      </c>
      <c r="AD118" s="463" t="str">
        <f t="shared" si="100"/>
        <v/>
      </c>
      <c r="AG118" s="463"/>
    </row>
    <row r="119" spans="1:33" ht="15.95" customHeight="1">
      <c r="A119" s="327"/>
      <c r="B119" s="328"/>
      <c r="C119" s="328"/>
      <c r="D119" s="328"/>
      <c r="E119" s="329">
        <f t="shared" si="95"/>
        <v>0</v>
      </c>
      <c r="F119" s="547">
        <f t="shared" si="77"/>
        <v>0</v>
      </c>
      <c r="G119" s="352">
        <f t="shared" si="78"/>
        <v>0</v>
      </c>
      <c r="H119" s="549"/>
      <c r="I119" s="558">
        <f t="shared" si="79"/>
        <v>10000</v>
      </c>
      <c r="J119" s="558">
        <f t="shared" si="80"/>
        <v>10000</v>
      </c>
      <c r="K119" s="559">
        <f t="shared" si="81"/>
        <v>10000</v>
      </c>
      <c r="L119" s="559">
        <f t="shared" si="82"/>
        <v>10000</v>
      </c>
      <c r="M119" s="559">
        <f t="shared" si="83"/>
        <v>10000</v>
      </c>
      <c r="N119" s="559">
        <f t="shared" si="84"/>
        <v>10000</v>
      </c>
      <c r="O119" s="559">
        <f t="shared" si="85"/>
        <v>10000</v>
      </c>
      <c r="P119" s="559">
        <f t="shared" si="86"/>
        <v>10000</v>
      </c>
      <c r="Q119" s="559">
        <f t="shared" si="87"/>
        <v>10000</v>
      </c>
      <c r="R119" s="569">
        <f t="shared" si="88"/>
        <v>0</v>
      </c>
      <c r="S119" s="569">
        <f t="shared" si="89"/>
        <v>0</v>
      </c>
      <c r="T119" s="569">
        <f t="shared" si="90"/>
        <v>0</v>
      </c>
      <c r="U119" s="569">
        <f t="shared" si="91"/>
        <v>0</v>
      </c>
      <c r="V119" s="569">
        <f t="shared" si="92"/>
        <v>0</v>
      </c>
      <c r="W119" s="569">
        <f t="shared" si="93"/>
        <v>0</v>
      </c>
      <c r="X119" s="569">
        <f t="shared" si="94"/>
        <v>0</v>
      </c>
      <c r="Y119" s="576">
        <f t="shared" si="96"/>
        <v>0</v>
      </c>
      <c r="AA119" s="577" t="str">
        <f t="shared" si="97"/>
        <v/>
      </c>
      <c r="AB119" s="352">
        <f t="shared" si="98"/>
        <v>0</v>
      </c>
      <c r="AC119" s="352">
        <f t="shared" si="99"/>
        <v>0</v>
      </c>
      <c r="AD119" s="463" t="str">
        <f t="shared" si="100"/>
        <v/>
      </c>
      <c r="AG119" s="463"/>
    </row>
    <row r="120" spans="1:33" ht="15.95" customHeight="1">
      <c r="A120" s="327"/>
      <c r="B120" s="328"/>
      <c r="C120" s="328"/>
      <c r="D120" s="328"/>
      <c r="E120" s="329">
        <f t="shared" si="95"/>
        <v>0</v>
      </c>
      <c r="F120" s="547">
        <f t="shared" si="77"/>
        <v>0</v>
      </c>
      <c r="G120" s="352">
        <f t="shared" si="78"/>
        <v>0</v>
      </c>
      <c r="H120" s="549"/>
      <c r="I120" s="558">
        <f t="shared" si="79"/>
        <v>10000</v>
      </c>
      <c r="J120" s="558">
        <f t="shared" si="80"/>
        <v>10000</v>
      </c>
      <c r="K120" s="559">
        <f t="shared" si="81"/>
        <v>10000</v>
      </c>
      <c r="L120" s="559">
        <f t="shared" si="82"/>
        <v>10000</v>
      </c>
      <c r="M120" s="559">
        <f t="shared" si="83"/>
        <v>10000</v>
      </c>
      <c r="N120" s="559">
        <f t="shared" si="84"/>
        <v>10000</v>
      </c>
      <c r="O120" s="559">
        <f t="shared" si="85"/>
        <v>10000</v>
      </c>
      <c r="P120" s="559">
        <f t="shared" si="86"/>
        <v>10000</v>
      </c>
      <c r="Q120" s="559">
        <f t="shared" si="87"/>
        <v>10000</v>
      </c>
      <c r="R120" s="569">
        <f t="shared" si="88"/>
        <v>0</v>
      </c>
      <c r="S120" s="569">
        <f t="shared" si="89"/>
        <v>0</v>
      </c>
      <c r="T120" s="569">
        <f t="shared" si="90"/>
        <v>0</v>
      </c>
      <c r="U120" s="569">
        <f t="shared" si="91"/>
        <v>0</v>
      </c>
      <c r="V120" s="569">
        <f t="shared" si="92"/>
        <v>0</v>
      </c>
      <c r="W120" s="569">
        <f t="shared" si="93"/>
        <v>0</v>
      </c>
      <c r="X120" s="569">
        <f t="shared" si="94"/>
        <v>0</v>
      </c>
      <c r="Y120" s="576">
        <f t="shared" si="96"/>
        <v>0</v>
      </c>
      <c r="AA120" s="577" t="str">
        <f t="shared" si="97"/>
        <v/>
      </c>
      <c r="AB120" s="352">
        <f t="shared" si="98"/>
        <v>0</v>
      </c>
      <c r="AC120" s="352">
        <f t="shared" si="99"/>
        <v>0</v>
      </c>
      <c r="AD120" s="463" t="str">
        <f t="shared" si="100"/>
        <v/>
      </c>
      <c r="AG120" s="463"/>
    </row>
    <row r="121" spans="1:33" ht="15.95" customHeight="1">
      <c r="A121" s="327"/>
      <c r="B121" s="328"/>
      <c r="C121" s="328"/>
      <c r="D121" s="328"/>
      <c r="E121" s="329">
        <f t="shared" si="95"/>
        <v>0</v>
      </c>
      <c r="F121" s="547">
        <f t="shared" si="77"/>
        <v>0</v>
      </c>
      <c r="G121" s="352">
        <f t="shared" si="78"/>
        <v>0</v>
      </c>
      <c r="H121" s="549"/>
      <c r="I121" s="558">
        <f t="shared" si="79"/>
        <v>10000</v>
      </c>
      <c r="J121" s="558">
        <f t="shared" si="80"/>
        <v>10000</v>
      </c>
      <c r="K121" s="559">
        <f t="shared" si="81"/>
        <v>10000</v>
      </c>
      <c r="L121" s="559">
        <f t="shared" si="82"/>
        <v>10000</v>
      </c>
      <c r="M121" s="559">
        <f t="shared" si="83"/>
        <v>10000</v>
      </c>
      <c r="N121" s="559">
        <f t="shared" si="84"/>
        <v>10000</v>
      </c>
      <c r="O121" s="559">
        <f t="shared" si="85"/>
        <v>10000</v>
      </c>
      <c r="P121" s="559">
        <f t="shared" si="86"/>
        <v>10000</v>
      </c>
      <c r="Q121" s="559">
        <f t="shared" si="87"/>
        <v>10000</v>
      </c>
      <c r="R121" s="569">
        <f t="shared" si="88"/>
        <v>0</v>
      </c>
      <c r="S121" s="569">
        <f t="shared" si="89"/>
        <v>0</v>
      </c>
      <c r="T121" s="569">
        <f t="shared" si="90"/>
        <v>0</v>
      </c>
      <c r="U121" s="569">
        <f t="shared" si="91"/>
        <v>0</v>
      </c>
      <c r="V121" s="569">
        <f t="shared" si="92"/>
        <v>0</v>
      </c>
      <c r="W121" s="569">
        <f t="shared" si="93"/>
        <v>0</v>
      </c>
      <c r="X121" s="569">
        <f t="shared" si="94"/>
        <v>0</v>
      </c>
      <c r="Y121" s="576">
        <f t="shared" si="96"/>
        <v>0</v>
      </c>
      <c r="AA121" s="577" t="str">
        <f t="shared" si="97"/>
        <v/>
      </c>
      <c r="AB121" s="352">
        <f t="shared" si="98"/>
        <v>0</v>
      </c>
      <c r="AC121" s="352">
        <f t="shared" si="99"/>
        <v>0</v>
      </c>
      <c r="AD121" s="463" t="str">
        <f t="shared" si="100"/>
        <v/>
      </c>
      <c r="AG121" s="463"/>
    </row>
    <row r="122" spans="1:33" ht="15.95" customHeight="1">
      <c r="A122" s="327"/>
      <c r="B122" s="328"/>
      <c r="C122" s="328"/>
      <c r="D122" s="328"/>
      <c r="E122" s="329">
        <f t="shared" si="95"/>
        <v>0</v>
      </c>
      <c r="F122" s="547">
        <f t="shared" ref="F122:F149" si="101">IFERROR(INDEX($A$3:$A$149,MATCH(G122,$B$3:$B$149,0)),0)</f>
        <v>0</v>
      </c>
      <c r="G122" s="352">
        <f t="shared" ref="G122:G149" si="102">IF($H$78="投资人",X122,IFERROR(INDEX($B$3:$B$149,MATCH(SMALL($I$81:$I$149,ROW(A42)),$E$3:$E$149,0)),0))</f>
        <v>0</v>
      </c>
      <c r="H122" s="549"/>
      <c r="I122" s="558">
        <f t="shared" ref="I122:I149" si="103">IF(SUMPRODUCT(($R$81:$X$149=$B44)*$E44)=0,10000,SUMPRODUCT(($R$81:$X$149=$B44)*$E44))</f>
        <v>10000</v>
      </c>
      <c r="J122" s="558">
        <f t="shared" ref="J122:J149" si="104">IF(SUMPRODUCT(($G$78=$D44)*$E44)=0,10000,SUMPRODUCT(($G$78=$D44)*$E44))</f>
        <v>10000</v>
      </c>
      <c r="K122" s="559">
        <f t="shared" ref="K122:K149" si="105">IF(SUMPRODUCT((R$81:R$149=$D44)*$E44)=0,10000,SUMPRODUCT((R$81:R$149=$D44)*$E44))</f>
        <v>10000</v>
      </c>
      <c r="L122" s="559">
        <f t="shared" ref="L122:L149" si="106">IF(SUMPRODUCT((S$81:S$149=$D44)*$E44)=0,10000,SUMPRODUCT((S$81:S$149=$D44)*$E44))</f>
        <v>10000</v>
      </c>
      <c r="M122" s="559">
        <f t="shared" ref="M122:M149" si="107">IF(SUMPRODUCT((T$81:T$149=$D44)*$E44)=0,10000,SUMPRODUCT((T$81:T$149=$D44)*$E44))</f>
        <v>10000</v>
      </c>
      <c r="N122" s="559">
        <f t="shared" ref="N122:N149" si="108">IF(SUMPRODUCT((U$81:U$149=$D44)*$E44)=0,10000,SUMPRODUCT((U$81:U$149=$D44)*$E44))</f>
        <v>10000</v>
      </c>
      <c r="O122" s="559">
        <f t="shared" ref="O122:O149" si="109">IF(SUMPRODUCT((V$81:V$149=$D44)*$E44)=0,10000,SUMPRODUCT((V$81:V$149=$D44)*$E44))</f>
        <v>10000</v>
      </c>
      <c r="P122" s="559">
        <f t="shared" ref="P122:P149" si="110">IF(SUMPRODUCT((W$81:W$149=$D44)*$E44)=0,10000,SUMPRODUCT((W$81:W$149=$D44)*$E44))</f>
        <v>10000</v>
      </c>
      <c r="Q122" s="559">
        <f t="shared" ref="Q122:Q149" si="111">IF(SUMPRODUCT((X$81:X$149=$D44)*$E44)=0,10000,SUMPRODUCT((X$81:X$149=$D44)*$E44))</f>
        <v>10000</v>
      </c>
      <c r="R122" s="569">
        <f t="shared" ref="R122:R149" si="112">IFERROR(INDEX($B$3:$B$149,MATCH(SMALL($J$81:$J$149,ROW(B42)),$E$3:$E$149,0)),0)</f>
        <v>0</v>
      </c>
      <c r="S122" s="569">
        <f t="shared" ref="S122:S149" si="113">IFERROR(INDEX($B$3:$B$149,MATCH(SMALL(K$81:K$149,ROW(D42)),$E$3:$E$149,0)),0)</f>
        <v>0</v>
      </c>
      <c r="T122" s="569">
        <f t="shared" ref="T122:T149" si="114">IFERROR(INDEX($B$3:$B$149,MATCH(SMALL(L$81:L$149,ROW(E42)),$E$3:$E$149,0)),0)</f>
        <v>0</v>
      </c>
      <c r="U122" s="569">
        <f t="shared" ref="U122:U149" si="115">IFERROR(INDEX($B$3:$B$149,MATCH(SMALL(M$81:M$149,ROW(F42)),$E$3:$E$149,0)),0)</f>
        <v>0</v>
      </c>
      <c r="V122" s="569">
        <f t="shared" ref="V122:V149" si="116">IFERROR(INDEX($B$3:$B$149,MATCH(SMALL(N$81:N$149,ROW(G42)),$E$3:$E$149,0)),0)</f>
        <v>0</v>
      </c>
      <c r="W122" s="569">
        <f t="shared" ref="W122:W149" si="117">IFERROR(INDEX($B$3:$B$149,MATCH(SMALL(O$81:O$149,ROW(H42)),$E$3:$E$149,0)),0)</f>
        <v>0</v>
      </c>
      <c r="X122" s="569">
        <f t="shared" ref="X122:X149" si="118">IFERROR(INDEX($B$3:$B$149,MATCH(SMALL(P$81:P$149,ROW(I42)),$E$3:$E$149,0)),0)</f>
        <v>0</v>
      </c>
      <c r="Y122" s="576">
        <f t="shared" si="96"/>
        <v>0</v>
      </c>
      <c r="AA122" s="577" t="str">
        <f t="shared" si="97"/>
        <v/>
      </c>
      <c r="AB122" s="352">
        <f t="shared" si="98"/>
        <v>0</v>
      </c>
      <c r="AC122" s="352">
        <f t="shared" si="99"/>
        <v>0</v>
      </c>
      <c r="AD122" s="463" t="str">
        <f t="shared" si="100"/>
        <v/>
      </c>
      <c r="AG122" s="463"/>
    </row>
    <row r="123" spans="1:33" ht="15.95" customHeight="1">
      <c r="A123" s="327"/>
      <c r="B123" s="328"/>
      <c r="C123" s="328"/>
      <c r="D123" s="328"/>
      <c r="E123" s="329">
        <f t="shared" si="95"/>
        <v>0</v>
      </c>
      <c r="F123" s="547">
        <f t="shared" si="101"/>
        <v>0</v>
      </c>
      <c r="G123" s="352">
        <f t="shared" si="102"/>
        <v>0</v>
      </c>
      <c r="H123" s="549"/>
      <c r="I123" s="558">
        <f t="shared" si="103"/>
        <v>10000</v>
      </c>
      <c r="J123" s="558">
        <f t="shared" si="104"/>
        <v>10000</v>
      </c>
      <c r="K123" s="559">
        <f t="shared" si="105"/>
        <v>10000</v>
      </c>
      <c r="L123" s="559">
        <f t="shared" si="106"/>
        <v>10000</v>
      </c>
      <c r="M123" s="559">
        <f t="shared" si="107"/>
        <v>10000</v>
      </c>
      <c r="N123" s="559">
        <f t="shared" si="108"/>
        <v>10000</v>
      </c>
      <c r="O123" s="559">
        <f t="shared" si="109"/>
        <v>10000</v>
      </c>
      <c r="P123" s="559">
        <f t="shared" si="110"/>
        <v>10000</v>
      </c>
      <c r="Q123" s="559">
        <f t="shared" si="111"/>
        <v>10000</v>
      </c>
      <c r="R123" s="569">
        <f t="shared" si="112"/>
        <v>0</v>
      </c>
      <c r="S123" s="569">
        <f t="shared" si="113"/>
        <v>0</v>
      </c>
      <c r="T123" s="569">
        <f t="shared" si="114"/>
        <v>0</v>
      </c>
      <c r="U123" s="569">
        <f t="shared" si="115"/>
        <v>0</v>
      </c>
      <c r="V123" s="569">
        <f t="shared" si="116"/>
        <v>0</v>
      </c>
      <c r="W123" s="569">
        <f t="shared" si="117"/>
        <v>0</v>
      </c>
      <c r="X123" s="569">
        <f t="shared" si="118"/>
        <v>0</v>
      </c>
      <c r="Y123" s="576">
        <f t="shared" si="96"/>
        <v>0</v>
      </c>
      <c r="AA123" s="577" t="str">
        <f t="shared" si="97"/>
        <v/>
      </c>
      <c r="AB123" s="352">
        <f t="shared" si="98"/>
        <v>0</v>
      </c>
      <c r="AC123" s="352">
        <f t="shared" si="99"/>
        <v>0</v>
      </c>
      <c r="AD123" s="463" t="str">
        <f t="shared" si="100"/>
        <v/>
      </c>
      <c r="AG123" s="463"/>
    </row>
    <row r="124" spans="1:33" ht="15.95" customHeight="1">
      <c r="A124" s="327"/>
      <c r="B124" s="328"/>
      <c r="C124" s="328"/>
      <c r="D124" s="328"/>
      <c r="E124" s="329">
        <f t="shared" si="95"/>
        <v>0</v>
      </c>
      <c r="F124" s="547">
        <f t="shared" si="101"/>
        <v>0</v>
      </c>
      <c r="G124" s="352">
        <f t="shared" si="102"/>
        <v>0</v>
      </c>
      <c r="H124" s="549"/>
      <c r="I124" s="558">
        <f t="shared" si="103"/>
        <v>10000</v>
      </c>
      <c r="J124" s="558">
        <f t="shared" si="104"/>
        <v>10000</v>
      </c>
      <c r="K124" s="559">
        <f t="shared" si="105"/>
        <v>10000</v>
      </c>
      <c r="L124" s="559">
        <f t="shared" si="106"/>
        <v>10000</v>
      </c>
      <c r="M124" s="559">
        <f t="shared" si="107"/>
        <v>10000</v>
      </c>
      <c r="N124" s="559">
        <f t="shared" si="108"/>
        <v>10000</v>
      </c>
      <c r="O124" s="559">
        <f t="shared" si="109"/>
        <v>10000</v>
      </c>
      <c r="P124" s="559">
        <f t="shared" si="110"/>
        <v>10000</v>
      </c>
      <c r="Q124" s="559">
        <f t="shared" si="111"/>
        <v>10000</v>
      </c>
      <c r="R124" s="569">
        <f t="shared" si="112"/>
        <v>0</v>
      </c>
      <c r="S124" s="569">
        <f t="shared" si="113"/>
        <v>0</v>
      </c>
      <c r="T124" s="569">
        <f t="shared" si="114"/>
        <v>0</v>
      </c>
      <c r="U124" s="569">
        <f t="shared" si="115"/>
        <v>0</v>
      </c>
      <c r="V124" s="569">
        <f t="shared" si="116"/>
        <v>0</v>
      </c>
      <c r="W124" s="569">
        <f t="shared" si="117"/>
        <v>0</v>
      </c>
      <c r="X124" s="569">
        <f t="shared" si="118"/>
        <v>0</v>
      </c>
      <c r="Y124" s="576">
        <f t="shared" si="96"/>
        <v>0</v>
      </c>
      <c r="AA124" s="577" t="str">
        <f t="shared" si="97"/>
        <v/>
      </c>
      <c r="AB124" s="352">
        <f t="shared" si="98"/>
        <v>0</v>
      </c>
      <c r="AC124" s="352">
        <f t="shared" si="99"/>
        <v>0</v>
      </c>
      <c r="AD124" s="463" t="str">
        <f t="shared" si="100"/>
        <v/>
      </c>
      <c r="AG124" s="463"/>
    </row>
    <row r="125" spans="1:33" ht="15.95" customHeight="1">
      <c r="A125" s="327"/>
      <c r="B125" s="328"/>
      <c r="C125" s="328"/>
      <c r="D125" s="328"/>
      <c r="E125" s="329">
        <f t="shared" si="95"/>
        <v>0</v>
      </c>
      <c r="F125" s="547">
        <f t="shared" si="101"/>
        <v>0</v>
      </c>
      <c r="G125" s="352">
        <f t="shared" si="102"/>
        <v>0</v>
      </c>
      <c r="H125" s="549"/>
      <c r="I125" s="558">
        <f t="shared" si="103"/>
        <v>10000</v>
      </c>
      <c r="J125" s="558">
        <f t="shared" si="104"/>
        <v>10000</v>
      </c>
      <c r="K125" s="559">
        <f t="shared" si="105"/>
        <v>10000</v>
      </c>
      <c r="L125" s="559">
        <f t="shared" si="106"/>
        <v>10000</v>
      </c>
      <c r="M125" s="559">
        <f t="shared" si="107"/>
        <v>10000</v>
      </c>
      <c r="N125" s="559">
        <f t="shared" si="108"/>
        <v>10000</v>
      </c>
      <c r="O125" s="559">
        <f t="shared" si="109"/>
        <v>10000</v>
      </c>
      <c r="P125" s="559">
        <f t="shared" si="110"/>
        <v>10000</v>
      </c>
      <c r="Q125" s="559">
        <f t="shared" si="111"/>
        <v>10000</v>
      </c>
      <c r="R125" s="569">
        <f t="shared" si="112"/>
        <v>0</v>
      </c>
      <c r="S125" s="569">
        <f t="shared" si="113"/>
        <v>0</v>
      </c>
      <c r="T125" s="569">
        <f t="shared" si="114"/>
        <v>0</v>
      </c>
      <c r="U125" s="569">
        <f t="shared" si="115"/>
        <v>0</v>
      </c>
      <c r="V125" s="569">
        <f t="shared" si="116"/>
        <v>0</v>
      </c>
      <c r="W125" s="569">
        <f t="shared" si="117"/>
        <v>0</v>
      </c>
      <c r="X125" s="569">
        <f t="shared" si="118"/>
        <v>0</v>
      </c>
      <c r="Y125" s="576">
        <f t="shared" si="96"/>
        <v>0</v>
      </c>
      <c r="AA125" s="577" t="str">
        <f t="shared" si="97"/>
        <v/>
      </c>
      <c r="AB125" s="352">
        <f t="shared" si="98"/>
        <v>0</v>
      </c>
      <c r="AC125" s="352">
        <f t="shared" si="99"/>
        <v>0</v>
      </c>
      <c r="AD125" s="463" t="str">
        <f t="shared" si="100"/>
        <v/>
      </c>
      <c r="AG125" s="463"/>
    </row>
    <row r="126" spans="1:33" ht="15.95" customHeight="1">
      <c r="A126" s="327"/>
      <c r="B126" s="328"/>
      <c r="C126" s="328"/>
      <c r="D126" s="328"/>
      <c r="E126" s="329">
        <f t="shared" si="95"/>
        <v>0</v>
      </c>
      <c r="F126" s="547">
        <f t="shared" si="101"/>
        <v>0</v>
      </c>
      <c r="G126" s="352">
        <f t="shared" si="102"/>
        <v>0</v>
      </c>
      <c r="H126" s="549"/>
      <c r="I126" s="558">
        <f t="shared" si="103"/>
        <v>10000</v>
      </c>
      <c r="J126" s="558">
        <f t="shared" si="104"/>
        <v>10000</v>
      </c>
      <c r="K126" s="559">
        <f t="shared" si="105"/>
        <v>10000</v>
      </c>
      <c r="L126" s="559">
        <f t="shared" si="106"/>
        <v>10000</v>
      </c>
      <c r="M126" s="559">
        <f t="shared" si="107"/>
        <v>10000</v>
      </c>
      <c r="N126" s="559">
        <f t="shared" si="108"/>
        <v>10000</v>
      </c>
      <c r="O126" s="559">
        <f t="shared" si="109"/>
        <v>10000</v>
      </c>
      <c r="P126" s="559">
        <f t="shared" si="110"/>
        <v>10000</v>
      </c>
      <c r="Q126" s="559">
        <f t="shared" si="111"/>
        <v>10000</v>
      </c>
      <c r="R126" s="569">
        <f t="shared" si="112"/>
        <v>0</v>
      </c>
      <c r="S126" s="569">
        <f t="shared" si="113"/>
        <v>0</v>
      </c>
      <c r="T126" s="569">
        <f t="shared" si="114"/>
        <v>0</v>
      </c>
      <c r="U126" s="569">
        <f t="shared" si="115"/>
        <v>0</v>
      </c>
      <c r="V126" s="569">
        <f t="shared" si="116"/>
        <v>0</v>
      </c>
      <c r="W126" s="569">
        <f t="shared" si="117"/>
        <v>0</v>
      </c>
      <c r="X126" s="569">
        <f t="shared" si="118"/>
        <v>0</v>
      </c>
      <c r="Y126" s="576">
        <f t="shared" si="96"/>
        <v>0</v>
      </c>
      <c r="AA126" s="577" t="str">
        <f t="shared" si="97"/>
        <v/>
      </c>
      <c r="AB126" s="352">
        <f t="shared" si="98"/>
        <v>0</v>
      </c>
      <c r="AC126" s="352">
        <f t="shared" si="99"/>
        <v>0</v>
      </c>
      <c r="AD126" s="463" t="str">
        <f t="shared" si="100"/>
        <v/>
      </c>
      <c r="AG126" s="463"/>
    </row>
    <row r="127" spans="1:33" ht="15.95" customHeight="1">
      <c r="A127" s="327"/>
      <c r="B127" s="328"/>
      <c r="C127" s="328"/>
      <c r="D127" s="328"/>
      <c r="E127" s="329">
        <f t="shared" si="95"/>
        <v>0</v>
      </c>
      <c r="F127" s="547">
        <f t="shared" si="101"/>
        <v>0</v>
      </c>
      <c r="G127" s="352">
        <f t="shared" si="102"/>
        <v>0</v>
      </c>
      <c r="H127" s="549"/>
      <c r="I127" s="558">
        <f t="shared" si="103"/>
        <v>10000</v>
      </c>
      <c r="J127" s="558">
        <f t="shared" si="104"/>
        <v>10000</v>
      </c>
      <c r="K127" s="559">
        <f t="shared" si="105"/>
        <v>10000</v>
      </c>
      <c r="L127" s="559">
        <f t="shared" si="106"/>
        <v>10000</v>
      </c>
      <c r="M127" s="559">
        <f t="shared" si="107"/>
        <v>10000</v>
      </c>
      <c r="N127" s="559">
        <f t="shared" si="108"/>
        <v>10000</v>
      </c>
      <c r="O127" s="559">
        <f t="shared" si="109"/>
        <v>10000</v>
      </c>
      <c r="P127" s="559">
        <f t="shared" si="110"/>
        <v>10000</v>
      </c>
      <c r="Q127" s="559">
        <f t="shared" si="111"/>
        <v>10000</v>
      </c>
      <c r="R127" s="569">
        <f t="shared" si="112"/>
        <v>0</v>
      </c>
      <c r="S127" s="569">
        <f t="shared" si="113"/>
        <v>0</v>
      </c>
      <c r="T127" s="569">
        <f t="shared" si="114"/>
        <v>0</v>
      </c>
      <c r="U127" s="569">
        <f t="shared" si="115"/>
        <v>0</v>
      </c>
      <c r="V127" s="569">
        <f t="shared" si="116"/>
        <v>0</v>
      </c>
      <c r="W127" s="569">
        <f t="shared" si="117"/>
        <v>0</v>
      </c>
      <c r="X127" s="569">
        <f t="shared" si="118"/>
        <v>0</v>
      </c>
      <c r="Y127" s="576">
        <f t="shared" si="96"/>
        <v>0</v>
      </c>
      <c r="AA127" s="577" t="str">
        <f t="shared" si="97"/>
        <v/>
      </c>
      <c r="AB127" s="352">
        <f t="shared" si="98"/>
        <v>0</v>
      </c>
      <c r="AC127" s="352">
        <f t="shared" si="99"/>
        <v>0</v>
      </c>
      <c r="AD127" s="463" t="str">
        <f t="shared" si="100"/>
        <v/>
      </c>
      <c r="AG127" s="463"/>
    </row>
    <row r="128" spans="1:33" ht="15.95" customHeight="1">
      <c r="A128" s="327"/>
      <c r="B128" s="328"/>
      <c r="C128" s="328"/>
      <c r="D128" s="328"/>
      <c r="E128" s="329">
        <f t="shared" si="95"/>
        <v>0</v>
      </c>
      <c r="F128" s="547">
        <f t="shared" si="101"/>
        <v>0</v>
      </c>
      <c r="G128" s="352">
        <f t="shared" si="102"/>
        <v>0</v>
      </c>
      <c r="H128" s="549"/>
      <c r="I128" s="558">
        <f t="shared" si="103"/>
        <v>10000</v>
      </c>
      <c r="J128" s="558">
        <f t="shared" si="104"/>
        <v>10000</v>
      </c>
      <c r="K128" s="559">
        <f t="shared" si="105"/>
        <v>10000</v>
      </c>
      <c r="L128" s="559">
        <f t="shared" si="106"/>
        <v>10000</v>
      </c>
      <c r="M128" s="559">
        <f t="shared" si="107"/>
        <v>10000</v>
      </c>
      <c r="N128" s="559">
        <f t="shared" si="108"/>
        <v>10000</v>
      </c>
      <c r="O128" s="559">
        <f t="shared" si="109"/>
        <v>10000</v>
      </c>
      <c r="P128" s="559">
        <f t="shared" si="110"/>
        <v>10000</v>
      </c>
      <c r="Q128" s="559">
        <f t="shared" si="111"/>
        <v>10000</v>
      </c>
      <c r="R128" s="569">
        <f t="shared" si="112"/>
        <v>0</v>
      </c>
      <c r="S128" s="569">
        <f t="shared" si="113"/>
        <v>0</v>
      </c>
      <c r="T128" s="569">
        <f t="shared" si="114"/>
        <v>0</v>
      </c>
      <c r="U128" s="569">
        <f t="shared" si="115"/>
        <v>0</v>
      </c>
      <c r="V128" s="569">
        <f t="shared" si="116"/>
        <v>0</v>
      </c>
      <c r="W128" s="569">
        <f t="shared" si="117"/>
        <v>0</v>
      </c>
      <c r="X128" s="569">
        <f t="shared" si="118"/>
        <v>0</v>
      </c>
      <c r="Y128" s="576">
        <f t="shared" si="96"/>
        <v>0</v>
      </c>
      <c r="AA128" s="577" t="str">
        <f t="shared" si="97"/>
        <v/>
      </c>
      <c r="AB128" s="352">
        <f t="shared" si="98"/>
        <v>0</v>
      </c>
      <c r="AC128" s="352">
        <f t="shared" si="99"/>
        <v>0</v>
      </c>
      <c r="AD128" s="463" t="str">
        <f t="shared" si="100"/>
        <v/>
      </c>
      <c r="AG128" s="463"/>
    </row>
    <row r="129" spans="1:33" ht="15.95" customHeight="1">
      <c r="A129" s="327"/>
      <c r="B129" s="328"/>
      <c r="C129" s="328"/>
      <c r="D129" s="328"/>
      <c r="E129" s="329">
        <f t="shared" si="95"/>
        <v>0</v>
      </c>
      <c r="F129" s="547">
        <f t="shared" si="101"/>
        <v>0</v>
      </c>
      <c r="G129" s="352">
        <f t="shared" si="102"/>
        <v>0</v>
      </c>
      <c r="H129" s="549"/>
      <c r="I129" s="558">
        <f t="shared" si="103"/>
        <v>10000</v>
      </c>
      <c r="J129" s="558">
        <f t="shared" si="104"/>
        <v>10000</v>
      </c>
      <c r="K129" s="559">
        <f t="shared" si="105"/>
        <v>10000</v>
      </c>
      <c r="L129" s="559">
        <f t="shared" si="106"/>
        <v>10000</v>
      </c>
      <c r="M129" s="559">
        <f t="shared" si="107"/>
        <v>10000</v>
      </c>
      <c r="N129" s="559">
        <f t="shared" si="108"/>
        <v>10000</v>
      </c>
      <c r="O129" s="559">
        <f t="shared" si="109"/>
        <v>10000</v>
      </c>
      <c r="P129" s="559">
        <f t="shared" si="110"/>
        <v>10000</v>
      </c>
      <c r="Q129" s="559">
        <f t="shared" si="111"/>
        <v>10000</v>
      </c>
      <c r="R129" s="569">
        <f t="shared" si="112"/>
        <v>0</v>
      </c>
      <c r="S129" s="569">
        <f t="shared" si="113"/>
        <v>0</v>
      </c>
      <c r="T129" s="569">
        <f t="shared" si="114"/>
        <v>0</v>
      </c>
      <c r="U129" s="569">
        <f t="shared" si="115"/>
        <v>0</v>
      </c>
      <c r="V129" s="569">
        <f t="shared" si="116"/>
        <v>0</v>
      </c>
      <c r="W129" s="569">
        <f t="shared" si="117"/>
        <v>0</v>
      </c>
      <c r="X129" s="569">
        <f t="shared" si="118"/>
        <v>0</v>
      </c>
      <c r="Y129" s="576">
        <f t="shared" si="96"/>
        <v>0</v>
      </c>
      <c r="AA129" s="577" t="str">
        <f t="shared" si="97"/>
        <v/>
      </c>
      <c r="AB129" s="352">
        <f t="shared" si="98"/>
        <v>0</v>
      </c>
      <c r="AC129" s="352">
        <f t="shared" si="99"/>
        <v>0</v>
      </c>
      <c r="AD129" s="463" t="str">
        <f t="shared" si="100"/>
        <v/>
      </c>
      <c r="AG129" s="463"/>
    </row>
    <row r="130" spans="1:33" ht="15.95" customHeight="1">
      <c r="A130" s="327"/>
      <c r="B130" s="328"/>
      <c r="C130" s="328"/>
      <c r="D130" s="328"/>
      <c r="E130" s="329">
        <f t="shared" si="95"/>
        <v>0</v>
      </c>
      <c r="F130" s="547">
        <f t="shared" si="101"/>
        <v>0</v>
      </c>
      <c r="G130" s="352">
        <f t="shared" si="102"/>
        <v>0</v>
      </c>
      <c r="H130" s="549"/>
      <c r="I130" s="558">
        <f t="shared" si="103"/>
        <v>10000</v>
      </c>
      <c r="J130" s="558">
        <f t="shared" si="104"/>
        <v>10000</v>
      </c>
      <c r="K130" s="559">
        <f t="shared" si="105"/>
        <v>10000</v>
      </c>
      <c r="L130" s="559">
        <f t="shared" si="106"/>
        <v>10000</v>
      </c>
      <c r="M130" s="559">
        <f t="shared" si="107"/>
        <v>10000</v>
      </c>
      <c r="N130" s="559">
        <f t="shared" si="108"/>
        <v>10000</v>
      </c>
      <c r="O130" s="559">
        <f t="shared" si="109"/>
        <v>10000</v>
      </c>
      <c r="P130" s="559">
        <f t="shared" si="110"/>
        <v>10000</v>
      </c>
      <c r="Q130" s="559">
        <f t="shared" si="111"/>
        <v>10000</v>
      </c>
      <c r="R130" s="569">
        <f t="shared" si="112"/>
        <v>0</v>
      </c>
      <c r="S130" s="569">
        <f t="shared" si="113"/>
        <v>0</v>
      </c>
      <c r="T130" s="569">
        <f t="shared" si="114"/>
        <v>0</v>
      </c>
      <c r="U130" s="569">
        <f t="shared" si="115"/>
        <v>0</v>
      </c>
      <c r="V130" s="569">
        <f t="shared" si="116"/>
        <v>0</v>
      </c>
      <c r="W130" s="569">
        <f t="shared" si="117"/>
        <v>0</v>
      </c>
      <c r="X130" s="569">
        <f t="shared" si="118"/>
        <v>0</v>
      </c>
      <c r="Y130" s="576">
        <f t="shared" si="96"/>
        <v>0</v>
      </c>
      <c r="AA130" s="577" t="str">
        <f t="shared" si="97"/>
        <v/>
      </c>
      <c r="AB130" s="352">
        <f t="shared" si="98"/>
        <v>0</v>
      </c>
      <c r="AC130" s="352">
        <f t="shared" si="99"/>
        <v>0</v>
      </c>
      <c r="AD130" s="463" t="str">
        <f t="shared" si="100"/>
        <v/>
      </c>
      <c r="AG130" s="463"/>
    </row>
    <row r="131" spans="1:33" ht="15.95" customHeight="1">
      <c r="A131" s="327"/>
      <c r="B131" s="328"/>
      <c r="C131" s="328"/>
      <c r="D131" s="328"/>
      <c r="E131" s="329">
        <f t="shared" si="95"/>
        <v>0</v>
      </c>
      <c r="F131" s="547">
        <f t="shared" si="101"/>
        <v>0</v>
      </c>
      <c r="G131" s="352">
        <f t="shared" si="102"/>
        <v>0</v>
      </c>
      <c r="H131" s="549"/>
      <c r="I131" s="558">
        <f t="shared" si="103"/>
        <v>10000</v>
      </c>
      <c r="J131" s="558">
        <f t="shared" si="104"/>
        <v>10000</v>
      </c>
      <c r="K131" s="559">
        <f t="shared" si="105"/>
        <v>10000</v>
      </c>
      <c r="L131" s="559">
        <f t="shared" si="106"/>
        <v>10000</v>
      </c>
      <c r="M131" s="559">
        <f t="shared" si="107"/>
        <v>10000</v>
      </c>
      <c r="N131" s="559">
        <f t="shared" si="108"/>
        <v>10000</v>
      </c>
      <c r="O131" s="559">
        <f t="shared" si="109"/>
        <v>10000</v>
      </c>
      <c r="P131" s="559">
        <f t="shared" si="110"/>
        <v>10000</v>
      </c>
      <c r="Q131" s="559">
        <f t="shared" si="111"/>
        <v>10000</v>
      </c>
      <c r="R131" s="569">
        <f t="shared" si="112"/>
        <v>0</v>
      </c>
      <c r="S131" s="569">
        <f t="shared" si="113"/>
        <v>0</v>
      </c>
      <c r="T131" s="569">
        <f t="shared" si="114"/>
        <v>0</v>
      </c>
      <c r="U131" s="569">
        <f t="shared" si="115"/>
        <v>0</v>
      </c>
      <c r="V131" s="569">
        <f t="shared" si="116"/>
        <v>0</v>
      </c>
      <c r="W131" s="569">
        <f t="shared" si="117"/>
        <v>0</v>
      </c>
      <c r="X131" s="569">
        <f t="shared" si="118"/>
        <v>0</v>
      </c>
      <c r="Y131" s="576">
        <f t="shared" si="96"/>
        <v>0</v>
      </c>
      <c r="AA131" s="577" t="str">
        <f t="shared" si="97"/>
        <v/>
      </c>
      <c r="AB131" s="352">
        <f t="shared" si="98"/>
        <v>0</v>
      </c>
      <c r="AC131" s="352">
        <f t="shared" si="99"/>
        <v>0</v>
      </c>
      <c r="AD131" s="463" t="str">
        <f t="shared" si="100"/>
        <v/>
      </c>
      <c r="AG131" s="463"/>
    </row>
    <row r="132" spans="1:33" ht="15.95" customHeight="1">
      <c r="A132" s="327"/>
      <c r="B132" s="328"/>
      <c r="C132" s="328"/>
      <c r="D132" s="328"/>
      <c r="E132" s="329">
        <f t="shared" si="95"/>
        <v>0</v>
      </c>
      <c r="F132" s="547">
        <f t="shared" si="101"/>
        <v>0</v>
      </c>
      <c r="G132" s="352">
        <f t="shared" si="102"/>
        <v>0</v>
      </c>
      <c r="H132" s="549"/>
      <c r="I132" s="558">
        <f t="shared" si="103"/>
        <v>10000</v>
      </c>
      <c r="J132" s="558">
        <f t="shared" si="104"/>
        <v>10000</v>
      </c>
      <c r="K132" s="559">
        <f t="shared" si="105"/>
        <v>10000</v>
      </c>
      <c r="L132" s="559">
        <f t="shared" si="106"/>
        <v>10000</v>
      </c>
      <c r="M132" s="559">
        <f t="shared" si="107"/>
        <v>10000</v>
      </c>
      <c r="N132" s="559">
        <f t="shared" si="108"/>
        <v>10000</v>
      </c>
      <c r="O132" s="559">
        <f t="shared" si="109"/>
        <v>10000</v>
      </c>
      <c r="P132" s="559">
        <f t="shared" si="110"/>
        <v>10000</v>
      </c>
      <c r="Q132" s="559">
        <f t="shared" si="111"/>
        <v>10000</v>
      </c>
      <c r="R132" s="569">
        <f t="shared" si="112"/>
        <v>0</v>
      </c>
      <c r="S132" s="569">
        <f t="shared" si="113"/>
        <v>0</v>
      </c>
      <c r="T132" s="569">
        <f t="shared" si="114"/>
        <v>0</v>
      </c>
      <c r="U132" s="569">
        <f t="shared" si="115"/>
        <v>0</v>
      </c>
      <c r="V132" s="569">
        <f t="shared" si="116"/>
        <v>0</v>
      </c>
      <c r="W132" s="569">
        <f t="shared" si="117"/>
        <v>0</v>
      </c>
      <c r="X132" s="569">
        <f t="shared" si="118"/>
        <v>0</v>
      </c>
      <c r="Y132" s="576">
        <f t="shared" si="96"/>
        <v>0</v>
      </c>
      <c r="AA132" s="577" t="str">
        <f t="shared" si="97"/>
        <v/>
      </c>
      <c r="AB132" s="352">
        <f t="shared" si="98"/>
        <v>0</v>
      </c>
      <c r="AC132" s="352">
        <f t="shared" si="99"/>
        <v>0</v>
      </c>
      <c r="AD132" s="463" t="str">
        <f t="shared" si="100"/>
        <v/>
      </c>
      <c r="AG132" s="463"/>
    </row>
    <row r="133" spans="1:33" ht="15.95" customHeight="1">
      <c r="A133" s="327"/>
      <c r="B133" s="328"/>
      <c r="C133" s="328"/>
      <c r="D133" s="328"/>
      <c r="E133" s="329">
        <f t="shared" si="95"/>
        <v>0</v>
      </c>
      <c r="F133" s="547">
        <f t="shared" si="101"/>
        <v>0</v>
      </c>
      <c r="G133" s="352">
        <f t="shared" si="102"/>
        <v>0</v>
      </c>
      <c r="H133" s="549"/>
      <c r="I133" s="558">
        <f t="shared" si="103"/>
        <v>10000</v>
      </c>
      <c r="J133" s="558">
        <f t="shared" si="104"/>
        <v>10000</v>
      </c>
      <c r="K133" s="559">
        <f t="shared" si="105"/>
        <v>10000</v>
      </c>
      <c r="L133" s="559">
        <f t="shared" si="106"/>
        <v>10000</v>
      </c>
      <c r="M133" s="559">
        <f t="shared" si="107"/>
        <v>10000</v>
      </c>
      <c r="N133" s="559">
        <f t="shared" si="108"/>
        <v>10000</v>
      </c>
      <c r="O133" s="559">
        <f t="shared" si="109"/>
        <v>10000</v>
      </c>
      <c r="P133" s="559">
        <f t="shared" si="110"/>
        <v>10000</v>
      </c>
      <c r="Q133" s="559">
        <f t="shared" si="111"/>
        <v>10000</v>
      </c>
      <c r="R133" s="569">
        <f t="shared" si="112"/>
        <v>0</v>
      </c>
      <c r="S133" s="569">
        <f t="shared" si="113"/>
        <v>0</v>
      </c>
      <c r="T133" s="569">
        <f t="shared" si="114"/>
        <v>0</v>
      </c>
      <c r="U133" s="569">
        <f t="shared" si="115"/>
        <v>0</v>
      </c>
      <c r="V133" s="569">
        <f t="shared" si="116"/>
        <v>0</v>
      </c>
      <c r="W133" s="569">
        <f t="shared" si="117"/>
        <v>0</v>
      </c>
      <c r="X133" s="569">
        <f t="shared" si="118"/>
        <v>0</v>
      </c>
      <c r="Y133" s="576">
        <f t="shared" si="96"/>
        <v>0</v>
      </c>
      <c r="AA133" s="577" t="str">
        <f t="shared" si="97"/>
        <v/>
      </c>
      <c r="AB133" s="352">
        <f t="shared" si="98"/>
        <v>0</v>
      </c>
      <c r="AC133" s="352">
        <f t="shared" si="99"/>
        <v>0</v>
      </c>
      <c r="AD133" s="463" t="str">
        <f t="shared" si="100"/>
        <v/>
      </c>
      <c r="AG133" s="463"/>
    </row>
    <row r="134" spans="1:33" ht="15.95" customHeight="1">
      <c r="A134" s="327"/>
      <c r="B134" s="328"/>
      <c r="C134" s="328"/>
      <c r="D134" s="328"/>
      <c r="E134" s="329">
        <f t="shared" si="95"/>
        <v>0</v>
      </c>
      <c r="F134" s="547">
        <f t="shared" si="101"/>
        <v>0</v>
      </c>
      <c r="G134" s="352">
        <f t="shared" si="102"/>
        <v>0</v>
      </c>
      <c r="H134" s="549"/>
      <c r="I134" s="558">
        <f t="shared" si="103"/>
        <v>10000</v>
      </c>
      <c r="J134" s="558">
        <f t="shared" si="104"/>
        <v>10000</v>
      </c>
      <c r="K134" s="559">
        <f t="shared" si="105"/>
        <v>10000</v>
      </c>
      <c r="L134" s="559">
        <f t="shared" si="106"/>
        <v>10000</v>
      </c>
      <c r="M134" s="559">
        <f t="shared" si="107"/>
        <v>10000</v>
      </c>
      <c r="N134" s="559">
        <f t="shared" si="108"/>
        <v>10000</v>
      </c>
      <c r="O134" s="559">
        <f t="shared" si="109"/>
        <v>10000</v>
      </c>
      <c r="P134" s="559">
        <f t="shared" si="110"/>
        <v>10000</v>
      </c>
      <c r="Q134" s="559">
        <f t="shared" si="111"/>
        <v>10000</v>
      </c>
      <c r="R134" s="569">
        <f t="shared" si="112"/>
        <v>0</v>
      </c>
      <c r="S134" s="569">
        <f t="shared" si="113"/>
        <v>0</v>
      </c>
      <c r="T134" s="569">
        <f t="shared" si="114"/>
        <v>0</v>
      </c>
      <c r="U134" s="569">
        <f t="shared" si="115"/>
        <v>0</v>
      </c>
      <c r="V134" s="569">
        <f t="shared" si="116"/>
        <v>0</v>
      </c>
      <c r="W134" s="569">
        <f t="shared" si="117"/>
        <v>0</v>
      </c>
      <c r="X134" s="569">
        <f t="shared" si="118"/>
        <v>0</v>
      </c>
      <c r="Y134" s="576">
        <f t="shared" si="96"/>
        <v>0</v>
      </c>
      <c r="AA134" s="577" t="str">
        <f t="shared" si="97"/>
        <v/>
      </c>
      <c r="AB134" s="352">
        <f t="shared" si="98"/>
        <v>0</v>
      </c>
      <c r="AC134" s="352">
        <f t="shared" si="99"/>
        <v>0</v>
      </c>
      <c r="AD134" s="463" t="str">
        <f t="shared" si="100"/>
        <v/>
      </c>
      <c r="AG134" s="463"/>
    </row>
    <row r="135" spans="1:33" ht="15.95" customHeight="1">
      <c r="A135" s="327"/>
      <c r="B135" s="328"/>
      <c r="C135" s="328"/>
      <c r="D135" s="328"/>
      <c r="E135" s="329">
        <f t="shared" si="95"/>
        <v>0</v>
      </c>
      <c r="F135" s="547">
        <f t="shared" si="101"/>
        <v>0</v>
      </c>
      <c r="G135" s="352">
        <f t="shared" si="102"/>
        <v>0</v>
      </c>
      <c r="H135" s="549"/>
      <c r="I135" s="558">
        <f t="shared" si="103"/>
        <v>10000</v>
      </c>
      <c r="J135" s="558">
        <f t="shared" si="104"/>
        <v>10000</v>
      </c>
      <c r="K135" s="559">
        <f t="shared" si="105"/>
        <v>10000</v>
      </c>
      <c r="L135" s="559">
        <f t="shared" si="106"/>
        <v>10000</v>
      </c>
      <c r="M135" s="559">
        <f t="shared" si="107"/>
        <v>10000</v>
      </c>
      <c r="N135" s="559">
        <f t="shared" si="108"/>
        <v>10000</v>
      </c>
      <c r="O135" s="559">
        <f t="shared" si="109"/>
        <v>10000</v>
      </c>
      <c r="P135" s="559">
        <f t="shared" si="110"/>
        <v>10000</v>
      </c>
      <c r="Q135" s="559">
        <f t="shared" si="111"/>
        <v>10000</v>
      </c>
      <c r="R135" s="569">
        <f t="shared" si="112"/>
        <v>0</v>
      </c>
      <c r="S135" s="569">
        <f t="shared" si="113"/>
        <v>0</v>
      </c>
      <c r="T135" s="569">
        <f t="shared" si="114"/>
        <v>0</v>
      </c>
      <c r="U135" s="569">
        <f t="shared" si="115"/>
        <v>0</v>
      </c>
      <c r="V135" s="569">
        <f t="shared" si="116"/>
        <v>0</v>
      </c>
      <c r="W135" s="569">
        <f t="shared" si="117"/>
        <v>0</v>
      </c>
      <c r="X135" s="569">
        <f t="shared" si="118"/>
        <v>0</v>
      </c>
      <c r="Y135" s="576">
        <f t="shared" si="96"/>
        <v>0</v>
      </c>
      <c r="AA135" s="577" t="str">
        <f t="shared" si="97"/>
        <v/>
      </c>
      <c r="AB135" s="352">
        <f t="shared" si="98"/>
        <v>0</v>
      </c>
      <c r="AC135" s="352">
        <f t="shared" si="99"/>
        <v>0</v>
      </c>
      <c r="AD135" s="463" t="str">
        <f t="shared" si="100"/>
        <v/>
      </c>
      <c r="AG135" s="463"/>
    </row>
    <row r="136" spans="1:33" ht="15.95" customHeight="1">
      <c r="A136" s="327"/>
      <c r="B136" s="328"/>
      <c r="C136" s="328"/>
      <c r="D136" s="328"/>
      <c r="E136" s="329">
        <f t="shared" si="95"/>
        <v>0</v>
      </c>
      <c r="F136" s="547">
        <f t="shared" si="101"/>
        <v>0</v>
      </c>
      <c r="G136" s="352">
        <f t="shared" si="102"/>
        <v>0</v>
      </c>
      <c r="H136" s="549"/>
      <c r="I136" s="558">
        <f t="shared" si="103"/>
        <v>10000</v>
      </c>
      <c r="J136" s="558">
        <f t="shared" si="104"/>
        <v>10000</v>
      </c>
      <c r="K136" s="559">
        <f t="shared" si="105"/>
        <v>10000</v>
      </c>
      <c r="L136" s="559">
        <f t="shared" si="106"/>
        <v>10000</v>
      </c>
      <c r="M136" s="559">
        <f t="shared" si="107"/>
        <v>10000</v>
      </c>
      <c r="N136" s="559">
        <f t="shared" si="108"/>
        <v>10000</v>
      </c>
      <c r="O136" s="559">
        <f t="shared" si="109"/>
        <v>10000</v>
      </c>
      <c r="P136" s="559">
        <f t="shared" si="110"/>
        <v>10000</v>
      </c>
      <c r="Q136" s="559">
        <f t="shared" si="111"/>
        <v>10000</v>
      </c>
      <c r="R136" s="569">
        <f t="shared" si="112"/>
        <v>0</v>
      </c>
      <c r="S136" s="569">
        <f t="shared" si="113"/>
        <v>0</v>
      </c>
      <c r="T136" s="569">
        <f t="shared" si="114"/>
        <v>0</v>
      </c>
      <c r="U136" s="569">
        <f t="shared" si="115"/>
        <v>0</v>
      </c>
      <c r="V136" s="569">
        <f t="shared" si="116"/>
        <v>0</v>
      </c>
      <c r="W136" s="569">
        <f t="shared" si="117"/>
        <v>0</v>
      </c>
      <c r="X136" s="569">
        <f t="shared" si="118"/>
        <v>0</v>
      </c>
      <c r="Y136" s="576">
        <f t="shared" si="96"/>
        <v>0</v>
      </c>
      <c r="AA136" s="577" t="str">
        <f t="shared" si="97"/>
        <v/>
      </c>
      <c r="AB136" s="352">
        <f t="shared" si="98"/>
        <v>0</v>
      </c>
      <c r="AC136" s="352">
        <f t="shared" si="99"/>
        <v>0</v>
      </c>
      <c r="AD136" s="463" t="str">
        <f t="shared" si="100"/>
        <v/>
      </c>
      <c r="AG136" s="463"/>
    </row>
    <row r="137" spans="1:33" ht="15.95" customHeight="1">
      <c r="A137" s="327"/>
      <c r="B137" s="328"/>
      <c r="C137" s="328"/>
      <c r="D137" s="328"/>
      <c r="E137" s="329">
        <f t="shared" si="95"/>
        <v>0</v>
      </c>
      <c r="F137" s="547">
        <f t="shared" si="101"/>
        <v>0</v>
      </c>
      <c r="G137" s="352">
        <f t="shared" si="102"/>
        <v>0</v>
      </c>
      <c r="H137" s="549"/>
      <c r="I137" s="558">
        <f t="shared" si="103"/>
        <v>10000</v>
      </c>
      <c r="J137" s="558">
        <f t="shared" si="104"/>
        <v>10000</v>
      </c>
      <c r="K137" s="559">
        <f t="shared" si="105"/>
        <v>10000</v>
      </c>
      <c r="L137" s="559">
        <f t="shared" si="106"/>
        <v>10000</v>
      </c>
      <c r="M137" s="559">
        <f t="shared" si="107"/>
        <v>10000</v>
      </c>
      <c r="N137" s="559">
        <f t="shared" si="108"/>
        <v>10000</v>
      </c>
      <c r="O137" s="559">
        <f t="shared" si="109"/>
        <v>10000</v>
      </c>
      <c r="P137" s="559">
        <f t="shared" si="110"/>
        <v>10000</v>
      </c>
      <c r="Q137" s="559">
        <f t="shared" si="111"/>
        <v>10000</v>
      </c>
      <c r="R137" s="569">
        <f t="shared" si="112"/>
        <v>0</v>
      </c>
      <c r="S137" s="569">
        <f t="shared" si="113"/>
        <v>0</v>
      </c>
      <c r="T137" s="569">
        <f t="shared" si="114"/>
        <v>0</v>
      </c>
      <c r="U137" s="569">
        <f t="shared" si="115"/>
        <v>0</v>
      </c>
      <c r="V137" s="569">
        <f t="shared" si="116"/>
        <v>0</v>
      </c>
      <c r="W137" s="569">
        <f t="shared" si="117"/>
        <v>0</v>
      </c>
      <c r="X137" s="569">
        <f t="shared" si="118"/>
        <v>0</v>
      </c>
      <c r="Y137" s="576">
        <f t="shared" si="96"/>
        <v>0</v>
      </c>
      <c r="AA137" s="577" t="str">
        <f t="shared" si="97"/>
        <v/>
      </c>
      <c r="AB137" s="352">
        <f t="shared" si="98"/>
        <v>0</v>
      </c>
      <c r="AC137" s="352">
        <f t="shared" si="99"/>
        <v>0</v>
      </c>
      <c r="AD137" s="463" t="str">
        <f t="shared" si="100"/>
        <v/>
      </c>
      <c r="AG137" s="463"/>
    </row>
    <row r="138" spans="1:33" ht="15.95" customHeight="1">
      <c r="A138" s="327"/>
      <c r="B138" s="328"/>
      <c r="C138" s="328"/>
      <c r="D138" s="328"/>
      <c r="E138" s="329">
        <f t="shared" si="95"/>
        <v>0</v>
      </c>
      <c r="F138" s="547">
        <f t="shared" si="101"/>
        <v>0</v>
      </c>
      <c r="G138" s="352">
        <f t="shared" si="102"/>
        <v>0</v>
      </c>
      <c r="H138" s="549"/>
      <c r="I138" s="558">
        <f t="shared" si="103"/>
        <v>10000</v>
      </c>
      <c r="J138" s="558">
        <f t="shared" si="104"/>
        <v>10000</v>
      </c>
      <c r="K138" s="559">
        <f t="shared" si="105"/>
        <v>10000</v>
      </c>
      <c r="L138" s="559">
        <f t="shared" si="106"/>
        <v>10000</v>
      </c>
      <c r="M138" s="559">
        <f t="shared" si="107"/>
        <v>10000</v>
      </c>
      <c r="N138" s="559">
        <f t="shared" si="108"/>
        <v>10000</v>
      </c>
      <c r="O138" s="559">
        <f t="shared" si="109"/>
        <v>10000</v>
      </c>
      <c r="P138" s="559">
        <f t="shared" si="110"/>
        <v>10000</v>
      </c>
      <c r="Q138" s="559">
        <f t="shared" si="111"/>
        <v>10000</v>
      </c>
      <c r="R138" s="569">
        <f t="shared" si="112"/>
        <v>0</v>
      </c>
      <c r="S138" s="569">
        <f t="shared" si="113"/>
        <v>0</v>
      </c>
      <c r="T138" s="569">
        <f t="shared" si="114"/>
        <v>0</v>
      </c>
      <c r="U138" s="569">
        <f t="shared" si="115"/>
        <v>0</v>
      </c>
      <c r="V138" s="569">
        <f t="shared" si="116"/>
        <v>0</v>
      </c>
      <c r="W138" s="569">
        <f t="shared" si="117"/>
        <v>0</v>
      </c>
      <c r="X138" s="569">
        <f t="shared" si="118"/>
        <v>0</v>
      </c>
      <c r="Y138" s="576">
        <f t="shared" si="96"/>
        <v>0</v>
      </c>
      <c r="AA138" s="577" t="str">
        <f t="shared" si="97"/>
        <v/>
      </c>
      <c r="AB138" s="352">
        <f t="shared" si="98"/>
        <v>0</v>
      </c>
      <c r="AC138" s="352">
        <f t="shared" si="99"/>
        <v>0</v>
      </c>
      <c r="AD138" s="463" t="str">
        <f t="shared" si="100"/>
        <v/>
      </c>
      <c r="AG138" s="463"/>
    </row>
    <row r="139" spans="1:33" ht="15.95" customHeight="1">
      <c r="A139" s="327"/>
      <c r="B139" s="328"/>
      <c r="C139" s="328"/>
      <c r="D139" s="328"/>
      <c r="E139" s="329">
        <f t="shared" si="95"/>
        <v>0</v>
      </c>
      <c r="F139" s="547">
        <f t="shared" si="101"/>
        <v>0</v>
      </c>
      <c r="G139" s="352">
        <f t="shared" si="102"/>
        <v>0</v>
      </c>
      <c r="H139" s="549"/>
      <c r="I139" s="558">
        <f t="shared" si="103"/>
        <v>10000</v>
      </c>
      <c r="J139" s="558">
        <f t="shared" si="104"/>
        <v>10000</v>
      </c>
      <c r="K139" s="559">
        <f t="shared" si="105"/>
        <v>10000</v>
      </c>
      <c r="L139" s="559">
        <f t="shared" si="106"/>
        <v>10000</v>
      </c>
      <c r="M139" s="559">
        <f t="shared" si="107"/>
        <v>10000</v>
      </c>
      <c r="N139" s="559">
        <f t="shared" si="108"/>
        <v>10000</v>
      </c>
      <c r="O139" s="559">
        <f t="shared" si="109"/>
        <v>10000</v>
      </c>
      <c r="P139" s="559">
        <f t="shared" si="110"/>
        <v>10000</v>
      </c>
      <c r="Q139" s="559">
        <f t="shared" si="111"/>
        <v>10000</v>
      </c>
      <c r="R139" s="569">
        <f t="shared" si="112"/>
        <v>0</v>
      </c>
      <c r="S139" s="569">
        <f t="shared" si="113"/>
        <v>0</v>
      </c>
      <c r="T139" s="569">
        <f t="shared" si="114"/>
        <v>0</v>
      </c>
      <c r="U139" s="569">
        <f t="shared" si="115"/>
        <v>0</v>
      </c>
      <c r="V139" s="569">
        <f t="shared" si="116"/>
        <v>0</v>
      </c>
      <c r="W139" s="569">
        <f t="shared" si="117"/>
        <v>0</v>
      </c>
      <c r="X139" s="569">
        <f t="shared" si="118"/>
        <v>0</v>
      </c>
      <c r="Y139" s="576">
        <f t="shared" si="96"/>
        <v>0</v>
      </c>
      <c r="AA139" s="577" t="str">
        <f t="shared" si="97"/>
        <v/>
      </c>
      <c r="AB139" s="352">
        <f t="shared" si="98"/>
        <v>0</v>
      </c>
      <c r="AC139" s="352">
        <f t="shared" si="99"/>
        <v>0</v>
      </c>
      <c r="AD139" s="463" t="str">
        <f t="shared" si="100"/>
        <v/>
      </c>
      <c r="AG139" s="463"/>
    </row>
    <row r="140" spans="1:33" ht="15.95" customHeight="1">
      <c r="A140" s="327"/>
      <c r="B140" s="328"/>
      <c r="C140" s="328"/>
      <c r="D140" s="328"/>
      <c r="E140" s="329">
        <f t="shared" si="95"/>
        <v>0</v>
      </c>
      <c r="F140" s="547">
        <f t="shared" si="101"/>
        <v>0</v>
      </c>
      <c r="G140" s="352">
        <f t="shared" si="102"/>
        <v>0</v>
      </c>
      <c r="H140" s="549"/>
      <c r="I140" s="558">
        <f t="shared" si="103"/>
        <v>10000</v>
      </c>
      <c r="J140" s="558">
        <f t="shared" si="104"/>
        <v>10000</v>
      </c>
      <c r="K140" s="559">
        <f t="shared" si="105"/>
        <v>10000</v>
      </c>
      <c r="L140" s="559">
        <f t="shared" si="106"/>
        <v>10000</v>
      </c>
      <c r="M140" s="559">
        <f t="shared" si="107"/>
        <v>10000</v>
      </c>
      <c r="N140" s="559">
        <f t="shared" si="108"/>
        <v>10000</v>
      </c>
      <c r="O140" s="559">
        <f t="shared" si="109"/>
        <v>10000</v>
      </c>
      <c r="P140" s="559">
        <f t="shared" si="110"/>
        <v>10000</v>
      </c>
      <c r="Q140" s="559">
        <f t="shared" si="111"/>
        <v>10000</v>
      </c>
      <c r="R140" s="569">
        <f t="shared" si="112"/>
        <v>0</v>
      </c>
      <c r="S140" s="569">
        <f t="shared" si="113"/>
        <v>0</v>
      </c>
      <c r="T140" s="569">
        <f t="shared" si="114"/>
        <v>0</v>
      </c>
      <c r="U140" s="569">
        <f t="shared" si="115"/>
        <v>0</v>
      </c>
      <c r="V140" s="569">
        <f t="shared" si="116"/>
        <v>0</v>
      </c>
      <c r="W140" s="569">
        <f t="shared" si="117"/>
        <v>0</v>
      </c>
      <c r="X140" s="569">
        <f t="shared" si="118"/>
        <v>0</v>
      </c>
      <c r="Y140" s="576">
        <f t="shared" si="96"/>
        <v>0</v>
      </c>
      <c r="AA140" s="577" t="str">
        <f t="shared" si="97"/>
        <v/>
      </c>
      <c r="AB140" s="352">
        <f t="shared" si="98"/>
        <v>0</v>
      </c>
      <c r="AC140" s="352">
        <f t="shared" si="99"/>
        <v>0</v>
      </c>
      <c r="AD140" s="463" t="str">
        <f t="shared" si="100"/>
        <v/>
      </c>
      <c r="AG140" s="463"/>
    </row>
    <row r="141" spans="1:33" ht="15.95" customHeight="1">
      <c r="A141" s="327"/>
      <c r="B141" s="328"/>
      <c r="C141" s="328"/>
      <c r="D141" s="328"/>
      <c r="E141" s="329">
        <f t="shared" si="95"/>
        <v>0</v>
      </c>
      <c r="F141" s="547">
        <f t="shared" si="101"/>
        <v>0</v>
      </c>
      <c r="G141" s="352">
        <f t="shared" si="102"/>
        <v>0</v>
      </c>
      <c r="H141" s="549"/>
      <c r="I141" s="558">
        <f t="shared" si="103"/>
        <v>10000</v>
      </c>
      <c r="J141" s="558">
        <f t="shared" si="104"/>
        <v>10000</v>
      </c>
      <c r="K141" s="559">
        <f t="shared" si="105"/>
        <v>10000</v>
      </c>
      <c r="L141" s="559">
        <f t="shared" si="106"/>
        <v>10000</v>
      </c>
      <c r="M141" s="559">
        <f t="shared" si="107"/>
        <v>10000</v>
      </c>
      <c r="N141" s="559">
        <f t="shared" si="108"/>
        <v>10000</v>
      </c>
      <c r="O141" s="559">
        <f t="shared" si="109"/>
        <v>10000</v>
      </c>
      <c r="P141" s="559">
        <f t="shared" si="110"/>
        <v>10000</v>
      </c>
      <c r="Q141" s="559">
        <f t="shared" si="111"/>
        <v>10000</v>
      </c>
      <c r="R141" s="569">
        <f t="shared" si="112"/>
        <v>0</v>
      </c>
      <c r="S141" s="569">
        <f t="shared" si="113"/>
        <v>0</v>
      </c>
      <c r="T141" s="569">
        <f t="shared" si="114"/>
        <v>0</v>
      </c>
      <c r="U141" s="569">
        <f t="shared" si="115"/>
        <v>0</v>
      </c>
      <c r="V141" s="569">
        <f t="shared" si="116"/>
        <v>0</v>
      </c>
      <c r="W141" s="569">
        <f t="shared" si="117"/>
        <v>0</v>
      </c>
      <c r="X141" s="569">
        <f t="shared" si="118"/>
        <v>0</v>
      </c>
      <c r="Y141" s="576">
        <f t="shared" si="96"/>
        <v>0</v>
      </c>
      <c r="AA141" s="577" t="str">
        <f t="shared" si="97"/>
        <v/>
      </c>
      <c r="AB141" s="352">
        <f t="shared" si="98"/>
        <v>0</v>
      </c>
      <c r="AC141" s="352">
        <f t="shared" si="99"/>
        <v>0</v>
      </c>
      <c r="AD141" s="463" t="str">
        <f t="shared" si="100"/>
        <v/>
      </c>
      <c r="AG141" s="463"/>
    </row>
    <row r="142" spans="1:33" ht="15.95" customHeight="1">
      <c r="A142" s="327"/>
      <c r="B142" s="328"/>
      <c r="C142" s="328"/>
      <c r="D142" s="328"/>
      <c r="E142" s="329">
        <f t="shared" si="95"/>
        <v>0</v>
      </c>
      <c r="F142" s="547">
        <f t="shared" si="101"/>
        <v>0</v>
      </c>
      <c r="G142" s="352">
        <f t="shared" si="102"/>
        <v>0</v>
      </c>
      <c r="H142" s="549"/>
      <c r="I142" s="558">
        <f t="shared" si="103"/>
        <v>10000</v>
      </c>
      <c r="J142" s="558">
        <f t="shared" si="104"/>
        <v>10000</v>
      </c>
      <c r="K142" s="559">
        <f t="shared" si="105"/>
        <v>10000</v>
      </c>
      <c r="L142" s="559">
        <f t="shared" si="106"/>
        <v>10000</v>
      </c>
      <c r="M142" s="559">
        <f t="shared" si="107"/>
        <v>10000</v>
      </c>
      <c r="N142" s="559">
        <f t="shared" si="108"/>
        <v>10000</v>
      </c>
      <c r="O142" s="559">
        <f t="shared" si="109"/>
        <v>10000</v>
      </c>
      <c r="P142" s="559">
        <f t="shared" si="110"/>
        <v>10000</v>
      </c>
      <c r="Q142" s="559">
        <f t="shared" si="111"/>
        <v>10000</v>
      </c>
      <c r="R142" s="569">
        <f t="shared" si="112"/>
        <v>0</v>
      </c>
      <c r="S142" s="569">
        <f t="shared" si="113"/>
        <v>0</v>
      </c>
      <c r="T142" s="569">
        <f t="shared" si="114"/>
        <v>0</v>
      </c>
      <c r="U142" s="569">
        <f t="shared" si="115"/>
        <v>0</v>
      </c>
      <c r="V142" s="569">
        <f t="shared" si="116"/>
        <v>0</v>
      </c>
      <c r="W142" s="569">
        <f t="shared" si="117"/>
        <v>0</v>
      </c>
      <c r="X142" s="569">
        <f t="shared" si="118"/>
        <v>0</v>
      </c>
      <c r="Y142" s="576">
        <f t="shared" si="96"/>
        <v>0</v>
      </c>
      <c r="AA142" s="577" t="str">
        <f t="shared" si="97"/>
        <v/>
      </c>
      <c r="AB142" s="352">
        <f t="shared" si="98"/>
        <v>0</v>
      </c>
      <c r="AC142" s="352">
        <f t="shared" si="99"/>
        <v>0</v>
      </c>
      <c r="AD142" s="463" t="str">
        <f t="shared" si="100"/>
        <v/>
      </c>
      <c r="AG142" s="463"/>
    </row>
    <row r="143" spans="1:33" ht="15.95" customHeight="1">
      <c r="A143" s="327"/>
      <c r="B143" s="328"/>
      <c r="C143" s="328"/>
      <c r="D143" s="328"/>
      <c r="E143" s="329">
        <f t="shared" si="95"/>
        <v>0</v>
      </c>
      <c r="F143" s="547">
        <f t="shared" si="101"/>
        <v>0</v>
      </c>
      <c r="G143" s="352">
        <f t="shared" si="102"/>
        <v>0</v>
      </c>
      <c r="H143" s="549"/>
      <c r="I143" s="558">
        <f t="shared" si="103"/>
        <v>10000</v>
      </c>
      <c r="J143" s="558">
        <f t="shared" si="104"/>
        <v>10000</v>
      </c>
      <c r="K143" s="559">
        <f t="shared" si="105"/>
        <v>10000</v>
      </c>
      <c r="L143" s="559">
        <f t="shared" si="106"/>
        <v>10000</v>
      </c>
      <c r="M143" s="559">
        <f t="shared" si="107"/>
        <v>10000</v>
      </c>
      <c r="N143" s="559">
        <f t="shared" si="108"/>
        <v>10000</v>
      </c>
      <c r="O143" s="559">
        <f t="shared" si="109"/>
        <v>10000</v>
      </c>
      <c r="P143" s="559">
        <f t="shared" si="110"/>
        <v>10000</v>
      </c>
      <c r="Q143" s="559">
        <f t="shared" si="111"/>
        <v>10000</v>
      </c>
      <c r="R143" s="569">
        <f t="shared" si="112"/>
        <v>0</v>
      </c>
      <c r="S143" s="569">
        <f t="shared" si="113"/>
        <v>0</v>
      </c>
      <c r="T143" s="569">
        <f t="shared" si="114"/>
        <v>0</v>
      </c>
      <c r="U143" s="569">
        <f t="shared" si="115"/>
        <v>0</v>
      </c>
      <c r="V143" s="569">
        <f t="shared" si="116"/>
        <v>0</v>
      </c>
      <c r="W143" s="569">
        <f t="shared" si="117"/>
        <v>0</v>
      </c>
      <c r="X143" s="569">
        <f t="shared" si="118"/>
        <v>0</v>
      </c>
      <c r="Y143" s="576">
        <f t="shared" si="96"/>
        <v>0</v>
      </c>
      <c r="AA143" s="577" t="str">
        <f t="shared" si="97"/>
        <v/>
      </c>
      <c r="AB143" s="352">
        <f t="shared" si="98"/>
        <v>0</v>
      </c>
      <c r="AC143" s="352">
        <f t="shared" si="99"/>
        <v>0</v>
      </c>
      <c r="AD143" s="463" t="str">
        <f t="shared" si="100"/>
        <v/>
      </c>
      <c r="AG143" s="463"/>
    </row>
    <row r="144" spans="1:33" ht="15.95" customHeight="1">
      <c r="A144" s="327"/>
      <c r="B144" s="328"/>
      <c r="C144" s="328"/>
      <c r="D144" s="328"/>
      <c r="E144" s="329">
        <f t="shared" si="95"/>
        <v>0</v>
      </c>
      <c r="F144" s="547">
        <f t="shared" si="101"/>
        <v>0</v>
      </c>
      <c r="G144" s="352">
        <f t="shared" si="102"/>
        <v>0</v>
      </c>
      <c r="H144" s="549"/>
      <c r="I144" s="558">
        <f t="shared" si="103"/>
        <v>10000</v>
      </c>
      <c r="J144" s="558">
        <f t="shared" si="104"/>
        <v>10000</v>
      </c>
      <c r="K144" s="559">
        <f t="shared" si="105"/>
        <v>10000</v>
      </c>
      <c r="L144" s="559">
        <f t="shared" si="106"/>
        <v>10000</v>
      </c>
      <c r="M144" s="559">
        <f t="shared" si="107"/>
        <v>10000</v>
      </c>
      <c r="N144" s="559">
        <f t="shared" si="108"/>
        <v>10000</v>
      </c>
      <c r="O144" s="559">
        <f t="shared" si="109"/>
        <v>10000</v>
      </c>
      <c r="P144" s="559">
        <f t="shared" si="110"/>
        <v>10000</v>
      </c>
      <c r="Q144" s="559">
        <f t="shared" si="111"/>
        <v>10000</v>
      </c>
      <c r="R144" s="569">
        <f t="shared" si="112"/>
        <v>0</v>
      </c>
      <c r="S144" s="569">
        <f t="shared" si="113"/>
        <v>0</v>
      </c>
      <c r="T144" s="569">
        <f t="shared" si="114"/>
        <v>0</v>
      </c>
      <c r="U144" s="569">
        <f t="shared" si="115"/>
        <v>0</v>
      </c>
      <c r="V144" s="569">
        <f t="shared" si="116"/>
        <v>0</v>
      </c>
      <c r="W144" s="569">
        <f t="shared" si="117"/>
        <v>0</v>
      </c>
      <c r="X144" s="569">
        <f t="shared" si="118"/>
        <v>0</v>
      </c>
      <c r="Y144" s="576">
        <f t="shared" si="96"/>
        <v>0</v>
      </c>
      <c r="AA144" s="577" t="str">
        <f t="shared" si="97"/>
        <v/>
      </c>
      <c r="AB144" s="352">
        <f t="shared" si="98"/>
        <v>0</v>
      </c>
      <c r="AC144" s="352">
        <f t="shared" si="99"/>
        <v>0</v>
      </c>
      <c r="AD144" s="463" t="str">
        <f t="shared" si="100"/>
        <v/>
      </c>
      <c r="AG144" s="463"/>
    </row>
    <row r="145" spans="1:33" ht="15.95" customHeight="1">
      <c r="A145" s="327"/>
      <c r="B145" s="328"/>
      <c r="C145" s="328"/>
      <c r="D145" s="328"/>
      <c r="E145" s="329">
        <f t="shared" si="95"/>
        <v>0</v>
      </c>
      <c r="F145" s="547">
        <f t="shared" si="101"/>
        <v>0</v>
      </c>
      <c r="G145" s="352">
        <f t="shared" si="102"/>
        <v>0</v>
      </c>
      <c r="H145" s="549"/>
      <c r="I145" s="558">
        <f t="shared" si="103"/>
        <v>10000</v>
      </c>
      <c r="J145" s="558">
        <f t="shared" si="104"/>
        <v>10000</v>
      </c>
      <c r="K145" s="559">
        <f t="shared" si="105"/>
        <v>10000</v>
      </c>
      <c r="L145" s="559">
        <f t="shared" si="106"/>
        <v>10000</v>
      </c>
      <c r="M145" s="559">
        <f t="shared" si="107"/>
        <v>10000</v>
      </c>
      <c r="N145" s="559">
        <f t="shared" si="108"/>
        <v>10000</v>
      </c>
      <c r="O145" s="559">
        <f t="shared" si="109"/>
        <v>10000</v>
      </c>
      <c r="P145" s="559">
        <f t="shared" si="110"/>
        <v>10000</v>
      </c>
      <c r="Q145" s="559">
        <f t="shared" si="111"/>
        <v>10000</v>
      </c>
      <c r="R145" s="569">
        <f t="shared" si="112"/>
        <v>0</v>
      </c>
      <c r="S145" s="569">
        <f t="shared" si="113"/>
        <v>0</v>
      </c>
      <c r="T145" s="569">
        <f t="shared" si="114"/>
        <v>0</v>
      </c>
      <c r="U145" s="569">
        <f t="shared" si="115"/>
        <v>0</v>
      </c>
      <c r="V145" s="569">
        <f t="shared" si="116"/>
        <v>0</v>
      </c>
      <c r="W145" s="569">
        <f t="shared" si="117"/>
        <v>0</v>
      </c>
      <c r="X145" s="569">
        <f t="shared" si="118"/>
        <v>0</v>
      </c>
      <c r="Y145" s="576">
        <f t="shared" si="96"/>
        <v>0</v>
      </c>
      <c r="AA145" s="577" t="str">
        <f t="shared" si="97"/>
        <v/>
      </c>
      <c r="AB145" s="352">
        <f t="shared" si="98"/>
        <v>0</v>
      </c>
      <c r="AC145" s="352">
        <f t="shared" si="99"/>
        <v>0</v>
      </c>
      <c r="AD145" s="463" t="str">
        <f t="shared" si="100"/>
        <v/>
      </c>
      <c r="AG145" s="463"/>
    </row>
    <row r="146" spans="1:33" ht="15.95" customHeight="1">
      <c r="A146" s="327"/>
      <c r="B146" s="328"/>
      <c r="C146" s="328"/>
      <c r="D146" s="328"/>
      <c r="E146" s="329">
        <f t="shared" si="95"/>
        <v>0</v>
      </c>
      <c r="F146" s="547">
        <f t="shared" si="101"/>
        <v>0</v>
      </c>
      <c r="G146" s="352">
        <f t="shared" si="102"/>
        <v>0</v>
      </c>
      <c r="H146" s="549"/>
      <c r="I146" s="558">
        <f t="shared" si="103"/>
        <v>10000</v>
      </c>
      <c r="J146" s="558">
        <f t="shared" si="104"/>
        <v>10000</v>
      </c>
      <c r="K146" s="559">
        <f t="shared" si="105"/>
        <v>10000</v>
      </c>
      <c r="L146" s="559">
        <f t="shared" si="106"/>
        <v>10000</v>
      </c>
      <c r="M146" s="559">
        <f t="shared" si="107"/>
        <v>10000</v>
      </c>
      <c r="N146" s="559">
        <f t="shared" si="108"/>
        <v>10000</v>
      </c>
      <c r="O146" s="559">
        <f t="shared" si="109"/>
        <v>10000</v>
      </c>
      <c r="P146" s="559">
        <f t="shared" si="110"/>
        <v>10000</v>
      </c>
      <c r="Q146" s="559">
        <f t="shared" si="111"/>
        <v>10000</v>
      </c>
      <c r="R146" s="569">
        <f t="shared" si="112"/>
        <v>0</v>
      </c>
      <c r="S146" s="569">
        <f t="shared" si="113"/>
        <v>0</v>
      </c>
      <c r="T146" s="569">
        <f t="shared" si="114"/>
        <v>0</v>
      </c>
      <c r="U146" s="569">
        <f t="shared" si="115"/>
        <v>0</v>
      </c>
      <c r="V146" s="569">
        <f t="shared" si="116"/>
        <v>0</v>
      </c>
      <c r="W146" s="569">
        <f t="shared" si="117"/>
        <v>0</v>
      </c>
      <c r="X146" s="569">
        <f t="shared" si="118"/>
        <v>0</v>
      </c>
      <c r="Y146" s="576">
        <f t="shared" si="96"/>
        <v>0</v>
      </c>
      <c r="AA146" s="577" t="str">
        <f t="shared" si="97"/>
        <v/>
      </c>
      <c r="AB146" s="352">
        <f t="shared" si="98"/>
        <v>0</v>
      </c>
      <c r="AC146" s="352">
        <f t="shared" si="99"/>
        <v>0</v>
      </c>
      <c r="AD146" s="463" t="str">
        <f t="shared" si="100"/>
        <v/>
      </c>
      <c r="AG146" s="463"/>
    </row>
    <row r="147" spans="1:33" ht="15.95" customHeight="1">
      <c r="A147" s="327"/>
      <c r="B147" s="328"/>
      <c r="C147" s="328"/>
      <c r="D147" s="328"/>
      <c r="E147" s="329">
        <f t="shared" si="95"/>
        <v>0</v>
      </c>
      <c r="F147" s="547">
        <f t="shared" si="101"/>
        <v>0</v>
      </c>
      <c r="G147" s="352">
        <f t="shared" si="102"/>
        <v>0</v>
      </c>
      <c r="H147" s="549"/>
      <c r="I147" s="558">
        <f t="shared" si="103"/>
        <v>10000</v>
      </c>
      <c r="J147" s="558">
        <f t="shared" si="104"/>
        <v>10000</v>
      </c>
      <c r="K147" s="559">
        <f t="shared" si="105"/>
        <v>10000</v>
      </c>
      <c r="L147" s="559">
        <f t="shared" si="106"/>
        <v>10000</v>
      </c>
      <c r="M147" s="559">
        <f t="shared" si="107"/>
        <v>10000</v>
      </c>
      <c r="N147" s="559">
        <f t="shared" si="108"/>
        <v>10000</v>
      </c>
      <c r="O147" s="559">
        <f t="shared" si="109"/>
        <v>10000</v>
      </c>
      <c r="P147" s="559">
        <f t="shared" si="110"/>
        <v>10000</v>
      </c>
      <c r="Q147" s="559">
        <f t="shared" si="111"/>
        <v>10000</v>
      </c>
      <c r="R147" s="569">
        <f t="shared" si="112"/>
        <v>0</v>
      </c>
      <c r="S147" s="569">
        <f t="shared" si="113"/>
        <v>0</v>
      </c>
      <c r="T147" s="569">
        <f t="shared" si="114"/>
        <v>0</v>
      </c>
      <c r="U147" s="569">
        <f t="shared" si="115"/>
        <v>0</v>
      </c>
      <c r="V147" s="569">
        <f t="shared" si="116"/>
        <v>0</v>
      </c>
      <c r="W147" s="569">
        <f t="shared" si="117"/>
        <v>0</v>
      </c>
      <c r="X147" s="569">
        <f t="shared" si="118"/>
        <v>0</v>
      </c>
      <c r="Y147" s="576">
        <f t="shared" si="96"/>
        <v>0</v>
      </c>
      <c r="AA147" s="577" t="str">
        <f t="shared" si="97"/>
        <v/>
      </c>
      <c r="AB147" s="352">
        <f t="shared" si="98"/>
        <v>0</v>
      </c>
      <c r="AC147" s="352">
        <f t="shared" si="99"/>
        <v>0</v>
      </c>
      <c r="AD147" s="463" t="str">
        <f t="shared" si="100"/>
        <v/>
      </c>
      <c r="AG147" s="463"/>
    </row>
    <row r="148" spans="1:33" ht="15.95" customHeight="1">
      <c r="A148" s="327"/>
      <c r="B148" s="328"/>
      <c r="C148" s="328"/>
      <c r="D148" s="328"/>
      <c r="E148" s="329">
        <f t="shared" si="95"/>
        <v>0</v>
      </c>
      <c r="F148" s="547">
        <f t="shared" si="101"/>
        <v>0</v>
      </c>
      <c r="G148" s="352">
        <f t="shared" si="102"/>
        <v>0</v>
      </c>
      <c r="H148" s="549"/>
      <c r="I148" s="558">
        <f t="shared" si="103"/>
        <v>10000</v>
      </c>
      <c r="J148" s="558">
        <f t="shared" si="104"/>
        <v>10000</v>
      </c>
      <c r="K148" s="559">
        <f t="shared" si="105"/>
        <v>10000</v>
      </c>
      <c r="L148" s="559">
        <f t="shared" si="106"/>
        <v>10000</v>
      </c>
      <c r="M148" s="559">
        <f t="shared" si="107"/>
        <v>10000</v>
      </c>
      <c r="N148" s="559">
        <f t="shared" si="108"/>
        <v>10000</v>
      </c>
      <c r="O148" s="559">
        <f t="shared" si="109"/>
        <v>10000</v>
      </c>
      <c r="P148" s="559">
        <f t="shared" si="110"/>
        <v>10000</v>
      </c>
      <c r="Q148" s="559">
        <f t="shared" si="111"/>
        <v>10000</v>
      </c>
      <c r="R148" s="569">
        <f t="shared" si="112"/>
        <v>0</v>
      </c>
      <c r="S148" s="569">
        <f t="shared" si="113"/>
        <v>0</v>
      </c>
      <c r="T148" s="569">
        <f t="shared" si="114"/>
        <v>0</v>
      </c>
      <c r="U148" s="569">
        <f t="shared" si="115"/>
        <v>0</v>
      </c>
      <c r="V148" s="569">
        <f t="shared" si="116"/>
        <v>0</v>
      </c>
      <c r="W148" s="569">
        <f t="shared" si="117"/>
        <v>0</v>
      </c>
      <c r="X148" s="569">
        <f t="shared" si="118"/>
        <v>0</v>
      </c>
      <c r="Y148" s="576">
        <f t="shared" si="96"/>
        <v>0</v>
      </c>
      <c r="AA148" s="577" t="str">
        <f t="shared" si="97"/>
        <v/>
      </c>
      <c r="AB148" s="352">
        <f t="shared" si="98"/>
        <v>0</v>
      </c>
      <c r="AC148" s="352">
        <f t="shared" si="99"/>
        <v>0</v>
      </c>
      <c r="AD148" s="463" t="str">
        <f t="shared" si="100"/>
        <v/>
      </c>
      <c r="AG148" s="463"/>
    </row>
    <row r="149" spans="1:33" ht="15.95" customHeight="1">
      <c r="A149" s="327"/>
      <c r="B149" s="328"/>
      <c r="C149" s="328"/>
      <c r="D149" s="328"/>
      <c r="E149" s="329">
        <f t="shared" si="95"/>
        <v>0</v>
      </c>
      <c r="F149" s="547">
        <f t="shared" si="101"/>
        <v>0</v>
      </c>
      <c r="G149" s="352">
        <f t="shared" si="102"/>
        <v>0</v>
      </c>
      <c r="H149" s="549"/>
      <c r="I149" s="558">
        <f t="shared" si="103"/>
        <v>10000</v>
      </c>
      <c r="J149" s="558">
        <f t="shared" si="104"/>
        <v>10000</v>
      </c>
      <c r="K149" s="559">
        <f t="shared" si="105"/>
        <v>10000</v>
      </c>
      <c r="L149" s="559">
        <f t="shared" si="106"/>
        <v>10000</v>
      </c>
      <c r="M149" s="559">
        <f t="shared" si="107"/>
        <v>10000</v>
      </c>
      <c r="N149" s="559">
        <f t="shared" si="108"/>
        <v>10000</v>
      </c>
      <c r="O149" s="559">
        <f t="shared" si="109"/>
        <v>10000</v>
      </c>
      <c r="P149" s="559">
        <f t="shared" si="110"/>
        <v>10000</v>
      </c>
      <c r="Q149" s="559">
        <f t="shared" si="111"/>
        <v>10000</v>
      </c>
      <c r="R149" s="569">
        <f t="shared" si="112"/>
        <v>0</v>
      </c>
      <c r="S149" s="569">
        <f t="shared" si="113"/>
        <v>0</v>
      </c>
      <c r="T149" s="569">
        <f t="shared" si="114"/>
        <v>0</v>
      </c>
      <c r="U149" s="569">
        <f t="shared" si="115"/>
        <v>0</v>
      </c>
      <c r="V149" s="569">
        <f t="shared" si="116"/>
        <v>0</v>
      </c>
      <c r="W149" s="569">
        <f t="shared" si="117"/>
        <v>0</v>
      </c>
      <c r="X149" s="569">
        <f t="shared" si="118"/>
        <v>0</v>
      </c>
      <c r="Y149" s="576">
        <f t="shared" si="96"/>
        <v>0</v>
      </c>
      <c r="AA149" s="577" t="str">
        <f t="shared" si="97"/>
        <v/>
      </c>
      <c r="AB149" s="352">
        <f t="shared" si="98"/>
        <v>0</v>
      </c>
      <c r="AC149" s="352">
        <f t="shared" si="99"/>
        <v>0</v>
      </c>
      <c r="AD149" s="463" t="str">
        <f t="shared" si="100"/>
        <v/>
      </c>
      <c r="AG149" s="463"/>
    </row>
    <row r="150" spans="1:33">
      <c r="H150" s="317"/>
      <c r="Q150" s="319"/>
      <c r="R150" s="319"/>
      <c r="S150" s="319"/>
      <c r="U150" s="419"/>
      <c r="V150" s="319"/>
      <c r="W150" s="319"/>
      <c r="X150" s="317"/>
      <c r="Y150" s="319"/>
      <c r="Z150" s="319"/>
      <c r="AA150" s="319"/>
      <c r="AB150" s="317"/>
      <c r="AC150" s="317"/>
      <c r="AD150" s="317"/>
      <c r="AE150" s="317"/>
      <c r="AF150" s="319"/>
      <c r="AG150" s="463"/>
    </row>
    <row r="151" spans="1:33">
      <c r="AA151" s="319"/>
      <c r="AB151" s="319"/>
      <c r="AC151" s="319"/>
      <c r="AD151" s="319"/>
      <c r="AE151" s="319"/>
      <c r="AF151" s="319"/>
    </row>
    <row r="338" spans="63:63">
      <c r="BK338" s="6" t="s">
        <v>349</v>
      </c>
    </row>
    <row r="735" spans="23:23">
      <c r="W735" s="6">
        <v>1</v>
      </c>
    </row>
  </sheetData>
  <sheetProtection password="9B94" sheet="1" objects="1"/>
  <protectedRanges>
    <protectedRange sqref="F61:F63" name="区域1"/>
    <protectedRange sqref="A1:W1048576" name="区域2"/>
    <protectedRange sqref="Y3:AK5" name="区域3"/>
  </protectedRanges>
  <sortState ref="Y6:AA35">
    <sortCondition descending="1" ref="Z6:Z35"/>
  </sortState>
  <mergeCells count="119">
    <mergeCell ref="S74:T74"/>
    <mergeCell ref="F2:F3"/>
    <mergeCell ref="F5:F6"/>
    <mergeCell ref="F8:F9"/>
    <mergeCell ref="F15:F16"/>
    <mergeCell ref="AN5:AN6"/>
    <mergeCell ref="AO5:AO6"/>
    <mergeCell ref="AP5:AP6"/>
    <mergeCell ref="R78:X79"/>
    <mergeCell ref="AB78:AC79"/>
    <mergeCell ref="Z48:AC48"/>
    <mergeCell ref="AT48:BC48"/>
    <mergeCell ref="BE48:BF48"/>
    <mergeCell ref="Z49:AC49"/>
    <mergeCell ref="AT49:BC49"/>
    <mergeCell ref="Z50:AC50"/>
    <mergeCell ref="Z51:AC51"/>
    <mergeCell ref="G73:H73"/>
    <mergeCell ref="S73:T73"/>
    <mergeCell ref="AT45:BC45"/>
    <mergeCell ref="BE45:BF45"/>
    <mergeCell ref="BU45:CA45"/>
    <mergeCell ref="AA46:AG46"/>
    <mergeCell ref="AT46:BC46"/>
    <mergeCell ref="BE46:BF46"/>
    <mergeCell ref="BX46:CA46"/>
    <mergeCell ref="Z47:AC47"/>
    <mergeCell ref="AD47:AF47"/>
    <mergeCell ref="AT47:BC47"/>
    <mergeCell ref="BE47:BF47"/>
    <mergeCell ref="BX47:CA47"/>
    <mergeCell ref="BE37:BF37"/>
    <mergeCell ref="AD39:AE39"/>
    <mergeCell ref="AK40:AL40"/>
    <mergeCell ref="AO40:AP40"/>
    <mergeCell ref="AU43:BA43"/>
    <mergeCell ref="P44:Q44"/>
    <mergeCell ref="AT44:BC44"/>
    <mergeCell ref="BE44:BF44"/>
    <mergeCell ref="BU44:CA44"/>
    <mergeCell ref="AU32:AV32"/>
    <mergeCell ref="BB32:BE32"/>
    <mergeCell ref="AU33:AV33"/>
    <mergeCell ref="BB33:BE33"/>
    <mergeCell ref="AU34:AV34"/>
    <mergeCell ref="BB34:BE34"/>
    <mergeCell ref="AU35:AV35"/>
    <mergeCell ref="BB35:BE35"/>
    <mergeCell ref="AU36:AV36"/>
    <mergeCell ref="BB36:BE36"/>
    <mergeCell ref="AU27:AV27"/>
    <mergeCell ref="BB27:BE27"/>
    <mergeCell ref="AU28:AV28"/>
    <mergeCell ref="BB28:BE28"/>
    <mergeCell ref="AU29:AV29"/>
    <mergeCell ref="BB29:BE29"/>
    <mergeCell ref="AU30:AV30"/>
    <mergeCell ref="BB30:BE30"/>
    <mergeCell ref="AU31:AV31"/>
    <mergeCell ref="BB31:BE31"/>
    <mergeCell ref="AU22:AV22"/>
    <mergeCell ref="BB22:BE22"/>
    <mergeCell ref="AU23:AV23"/>
    <mergeCell ref="BB23:BE23"/>
    <mergeCell ref="AU24:AV24"/>
    <mergeCell ref="BB24:BE24"/>
    <mergeCell ref="AU25:AV25"/>
    <mergeCell ref="BB25:BE25"/>
    <mergeCell ref="AU26:AV26"/>
    <mergeCell ref="BB26:BE26"/>
    <mergeCell ref="AU18:AV18"/>
    <mergeCell ref="BB18:BE18"/>
    <mergeCell ref="AU19:AV19"/>
    <mergeCell ref="BB19:BE19"/>
    <mergeCell ref="AU20:AV20"/>
    <mergeCell ref="BB20:BE20"/>
    <mergeCell ref="P21:Q21"/>
    <mergeCell ref="AU21:AV21"/>
    <mergeCell ref="BB21:BE21"/>
    <mergeCell ref="AU13:AV13"/>
    <mergeCell ref="BB13:BE13"/>
    <mergeCell ref="AU14:AV14"/>
    <mergeCell ref="BB14:BE14"/>
    <mergeCell ref="AU15:AV15"/>
    <mergeCell ref="BB15:BE15"/>
    <mergeCell ref="AU16:AV16"/>
    <mergeCell ref="BB16:BE16"/>
    <mergeCell ref="AU17:AV17"/>
    <mergeCell ref="BB17:BE17"/>
    <mergeCell ref="AU8:AV8"/>
    <mergeCell ref="BB8:BE8"/>
    <mergeCell ref="AU9:AV9"/>
    <mergeCell ref="BB9:BE9"/>
    <mergeCell ref="AU10:AV10"/>
    <mergeCell ref="BB10:BE10"/>
    <mergeCell ref="AU11:AV11"/>
    <mergeCell ref="BB11:BE11"/>
    <mergeCell ref="AU12:AV12"/>
    <mergeCell ref="BB12:BE12"/>
    <mergeCell ref="CJ2:CK2"/>
    <mergeCell ref="O4:Q4"/>
    <mergeCell ref="BL4:BM4"/>
    <mergeCell ref="BO4:BQ4"/>
    <mergeCell ref="AA6:AB6"/>
    <mergeCell ref="AU6:AV6"/>
    <mergeCell ref="BB6:BE6"/>
    <mergeCell ref="CS6:CT6"/>
    <mergeCell ref="AU7:AV7"/>
    <mergeCell ref="BB7:BE7"/>
    <mergeCell ref="BO2:BQ3"/>
    <mergeCell ref="AN1:AP1"/>
    <mergeCell ref="AS1:AZ1"/>
    <mergeCell ref="BF1:BG1"/>
    <mergeCell ref="BH1:BJ1"/>
    <mergeCell ref="BL1:BN1"/>
    <mergeCell ref="BO1:BQ1"/>
    <mergeCell ref="CD1:CI1"/>
    <mergeCell ref="O2:R2"/>
    <mergeCell ref="CD2:CI2"/>
  </mergeCells>
  <phoneticPr fontId="119" type="noConversion"/>
  <conditionalFormatting sqref="AG1">
    <cfRule type="containsText" dxfId="87" priority="2" operator="containsText" text="正确">
      <formula>NOT(ISERROR(SEARCH("正确",AG1)))</formula>
    </cfRule>
  </conditionalFormatting>
  <conditionalFormatting sqref="BI2">
    <cfRule type="containsText" dxfId="86" priority="8" operator="containsText" text="错误">
      <formula>NOT(ISERROR(SEARCH("错误",BI2)))</formula>
    </cfRule>
  </conditionalFormatting>
  <conditionalFormatting sqref="CK6">
    <cfRule type="cellIs" dxfId="85" priority="10" operator="greaterThan">
      <formula>0</formula>
    </cfRule>
    <cfRule type="cellIs" dxfId="84" priority="9" operator="lessThan">
      <formula>0</formula>
    </cfRule>
  </conditionalFormatting>
  <conditionalFormatting sqref="AD39">
    <cfRule type="containsText" dxfId="83" priority="1" operator="containsText" text="错误">
      <formula>NOT(ISERROR(SEARCH("错误",AD39)))</formula>
    </cfRule>
  </conditionalFormatting>
  <conditionalFormatting sqref="F27:F56">
    <cfRule type="expression" dxfId="82" priority="11">
      <formula>MOD(ROW(A1),2)=0</formula>
    </cfRule>
  </conditionalFormatting>
  <conditionalFormatting sqref="F80:F149">
    <cfRule type="cellIs" dxfId="81" priority="13" operator="equal">
      <formula>10000</formula>
    </cfRule>
  </conditionalFormatting>
  <conditionalFormatting sqref="BG7:BG36">
    <cfRule type="cellIs" dxfId="80" priority="7" operator="equal">
      <formula>50</formula>
    </cfRule>
  </conditionalFormatting>
  <conditionalFormatting sqref="BR7:BR36">
    <cfRule type="cellIs" dxfId="79" priority="6" operator="equal">
      <formula>50</formula>
    </cfRule>
  </conditionalFormatting>
  <conditionalFormatting sqref="BT7:BT36">
    <cfRule type="cellIs" dxfId="78" priority="5" operator="equal">
      <formula>50</formula>
    </cfRule>
  </conditionalFormatting>
  <conditionalFormatting sqref="A3:E149">
    <cfRule type="expression" dxfId="77" priority="18">
      <formula>MOD(ROW(A1),2)=0</formula>
    </cfRule>
  </conditionalFormatting>
  <conditionalFormatting sqref="G3:H71">
    <cfRule type="expression" dxfId="76" priority="17">
      <formula>MOD(ROW(A1),2)=0</formula>
    </cfRule>
  </conditionalFormatting>
  <conditionalFormatting sqref="J3:N71">
    <cfRule type="expression" dxfId="75" priority="16">
      <formula>MOD(ROW(A1),2)=0</formula>
    </cfRule>
  </conditionalFormatting>
  <conditionalFormatting sqref="I81:Q149">
    <cfRule type="cellIs" dxfId="74" priority="12" operator="equal">
      <formula>10000</formula>
    </cfRule>
  </conditionalFormatting>
  <pageMargins left="0.75" right="0.75" top="1" bottom="1" header="0.5" footer="0.5"/>
  <pageSetup paperSize="9" orientation="portrait"/>
  <headerFooter alignWithMargins="0"/>
  <ignoredErrors>
    <ignoredError sqref="C7:C11 K7" numberStoredAsText="1"/>
  </ignoredError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FB201"/>
  <sheetViews>
    <sheetView showGridLines="0" topLeftCell="A5" workbookViewId="0">
      <pane xSplit="4" topLeftCell="E1" activePane="topRight" state="frozen"/>
      <selection pane="topRight" activeCell="C25" sqref="C25:PL25"/>
    </sheetView>
  </sheetViews>
  <sheetFormatPr defaultColWidth="8.375" defaultRowHeight="14.25"/>
  <cols>
    <col min="1" max="1" width="8.375" style="235" customWidth="1"/>
    <col min="2" max="2" width="8.375" style="235" hidden="1" customWidth="1"/>
    <col min="3" max="3" width="7.75" style="236" customWidth="1"/>
    <col min="4" max="4" width="10.125" style="237" customWidth="1"/>
    <col min="5" max="5" width="8" style="237" customWidth="1"/>
    <col min="6" max="6" width="9.375" style="237" customWidth="1"/>
    <col min="7" max="7" width="8.625" style="237" customWidth="1"/>
    <col min="8" max="8" width="8.625" style="238" customWidth="1"/>
    <col min="9" max="10" width="8.625" style="237" customWidth="1"/>
    <col min="11" max="12" width="8.625" style="238" customWidth="1"/>
    <col min="13" max="29" width="8.625" style="237" customWidth="1"/>
    <col min="30" max="30" width="8.625" style="239" customWidth="1"/>
    <col min="31" max="32" width="8" style="237" customWidth="1"/>
    <col min="33" max="33" width="10.25" style="237" customWidth="1"/>
    <col min="34" max="35" width="8.25" style="239" customWidth="1"/>
    <col min="36" max="85" width="8.375" style="237" customWidth="1"/>
    <col min="86" max="98" width="5.625" style="239" customWidth="1"/>
    <col min="99" max="135" width="5.625" style="237" customWidth="1"/>
    <col min="136" max="139" width="5.625" style="239" customWidth="1"/>
    <col min="140" max="145" width="5.625" style="237" customWidth="1"/>
    <col min="146" max="148" width="5.625" style="239" customWidth="1"/>
    <col min="149" max="175" width="5.625" style="232" customWidth="1"/>
    <col min="176" max="177" width="2.25" style="240" customWidth="1"/>
    <col min="178" max="217" width="4.625" style="235" customWidth="1"/>
    <col min="218" max="218" width="2.875" style="235" customWidth="1"/>
    <col min="219" max="278" width="4.625" style="235" customWidth="1"/>
    <col min="279" max="308" width="3.625" style="235" customWidth="1"/>
    <col min="309" max="428" width="4.625" style="235" customWidth="1"/>
    <col min="429" max="16382" width="8.375" style="235"/>
  </cols>
  <sheetData>
    <row r="1" spans="1:428" s="230" customFormat="1" ht="24.95" customHeight="1">
      <c r="C1" s="241"/>
      <c r="F1" s="1094" t="s">
        <v>350</v>
      </c>
      <c r="G1" s="1094"/>
      <c r="H1" s="1094"/>
      <c r="I1" s="1094"/>
      <c r="J1" s="1094"/>
      <c r="K1" s="1094"/>
      <c r="L1" s="1094"/>
      <c r="M1" s="1094"/>
      <c r="N1" s="1094"/>
      <c r="O1" s="1094"/>
      <c r="P1" s="1094"/>
      <c r="AD1" s="277"/>
      <c r="AH1" s="277"/>
      <c r="AI1" s="277"/>
      <c r="CH1" s="277"/>
      <c r="CI1" s="277"/>
      <c r="CJ1" s="277"/>
      <c r="CK1" s="277"/>
      <c r="CL1" s="277"/>
      <c r="CM1" s="277"/>
      <c r="CN1" s="277"/>
      <c r="CO1" s="277"/>
      <c r="CP1" s="277"/>
      <c r="CQ1" s="277"/>
      <c r="CR1" s="277"/>
      <c r="CS1" s="277"/>
      <c r="CT1" s="277"/>
      <c r="EF1" s="277"/>
      <c r="EG1" s="277"/>
      <c r="EH1" s="277"/>
      <c r="EI1" s="277"/>
      <c r="EP1" s="277"/>
      <c r="EQ1" s="277"/>
      <c r="ER1" s="277"/>
      <c r="ES1" s="277"/>
      <c r="ET1" s="277"/>
      <c r="EU1" s="277"/>
      <c r="EV1" s="277"/>
      <c r="EW1" s="277"/>
      <c r="EX1" s="277"/>
      <c r="EY1" s="277"/>
      <c r="EZ1" s="277"/>
      <c r="FA1" s="277"/>
      <c r="FB1" s="277"/>
      <c r="FC1" s="277"/>
      <c r="FD1" s="277"/>
      <c r="FE1" s="277"/>
      <c r="FF1" s="277"/>
      <c r="FG1" s="277"/>
      <c r="FH1" s="277"/>
      <c r="FI1" s="277"/>
      <c r="FJ1" s="277"/>
      <c r="FK1" s="277"/>
      <c r="FL1" s="277"/>
      <c r="FM1" s="277"/>
      <c r="FN1" s="277"/>
      <c r="FO1" s="277"/>
      <c r="FP1" s="277"/>
      <c r="FQ1" s="277"/>
      <c r="FR1" s="277"/>
      <c r="FS1" s="277"/>
      <c r="FT1" s="240"/>
      <c r="FU1" s="240"/>
    </row>
    <row r="2" spans="1:428" s="231" customFormat="1" ht="15.95" customHeight="1">
      <c r="A2" s="242" t="s">
        <v>351</v>
      </c>
      <c r="C2" s="243"/>
      <c r="D2" s="231" t="str">
        <f>IF(M2="正常",(IF(F2="正常",W2,F2)),M2)</f>
        <v>全款错误</v>
      </c>
      <c r="F2" s="231" t="str">
        <f>IF(COUNTIF(CH5:DK5,"&gt;0")=0,"未设定套系","正常")</f>
        <v>正常</v>
      </c>
      <c r="H2" s="244" t="s">
        <v>352</v>
      </c>
      <c r="I2" s="265"/>
      <c r="J2" s="265">
        <v>6</v>
      </c>
      <c r="K2" s="244" t="s">
        <v>353</v>
      </c>
      <c r="L2" s="260">
        <f>VALUE(K2)</f>
        <v>3000</v>
      </c>
      <c r="M2" s="259" t="str">
        <f>IF(J2=6,(IF(H4=L2,"正常","全款错误")),"正常")</f>
        <v>全款错误</v>
      </c>
      <c r="N2" s="231">
        <f>IF(L4="",O4+K2,0)</f>
        <v>0</v>
      </c>
      <c r="O2" s="259" t="str">
        <f>IF($N$2=0,"正常",IF(N2=H4,"正常","余款错误"))</f>
        <v>正常</v>
      </c>
      <c r="P2" s="266"/>
      <c r="Q2" s="266"/>
      <c r="R2" s="266"/>
      <c r="W2" s="231" t="str">
        <f>IF(COUNTIF(W4:AB4,"*")&lt;2,"客户资料不全","正常")</f>
        <v>客户资料不全</v>
      </c>
      <c r="X2" s="231">
        <f>COUNTIF(W4:AB4,"*")</f>
        <v>0</v>
      </c>
      <c r="CI2" s="231">
        <f>COUNTIF(CH5:DK5,"&gt;0")</f>
        <v>15</v>
      </c>
      <c r="FT2" s="297"/>
    </row>
    <row r="3" spans="1:428" s="232" customFormat="1" ht="15.95" customHeight="1">
      <c r="A3" s="245">
        <f>VALUE(A2)</f>
        <v>1908080000</v>
      </c>
      <c r="B3" s="246" t="s">
        <v>354</v>
      </c>
      <c r="C3" s="247" t="s">
        <v>355</v>
      </c>
      <c r="D3" s="248" t="s">
        <v>117</v>
      </c>
      <c r="E3" s="248" t="s">
        <v>178</v>
      </c>
      <c r="F3" s="248" t="s">
        <v>119</v>
      </c>
      <c r="G3" s="249" t="s">
        <v>120</v>
      </c>
      <c r="H3" s="250" t="s">
        <v>121</v>
      </c>
      <c r="I3" s="248" t="s">
        <v>122</v>
      </c>
      <c r="J3" s="248" t="s">
        <v>123</v>
      </c>
      <c r="K3" s="267" t="s">
        <v>356</v>
      </c>
      <c r="L3" s="268" t="s">
        <v>125</v>
      </c>
      <c r="M3" s="269" t="s">
        <v>109</v>
      </c>
      <c r="N3" s="270" t="s">
        <v>126</v>
      </c>
      <c r="O3" s="270" t="s">
        <v>127</v>
      </c>
      <c r="P3" s="270" t="s">
        <v>13</v>
      </c>
      <c r="Q3" s="270" t="s">
        <v>14</v>
      </c>
      <c r="R3" s="270" t="s">
        <v>15</v>
      </c>
      <c r="S3" s="270" t="s">
        <v>16</v>
      </c>
      <c r="T3" s="270" t="s">
        <v>128</v>
      </c>
      <c r="U3" s="272" t="s">
        <v>357</v>
      </c>
      <c r="V3" s="273"/>
      <c r="W3" s="274" t="s">
        <v>131</v>
      </c>
      <c r="X3" s="249" t="s">
        <v>132</v>
      </c>
      <c r="Y3" s="274" t="s">
        <v>133</v>
      </c>
      <c r="Z3" s="274" t="s">
        <v>134</v>
      </c>
      <c r="AA3" s="278" t="s">
        <v>135</v>
      </c>
      <c r="AB3" s="278" t="s">
        <v>136</v>
      </c>
      <c r="AC3" s="279" t="s">
        <v>137</v>
      </c>
      <c r="AD3" s="279" t="s">
        <v>138</v>
      </c>
      <c r="AE3" s="280" t="s">
        <v>358</v>
      </c>
      <c r="AF3" s="280" t="s">
        <v>359</v>
      </c>
      <c r="AG3" s="280" t="s">
        <v>15</v>
      </c>
      <c r="AH3" s="280" t="s">
        <v>360</v>
      </c>
      <c r="AI3" s="280" t="s">
        <v>183</v>
      </c>
      <c r="AJ3" s="283" t="s">
        <v>144</v>
      </c>
      <c r="AK3" s="283" t="s">
        <v>145</v>
      </c>
      <c r="AL3" s="284" t="s">
        <v>146</v>
      </c>
      <c r="AM3" s="284" t="s">
        <v>147</v>
      </c>
      <c r="AN3" s="284" t="s">
        <v>148</v>
      </c>
      <c r="AO3" s="284" t="s">
        <v>149</v>
      </c>
      <c r="AP3" s="287" t="s">
        <v>150</v>
      </c>
      <c r="AQ3" s="287" t="s">
        <v>151</v>
      </c>
      <c r="AR3" s="287" t="s">
        <v>152</v>
      </c>
      <c r="AS3" s="287" t="s">
        <v>153</v>
      </c>
      <c r="AT3" s="283" t="s">
        <v>144</v>
      </c>
      <c r="AU3" s="283" t="s">
        <v>145</v>
      </c>
      <c r="AV3" s="284" t="s">
        <v>154</v>
      </c>
      <c r="AW3" s="284" t="s">
        <v>147</v>
      </c>
      <c r="AX3" s="284" t="s">
        <v>148</v>
      </c>
      <c r="AY3" s="284" t="s">
        <v>149</v>
      </c>
      <c r="AZ3" s="287" t="s">
        <v>150</v>
      </c>
      <c r="BA3" s="287" t="s">
        <v>151</v>
      </c>
      <c r="BB3" s="287" t="s">
        <v>152</v>
      </c>
      <c r="BC3" s="287" t="s">
        <v>153</v>
      </c>
      <c r="BD3" s="283" t="s">
        <v>144</v>
      </c>
      <c r="BE3" s="283" t="s">
        <v>145</v>
      </c>
      <c r="BF3" s="284" t="s">
        <v>154</v>
      </c>
      <c r="BG3" s="284" t="s">
        <v>147</v>
      </c>
      <c r="BH3" s="284" t="s">
        <v>148</v>
      </c>
      <c r="BI3" s="284" t="s">
        <v>149</v>
      </c>
      <c r="BJ3" s="287" t="s">
        <v>150</v>
      </c>
      <c r="BK3" s="287" t="s">
        <v>151</v>
      </c>
      <c r="BL3" s="287" t="s">
        <v>152</v>
      </c>
      <c r="BM3" s="287" t="s">
        <v>153</v>
      </c>
      <c r="BN3" s="283" t="s">
        <v>144</v>
      </c>
      <c r="BO3" s="283" t="s">
        <v>145</v>
      </c>
      <c r="BP3" s="284" t="s">
        <v>154</v>
      </c>
      <c r="BQ3" s="284" t="s">
        <v>147</v>
      </c>
      <c r="BR3" s="284" t="s">
        <v>148</v>
      </c>
      <c r="BS3" s="284" t="s">
        <v>149</v>
      </c>
      <c r="BT3" s="287" t="s">
        <v>150</v>
      </c>
      <c r="BU3" s="287" t="s">
        <v>151</v>
      </c>
      <c r="BV3" s="287" t="s">
        <v>152</v>
      </c>
      <c r="BW3" s="287" t="s">
        <v>153</v>
      </c>
      <c r="BX3" s="283" t="s">
        <v>144</v>
      </c>
      <c r="BY3" s="283" t="s">
        <v>145</v>
      </c>
      <c r="BZ3" s="284" t="s">
        <v>154</v>
      </c>
      <c r="CA3" s="284" t="s">
        <v>147</v>
      </c>
      <c r="CB3" s="284" t="s">
        <v>148</v>
      </c>
      <c r="CC3" s="284" t="s">
        <v>149</v>
      </c>
      <c r="CD3" s="287" t="s">
        <v>150</v>
      </c>
      <c r="CE3" s="287" t="s">
        <v>151</v>
      </c>
      <c r="CF3" s="287" t="s">
        <v>152</v>
      </c>
      <c r="CG3" s="287" t="s">
        <v>153</v>
      </c>
      <c r="CH3" s="274" t="s">
        <v>361</v>
      </c>
      <c r="CI3" s="274">
        <v>2</v>
      </c>
      <c r="CJ3" s="274">
        <v>3</v>
      </c>
      <c r="CK3" s="274">
        <v>4</v>
      </c>
      <c r="CL3" s="274">
        <v>5</v>
      </c>
      <c r="CM3" s="274">
        <v>6</v>
      </c>
      <c r="CN3" s="274">
        <v>7</v>
      </c>
      <c r="CO3" s="274">
        <v>8</v>
      </c>
      <c r="CP3" s="274">
        <v>9</v>
      </c>
      <c r="CQ3" s="274">
        <v>10</v>
      </c>
      <c r="CR3" s="274">
        <v>11</v>
      </c>
      <c r="CS3" s="274">
        <v>12</v>
      </c>
      <c r="CT3" s="274">
        <v>13</v>
      </c>
      <c r="CU3" s="274">
        <v>14</v>
      </c>
      <c r="CV3" s="274">
        <v>15</v>
      </c>
      <c r="CW3" s="274">
        <v>16</v>
      </c>
      <c r="CX3" s="274">
        <v>17</v>
      </c>
      <c r="CY3" s="274">
        <v>18</v>
      </c>
      <c r="CZ3" s="274">
        <v>19</v>
      </c>
      <c r="DA3" s="274">
        <v>20</v>
      </c>
      <c r="DB3" s="274">
        <v>21</v>
      </c>
      <c r="DC3" s="274">
        <v>22</v>
      </c>
      <c r="DD3" s="274">
        <v>23</v>
      </c>
      <c r="DE3" s="274">
        <v>24</v>
      </c>
      <c r="DF3" s="274">
        <v>25</v>
      </c>
      <c r="DG3" s="274">
        <v>26</v>
      </c>
      <c r="DH3" s="274">
        <v>27</v>
      </c>
      <c r="DI3" s="274">
        <v>28</v>
      </c>
      <c r="DJ3" s="274">
        <v>29</v>
      </c>
      <c r="DK3" s="274">
        <v>30</v>
      </c>
      <c r="DL3" s="293" t="s">
        <v>231</v>
      </c>
      <c r="DM3" s="293">
        <v>2</v>
      </c>
      <c r="DN3" s="293">
        <v>3</v>
      </c>
      <c r="DO3" s="293">
        <v>4</v>
      </c>
      <c r="DP3" s="293">
        <v>5</v>
      </c>
      <c r="DQ3" s="293">
        <v>6</v>
      </c>
      <c r="DR3" s="293">
        <v>7</v>
      </c>
      <c r="DS3" s="293">
        <v>8</v>
      </c>
      <c r="DT3" s="293">
        <v>9</v>
      </c>
      <c r="DU3" s="293">
        <v>10</v>
      </c>
      <c r="DV3" s="293">
        <v>11</v>
      </c>
      <c r="DW3" s="293">
        <v>12</v>
      </c>
      <c r="DX3" s="293">
        <v>13</v>
      </c>
      <c r="DY3" s="293">
        <v>14</v>
      </c>
      <c r="DZ3" s="293">
        <v>15</v>
      </c>
      <c r="EA3" s="293">
        <v>16</v>
      </c>
      <c r="EB3" s="293">
        <v>17</v>
      </c>
      <c r="EC3" s="293">
        <v>18</v>
      </c>
      <c r="ED3" s="293">
        <v>19</v>
      </c>
      <c r="EE3" s="293">
        <v>20</v>
      </c>
      <c r="EF3" s="293">
        <v>21</v>
      </c>
      <c r="EG3" s="293">
        <v>22</v>
      </c>
      <c r="EH3" s="293">
        <v>23</v>
      </c>
      <c r="EI3" s="293">
        <v>24</v>
      </c>
      <c r="EJ3" s="293">
        <v>25</v>
      </c>
      <c r="EK3" s="293">
        <v>26</v>
      </c>
      <c r="EL3" s="293">
        <v>27</v>
      </c>
      <c r="EM3" s="293">
        <v>28</v>
      </c>
      <c r="EN3" s="293">
        <v>29</v>
      </c>
      <c r="EO3" s="293">
        <v>30</v>
      </c>
      <c r="EP3" s="294" t="s">
        <v>226</v>
      </c>
      <c r="EQ3" s="294">
        <v>2</v>
      </c>
      <c r="ER3" s="294">
        <v>3</v>
      </c>
      <c r="ES3" s="294">
        <v>4</v>
      </c>
      <c r="ET3" s="294">
        <v>5</v>
      </c>
      <c r="EU3" s="294">
        <v>6</v>
      </c>
      <c r="EV3" s="294">
        <v>7</v>
      </c>
      <c r="EW3" s="294">
        <v>8</v>
      </c>
      <c r="EX3" s="294">
        <v>9</v>
      </c>
      <c r="EY3" s="294">
        <v>10</v>
      </c>
      <c r="EZ3" s="294">
        <v>11</v>
      </c>
      <c r="FA3" s="294">
        <v>12</v>
      </c>
      <c r="FB3" s="294">
        <v>13</v>
      </c>
      <c r="FC3" s="294">
        <v>14</v>
      </c>
      <c r="FD3" s="294">
        <v>15</v>
      </c>
      <c r="FE3" s="294">
        <v>16</v>
      </c>
      <c r="FF3" s="294">
        <v>17</v>
      </c>
      <c r="FG3" s="294">
        <v>18</v>
      </c>
      <c r="FH3" s="294">
        <v>19</v>
      </c>
      <c r="FI3" s="294">
        <v>20</v>
      </c>
      <c r="FJ3" s="294">
        <v>21</v>
      </c>
      <c r="FK3" s="294">
        <v>22</v>
      </c>
      <c r="FL3" s="294">
        <v>23</v>
      </c>
      <c r="FM3" s="294">
        <v>24</v>
      </c>
      <c r="FN3" s="294">
        <v>25</v>
      </c>
      <c r="FO3" s="294">
        <v>26</v>
      </c>
      <c r="FP3" s="294">
        <v>27</v>
      </c>
      <c r="FQ3" s="294">
        <v>28</v>
      </c>
      <c r="FR3" s="294">
        <v>29</v>
      </c>
      <c r="FS3" s="298">
        <v>30</v>
      </c>
      <c r="FT3" s="231"/>
      <c r="FU3" s="302"/>
      <c r="FV3" s="1095" t="s">
        <v>362</v>
      </c>
      <c r="FW3" s="1095"/>
      <c r="FX3" s="1095"/>
      <c r="FY3" s="1095"/>
      <c r="FZ3" s="1095"/>
      <c r="GA3" s="1096" t="s">
        <v>363</v>
      </c>
      <c r="GB3" s="1096"/>
      <c r="GC3" s="1096"/>
      <c r="GD3" s="1096"/>
      <c r="GE3" s="1096"/>
      <c r="GF3" s="232">
        <v>1</v>
      </c>
      <c r="GG3" s="232">
        <v>2</v>
      </c>
      <c r="GH3" s="232">
        <v>3</v>
      </c>
      <c r="GI3" s="232">
        <v>4</v>
      </c>
      <c r="GJ3" s="232">
        <v>5</v>
      </c>
      <c r="GK3" s="232">
        <v>6</v>
      </c>
      <c r="GL3" s="232">
        <v>7</v>
      </c>
      <c r="GM3" s="232">
        <v>8</v>
      </c>
      <c r="GN3" s="232">
        <v>9</v>
      </c>
      <c r="GO3" s="232">
        <v>10</v>
      </c>
      <c r="GP3" s="232">
        <v>11</v>
      </c>
      <c r="GQ3" s="232">
        <v>12</v>
      </c>
      <c r="GR3" s="232">
        <v>13</v>
      </c>
      <c r="GS3" s="232">
        <v>14</v>
      </c>
      <c r="GT3" s="232">
        <v>15</v>
      </c>
      <c r="GU3" s="232">
        <v>16</v>
      </c>
      <c r="GV3" s="232">
        <v>17</v>
      </c>
      <c r="GW3" s="232">
        <v>18</v>
      </c>
      <c r="GX3" s="232">
        <v>19</v>
      </c>
      <c r="GY3" s="232">
        <v>20</v>
      </c>
      <c r="GZ3" s="232">
        <v>21</v>
      </c>
      <c r="HA3" s="232">
        <v>22</v>
      </c>
      <c r="HB3" s="232">
        <v>23</v>
      </c>
      <c r="HC3" s="232">
        <v>24</v>
      </c>
      <c r="HD3" s="232">
        <v>25</v>
      </c>
      <c r="HE3" s="232">
        <v>26</v>
      </c>
      <c r="HF3" s="232">
        <v>27</v>
      </c>
      <c r="HG3" s="232">
        <v>28</v>
      </c>
      <c r="HH3" s="232">
        <v>29</v>
      </c>
      <c r="HI3" s="232">
        <v>30</v>
      </c>
      <c r="HK3" s="232">
        <v>1</v>
      </c>
      <c r="HL3" s="232">
        <v>2</v>
      </c>
      <c r="HM3" s="232">
        <v>3</v>
      </c>
      <c r="HN3" s="232">
        <v>4</v>
      </c>
      <c r="HO3" s="232">
        <v>5</v>
      </c>
      <c r="HP3" s="232">
        <v>6</v>
      </c>
      <c r="HQ3" s="232">
        <v>7</v>
      </c>
      <c r="HR3" s="232">
        <v>8</v>
      </c>
      <c r="HS3" s="232">
        <v>9</v>
      </c>
      <c r="HT3" s="232">
        <v>10</v>
      </c>
      <c r="HU3" s="232">
        <v>11</v>
      </c>
      <c r="HV3" s="232">
        <v>12</v>
      </c>
      <c r="HW3" s="232">
        <v>13</v>
      </c>
      <c r="HX3" s="232">
        <v>14</v>
      </c>
      <c r="HY3" s="232">
        <v>15</v>
      </c>
      <c r="HZ3" s="232">
        <v>16</v>
      </c>
      <c r="IA3" s="232">
        <v>17</v>
      </c>
      <c r="IB3" s="232">
        <v>18</v>
      </c>
      <c r="IC3" s="232">
        <v>19</v>
      </c>
      <c r="ID3" s="232">
        <v>20</v>
      </c>
      <c r="IE3" s="232">
        <v>21</v>
      </c>
      <c r="IF3" s="232">
        <v>22</v>
      </c>
      <c r="IG3" s="232">
        <v>23</v>
      </c>
      <c r="IH3" s="232">
        <v>24</v>
      </c>
      <c r="II3" s="232">
        <v>25</v>
      </c>
      <c r="IJ3" s="232">
        <v>26</v>
      </c>
      <c r="IK3" s="232">
        <v>27</v>
      </c>
      <c r="IL3" s="232">
        <v>28</v>
      </c>
      <c r="IM3" s="232">
        <v>29</v>
      </c>
      <c r="IN3" s="232">
        <v>30</v>
      </c>
      <c r="IO3" s="232">
        <v>1</v>
      </c>
      <c r="IP3" s="232">
        <v>2</v>
      </c>
      <c r="IQ3" s="232">
        <v>3</v>
      </c>
      <c r="IR3" s="232">
        <v>4</v>
      </c>
      <c r="IS3" s="232">
        <v>5</v>
      </c>
      <c r="IT3" s="232">
        <v>6</v>
      </c>
      <c r="IU3" s="232">
        <v>7</v>
      </c>
      <c r="IV3" s="232">
        <v>8</v>
      </c>
      <c r="IW3" s="232">
        <v>9</v>
      </c>
      <c r="IX3" s="232">
        <v>10</v>
      </c>
      <c r="IY3" s="232">
        <v>11</v>
      </c>
      <c r="IZ3" s="232">
        <v>12</v>
      </c>
      <c r="JA3" s="232">
        <v>13</v>
      </c>
      <c r="JB3" s="232">
        <v>14</v>
      </c>
      <c r="JC3" s="232">
        <v>15</v>
      </c>
      <c r="JD3" s="232">
        <v>16</v>
      </c>
      <c r="JE3" s="232">
        <v>17</v>
      </c>
      <c r="JF3" s="232">
        <v>18</v>
      </c>
      <c r="JG3" s="232">
        <v>19</v>
      </c>
      <c r="JH3" s="232">
        <v>20</v>
      </c>
      <c r="JI3" s="232">
        <v>21</v>
      </c>
      <c r="JJ3" s="232">
        <v>22</v>
      </c>
      <c r="JK3" s="232">
        <v>23</v>
      </c>
      <c r="JL3" s="232">
        <v>24</v>
      </c>
      <c r="JM3" s="232">
        <v>25</v>
      </c>
      <c r="JN3" s="232">
        <v>26</v>
      </c>
      <c r="JO3" s="232">
        <v>27</v>
      </c>
      <c r="JP3" s="232">
        <v>28</v>
      </c>
      <c r="JQ3" s="232">
        <v>29</v>
      </c>
      <c r="JR3" s="232">
        <v>30</v>
      </c>
      <c r="JS3" s="232">
        <v>1</v>
      </c>
      <c r="JT3" s="232">
        <v>2</v>
      </c>
      <c r="JU3" s="232">
        <v>3</v>
      </c>
      <c r="JV3" s="232">
        <v>4</v>
      </c>
      <c r="JW3" s="232">
        <v>5</v>
      </c>
      <c r="JX3" s="232">
        <v>6</v>
      </c>
      <c r="JY3" s="232">
        <v>7</v>
      </c>
      <c r="JZ3" s="232">
        <v>8</v>
      </c>
      <c r="KA3" s="232">
        <v>9</v>
      </c>
      <c r="KB3" s="232">
        <v>10</v>
      </c>
      <c r="KC3" s="232">
        <v>11</v>
      </c>
      <c r="KD3" s="232">
        <v>12</v>
      </c>
      <c r="KE3" s="232">
        <v>13</v>
      </c>
      <c r="KF3" s="232">
        <v>14</v>
      </c>
      <c r="KG3" s="232">
        <v>15</v>
      </c>
      <c r="KH3" s="232">
        <v>16</v>
      </c>
      <c r="KI3" s="232">
        <v>17</v>
      </c>
      <c r="KJ3" s="232">
        <v>18</v>
      </c>
      <c r="KK3" s="232">
        <v>19</v>
      </c>
      <c r="KL3" s="232">
        <v>20</v>
      </c>
      <c r="KM3" s="232">
        <v>21</v>
      </c>
      <c r="KN3" s="232">
        <v>22</v>
      </c>
      <c r="KO3" s="232">
        <v>23</v>
      </c>
      <c r="KP3" s="232">
        <v>24</v>
      </c>
      <c r="KQ3" s="232">
        <v>25</v>
      </c>
      <c r="KR3" s="232">
        <v>26</v>
      </c>
      <c r="KS3" s="232">
        <v>27</v>
      </c>
      <c r="KT3" s="232">
        <v>28</v>
      </c>
      <c r="KU3" s="232">
        <v>29</v>
      </c>
      <c r="KV3" s="232">
        <v>30</v>
      </c>
      <c r="KW3" s="232">
        <v>1</v>
      </c>
      <c r="KX3" s="232">
        <v>2</v>
      </c>
      <c r="KY3" s="232">
        <v>3</v>
      </c>
      <c r="KZ3" s="232">
        <v>4</v>
      </c>
      <c r="LA3" s="232">
        <v>5</v>
      </c>
      <c r="LB3" s="232">
        <v>6</v>
      </c>
      <c r="LC3" s="232">
        <v>7</v>
      </c>
      <c r="LD3" s="232">
        <v>8</v>
      </c>
      <c r="LE3" s="232">
        <v>9</v>
      </c>
      <c r="LF3" s="232">
        <v>10</v>
      </c>
      <c r="LG3" s="232">
        <v>11</v>
      </c>
      <c r="LH3" s="232">
        <v>12</v>
      </c>
      <c r="LI3" s="232">
        <v>13</v>
      </c>
      <c r="LJ3" s="232">
        <v>14</v>
      </c>
      <c r="LK3" s="232">
        <v>15</v>
      </c>
      <c r="LL3" s="232">
        <v>16</v>
      </c>
      <c r="LM3" s="232">
        <v>17</v>
      </c>
      <c r="LN3" s="232">
        <v>18</v>
      </c>
      <c r="LO3" s="232">
        <v>19</v>
      </c>
      <c r="LP3" s="232">
        <v>20</v>
      </c>
      <c r="LQ3" s="232">
        <v>21</v>
      </c>
      <c r="LR3" s="232">
        <v>22</v>
      </c>
      <c r="LS3" s="232">
        <v>23</v>
      </c>
      <c r="LT3" s="232">
        <v>24</v>
      </c>
      <c r="LU3" s="232">
        <v>25</v>
      </c>
      <c r="LV3" s="232">
        <v>26</v>
      </c>
      <c r="LW3" s="232">
        <v>27</v>
      </c>
      <c r="LX3" s="232">
        <v>28</v>
      </c>
      <c r="LY3" s="232">
        <v>29</v>
      </c>
      <c r="LZ3" s="232">
        <v>30</v>
      </c>
      <c r="MA3" s="232">
        <v>1</v>
      </c>
      <c r="MB3" s="232">
        <v>2</v>
      </c>
      <c r="MC3" s="232">
        <v>3</v>
      </c>
      <c r="MD3" s="232">
        <v>4</v>
      </c>
      <c r="ME3" s="232">
        <v>5</v>
      </c>
      <c r="MF3" s="232">
        <v>6</v>
      </c>
      <c r="MG3" s="232">
        <v>7</v>
      </c>
      <c r="MH3" s="232">
        <v>8</v>
      </c>
      <c r="MI3" s="232">
        <v>9</v>
      </c>
      <c r="MJ3" s="232">
        <v>10</v>
      </c>
      <c r="MK3" s="232">
        <v>11</v>
      </c>
      <c r="ML3" s="232">
        <v>12</v>
      </c>
      <c r="MM3" s="232">
        <v>13</v>
      </c>
      <c r="MN3" s="232">
        <v>14</v>
      </c>
      <c r="MO3" s="232">
        <v>15</v>
      </c>
      <c r="MP3" s="232">
        <v>16</v>
      </c>
      <c r="MQ3" s="232">
        <v>17</v>
      </c>
      <c r="MR3" s="232">
        <v>18</v>
      </c>
      <c r="MS3" s="232">
        <v>19</v>
      </c>
      <c r="MT3" s="232">
        <v>20</v>
      </c>
      <c r="MU3" s="232">
        <v>21</v>
      </c>
      <c r="MV3" s="232">
        <v>22</v>
      </c>
      <c r="MW3" s="232">
        <v>23</v>
      </c>
      <c r="MX3" s="232">
        <v>24</v>
      </c>
      <c r="MY3" s="232">
        <v>25</v>
      </c>
      <c r="MZ3" s="232">
        <v>26</v>
      </c>
      <c r="NA3" s="232">
        <v>27</v>
      </c>
      <c r="NB3" s="232">
        <v>28</v>
      </c>
      <c r="NC3" s="232">
        <v>29</v>
      </c>
      <c r="ND3" s="232">
        <v>30</v>
      </c>
      <c r="NE3" s="232">
        <v>1</v>
      </c>
      <c r="NF3" s="232">
        <v>2</v>
      </c>
      <c r="NG3" s="232">
        <v>3</v>
      </c>
      <c r="NH3" s="232">
        <v>4</v>
      </c>
      <c r="NI3" s="232">
        <v>5</v>
      </c>
      <c r="NJ3" s="232">
        <v>6</v>
      </c>
      <c r="NK3" s="232">
        <v>7</v>
      </c>
      <c r="NL3" s="232">
        <v>8</v>
      </c>
      <c r="NM3" s="232">
        <v>9</v>
      </c>
      <c r="NN3" s="232">
        <v>10</v>
      </c>
      <c r="NO3" s="232">
        <v>11</v>
      </c>
      <c r="NP3" s="232">
        <v>12</v>
      </c>
      <c r="NQ3" s="232">
        <v>13</v>
      </c>
      <c r="NR3" s="232">
        <v>14</v>
      </c>
      <c r="NS3" s="232">
        <v>15</v>
      </c>
      <c r="NT3" s="232">
        <v>16</v>
      </c>
      <c r="NU3" s="232">
        <v>17</v>
      </c>
      <c r="NV3" s="232">
        <v>18</v>
      </c>
      <c r="NW3" s="232">
        <v>19</v>
      </c>
      <c r="NX3" s="232">
        <v>20</v>
      </c>
      <c r="NY3" s="232">
        <v>21</v>
      </c>
      <c r="NZ3" s="232">
        <v>22</v>
      </c>
      <c r="OA3" s="232">
        <v>23</v>
      </c>
      <c r="OB3" s="232">
        <v>24</v>
      </c>
      <c r="OC3" s="232">
        <v>25</v>
      </c>
      <c r="OD3" s="232">
        <v>26</v>
      </c>
      <c r="OE3" s="232">
        <v>27</v>
      </c>
      <c r="OF3" s="232">
        <v>28</v>
      </c>
      <c r="OG3" s="232">
        <v>29</v>
      </c>
      <c r="OH3" s="232">
        <v>30</v>
      </c>
      <c r="OI3" s="232">
        <v>1</v>
      </c>
      <c r="OJ3" s="232">
        <v>2</v>
      </c>
      <c r="OK3" s="232">
        <v>3</v>
      </c>
      <c r="OL3" s="232">
        <v>4</v>
      </c>
      <c r="OM3" s="232">
        <v>5</v>
      </c>
      <c r="ON3" s="232">
        <v>6</v>
      </c>
      <c r="OO3" s="232">
        <v>7</v>
      </c>
      <c r="OP3" s="232">
        <v>8</v>
      </c>
      <c r="OQ3" s="232">
        <v>9</v>
      </c>
      <c r="OR3" s="232">
        <v>10</v>
      </c>
      <c r="OS3" s="232">
        <v>11</v>
      </c>
      <c r="OT3" s="232">
        <v>12</v>
      </c>
      <c r="OU3" s="232">
        <v>13</v>
      </c>
      <c r="OV3" s="232">
        <v>14</v>
      </c>
      <c r="OW3" s="232">
        <v>15</v>
      </c>
      <c r="OX3" s="232">
        <v>16</v>
      </c>
      <c r="OY3" s="232">
        <v>17</v>
      </c>
      <c r="OZ3" s="232">
        <v>18</v>
      </c>
      <c r="PA3" s="232">
        <v>19</v>
      </c>
      <c r="PB3" s="232">
        <v>20</v>
      </c>
      <c r="PC3" s="232">
        <v>21</v>
      </c>
      <c r="PD3" s="232">
        <v>22</v>
      </c>
      <c r="PE3" s="232">
        <v>23</v>
      </c>
      <c r="PF3" s="232">
        <v>24</v>
      </c>
      <c r="PG3" s="232">
        <v>25</v>
      </c>
      <c r="PH3" s="232">
        <v>26</v>
      </c>
      <c r="PI3" s="232">
        <v>27</v>
      </c>
      <c r="PJ3" s="232">
        <v>28</v>
      </c>
      <c r="PK3" s="232">
        <v>29</v>
      </c>
      <c r="PL3" s="232">
        <v>30</v>
      </c>
    </row>
    <row r="4" spans="1:428" ht="15" customHeight="1">
      <c r="A4" s="234" t="str">
        <f ca="1">IF($D4=0,"",IF($D4&lt;$A$3,"",IF($D4&lt;=$A$8,$C4,"")))</f>
        <v/>
      </c>
      <c r="C4" s="251">
        <f>$C$7</f>
        <v>64</v>
      </c>
      <c r="D4" s="252">
        <f ca="1">VALUE($H$7&amp;$J$7)</f>
        <v>1910280057</v>
      </c>
      <c r="E4" s="252" t="str">
        <f>Sheet1!Z3</f>
        <v>付姐</v>
      </c>
      <c r="F4" s="252" t="str">
        <f>Sheet1!AA3</f>
        <v>2019/10/21</v>
      </c>
      <c r="G4" s="252">
        <f>Sheet1!AB3</f>
        <v>0</v>
      </c>
      <c r="H4" s="252">
        <f>Sheet1!AC3</f>
        <v>0</v>
      </c>
      <c r="I4" s="252">
        <f>Sheet1!AD3</f>
        <v>0</v>
      </c>
      <c r="J4" s="252">
        <f>Sheet1!AE3</f>
        <v>0</v>
      </c>
      <c r="K4" s="252">
        <f>Sheet1!AF3</f>
        <v>0</v>
      </c>
      <c r="L4" s="252">
        <f>Sheet1!AG3</f>
        <v>-5600</v>
      </c>
      <c r="M4" s="252">
        <f>Sheet1!AH3</f>
        <v>0</v>
      </c>
      <c r="N4" s="252">
        <f>Sheet1!AI3</f>
        <v>0</v>
      </c>
      <c r="O4" s="252">
        <f>Sheet1!AJ3</f>
        <v>0</v>
      </c>
      <c r="P4" s="252">
        <f>Sheet1!AG5</f>
        <v>0</v>
      </c>
      <c r="Q4" s="252">
        <f>Sheet1!AH5</f>
        <v>0</v>
      </c>
      <c r="R4" s="252">
        <f>Sheet1!AI5</f>
        <v>850</v>
      </c>
      <c r="S4" s="252">
        <f>Sheet1!AJ5</f>
        <v>881</v>
      </c>
      <c r="T4" s="252">
        <f>Sheet1!AK5</f>
        <v>-1731</v>
      </c>
      <c r="U4" s="275"/>
      <c r="V4" s="275"/>
      <c r="W4" s="276">
        <f>Sheet1!Y5</f>
        <v>0</v>
      </c>
      <c r="X4" s="276">
        <f>Sheet1!Z5</f>
        <v>0</v>
      </c>
      <c r="Y4" s="276">
        <f>Sheet1!AA5</f>
        <v>0</v>
      </c>
      <c r="Z4" s="276">
        <f>Sheet1!AB5</f>
        <v>0</v>
      </c>
      <c r="AA4" s="276">
        <f>Sheet1!AC5</f>
        <v>0</v>
      </c>
      <c r="AB4" s="276">
        <f>Sheet1!AD5</f>
        <v>0</v>
      </c>
      <c r="AC4" s="276">
        <f>Sheet1!AE5</f>
        <v>0</v>
      </c>
      <c r="AD4" s="276">
        <f>Sheet1!AF5</f>
        <v>0</v>
      </c>
      <c r="AE4" s="281"/>
      <c r="AF4" s="281"/>
      <c r="AG4" s="252"/>
      <c r="AH4" s="252"/>
      <c r="AI4" s="252"/>
      <c r="AJ4" s="285">
        <f>Sheet1!Z41</f>
        <v>1</v>
      </c>
      <c r="AK4" s="285">
        <f>Sheet1!AB41</f>
        <v>0</v>
      </c>
      <c r="AL4" s="285" t="str">
        <f>Sheet1!AA41</f>
        <v>付姐</v>
      </c>
      <c r="AM4" s="285">
        <f>Sheet1!AC41</f>
        <v>-1211.7</v>
      </c>
      <c r="AN4" s="285">
        <f>Sheet1!AD41</f>
        <v>-1211.7</v>
      </c>
      <c r="AO4" s="285">
        <f>Sheet1!AE41</f>
        <v>-1211.7</v>
      </c>
      <c r="AP4" s="285">
        <f>Sheet1!AF41</f>
        <v>-1211.7</v>
      </c>
      <c r="AQ4" s="285">
        <f>Sheet1!AG41</f>
        <v>-259.64999999999998</v>
      </c>
      <c r="AR4" s="285">
        <f>Sheet1!AH41</f>
        <v>-173.1</v>
      </c>
      <c r="AS4" s="285">
        <f>Sheet1!AI41</f>
        <v>-86.55</v>
      </c>
      <c r="AT4" s="285">
        <f>Sheet1!Z42</f>
        <v>0</v>
      </c>
      <c r="AU4" s="285">
        <f>Sheet1!AB42</f>
        <v>0</v>
      </c>
      <c r="AV4" s="285">
        <f>Sheet1!AA42</f>
        <v>0</v>
      </c>
      <c r="AW4" s="285">
        <f>Sheet1!AC42</f>
        <v>0</v>
      </c>
      <c r="AX4" s="285">
        <f>Sheet1!AD42</f>
        <v>0</v>
      </c>
      <c r="AY4" s="285">
        <f>Sheet1!AE42</f>
        <v>0</v>
      </c>
      <c r="AZ4" s="285">
        <f>Sheet1!AF42</f>
        <v>0</v>
      </c>
      <c r="BA4" s="285">
        <f>Sheet1!AG42</f>
        <v>0</v>
      </c>
      <c r="BB4" s="285">
        <f>Sheet1!AH42</f>
        <v>0</v>
      </c>
      <c r="BC4" s="285">
        <f>Sheet1!AI42</f>
        <v>0</v>
      </c>
      <c r="BD4" s="285">
        <f>Sheet1!Z43</f>
        <v>0</v>
      </c>
      <c r="BE4" s="285">
        <f>Sheet1!AB43</f>
        <v>0</v>
      </c>
      <c r="BF4" s="285">
        <f>Sheet1!AA43</f>
        <v>0</v>
      </c>
      <c r="BG4" s="285">
        <f>Sheet1!AC43</f>
        <v>0</v>
      </c>
      <c r="BH4" s="285">
        <f>Sheet1!AD43</f>
        <v>0</v>
      </c>
      <c r="BI4" s="285">
        <f>Sheet1!AE43</f>
        <v>0</v>
      </c>
      <c r="BJ4" s="285">
        <f>Sheet1!AF43</f>
        <v>0</v>
      </c>
      <c r="BK4" s="285">
        <f>Sheet1!AG43</f>
        <v>0</v>
      </c>
      <c r="BL4" s="285">
        <f>Sheet1!AH43</f>
        <v>0</v>
      </c>
      <c r="BM4" s="285">
        <f>Sheet1!AI43</f>
        <v>0</v>
      </c>
      <c r="BN4" s="288">
        <f>Sheet1!Z44</f>
        <v>0</v>
      </c>
      <c r="BO4" s="288">
        <f>Sheet1!AB44</f>
        <v>0</v>
      </c>
      <c r="BP4" s="288">
        <f>Sheet1!AA44</f>
        <v>0</v>
      </c>
      <c r="BQ4" s="288">
        <f>Sheet1!AC44</f>
        <v>0</v>
      </c>
      <c r="BR4" s="288">
        <f>Sheet1!AD44</f>
        <v>0</v>
      </c>
      <c r="BS4" s="288">
        <f>Sheet1!AE44</f>
        <v>0</v>
      </c>
      <c r="BT4" s="288">
        <f>Sheet1!AF44</f>
        <v>0</v>
      </c>
      <c r="BU4" s="288">
        <f>Sheet1!AG44</f>
        <v>0</v>
      </c>
      <c r="BV4" s="288">
        <f>Sheet1!AH44</f>
        <v>0</v>
      </c>
      <c r="BW4" s="288">
        <f>Sheet1!AI44</f>
        <v>0</v>
      </c>
      <c r="BX4" s="285">
        <f>Sheet1!Z45</f>
        <v>0</v>
      </c>
      <c r="BY4" s="285">
        <f>Sheet1!AB45</f>
        <v>0</v>
      </c>
      <c r="BZ4" s="285">
        <f>Sheet1!AA45</f>
        <v>0</v>
      </c>
      <c r="CA4" s="285">
        <f>Sheet1!AC45</f>
        <v>0</v>
      </c>
      <c r="CB4" s="285">
        <f>Sheet1!AD45</f>
        <v>0</v>
      </c>
      <c r="CC4" s="285">
        <f>Sheet1!AE45</f>
        <v>0</v>
      </c>
      <c r="CD4" s="285">
        <f>Sheet1!AF45</f>
        <v>0</v>
      </c>
      <c r="CE4" s="285">
        <f>Sheet1!AG45</f>
        <v>0</v>
      </c>
      <c r="CF4" s="285">
        <f>Sheet1!AH45</f>
        <v>0</v>
      </c>
      <c r="CG4" s="285">
        <f>Sheet1!AI45</f>
        <v>0</v>
      </c>
      <c r="CH4" s="290">
        <f>Sheet1!$AJ7</f>
        <v>28</v>
      </c>
      <c r="CI4" s="290">
        <f>Sheet1!$AJ8</f>
        <v>3</v>
      </c>
      <c r="CJ4" s="290">
        <f>Sheet1!$AJ9</f>
        <v>4</v>
      </c>
      <c r="CK4" s="290">
        <f>Sheet1!$AJ10</f>
        <v>9</v>
      </c>
      <c r="CL4" s="290">
        <f>Sheet1!$AJ11</f>
        <v>12</v>
      </c>
      <c r="CM4" s="290">
        <f>Sheet1!$AJ12</f>
        <v>13</v>
      </c>
      <c r="CN4" s="290">
        <f>Sheet1!$AJ13</f>
        <v>7</v>
      </c>
      <c r="CO4" s="290">
        <f>Sheet1!$AJ14</f>
        <v>1</v>
      </c>
      <c r="CP4" s="290">
        <f>Sheet1!$AJ15</f>
        <v>29</v>
      </c>
      <c r="CQ4" s="290">
        <f>Sheet1!$AJ16</f>
        <v>2</v>
      </c>
      <c r="CR4" s="290">
        <f>Sheet1!$AJ17</f>
        <v>19</v>
      </c>
      <c r="CS4" s="290">
        <f>Sheet1!$AJ18</f>
        <v>17</v>
      </c>
      <c r="CT4" s="290">
        <f>Sheet1!$AJ19</f>
        <v>0</v>
      </c>
      <c r="CU4" s="290">
        <f>Sheet1!$AJ20</f>
        <v>0</v>
      </c>
      <c r="CV4" s="290">
        <f>Sheet1!$AJ21</f>
        <v>0</v>
      </c>
      <c r="CW4" s="290">
        <f>Sheet1!$AJ22</f>
        <v>0</v>
      </c>
      <c r="CX4" s="290">
        <f>Sheet1!$AJ23</f>
        <v>0</v>
      </c>
      <c r="CY4" s="290">
        <f>Sheet1!$AJ24</f>
        <v>0</v>
      </c>
      <c r="CZ4" s="290">
        <f>Sheet1!$AJ25</f>
        <v>0</v>
      </c>
      <c r="DA4" s="290">
        <f>Sheet1!$AJ26</f>
        <v>0</v>
      </c>
      <c r="DB4" s="290">
        <f>Sheet1!$AJ27</f>
        <v>0</v>
      </c>
      <c r="DC4" s="290">
        <f>Sheet1!$AJ28</f>
        <v>0</v>
      </c>
      <c r="DD4" s="290">
        <f>Sheet1!$AJ29</f>
        <v>0</v>
      </c>
      <c r="DE4" s="290">
        <f>Sheet1!$AJ30</f>
        <v>0</v>
      </c>
      <c r="DF4" s="290">
        <f>Sheet1!$AJ31</f>
        <v>0</v>
      </c>
      <c r="DG4" s="290">
        <f>Sheet1!$AJ32</f>
        <v>0</v>
      </c>
      <c r="DH4" s="290">
        <f>Sheet1!$AJ33</f>
        <v>0</v>
      </c>
      <c r="DI4" s="290">
        <f>Sheet1!$AJ34</f>
        <v>0</v>
      </c>
      <c r="DJ4" s="290">
        <f>Sheet1!$AJ35</f>
        <v>0</v>
      </c>
      <c r="DK4" s="290">
        <f>Sheet1!$AJ36</f>
        <v>0</v>
      </c>
      <c r="DL4" s="290">
        <f>Sheet1!$AK7</f>
        <v>40</v>
      </c>
      <c r="DM4" s="290">
        <f>Sheet1!$AK8</f>
        <v>5</v>
      </c>
      <c r="DN4" s="290">
        <f>Sheet1!$AK9</f>
        <v>5</v>
      </c>
      <c r="DO4" s="290">
        <f>Sheet1!$AK10</f>
        <v>1</v>
      </c>
      <c r="DP4" s="290">
        <f>Sheet1!$AK11</f>
        <v>1</v>
      </c>
      <c r="DQ4" s="290">
        <f>Sheet1!$AK12</f>
        <v>1</v>
      </c>
      <c r="DR4" s="290">
        <f>Sheet1!$AK13</f>
        <v>1</v>
      </c>
      <c r="DS4" s="290">
        <f>Sheet1!$AK14</f>
        <v>5</v>
      </c>
      <c r="DT4" s="290">
        <f>Sheet1!$AK15</f>
        <v>1</v>
      </c>
      <c r="DU4" s="290">
        <f>Sheet1!$AK16</f>
        <v>3</v>
      </c>
      <c r="DV4" s="290">
        <f>Sheet1!$AK17</f>
        <v>1</v>
      </c>
      <c r="DW4" s="290">
        <f>Sheet1!$AK18</f>
        <v>1</v>
      </c>
      <c r="DX4" s="290">
        <f>Sheet1!$AK19</f>
        <v>0</v>
      </c>
      <c r="DY4" s="290">
        <f>Sheet1!$AK20</f>
        <v>0</v>
      </c>
      <c r="DZ4" s="290">
        <f>Sheet1!$AK21</f>
        <v>0</v>
      </c>
      <c r="EA4" s="290">
        <f>Sheet1!$AK22</f>
        <v>0</v>
      </c>
      <c r="EB4" s="290">
        <f>Sheet1!$AK23</f>
        <v>0</v>
      </c>
      <c r="EC4" s="290">
        <f>Sheet1!$AK24</f>
        <v>0</v>
      </c>
      <c r="ED4" s="290">
        <f>Sheet1!$AK25</f>
        <v>0</v>
      </c>
      <c r="EE4" s="290">
        <f>Sheet1!$AK26</f>
        <v>0</v>
      </c>
      <c r="EF4" s="290">
        <f>Sheet1!$AK27</f>
        <v>0</v>
      </c>
      <c r="EG4" s="290">
        <f>Sheet1!$AK28</f>
        <v>0</v>
      </c>
      <c r="EH4" s="290">
        <f>Sheet1!$AK29</f>
        <v>0</v>
      </c>
      <c r="EI4" s="290">
        <f>Sheet1!$AK30</f>
        <v>0</v>
      </c>
      <c r="EJ4" s="290">
        <f>Sheet1!$AK31</f>
        <v>0</v>
      </c>
      <c r="EK4" s="290">
        <f>Sheet1!$AK32</f>
        <v>0</v>
      </c>
      <c r="EL4" s="290">
        <f>Sheet1!$AK33</f>
        <v>0</v>
      </c>
      <c r="EM4" s="290">
        <f>Sheet1!$AK34</f>
        <v>0</v>
      </c>
      <c r="EN4" s="290">
        <f>Sheet1!$AK35</f>
        <v>0</v>
      </c>
      <c r="EO4" s="290">
        <f>Sheet1!$AK36</f>
        <v>0</v>
      </c>
      <c r="EP4" s="290" t="str">
        <f>Sheet1!$AL7</f>
        <v>☆</v>
      </c>
      <c r="EQ4" s="290" t="str">
        <f>Sheet1!$AL8</f>
        <v>☆</v>
      </c>
      <c r="ER4" s="290" t="str">
        <f>Sheet1!$AL9</f>
        <v>☆</v>
      </c>
      <c r="ES4" s="290" t="str">
        <f>Sheet1!$AL10</f>
        <v>☆</v>
      </c>
      <c r="ET4" s="290" t="str">
        <f>Sheet1!$AL11</f>
        <v>☆</v>
      </c>
      <c r="EU4" s="290" t="str">
        <f>Sheet1!$AL12</f>
        <v>★</v>
      </c>
      <c r="EV4" s="290" t="str">
        <f>Sheet1!$AL13</f>
        <v>★</v>
      </c>
      <c r="EW4" s="290" t="str">
        <f>Sheet1!$AL14</f>
        <v>☆</v>
      </c>
      <c r="EX4" s="290" t="str">
        <f>Sheet1!$AL15</f>
        <v>☆</v>
      </c>
      <c r="EY4" s="290" t="str">
        <f>Sheet1!$AL16</f>
        <v>☆</v>
      </c>
      <c r="EZ4" s="290" t="str">
        <f>Sheet1!$AL17</f>
        <v>☆</v>
      </c>
      <c r="FA4" s="290" t="str">
        <f>Sheet1!$AL18</f>
        <v>☆</v>
      </c>
      <c r="FB4" s="290">
        <f>Sheet1!$AL19</f>
        <v>0</v>
      </c>
      <c r="FC4" s="290">
        <f>Sheet1!$AL20</f>
        <v>0</v>
      </c>
      <c r="FD4" s="290">
        <f>Sheet1!$AL21</f>
        <v>0</v>
      </c>
      <c r="FE4" s="290">
        <f>Sheet1!$AL22</f>
        <v>0</v>
      </c>
      <c r="FF4" s="290">
        <f>Sheet1!$AL23</f>
        <v>0</v>
      </c>
      <c r="FG4" s="290">
        <f>Sheet1!$AL24</f>
        <v>0</v>
      </c>
      <c r="FH4" s="290">
        <f>Sheet1!$AL25</f>
        <v>0</v>
      </c>
      <c r="FI4" s="290">
        <f>Sheet1!$AL26</f>
        <v>0</v>
      </c>
      <c r="FJ4" s="290">
        <f>Sheet1!$AL27</f>
        <v>0</v>
      </c>
      <c r="FK4" s="290">
        <f>Sheet1!$AL28</f>
        <v>0</v>
      </c>
      <c r="FL4" s="290">
        <f>Sheet1!$AL29</f>
        <v>0</v>
      </c>
      <c r="FM4" s="290">
        <f>Sheet1!$AL30</f>
        <v>0</v>
      </c>
      <c r="FN4" s="290">
        <f>Sheet1!$AL31</f>
        <v>0</v>
      </c>
      <c r="FO4" s="290">
        <f>Sheet1!$AL32</f>
        <v>0</v>
      </c>
      <c r="FP4" s="290">
        <f>Sheet1!$AL33</f>
        <v>0</v>
      </c>
      <c r="FQ4" s="290">
        <f>Sheet1!$AL34</f>
        <v>0</v>
      </c>
      <c r="FR4" s="290">
        <f>Sheet1!$AL35</f>
        <v>0</v>
      </c>
      <c r="FS4" s="299">
        <f>Sheet1!$AL36</f>
        <v>0</v>
      </c>
      <c r="FT4" s="297"/>
      <c r="FX4" s="231"/>
      <c r="FY4" s="231"/>
      <c r="FZ4" s="231"/>
    </row>
    <row r="5" spans="1:428" ht="15" customHeight="1">
      <c r="A5" s="234">
        <f>IF($D5=0,"",IF($D5&lt;$A$3,"",IF($D5&lt;=$A$8,$D5,"")))</f>
        <v>1908240001</v>
      </c>
      <c r="B5" s="235">
        <f>IFERROR(LARGE($A$9:$A$10000,C5),"")</f>
        <v>55</v>
      </c>
      <c r="C5" s="253">
        <f>C6</f>
        <v>9</v>
      </c>
      <c r="D5" s="254">
        <f>D6</f>
        <v>1908240001</v>
      </c>
      <c r="E5" s="254" t="str">
        <f t="shared" ref="E5:J5" si="0">E6</f>
        <v>范勇</v>
      </c>
      <c r="F5" s="254" t="str">
        <f t="shared" si="0"/>
        <v>19/08/24/15</v>
      </c>
      <c r="G5" s="254" t="str">
        <f t="shared" si="0"/>
        <v>婚纱照</v>
      </c>
      <c r="H5" s="254">
        <f t="shared" si="0"/>
        <v>5600</v>
      </c>
      <c r="I5" s="254" t="str">
        <f t="shared" si="0"/>
        <v>公司的风格</v>
      </c>
      <c r="J5" s="254" t="str">
        <f t="shared" si="0"/>
        <v>自然进店</v>
      </c>
      <c r="K5" s="271">
        <f>Sheet1!BA3</f>
        <v>0</v>
      </c>
      <c r="L5" s="271">
        <f>Sheet1!BB3</f>
        <v>5600</v>
      </c>
      <c r="M5" s="271">
        <f>Sheet1!BC3</f>
        <v>0</v>
      </c>
      <c r="N5" s="271">
        <f>Sheet1!BD3</f>
        <v>0</v>
      </c>
      <c r="O5" s="271">
        <f>Sheet1!BE3</f>
        <v>0</v>
      </c>
      <c r="P5" s="254">
        <f>P6</f>
        <v>1680</v>
      </c>
      <c r="Q5" s="254">
        <f>Q6</f>
        <v>3920</v>
      </c>
      <c r="R5" s="254">
        <f>R6</f>
        <v>850</v>
      </c>
      <c r="S5" s="254">
        <f>S6</f>
        <v>1071</v>
      </c>
      <c r="T5" s="254">
        <f>T6</f>
        <v>1999</v>
      </c>
      <c r="U5" s="254">
        <f>Sheet1!BF3</f>
        <v>0</v>
      </c>
      <c r="V5" s="254" t="str">
        <f t="shared" ref="V5:AD5" si="1">V6</f>
        <v>FGFDGFG</v>
      </c>
      <c r="W5" s="254">
        <f t="shared" si="1"/>
        <v>0</v>
      </c>
      <c r="X5" s="254" t="str">
        <f t="shared" si="1"/>
        <v>123465563</v>
      </c>
      <c r="Y5" s="254" t="str">
        <f t="shared" si="1"/>
        <v>2019/08/2</v>
      </c>
      <c r="Z5" s="254">
        <f t="shared" si="1"/>
        <v>0</v>
      </c>
      <c r="AA5" s="254">
        <f t="shared" si="1"/>
        <v>0</v>
      </c>
      <c r="AB5" s="254">
        <f t="shared" si="1"/>
        <v>0</v>
      </c>
      <c r="AC5" s="254">
        <f t="shared" si="1"/>
        <v>0</v>
      </c>
      <c r="AD5" s="254">
        <f t="shared" si="1"/>
        <v>0</v>
      </c>
      <c r="AE5" s="254">
        <f>Sheet1!BI3</f>
        <v>0</v>
      </c>
      <c r="AF5" s="254">
        <f>Sheet1!BJ3</f>
        <v>0</v>
      </c>
      <c r="AG5" s="254">
        <f>Sheet1!BL3</f>
        <v>160</v>
      </c>
      <c r="AH5" s="254">
        <f>Sheet1!BM3</f>
        <v>160</v>
      </c>
      <c r="AI5" s="254">
        <f>Sheet1!BN3</f>
        <v>-320</v>
      </c>
      <c r="AJ5" s="286">
        <f>Sheet1!AT38</f>
        <v>1</v>
      </c>
      <c r="AK5" s="286" t="str">
        <f>Sheet1!AU38</f>
        <v>华华</v>
      </c>
      <c r="AL5" s="286">
        <f>Sheet1!AV38</f>
        <v>4900</v>
      </c>
      <c r="AM5" s="286" t="str">
        <f>Sheet1!AW38</f>
        <v>华华</v>
      </c>
      <c r="AN5" s="286" t="str">
        <f>Sheet1!AX38</f>
        <v>志强</v>
      </c>
      <c r="AO5" s="286" t="str">
        <f>Sheet1!AY38</f>
        <v>范勇</v>
      </c>
      <c r="AP5" s="286">
        <f>Sheet1!AZ38</f>
        <v>1284.5</v>
      </c>
      <c r="AQ5" s="286">
        <f>Sheet1!BA38</f>
        <v>275.25</v>
      </c>
      <c r="AR5" s="286">
        <f>Sheet1!BB38</f>
        <v>184</v>
      </c>
      <c r="AS5" s="286">
        <f>Sheet1!BC38</f>
        <v>91.75</v>
      </c>
      <c r="AT5" s="286">
        <f>Sheet1!AT39</f>
        <v>0.3</v>
      </c>
      <c r="AU5" s="286" t="str">
        <f>Sheet1!AU39</f>
        <v>华华</v>
      </c>
      <c r="AV5" s="286">
        <f>Sheet1!AV39</f>
        <v>900</v>
      </c>
      <c r="AW5" s="286" t="str">
        <f>Sheet1!AW39</f>
        <v>华华</v>
      </c>
      <c r="AX5" s="286" t="str">
        <f>Sheet1!AX39</f>
        <v>志强</v>
      </c>
      <c r="AY5" s="286" t="str">
        <f>Sheet1!AY39</f>
        <v>范勇</v>
      </c>
      <c r="AZ5" s="286">
        <f>Sheet1!AZ39</f>
        <v>373.8</v>
      </c>
      <c r="BA5" s="286">
        <f>Sheet1!BA39</f>
        <v>80.099999999999994</v>
      </c>
      <c r="BB5" s="286">
        <f>Sheet1!BB39</f>
        <v>53.4</v>
      </c>
      <c r="BC5" s="286">
        <f>Sheet1!BC39</f>
        <v>26.7</v>
      </c>
      <c r="BD5" s="286">
        <f>Sheet1!AT40</f>
        <v>0.4</v>
      </c>
      <c r="BE5" s="286" t="str">
        <f>Sheet1!AU40</f>
        <v>阿郎</v>
      </c>
      <c r="BF5" s="286">
        <f>Sheet1!AV40</f>
        <v>1200</v>
      </c>
      <c r="BG5" s="286" t="str">
        <f>Sheet1!AW40</f>
        <v>阿郎</v>
      </c>
      <c r="BH5" s="286" t="str">
        <f>Sheet1!AX40</f>
        <v>志强</v>
      </c>
      <c r="BI5" s="286" t="str">
        <f>Sheet1!AY40</f>
        <v>范勇</v>
      </c>
      <c r="BJ5" s="286">
        <f>Sheet1!AZ40</f>
        <v>498.4</v>
      </c>
      <c r="BK5" s="286">
        <f>Sheet1!BA40</f>
        <v>106.8</v>
      </c>
      <c r="BL5" s="286">
        <f>Sheet1!BB40</f>
        <v>71.2</v>
      </c>
      <c r="BM5" s="286">
        <f>Sheet1!BC40</f>
        <v>35.6</v>
      </c>
      <c r="BN5" s="289">
        <f>Sheet1!AT41</f>
        <v>0</v>
      </c>
      <c r="BO5" s="289">
        <f>Sheet1!AU41</f>
        <v>0</v>
      </c>
      <c r="BP5" s="289">
        <f>Sheet1!AV41</f>
        <v>0</v>
      </c>
      <c r="BQ5" s="289">
        <f>Sheet1!AW41</f>
        <v>0</v>
      </c>
      <c r="BR5" s="289">
        <f>Sheet1!AX41</f>
        <v>0</v>
      </c>
      <c r="BS5" s="289">
        <f>Sheet1!AY41</f>
        <v>0</v>
      </c>
      <c r="BT5" s="289">
        <f>Sheet1!AZ41</f>
        <v>0</v>
      </c>
      <c r="BU5" s="289">
        <f>Sheet1!BA41</f>
        <v>0</v>
      </c>
      <c r="BV5" s="289">
        <f>Sheet1!BB41</f>
        <v>0</v>
      </c>
      <c r="BW5" s="289">
        <f>Sheet1!BC41</f>
        <v>0</v>
      </c>
      <c r="BX5" s="286">
        <f>Sheet1!AT42</f>
        <v>0.3</v>
      </c>
      <c r="BY5" s="286" t="str">
        <f>Sheet1!AU42</f>
        <v>华华</v>
      </c>
      <c r="BZ5" s="286">
        <f>Sheet1!AV42</f>
        <v>900</v>
      </c>
      <c r="CA5" s="286" t="str">
        <f>Sheet1!AW42</f>
        <v>华华</v>
      </c>
      <c r="CB5" s="286" t="str">
        <f>Sheet1!AX42</f>
        <v>志强</v>
      </c>
      <c r="CC5" s="286" t="str">
        <f>Sheet1!AY42</f>
        <v>范勇</v>
      </c>
      <c r="CD5" s="286">
        <f>Sheet1!AZ42</f>
        <v>373.8</v>
      </c>
      <c r="CE5" s="286">
        <f>Sheet1!BA42</f>
        <v>80.099999999999994</v>
      </c>
      <c r="CF5" s="286">
        <f>Sheet1!BB42</f>
        <v>53.4</v>
      </c>
      <c r="CG5" s="286">
        <f>Sheet1!BC42</f>
        <v>26.7</v>
      </c>
      <c r="CH5" s="291">
        <f>Sheet1!$AS7</f>
        <v>1</v>
      </c>
      <c r="CI5" s="291">
        <f>Sheet1!$AS8</f>
        <v>6</v>
      </c>
      <c r="CJ5" s="291">
        <f>Sheet1!$AS9</f>
        <v>7</v>
      </c>
      <c r="CK5" s="291">
        <f>Sheet1!$AS10</f>
        <v>9</v>
      </c>
      <c r="CL5" s="291">
        <f>Sheet1!$AS11</f>
        <v>3</v>
      </c>
      <c r="CM5" s="291">
        <f>Sheet1!$AS12</f>
        <v>4</v>
      </c>
      <c r="CN5" s="291">
        <f>Sheet1!$AS13</f>
        <v>28</v>
      </c>
      <c r="CO5" s="291">
        <f>Sheet1!$AS14</f>
        <v>12</v>
      </c>
      <c r="CP5" s="291">
        <f>Sheet1!$AS15</f>
        <v>17</v>
      </c>
      <c r="CQ5" s="291">
        <f>Sheet1!$AS16</f>
        <v>19</v>
      </c>
      <c r="CR5" s="291">
        <f>Sheet1!$AS17</f>
        <v>34</v>
      </c>
      <c r="CS5" s="291">
        <f>Sheet1!$AS18</f>
        <v>8</v>
      </c>
      <c r="CT5" s="291">
        <f>Sheet1!$AS19</f>
        <v>3</v>
      </c>
      <c r="CU5" s="291">
        <f>Sheet1!$AS20</f>
        <v>13</v>
      </c>
      <c r="CV5" s="291">
        <f>Sheet1!$AS21</f>
        <v>8</v>
      </c>
      <c r="CW5" s="291">
        <f>Sheet1!$AS22</f>
        <v>0</v>
      </c>
      <c r="CX5" s="291">
        <f>Sheet1!$AS23</f>
        <v>0</v>
      </c>
      <c r="CY5" s="291">
        <f>Sheet1!$AS24</f>
        <v>0</v>
      </c>
      <c r="CZ5" s="291">
        <f>Sheet1!$AS25</f>
        <v>0</v>
      </c>
      <c r="DA5" s="291">
        <f>Sheet1!$AS26</f>
        <v>0</v>
      </c>
      <c r="DB5" s="291">
        <f>Sheet1!$AS27</f>
        <v>0</v>
      </c>
      <c r="DC5" s="291">
        <f>Sheet1!$AS28</f>
        <v>0</v>
      </c>
      <c r="DD5" s="291">
        <f>Sheet1!$AS29</f>
        <v>0</v>
      </c>
      <c r="DE5" s="291">
        <f>Sheet1!$AS30</f>
        <v>0</v>
      </c>
      <c r="DF5" s="291">
        <f>Sheet1!$AS31</f>
        <v>0</v>
      </c>
      <c r="DG5" s="291">
        <f>Sheet1!$AS32</f>
        <v>0</v>
      </c>
      <c r="DH5" s="291">
        <f>Sheet1!$AS33</f>
        <v>0</v>
      </c>
      <c r="DI5" s="291">
        <f>Sheet1!$AS34</f>
        <v>0</v>
      </c>
      <c r="DJ5" s="291">
        <f>Sheet1!$AS35</f>
        <v>0</v>
      </c>
      <c r="DK5" s="291">
        <f>Sheet1!$AS36</f>
        <v>0</v>
      </c>
      <c r="DL5" s="291">
        <f>Sheet1!$AW7</f>
        <v>4</v>
      </c>
      <c r="DM5" s="291">
        <f>Sheet1!$AW8</f>
        <v>2</v>
      </c>
      <c r="DN5" s="291">
        <f>Sheet1!$AW9</f>
        <v>1</v>
      </c>
      <c r="DO5" s="291">
        <f>Sheet1!$AW10</f>
        <v>1</v>
      </c>
      <c r="DP5" s="291">
        <f>Sheet1!$AW11</f>
        <v>4</v>
      </c>
      <c r="DQ5" s="291">
        <f>Sheet1!$AW12</f>
        <v>4</v>
      </c>
      <c r="DR5" s="291">
        <f>Sheet1!$AW13</f>
        <v>36</v>
      </c>
      <c r="DS5" s="291">
        <f>Sheet1!$AW14</f>
        <v>1</v>
      </c>
      <c r="DT5" s="291">
        <f>Sheet1!$AW15</f>
        <v>1</v>
      </c>
      <c r="DU5" s="291">
        <f>Sheet1!$AW16</f>
        <v>1</v>
      </c>
      <c r="DV5" s="291">
        <f>Sheet1!$AW17</f>
        <v>1</v>
      </c>
      <c r="DW5" s="291">
        <f>Sheet1!$AW18</f>
        <v>3</v>
      </c>
      <c r="DX5" s="291">
        <f>Sheet1!$AW19</f>
        <v>2</v>
      </c>
      <c r="DY5" s="291">
        <f>Sheet1!$AW20</f>
        <v>1</v>
      </c>
      <c r="DZ5" s="291">
        <f>Sheet1!$AW21</f>
        <v>1</v>
      </c>
      <c r="EA5" s="291">
        <f>Sheet1!$AW22</f>
        <v>0</v>
      </c>
      <c r="EB5" s="291">
        <f>Sheet1!$AW23</f>
        <v>0</v>
      </c>
      <c r="EC5" s="291">
        <f>Sheet1!$AW24</f>
        <v>0</v>
      </c>
      <c r="ED5" s="291">
        <f>Sheet1!$AW25</f>
        <v>0</v>
      </c>
      <c r="EE5" s="291">
        <f>Sheet1!$AW26</f>
        <v>0</v>
      </c>
      <c r="EF5" s="291">
        <f>Sheet1!$AW27</f>
        <v>0</v>
      </c>
      <c r="EG5" s="291">
        <f>Sheet1!$AW28</f>
        <v>0</v>
      </c>
      <c r="EH5" s="291">
        <f>Sheet1!$AW29</f>
        <v>0</v>
      </c>
      <c r="EI5" s="291">
        <f>Sheet1!$AW30</f>
        <v>0</v>
      </c>
      <c r="EJ5" s="291">
        <f>Sheet1!$AW31</f>
        <v>0</v>
      </c>
      <c r="EK5" s="291">
        <f>Sheet1!$AW32</f>
        <v>0</v>
      </c>
      <c r="EL5" s="291">
        <f>Sheet1!$AW33</f>
        <v>0</v>
      </c>
      <c r="EM5" s="291">
        <f>Sheet1!$AW34</f>
        <v>0</v>
      </c>
      <c r="EN5" s="291">
        <f>Sheet1!$AW35</f>
        <v>0</v>
      </c>
      <c r="EO5" s="291">
        <f>Sheet1!$AW36</f>
        <v>0</v>
      </c>
      <c r="EP5" s="291" t="str">
        <f>Sheet1!$AT7</f>
        <v>☆</v>
      </c>
      <c r="EQ5" s="291" t="str">
        <f>Sheet1!$AT8</f>
        <v>☆</v>
      </c>
      <c r="ER5" s="291" t="str">
        <f>Sheet1!$AT9</f>
        <v>☆</v>
      </c>
      <c r="ES5" s="291" t="str">
        <f>Sheet1!$AT10</f>
        <v>☆</v>
      </c>
      <c r="ET5" s="291" t="str">
        <f>Sheet1!$AT11</f>
        <v>☆</v>
      </c>
      <c r="EU5" s="291" t="str">
        <f>Sheet1!$AT12</f>
        <v>☆</v>
      </c>
      <c r="EV5" s="291" t="str">
        <f>Sheet1!$AT13</f>
        <v>☆</v>
      </c>
      <c r="EW5" s="291" t="str">
        <f>Sheet1!$AT14</f>
        <v>☆</v>
      </c>
      <c r="EX5" s="291" t="str">
        <f>Sheet1!$AT15</f>
        <v>☆</v>
      </c>
      <c r="EY5" s="291" t="str">
        <f>Sheet1!$AT16</f>
        <v>☆</v>
      </c>
      <c r="EZ5" s="291" t="str">
        <f>Sheet1!$AT17</f>
        <v>☆</v>
      </c>
      <c r="FA5" s="291" t="str">
        <f>Sheet1!$AT18</f>
        <v>◆</v>
      </c>
      <c r="FB5" s="291" t="str">
        <f>Sheet1!$AT19</f>
        <v>◆</v>
      </c>
      <c r="FC5" s="291" t="str">
        <f>Sheet1!$AT20</f>
        <v>◆</v>
      </c>
      <c r="FD5" s="291" t="str">
        <f>Sheet1!$AT21</f>
        <v>◆</v>
      </c>
      <c r="FE5" s="291">
        <f>Sheet1!$AT22</f>
        <v>0</v>
      </c>
      <c r="FF5" s="291">
        <f>Sheet1!$AT23</f>
        <v>0</v>
      </c>
      <c r="FG5" s="291">
        <f>Sheet1!$AT24</f>
        <v>0</v>
      </c>
      <c r="FH5" s="291">
        <f>Sheet1!$AT25</f>
        <v>0</v>
      </c>
      <c r="FI5" s="291">
        <f>Sheet1!$AT26</f>
        <v>0</v>
      </c>
      <c r="FJ5" s="291">
        <f>Sheet1!$AT27</f>
        <v>0</v>
      </c>
      <c r="FK5" s="291">
        <f>Sheet1!$AT28</f>
        <v>0</v>
      </c>
      <c r="FL5" s="291">
        <f>Sheet1!$AT29</f>
        <v>0</v>
      </c>
      <c r="FM5" s="291">
        <f>Sheet1!$AT30</f>
        <v>0</v>
      </c>
      <c r="FN5" s="291">
        <f>Sheet1!$AT31</f>
        <v>0</v>
      </c>
      <c r="FO5" s="291">
        <f>Sheet1!$AT32</f>
        <v>0</v>
      </c>
      <c r="FP5" s="291">
        <f>Sheet1!$AT33</f>
        <v>0</v>
      </c>
      <c r="FQ5" s="291">
        <f>Sheet1!$AT34</f>
        <v>0</v>
      </c>
      <c r="FR5" s="291">
        <f>Sheet1!$AT35</f>
        <v>0</v>
      </c>
      <c r="FS5" s="300">
        <f>Sheet1!$AT36</f>
        <v>0</v>
      </c>
      <c r="FT5" s="297"/>
      <c r="FV5" s="303" t="str">
        <f>Sheet1!$AS38</f>
        <v>新订</v>
      </c>
      <c r="FW5" s="304" t="str">
        <f>Sheet1!$AS39</f>
        <v>新订</v>
      </c>
      <c r="FX5" s="304" t="str">
        <f>Sheet1!$AS40</f>
        <v>新订</v>
      </c>
      <c r="FY5" s="304">
        <f>Sheet1!$AS41</f>
        <v>0</v>
      </c>
      <c r="FZ5" s="304" t="str">
        <f>Sheet1!$AS42</f>
        <v>二销</v>
      </c>
      <c r="GA5" s="304" t="str">
        <f>Sheet1!$BD38</f>
        <v>已发</v>
      </c>
      <c r="GB5" s="304">
        <f>Sheet1!$BD39</f>
        <v>0</v>
      </c>
      <c r="GC5" s="304">
        <f>Sheet1!$BD40</f>
        <v>0</v>
      </c>
      <c r="GD5" s="304">
        <f>Sheet1!$BD41</f>
        <v>0</v>
      </c>
      <c r="GE5" s="304">
        <f>Sheet1!$BD42</f>
        <v>0</v>
      </c>
      <c r="GF5" s="306" t="str">
        <f>Sheet1!$CD7</f>
        <v/>
      </c>
      <c r="GG5" s="306" t="str">
        <f>Sheet1!$CD8</f>
        <v>完成✔</v>
      </c>
      <c r="GH5" s="306" t="str">
        <f>Sheet1!$CD9</f>
        <v>完成✔</v>
      </c>
      <c r="GI5" s="306" t="str">
        <f>Sheet1!$CD10</f>
        <v>完成✔</v>
      </c>
      <c r="GJ5" s="306" t="str">
        <f>Sheet1!$CD11</f>
        <v>完成✔</v>
      </c>
      <c r="GK5" s="306" t="str">
        <f>Sheet1!$CD12</f>
        <v>完成✔</v>
      </c>
      <c r="GL5" s="306" t="str">
        <f>Sheet1!$CD13</f>
        <v>完成✔</v>
      </c>
      <c r="GM5" s="306" t="str">
        <f>Sheet1!$CD14</f>
        <v>完成✔</v>
      </c>
      <c r="GN5" s="306" t="str">
        <f>Sheet1!$CD15</f>
        <v>完成✔</v>
      </c>
      <c r="GO5" s="306" t="str">
        <f>Sheet1!$CD16</f>
        <v>完成✔</v>
      </c>
      <c r="GP5" s="306" t="str">
        <f>Sheet1!$CD17</f>
        <v/>
      </c>
      <c r="GQ5" s="306" t="str">
        <f>Sheet1!$CD18</f>
        <v>完成✔</v>
      </c>
      <c r="GR5" s="306" t="str">
        <f>Sheet1!$CD19</f>
        <v>完成✔</v>
      </c>
      <c r="GS5" s="306" t="str">
        <f>Sheet1!$CD20</f>
        <v>完成✔</v>
      </c>
      <c r="GT5" s="306" t="str">
        <f>Sheet1!$CD21</f>
        <v>完成✔</v>
      </c>
      <c r="GU5" s="306" t="str">
        <f>Sheet1!$CD22</f>
        <v/>
      </c>
      <c r="GV5" s="306" t="str">
        <f>Sheet1!$CD23</f>
        <v/>
      </c>
      <c r="GW5" s="306" t="str">
        <f>Sheet1!$CD24</f>
        <v/>
      </c>
      <c r="GX5" s="306" t="str">
        <f>Sheet1!$CD25</f>
        <v/>
      </c>
      <c r="GY5" s="306">
        <f>Sheet1!$CD26</f>
        <v>0</v>
      </c>
      <c r="GZ5" s="306" t="str">
        <f>Sheet1!$CD27</f>
        <v/>
      </c>
      <c r="HA5" s="306" t="str">
        <f>Sheet1!$CD28</f>
        <v/>
      </c>
      <c r="HB5" s="306" t="str">
        <f>Sheet1!$CD29</f>
        <v/>
      </c>
      <c r="HC5" s="306" t="str">
        <f>Sheet1!$CD30</f>
        <v/>
      </c>
      <c r="HD5" s="306" t="str">
        <f>Sheet1!$CD31</f>
        <v/>
      </c>
      <c r="HE5" s="306" t="str">
        <f>Sheet1!$CD32</f>
        <v/>
      </c>
      <c r="HF5" s="306" t="str">
        <f>Sheet1!$CD33</f>
        <v/>
      </c>
      <c r="HG5" s="306" t="str">
        <f>Sheet1!$CD34</f>
        <v/>
      </c>
      <c r="HH5" s="307" t="str">
        <f>Sheet1!$CD35</f>
        <v/>
      </c>
      <c r="HI5" s="306" t="str">
        <f>Sheet1!$CD36</f>
        <v/>
      </c>
      <c r="HK5" s="308" t="str">
        <f>Sheet1!$CE7</f>
        <v>化妆</v>
      </c>
      <c r="HL5" s="309" t="str">
        <f>Sheet1!$CE8</f>
        <v>摄影</v>
      </c>
      <c r="HM5" s="308" t="str">
        <f>Sheet1!$CE9</f>
        <v>修片</v>
      </c>
      <c r="HN5" s="308" t="str">
        <f>Sheet1!$CE10</f>
        <v>选片</v>
      </c>
      <c r="HO5" s="308" t="str">
        <f>Sheet1!$CE11</f>
        <v>取件</v>
      </c>
      <c r="HP5" s="308" t="str">
        <f>Sheet1!$CE12</f>
        <v>取件</v>
      </c>
      <c r="HQ5" s="308" t="str">
        <f>Sheet1!$CE13</f>
        <v>取件</v>
      </c>
      <c r="HR5" s="308" t="str">
        <f>Sheet1!$CE14</f>
        <v>取件</v>
      </c>
      <c r="HS5" s="308" t="str">
        <f>Sheet1!$CE15</f>
        <v>取件</v>
      </c>
      <c r="HT5" s="308" t="str">
        <f>Sheet1!$CE16</f>
        <v>取件</v>
      </c>
      <c r="HU5" s="308" t="str">
        <f>Sheet1!$CE17</f>
        <v>取件</v>
      </c>
      <c r="HV5" s="308">
        <f>Sheet1!$CE18</f>
        <v>0</v>
      </c>
      <c r="HW5" s="308">
        <f>Sheet1!$CE19</f>
        <v>0</v>
      </c>
      <c r="HX5" s="308">
        <f>Sheet1!$CE20</f>
        <v>0</v>
      </c>
      <c r="HY5" s="308">
        <f>Sheet1!$CE21</f>
        <v>0</v>
      </c>
      <c r="HZ5" s="308">
        <f>Sheet1!$CE22</f>
        <v>0</v>
      </c>
      <c r="IA5" s="308">
        <f>Sheet1!$CE23</f>
        <v>0</v>
      </c>
      <c r="IB5" s="308">
        <f>Sheet1!$CE24</f>
        <v>0</v>
      </c>
      <c r="IC5" s="308">
        <f>Sheet1!$CE25</f>
        <v>0</v>
      </c>
      <c r="ID5" s="308">
        <f>Sheet1!$CE26</f>
        <v>0</v>
      </c>
      <c r="IE5" s="308">
        <f>Sheet1!$CE27</f>
        <v>0</v>
      </c>
      <c r="IF5" s="308">
        <f>Sheet1!$CE28</f>
        <v>0</v>
      </c>
      <c r="IG5" s="308">
        <f>Sheet1!$CE29</f>
        <v>0</v>
      </c>
      <c r="IH5" s="308">
        <f>Sheet1!$CE30</f>
        <v>0</v>
      </c>
      <c r="II5" s="308">
        <f>Sheet1!$CE31</f>
        <v>0</v>
      </c>
      <c r="IJ5" s="308">
        <f>Sheet1!$CE32</f>
        <v>0</v>
      </c>
      <c r="IK5" s="308">
        <f>Sheet1!$CE33</f>
        <v>0</v>
      </c>
      <c r="IL5" s="308">
        <f>Sheet1!$CE34</f>
        <v>0</v>
      </c>
      <c r="IM5" s="308">
        <f>Sheet1!$CE35</f>
        <v>0</v>
      </c>
      <c r="IN5" s="308">
        <f>Sheet1!$CE36</f>
        <v>0</v>
      </c>
      <c r="IO5" s="312">
        <f>Sheet1!$CF7</f>
        <v>5</v>
      </c>
      <c r="IP5" s="312">
        <f>Sheet1!$CF8</f>
        <v>5</v>
      </c>
      <c r="IQ5" s="312">
        <f>Sheet1!$CF9</f>
        <v>40</v>
      </c>
      <c r="IR5" s="312">
        <f>Sheet1!$CF10</f>
        <v>1</v>
      </c>
      <c r="IS5" s="312">
        <f>Sheet1!$CF11</f>
        <v>1</v>
      </c>
      <c r="IT5" s="312">
        <f>Sheet1!$CF12</f>
        <v>1</v>
      </c>
      <c r="IU5" s="312">
        <f>Sheet1!$CF13</f>
        <v>1</v>
      </c>
      <c r="IV5" s="312">
        <f>Sheet1!$CF14</f>
        <v>4</v>
      </c>
      <c r="IW5" s="312">
        <f>Sheet1!$CF15</f>
        <v>1</v>
      </c>
      <c r="IX5" s="312">
        <f>Sheet1!$CF16</f>
        <v>1</v>
      </c>
      <c r="IY5" s="312">
        <f>Sheet1!$CF17</f>
        <v>2</v>
      </c>
      <c r="IZ5" s="312">
        <f>Sheet1!$CF18</f>
        <v>0</v>
      </c>
      <c r="JA5" s="312">
        <f>Sheet1!$CF19</f>
        <v>0</v>
      </c>
      <c r="JB5" s="312">
        <f>Sheet1!$CF20</f>
        <v>0</v>
      </c>
      <c r="JC5" s="312">
        <f>Sheet1!$CF21</f>
        <v>0</v>
      </c>
      <c r="JD5" s="312">
        <f>Sheet1!$CF22</f>
        <v>0</v>
      </c>
      <c r="JE5" s="312">
        <f>Sheet1!$CF23</f>
        <v>0</v>
      </c>
      <c r="JF5" s="312">
        <f>Sheet1!$CF24</f>
        <v>0</v>
      </c>
      <c r="JG5" s="312">
        <f>Sheet1!$CF25</f>
        <v>0</v>
      </c>
      <c r="JH5" s="312">
        <f>Sheet1!$CF26</f>
        <v>0</v>
      </c>
      <c r="JI5" s="312">
        <f>Sheet1!$CF27</f>
        <v>0</v>
      </c>
      <c r="JJ5" s="312">
        <f>Sheet1!$CF28</f>
        <v>0</v>
      </c>
      <c r="JK5" s="312">
        <f>Sheet1!$CF29</f>
        <v>0</v>
      </c>
      <c r="JL5" s="312">
        <f>Sheet1!$CF30</f>
        <v>0</v>
      </c>
      <c r="JM5" s="312">
        <f>Sheet1!$CF31</f>
        <v>0</v>
      </c>
      <c r="JN5" s="312">
        <f>Sheet1!$CF32</f>
        <v>0</v>
      </c>
      <c r="JO5" s="312">
        <f>Sheet1!$CF33</f>
        <v>0</v>
      </c>
      <c r="JP5" s="312">
        <f>Sheet1!$CF34</f>
        <v>0</v>
      </c>
      <c r="JQ5" s="312">
        <f>Sheet1!$CF35</f>
        <v>0</v>
      </c>
      <c r="JR5" s="312">
        <f>Sheet1!$CF36</f>
        <v>0</v>
      </c>
      <c r="JS5" s="308" t="str">
        <f>Sheet1!$CG7</f>
        <v>2019/09/17</v>
      </c>
      <c r="JT5" s="308" t="str">
        <f>Sheet1!$CG8</f>
        <v>2019/09/17</v>
      </c>
      <c r="JU5" s="308" t="str">
        <f>Sheet1!$CG9</f>
        <v>2019/09/19</v>
      </c>
      <c r="JV5" s="308" t="str">
        <f>Sheet1!$CG10</f>
        <v>2019/09/19</v>
      </c>
      <c r="JW5" s="308" t="str">
        <f>Sheet1!$CG11</f>
        <v>2019/09/19</v>
      </c>
      <c r="JX5" s="308" t="str">
        <f>Sheet1!$CG12</f>
        <v>2019/09/19</v>
      </c>
      <c r="JY5" s="308" t="str">
        <f>Sheet1!$CG13</f>
        <v>2019/09/19</v>
      </c>
      <c r="JZ5" s="308" t="str">
        <f>Sheet1!$CG14</f>
        <v>2019/09/22</v>
      </c>
      <c r="KA5" s="308" t="str">
        <f>Sheet1!$CG15</f>
        <v>2019/09/22</v>
      </c>
      <c r="KB5" s="308" t="str">
        <f>Sheet1!$CG16</f>
        <v>2019/09/22</v>
      </c>
      <c r="KC5" s="308" t="str">
        <f>Sheet1!$CG17</f>
        <v>2019/09/22</v>
      </c>
      <c r="KD5" s="308">
        <f>Sheet1!$CG18</f>
        <v>0</v>
      </c>
      <c r="KE5" s="308">
        <f>Sheet1!$CG19</f>
        <v>0</v>
      </c>
      <c r="KF5" s="308">
        <f>Sheet1!$CG20</f>
        <v>0</v>
      </c>
      <c r="KG5" s="308">
        <f>Sheet1!$CG21</f>
        <v>0</v>
      </c>
      <c r="KH5" s="308">
        <f>Sheet1!$CG22</f>
        <v>0</v>
      </c>
      <c r="KI5" s="308">
        <f>Sheet1!$CG23</f>
        <v>0</v>
      </c>
      <c r="KJ5" s="308">
        <f>Sheet1!$CG24</f>
        <v>0</v>
      </c>
      <c r="KK5" s="308">
        <f>Sheet1!$CG25</f>
        <v>0</v>
      </c>
      <c r="KL5" s="308">
        <f>Sheet1!$CG26</f>
        <v>0</v>
      </c>
      <c r="KM5" s="308">
        <f>Sheet1!$CG27</f>
        <v>0</v>
      </c>
      <c r="KN5" s="308">
        <f>Sheet1!$CG28</f>
        <v>0</v>
      </c>
      <c r="KO5" s="308">
        <f>Sheet1!$CG29</f>
        <v>0</v>
      </c>
      <c r="KP5" s="308">
        <f>Sheet1!$CG30</f>
        <v>0</v>
      </c>
      <c r="KQ5" s="308">
        <f>Sheet1!$CG31</f>
        <v>0</v>
      </c>
      <c r="KR5" s="308">
        <f>Sheet1!$CG32</f>
        <v>0</v>
      </c>
      <c r="KS5" s="308">
        <f>Sheet1!$CG33</f>
        <v>0</v>
      </c>
      <c r="KT5" s="308">
        <f>Sheet1!$CG34</f>
        <v>0</v>
      </c>
      <c r="KU5" s="308">
        <f>Sheet1!$CG35</f>
        <v>0</v>
      </c>
      <c r="KV5" s="308">
        <f>Sheet1!$CG36</f>
        <v>0</v>
      </c>
      <c r="KW5" s="312" t="str">
        <f>Sheet1!$CH7</f>
        <v>雷艳</v>
      </c>
      <c r="KX5" s="312" t="str">
        <f>Sheet1!$CH8</f>
        <v>阿郎</v>
      </c>
      <c r="KY5" s="312" t="str">
        <f>Sheet1!$CH9</f>
        <v>欢欢</v>
      </c>
      <c r="KZ5" s="312" t="str">
        <f>Sheet1!$CH10</f>
        <v>雷艳</v>
      </c>
      <c r="LA5" s="312" t="str">
        <f>Sheet1!$CH11</f>
        <v>欢欢</v>
      </c>
      <c r="LB5" s="312" t="str">
        <f>Sheet1!$CH12</f>
        <v>小新</v>
      </c>
      <c r="LC5" s="312" t="str">
        <f>Sheet1!$CH13</f>
        <v>敬雯</v>
      </c>
      <c r="LD5" s="312" t="str">
        <f>Sheet1!$CH14</f>
        <v>小新</v>
      </c>
      <c r="LE5" s="312" t="str">
        <f>Sheet1!$CH15</f>
        <v>欢欢</v>
      </c>
      <c r="LF5" s="312" t="str">
        <f>Sheet1!$CH16</f>
        <v>西子</v>
      </c>
      <c r="LG5" s="312" t="str">
        <f>Sheet1!$CH17</f>
        <v>雷艳</v>
      </c>
      <c r="LH5" s="312">
        <f>Sheet1!$CH18</f>
        <v>0</v>
      </c>
      <c r="LI5" s="312">
        <f>Sheet1!$CH19</f>
        <v>0</v>
      </c>
      <c r="LJ5" s="312">
        <f>Sheet1!$CH20</f>
        <v>0</v>
      </c>
      <c r="LK5" s="312">
        <f>Sheet1!$CH21</f>
        <v>0</v>
      </c>
      <c r="LL5" s="312">
        <f>Sheet1!$CH22</f>
        <v>0</v>
      </c>
      <c r="LM5" s="312">
        <f>Sheet1!$CH23</f>
        <v>0</v>
      </c>
      <c r="LN5" s="312">
        <f>Sheet1!$CH24</f>
        <v>0</v>
      </c>
      <c r="LO5" s="312">
        <f>Sheet1!$CH25</f>
        <v>0</v>
      </c>
      <c r="LP5" s="312">
        <f>Sheet1!$CH26</f>
        <v>0</v>
      </c>
      <c r="LQ5" s="312">
        <f>Sheet1!$CH27</f>
        <v>0</v>
      </c>
      <c r="LR5" s="312">
        <f>Sheet1!$CH28</f>
        <v>0</v>
      </c>
      <c r="LS5" s="312">
        <f>Sheet1!$CH29</f>
        <v>0</v>
      </c>
      <c r="LT5" s="312">
        <f>Sheet1!$CH30</f>
        <v>0</v>
      </c>
      <c r="LU5" s="312">
        <f>Sheet1!$CH31</f>
        <v>0</v>
      </c>
      <c r="LV5" s="312">
        <f>Sheet1!$CH32</f>
        <v>0</v>
      </c>
      <c r="LW5" s="312">
        <f>Sheet1!$CH33</f>
        <v>0</v>
      </c>
      <c r="LX5" s="312">
        <f>Sheet1!$CH34</f>
        <v>0</v>
      </c>
      <c r="LY5" s="312">
        <f>Sheet1!$CH35</f>
        <v>0</v>
      </c>
      <c r="LZ5" s="312">
        <f>Sheet1!$CH36</f>
        <v>0</v>
      </c>
      <c r="MA5" s="308">
        <f>Sheet1!$CI7</f>
        <v>300</v>
      </c>
      <c r="MB5" s="308">
        <f>Sheet1!$CI8</f>
        <v>350</v>
      </c>
      <c r="MC5" s="308">
        <f>Sheet1!$CI9</f>
        <v>200</v>
      </c>
      <c r="MD5" s="308">
        <f>Sheet1!$CI10</f>
        <v>0</v>
      </c>
      <c r="ME5" s="308">
        <f>Sheet1!$CI11</f>
        <v>0</v>
      </c>
      <c r="MF5" s="308">
        <f>Sheet1!$CI12</f>
        <v>0</v>
      </c>
      <c r="MG5" s="308">
        <f>Sheet1!$CI13</f>
        <v>0</v>
      </c>
      <c r="MH5" s="308">
        <f>Sheet1!$CI14</f>
        <v>20</v>
      </c>
      <c r="MI5" s="308">
        <f>Sheet1!$CI15</f>
        <v>0</v>
      </c>
      <c r="MJ5" s="308">
        <f>Sheet1!$CI16</f>
        <v>0</v>
      </c>
      <c r="MK5" s="308">
        <f>Sheet1!$CI17</f>
        <v>0</v>
      </c>
      <c r="ML5" s="308">
        <f>Sheet1!$CI18</f>
        <v>0</v>
      </c>
      <c r="MM5" s="308">
        <f>Sheet1!$CI19</f>
        <v>0</v>
      </c>
      <c r="MN5" s="308">
        <f>Sheet1!$CI20</f>
        <v>0</v>
      </c>
      <c r="MO5" s="308">
        <f>Sheet1!$CI21</f>
        <v>0</v>
      </c>
      <c r="MP5" s="308">
        <f>Sheet1!$CI22</f>
        <v>0</v>
      </c>
      <c r="MQ5" s="308">
        <f>Sheet1!$CI23</f>
        <v>0</v>
      </c>
      <c r="MR5" s="308">
        <f>Sheet1!$CI24</f>
        <v>0</v>
      </c>
      <c r="MS5" s="308">
        <f>Sheet1!$CI25</f>
        <v>0</v>
      </c>
      <c r="MT5" s="308">
        <f>Sheet1!$CI26</f>
        <v>0</v>
      </c>
      <c r="MU5" s="308">
        <f>Sheet1!$CI27</f>
        <v>0</v>
      </c>
      <c r="MV5" s="308">
        <f>Sheet1!$CI28</f>
        <v>0</v>
      </c>
      <c r="MW5" s="308">
        <f>Sheet1!$CI29</f>
        <v>0</v>
      </c>
      <c r="MX5" s="308">
        <f>Sheet1!$CI30</f>
        <v>0</v>
      </c>
      <c r="MY5" s="308">
        <f>Sheet1!$CI31</f>
        <v>0</v>
      </c>
      <c r="MZ5" s="308">
        <f>Sheet1!$CI32</f>
        <v>0</v>
      </c>
      <c r="NA5" s="308">
        <f>Sheet1!$CI33</f>
        <v>0</v>
      </c>
      <c r="NB5" s="308">
        <f>Sheet1!$CI34</f>
        <v>0</v>
      </c>
      <c r="NC5" s="308">
        <f>Sheet1!$CI35</f>
        <v>0</v>
      </c>
      <c r="ND5" s="308">
        <f>Sheet1!$CI36</f>
        <v>0</v>
      </c>
      <c r="NE5" s="312" t="str">
        <f>Sheet1!$CJ7</f>
        <v>完成✔</v>
      </c>
      <c r="NF5" s="312" t="str">
        <f>Sheet1!$CJ8</f>
        <v>完成✔</v>
      </c>
      <c r="NG5" s="312" t="str">
        <f>Sheet1!$CJ9</f>
        <v>完成✔</v>
      </c>
      <c r="NH5" s="312" t="str">
        <f>Sheet1!$CJ10</f>
        <v>完成✔</v>
      </c>
      <c r="NI5" s="312" t="str">
        <f>Sheet1!$CJ11</f>
        <v>完成✔</v>
      </c>
      <c r="NJ5" s="312" t="str">
        <f>Sheet1!$CJ12</f>
        <v>完成✔</v>
      </c>
      <c r="NK5" s="312" t="str">
        <f>Sheet1!$CJ13</f>
        <v>完成✔</v>
      </c>
      <c r="NL5" s="312" t="str">
        <f>Sheet1!$CJ14</f>
        <v>完成✔</v>
      </c>
      <c r="NM5" s="312" t="str">
        <f>Sheet1!$CJ15</f>
        <v>完成✔</v>
      </c>
      <c r="NN5" s="312" t="str">
        <f>Sheet1!$CJ16</f>
        <v>完成✔</v>
      </c>
      <c r="NO5" s="312" t="str">
        <f>Sheet1!$CJ17</f>
        <v>完成✔</v>
      </c>
      <c r="NP5" s="312">
        <f>Sheet1!$CJ18</f>
        <v>0</v>
      </c>
      <c r="NQ5" s="312">
        <f>Sheet1!$CJ19</f>
        <v>0</v>
      </c>
      <c r="NR5" s="312">
        <f>Sheet1!$CJ20</f>
        <v>0</v>
      </c>
      <c r="NS5" s="312">
        <f>Sheet1!$CJ21</f>
        <v>0</v>
      </c>
      <c r="NT5" s="312">
        <f>Sheet1!$CJ22</f>
        <v>0</v>
      </c>
      <c r="NU5" s="312">
        <f>Sheet1!$CJ23</f>
        <v>0</v>
      </c>
      <c r="NV5" s="312">
        <f>Sheet1!$CJ24</f>
        <v>0</v>
      </c>
      <c r="NW5" s="312">
        <f>Sheet1!$CJ25</f>
        <v>0</v>
      </c>
      <c r="NX5" s="312">
        <f>Sheet1!$CJ26</f>
        <v>0</v>
      </c>
      <c r="NY5" s="312">
        <f>Sheet1!$CJ27</f>
        <v>0</v>
      </c>
      <c r="NZ5" s="312">
        <f>Sheet1!$CJ28</f>
        <v>0</v>
      </c>
      <c r="OA5" s="312">
        <f>Sheet1!$CJ29</f>
        <v>0</v>
      </c>
      <c r="OB5" s="312">
        <f>Sheet1!$CJ30</f>
        <v>0</v>
      </c>
      <c r="OC5" s="312">
        <f>Sheet1!$CJ31</f>
        <v>0</v>
      </c>
      <c r="OD5" s="312">
        <f>Sheet1!$CJ32</f>
        <v>0</v>
      </c>
      <c r="OE5" s="312">
        <f>Sheet1!$CJ33</f>
        <v>0</v>
      </c>
      <c r="OF5" s="312">
        <f>Sheet1!$CJ34</f>
        <v>0</v>
      </c>
      <c r="OG5" s="312">
        <f>Sheet1!$CJ35</f>
        <v>0</v>
      </c>
      <c r="OH5" s="312">
        <f>Sheet1!$CJ36</f>
        <v>0</v>
      </c>
      <c r="OI5" s="313">
        <f>Sheet1!$CK7</f>
        <v>0</v>
      </c>
      <c r="OJ5" s="313">
        <f>Sheet1!$CK8</f>
        <v>1</v>
      </c>
      <c r="OK5" s="313">
        <f>Sheet1!$CK9</f>
        <v>5</v>
      </c>
      <c r="OL5" s="313">
        <f>Sheet1!$CK10</f>
        <v>7</v>
      </c>
      <c r="OM5" s="313">
        <f>Sheet1!$CK11</f>
        <v>30</v>
      </c>
      <c r="ON5" s="313">
        <f>Sheet1!$CK12</f>
        <v>30</v>
      </c>
      <c r="OO5" s="313">
        <f>Sheet1!$CK13</f>
        <v>30</v>
      </c>
      <c r="OP5" s="313">
        <f>Sheet1!$CK14</f>
        <v>27</v>
      </c>
      <c r="OQ5" s="313">
        <f>Sheet1!$CK15</f>
        <v>27</v>
      </c>
      <c r="OR5" s="313">
        <f>Sheet1!$CK16</f>
        <v>27</v>
      </c>
      <c r="OS5" s="313">
        <f>Sheet1!$CK17</f>
        <v>27</v>
      </c>
      <c r="OT5" s="313">
        <f>Sheet1!$CK18</f>
        <v>0</v>
      </c>
      <c r="OU5" s="313">
        <f>Sheet1!$CK19</f>
        <v>0</v>
      </c>
      <c r="OV5" s="313">
        <f>Sheet1!$CK20</f>
        <v>0</v>
      </c>
      <c r="OW5" s="313">
        <f>Sheet1!$CK21</f>
        <v>0</v>
      </c>
      <c r="OX5" s="313">
        <f>Sheet1!$CK22</f>
        <v>0</v>
      </c>
      <c r="OY5" s="313">
        <f>Sheet1!$CK23</f>
        <v>0</v>
      </c>
      <c r="OZ5" s="313">
        <f>Sheet1!$CK24</f>
        <v>0</v>
      </c>
      <c r="PA5" s="313">
        <f>Sheet1!$CK25</f>
        <v>0</v>
      </c>
      <c r="PB5" s="313">
        <f>Sheet1!$CK26</f>
        <v>0</v>
      </c>
      <c r="PC5" s="313">
        <f>Sheet1!$CK27</f>
        <v>0</v>
      </c>
      <c r="PD5" s="313">
        <f>Sheet1!$CK28</f>
        <v>0</v>
      </c>
      <c r="PE5" s="313">
        <f>Sheet1!$CK29</f>
        <v>0</v>
      </c>
      <c r="PF5" s="313">
        <f>Sheet1!$CK30</f>
        <v>0</v>
      </c>
      <c r="PG5" s="313">
        <f>Sheet1!$CK31</f>
        <v>0</v>
      </c>
      <c r="PH5" s="313">
        <f>Sheet1!$CK32</f>
        <v>0</v>
      </c>
      <c r="PI5" s="313">
        <f>Sheet1!$CK33</f>
        <v>0</v>
      </c>
      <c r="PJ5" s="313">
        <f>Sheet1!$CK34</f>
        <v>0</v>
      </c>
      <c r="PK5" s="313">
        <f>Sheet1!$CK35</f>
        <v>0</v>
      </c>
      <c r="PL5" s="313">
        <f>Sheet1!$CK36</f>
        <v>0</v>
      </c>
    </row>
    <row r="6" spans="1:428" customFormat="1" ht="15" customHeight="1">
      <c r="A6" s="234"/>
      <c r="B6" s="235">
        <f>IFERROR(LARGE($A$9:$A$10000,C6),"")</f>
        <v>55</v>
      </c>
      <c r="C6" s="255">
        <f>IFERROR(INDEX(业绩录入!C$9:C$10001,MATCH($D$6,业绩录入!$D$9:$D$10001,0)),0)</f>
        <v>9</v>
      </c>
      <c r="D6" s="256">
        <f>经营信息!B45</f>
        <v>1908240001</v>
      </c>
      <c r="E6" s="257" t="str">
        <f>IFERROR(INDEX(业绩录入!E$9:E$10001,MATCH($D$6,业绩录入!$D$9:$D$10001,0)),0)</f>
        <v>范勇</v>
      </c>
      <c r="F6" s="257" t="str">
        <f>IFERROR(INDEX(业绩录入!F$9:F$10001,MATCH($D$6,业绩录入!$D$9:$D$10001,0)),0)</f>
        <v>19/08/24/15</v>
      </c>
      <c r="G6" s="257" t="str">
        <f>IFERROR(INDEX(业绩录入!G$9:G$10001,MATCH($D$6,业绩录入!$D$9:$D$10001,0)),0)</f>
        <v>婚纱照</v>
      </c>
      <c r="H6" s="257">
        <f>IFERROR(INDEX(业绩录入!H$9:H$10001,MATCH($D$6,业绩录入!$D$9:$D$10001,0)),0)</f>
        <v>5600</v>
      </c>
      <c r="I6" s="257" t="str">
        <f>IFERROR(INDEX(业绩录入!I$9:I$10001,MATCH($D$6,业绩录入!$D$9:$D$10001,0)),0)</f>
        <v>公司的风格</v>
      </c>
      <c r="J6" s="257" t="str">
        <f>IFERROR(INDEX(业绩录入!J$9:J$10001,MATCH($D$6,业绩录入!$D$9:$D$10001,0)),0)</f>
        <v>自然进店</v>
      </c>
      <c r="K6" s="257">
        <f>IFERROR(INDEX(业绩录入!K$9:K$10001,MATCH($D$6,业绩录入!$D$9:$D$10001,0)),0)</f>
        <v>0</v>
      </c>
      <c r="L6" s="257">
        <f>IFERROR(INDEX(业绩录入!L$9:L$10001,MATCH($D$6,业绩录入!$D$9:$D$10001,0)),0)</f>
        <v>5600</v>
      </c>
      <c r="M6" s="257">
        <f>IFERROR(INDEX(业绩录入!M$9:M$10001,MATCH($D$6,业绩录入!$D$9:$D$10001,0)),0)</f>
        <v>0</v>
      </c>
      <c r="N6" s="257">
        <f>IFERROR(INDEX(业绩录入!N$9:N$10001,MATCH($D$6,业绩录入!$D$9:$D$10001,0)),0)</f>
        <v>0</v>
      </c>
      <c r="O6" s="257">
        <f>IFERROR(INDEX(业绩录入!O$9:O$10001,MATCH($D$6,业绩录入!$D$9:$D$10001,0)),0)</f>
        <v>0</v>
      </c>
      <c r="P6" s="257">
        <f>IFERROR(INDEX(业绩录入!P$9:P$10001,MATCH($D$6,业绩录入!$D$9:$D$10001,0)),0)</f>
        <v>1680</v>
      </c>
      <c r="Q6" s="257">
        <f>IFERROR(INDEX(业绩录入!Q$9:Q$10001,MATCH($D$6,业绩录入!$D$9:$D$10001,0)),0)</f>
        <v>3920</v>
      </c>
      <c r="R6" s="257">
        <f>IFERROR(INDEX(业绩录入!R$9:R$10001,MATCH($D$6,业绩录入!$D$9:$D$10001,0)),0)</f>
        <v>850</v>
      </c>
      <c r="S6" s="257">
        <f>IFERROR(INDEX(业绩录入!S$9:S$10001,MATCH($D$6,业绩录入!$D$9:$D$10001,0)),0)</f>
        <v>1071</v>
      </c>
      <c r="T6" s="257">
        <f>IFERROR(INDEX(业绩录入!T$9:T$10001,MATCH($D$6,业绩录入!$D$9:$D$10001,0)),0)</f>
        <v>1999</v>
      </c>
      <c r="U6" s="257">
        <f>IFERROR(INDEX(业绩录入!U$9:U$10001,MATCH($D$6,业绩录入!$D$9:$D$10001,0)),0)</f>
        <v>0</v>
      </c>
      <c r="V6" s="257" t="str">
        <f>IFERROR(INDEX(业绩录入!V$9:V$10001,MATCH($D$6,业绩录入!$D$9:$D$10001,0)),0)</f>
        <v>FGFDGFG</v>
      </c>
      <c r="W6" s="257">
        <f>IFERROR(INDEX(业绩录入!W$9:W$10001,MATCH($D$6,业绩录入!$D$9:$D$10001,0)),0)</f>
        <v>0</v>
      </c>
      <c r="X6" s="257" t="str">
        <f>IFERROR(INDEX(业绩录入!X$9:X$10001,MATCH($D$6,业绩录入!$D$9:$D$10001,0)),0)</f>
        <v>123465563</v>
      </c>
      <c r="Y6" s="257" t="str">
        <f>IFERROR(INDEX(业绩录入!Y$9:Y$10001,MATCH($D$6,业绩录入!$D$9:$D$10001,0)),0)</f>
        <v>2019/08/2</v>
      </c>
      <c r="Z6" s="257">
        <f>IFERROR(INDEX(业绩录入!Z$9:Z$10001,MATCH($D$6,业绩录入!$D$9:$D$10001,0)),0)</f>
        <v>0</v>
      </c>
      <c r="AA6" s="257">
        <f>IFERROR(INDEX(业绩录入!AA$9:AA$10001,MATCH($D$6,业绩录入!$D$9:$D$10001,0)),0)</f>
        <v>0</v>
      </c>
      <c r="AB6" s="257">
        <f>IFERROR(INDEX(业绩录入!AB$9:AB$10001,MATCH($D$6,业绩录入!$D$9:$D$10001,0)),0)</f>
        <v>0</v>
      </c>
      <c r="AC6" s="257">
        <f>IFERROR(INDEX(业绩录入!AC$9:AC$10001,MATCH($D$6,业绩录入!$D$9:$D$10001,0)),0)</f>
        <v>0</v>
      </c>
      <c r="AD6" s="257">
        <f>IFERROR(INDEX(业绩录入!AD$9:AD$10001,MATCH($D$6,业绩录入!$D$9:$D$10001,0)),0)</f>
        <v>0</v>
      </c>
      <c r="AE6" s="257">
        <f>IFERROR(INDEX(业绩录入!AE$9:AE$10001,MATCH($D$6,业绩录入!$D$9:$D$10001,0)),0)</f>
        <v>0</v>
      </c>
      <c r="AF6" s="257">
        <f>IFERROR(INDEX(业绩录入!AF$9:AF$10001,MATCH($D$6,业绩录入!$D$9:$D$10001,0)),0)</f>
        <v>0</v>
      </c>
      <c r="AG6" s="257">
        <f>IFERROR(INDEX(业绩录入!AG$9:AG$10001,MATCH($D$6,业绩录入!$D$9:$D$10001,0)),0)</f>
        <v>0</v>
      </c>
      <c r="AH6" s="257">
        <f>IFERROR(INDEX(业绩录入!AH$9:AH$10001,MATCH($D$6,业绩录入!$D$9:$D$10001,0)),0)</f>
        <v>0</v>
      </c>
      <c r="AI6" s="257">
        <f>IFERROR(INDEX(业绩录入!AI$9:AI$10001,MATCH($D$6,业绩录入!$D$9:$D$10001,0)),0)</f>
        <v>0</v>
      </c>
      <c r="AJ6" s="257">
        <f>IFERROR(INDEX(业绩录入!AJ$9:AJ$10001,MATCH($D$6,业绩录入!$D$9:$D$10001,0)),0)</f>
        <v>1</v>
      </c>
      <c r="AK6" s="257" t="str">
        <f>IFERROR(INDEX(业绩录入!AK$9:AK$10001,MATCH($D$6,业绩录入!$D$9:$D$10001,0)),0)</f>
        <v>艺术照</v>
      </c>
      <c r="AL6" s="257">
        <f>IFERROR(INDEX(业绩录入!AL$9:AL$10001,MATCH($D$6,业绩录入!$D$9:$D$10001,0)),0)</f>
        <v>5600</v>
      </c>
      <c r="AM6" s="257" t="str">
        <f>IFERROR(INDEX(业绩录入!AM$9:AM$10001,MATCH($D$6,业绩录入!$D$9:$D$10001,0)),0)</f>
        <v>艺术照</v>
      </c>
      <c r="AN6" s="257" t="str">
        <f>IFERROR(INDEX(业绩录入!AN$9:AN$10001,MATCH($D$6,业绩录入!$D$9:$D$10001,0)),0)</f>
        <v>艺术照</v>
      </c>
      <c r="AO6" s="257" t="str">
        <f>IFERROR(INDEX(业绩录入!AO$9:AO$10001,MATCH($D$6,业绩录入!$D$9:$D$10001,0)),0)</f>
        <v>艺术照</v>
      </c>
      <c r="AP6" s="257">
        <f>IFERROR(INDEX(业绩录入!AP$9:AP$10001,MATCH($D$6,业绩录入!$D$9:$D$10001,0)),0)</f>
        <v>1399.3</v>
      </c>
      <c r="AQ6" s="257">
        <f>IFERROR(INDEX(业绩录入!AQ$9:AQ$10001,MATCH($D$6,业绩录入!$D$9:$D$10001,0)),0)</f>
        <v>299.85000000000002</v>
      </c>
      <c r="AR6" s="257">
        <f>IFERROR(INDEX(业绩录入!AR$9:AR$10001,MATCH($D$6,业绩录入!$D$9:$D$10001,0)),0)</f>
        <v>200</v>
      </c>
      <c r="AS6" s="257">
        <f>IFERROR(INDEX(业绩录入!AS$9:AS$10001,MATCH($D$6,业绩录入!$D$9:$D$10001,0)),0)</f>
        <v>99.95</v>
      </c>
      <c r="AT6" s="257">
        <f>IFERROR(INDEX(业绩录入!AT$9:AT$10001,MATCH($D$6,业绩录入!$D$9:$D$10001,0)),0)</f>
        <v>0</v>
      </c>
      <c r="AU6" s="257">
        <f>IFERROR(INDEX(业绩录入!AU$9:AU$10001,MATCH($D$6,业绩录入!$D$9:$D$10001,0)),0)</f>
        <v>0</v>
      </c>
      <c r="AV6" s="257">
        <f>IFERROR(INDEX(业绩录入!AV$9:AV$10001,MATCH($D$6,业绩录入!$D$9:$D$10001,0)),0)</f>
        <v>0</v>
      </c>
      <c r="AW6" s="257">
        <f>IFERROR(INDEX(业绩录入!AW$9:AW$10001,MATCH($D$6,业绩录入!$D$9:$D$10001,0)),0)</f>
        <v>0</v>
      </c>
      <c r="AX6" s="257">
        <f>IFERROR(INDEX(业绩录入!AX$9:AX$10001,MATCH($D$6,业绩录入!$D$9:$D$10001,0)),0)</f>
        <v>0</v>
      </c>
      <c r="AY6" s="257">
        <f>IFERROR(INDEX(业绩录入!AY$9:AY$10001,MATCH($D$6,业绩录入!$D$9:$D$10001,0)),0)</f>
        <v>0</v>
      </c>
      <c r="AZ6" s="257">
        <f>IFERROR(INDEX(业绩录入!AZ$9:AZ$10001,MATCH($D$6,业绩录入!$D$9:$D$10001,0)),0)</f>
        <v>0</v>
      </c>
      <c r="BA6" s="257">
        <f>IFERROR(INDEX(业绩录入!BA$9:BA$10001,MATCH($D$6,业绩录入!$D$9:$D$10001,0)),0)</f>
        <v>0</v>
      </c>
      <c r="BB6" s="257">
        <f>IFERROR(INDEX(业绩录入!BB$9:BB$10001,MATCH($D$6,业绩录入!$D$9:$D$10001,0)),0)</f>
        <v>0</v>
      </c>
      <c r="BC6" s="257">
        <f>IFERROR(INDEX(业绩录入!BC$9:BC$10001,MATCH($D$6,业绩录入!$D$9:$D$10001,0)),0)</f>
        <v>0</v>
      </c>
      <c r="BD6" s="257">
        <f>IFERROR(INDEX(业绩录入!BD$9:BD$10001,MATCH($D$6,业绩录入!$D$9:$D$10001,0)),0)</f>
        <v>0</v>
      </c>
      <c r="BE6" s="257">
        <f>IFERROR(INDEX(业绩录入!BE$9:BE$10001,MATCH($D$6,业绩录入!$D$9:$D$10001,0)),0)</f>
        <v>0</v>
      </c>
      <c r="BF6" s="257">
        <f>IFERROR(INDEX(业绩录入!BF$9:BF$10001,MATCH($D$6,业绩录入!$D$9:$D$10001,0)),0)</f>
        <v>0</v>
      </c>
      <c r="BG6" s="257">
        <f>IFERROR(INDEX(业绩录入!BG$9:BG$10001,MATCH($D$6,业绩录入!$D$9:$D$10001,0)),0)</f>
        <v>0</v>
      </c>
      <c r="BH6" s="257">
        <f>IFERROR(INDEX(业绩录入!BH$9:BH$10001,MATCH($D$6,业绩录入!$D$9:$D$10001,0)),0)</f>
        <v>0</v>
      </c>
      <c r="BI6" s="257">
        <f>IFERROR(INDEX(业绩录入!BI$9:BI$10001,MATCH($D$6,业绩录入!$D$9:$D$10001,0)),0)</f>
        <v>0</v>
      </c>
      <c r="BJ6" s="257">
        <f>IFERROR(INDEX(业绩录入!BJ$9:BJ$10001,MATCH($D$6,业绩录入!$D$9:$D$10001,0)),0)</f>
        <v>0</v>
      </c>
      <c r="BK6" s="257">
        <f>IFERROR(INDEX(业绩录入!BK$9:BK$10001,MATCH($D$6,业绩录入!$D$9:$D$10001,0)),0)</f>
        <v>0</v>
      </c>
      <c r="BL6" s="257">
        <f>IFERROR(INDEX(业绩录入!BL$9:BL$10001,MATCH($D$6,业绩录入!$D$9:$D$10001,0)),0)</f>
        <v>0</v>
      </c>
      <c r="BM6" s="257">
        <f>IFERROR(INDEX(业绩录入!BM$9:BM$10001,MATCH($D$6,业绩录入!$D$9:$D$10001,0)),0)</f>
        <v>0</v>
      </c>
      <c r="BN6" s="257">
        <f>IFERROR(INDEX(业绩录入!BN$9:BN$10001,MATCH($D$6,业绩录入!$D$9:$D$10001,0)),0)</f>
        <v>0</v>
      </c>
      <c r="BO6" s="257">
        <f>IFERROR(INDEX(业绩录入!BO$9:BO$10001,MATCH($D$6,业绩录入!$D$9:$D$10001,0)),0)</f>
        <v>0</v>
      </c>
      <c r="BP6" s="257">
        <f>IFERROR(INDEX(业绩录入!BP$9:BP$10001,MATCH($D$6,业绩录入!$D$9:$D$10001,0)),0)</f>
        <v>0</v>
      </c>
      <c r="BQ6" s="257">
        <f>IFERROR(INDEX(业绩录入!BQ$9:BQ$10001,MATCH($D$6,业绩录入!$D$9:$D$10001,0)),0)</f>
        <v>0</v>
      </c>
      <c r="BR6" s="257">
        <f>IFERROR(INDEX(业绩录入!BR$9:BR$10001,MATCH($D$6,业绩录入!$D$9:$D$10001,0)),0)</f>
        <v>0</v>
      </c>
      <c r="BS6" s="257">
        <f>IFERROR(INDEX(业绩录入!BS$9:BS$10001,MATCH($D$6,业绩录入!$D$9:$D$10001,0)),0)</f>
        <v>0</v>
      </c>
      <c r="BT6" s="257">
        <f>IFERROR(INDEX(业绩录入!BT$9:BT$10001,MATCH($D$6,业绩录入!$D$9:$D$10001,0)),0)</f>
        <v>0</v>
      </c>
      <c r="BU6" s="257">
        <f>IFERROR(INDEX(业绩录入!BU$9:BU$10001,MATCH($D$6,业绩录入!$D$9:$D$10001,0)),0)</f>
        <v>0</v>
      </c>
      <c r="BV6" s="257">
        <f>IFERROR(INDEX(业绩录入!BV$9:BV$10001,MATCH($D$6,业绩录入!$D$9:$D$10001,0)),0)</f>
        <v>0</v>
      </c>
      <c r="BW6" s="257">
        <f>IFERROR(INDEX(业绩录入!BW$9:BW$10001,MATCH($D$6,业绩录入!$D$9:$D$10001,0)),0)</f>
        <v>0</v>
      </c>
      <c r="BX6" s="257">
        <f>IFERROR(INDEX(业绩录入!BX$9:BX$10001,MATCH($D$6,业绩录入!$D$9:$D$10001,0)),0)</f>
        <v>0</v>
      </c>
      <c r="BY6" s="257">
        <f>IFERROR(INDEX(业绩录入!BY$9:BY$10001,MATCH($D$6,业绩录入!$D$9:$D$10001,0)),0)</f>
        <v>0</v>
      </c>
      <c r="BZ6" s="257">
        <f>IFERROR(INDEX(业绩录入!BZ$9:BZ$10001,MATCH($D$6,业绩录入!$D$9:$D$10001,0)),0)</f>
        <v>0</v>
      </c>
      <c r="CA6" s="257">
        <f>IFERROR(INDEX(业绩录入!CA$9:CA$10001,MATCH($D$6,业绩录入!$D$9:$D$10001,0)),0)</f>
        <v>0</v>
      </c>
      <c r="CB6" s="257">
        <f>IFERROR(INDEX(业绩录入!CB$9:CB$10001,MATCH($D$6,业绩录入!$D$9:$D$10001,0)),0)</f>
        <v>0</v>
      </c>
      <c r="CC6" s="257">
        <f>IFERROR(INDEX(业绩录入!CC$9:CC$10001,MATCH($D$6,业绩录入!$D$9:$D$10001,0)),0)</f>
        <v>0</v>
      </c>
      <c r="CD6" s="257">
        <f>IFERROR(INDEX(业绩录入!CD$9:CD$10001,MATCH($D$6,业绩录入!$D$9:$D$10001,0)),0)</f>
        <v>0</v>
      </c>
      <c r="CE6" s="257">
        <f>IFERROR(INDEX(业绩录入!CE$9:CE$10001,MATCH($D$6,业绩录入!$D$9:$D$10001,0)),0)</f>
        <v>0</v>
      </c>
      <c r="CF6" s="257">
        <f>IFERROR(INDEX(业绩录入!CF$9:CF$10001,MATCH($D$6,业绩录入!$D$9:$D$10001,0)),0)</f>
        <v>0</v>
      </c>
      <c r="CG6" s="257">
        <f>IFERROR(INDEX(业绩录入!CG$9:CG$10001,MATCH($D$6,业绩录入!$D$9:$D$10001,0)),0)</f>
        <v>0</v>
      </c>
      <c r="CH6" s="257">
        <f>IFERROR(INDEX(业绩录入!CH$9:CH$10001,MATCH($D$6,业绩录入!$D$9:$D$10001,0)),0)</f>
        <v>28</v>
      </c>
      <c r="CI6" s="257">
        <f>IFERROR(INDEX(业绩录入!CI$9:CI$10001,MATCH($D$6,业绩录入!$D$9:$D$10001,0)),0)</f>
        <v>3</v>
      </c>
      <c r="CJ6" s="257">
        <f>IFERROR(INDEX(业绩录入!CJ$9:CJ$10001,MATCH($D$6,业绩录入!$D$9:$D$10001,0)),0)</f>
        <v>4</v>
      </c>
      <c r="CK6" s="257">
        <f>IFERROR(INDEX(业绩录入!CK$9:CK$10001,MATCH($D$6,业绩录入!$D$9:$D$10001,0)),0)</f>
        <v>9</v>
      </c>
      <c r="CL6" s="257">
        <f>IFERROR(INDEX(业绩录入!CL$9:CL$10001,MATCH($D$6,业绩录入!$D$9:$D$10001,0)),0)</f>
        <v>12</v>
      </c>
      <c r="CM6" s="257">
        <f>IFERROR(INDEX(业绩录入!CM$9:CM$10001,MATCH($D$6,业绩录入!$D$9:$D$10001,0)),0)</f>
        <v>13</v>
      </c>
      <c r="CN6" s="257">
        <f>IFERROR(INDEX(业绩录入!CN$9:CN$10001,MATCH($D$6,业绩录入!$D$9:$D$10001,0)),0)</f>
        <v>7</v>
      </c>
      <c r="CO6" s="257">
        <f>IFERROR(INDEX(业绩录入!CO$9:CO$10001,MATCH($D$6,业绩录入!$D$9:$D$10001,0)),0)</f>
        <v>1</v>
      </c>
      <c r="CP6" s="257">
        <f>IFERROR(INDEX(业绩录入!CP$9:CP$10001,MATCH($D$6,业绩录入!$D$9:$D$10001,0)),0)</f>
        <v>29</v>
      </c>
      <c r="CQ6" s="257">
        <f>IFERROR(INDEX(业绩录入!CQ$9:CQ$10001,MATCH($D$6,业绩录入!$D$9:$D$10001,0)),0)</f>
        <v>2</v>
      </c>
      <c r="CR6" s="257">
        <f>IFERROR(INDEX(业绩录入!CR$9:CR$10001,MATCH($D$6,业绩录入!$D$9:$D$10001,0)),0)</f>
        <v>19</v>
      </c>
      <c r="CS6" s="257">
        <f>IFERROR(INDEX(业绩录入!CS$9:CS$10001,MATCH($D$6,业绩录入!$D$9:$D$10001,0)),0)</f>
        <v>17</v>
      </c>
      <c r="CT6" s="257">
        <f>IFERROR(INDEX(业绩录入!CT$9:CT$10001,MATCH($D$6,业绩录入!$D$9:$D$10001,0)),0)</f>
        <v>0</v>
      </c>
      <c r="CU6" s="257">
        <f>IFERROR(INDEX(业绩录入!CU$9:CU$10001,MATCH($D$6,业绩录入!$D$9:$D$10001,0)),0)</f>
        <v>0</v>
      </c>
      <c r="CV6" s="257">
        <f>IFERROR(INDEX(业绩录入!CV$9:CV$10001,MATCH($D$6,业绩录入!$D$9:$D$10001,0)),0)</f>
        <v>0</v>
      </c>
      <c r="CW6" s="257">
        <f>IFERROR(INDEX(业绩录入!CW$9:CW$10001,MATCH($D$6,业绩录入!$D$9:$D$10001,0)),0)</f>
        <v>0</v>
      </c>
      <c r="CX6" s="257">
        <f>IFERROR(INDEX(业绩录入!CX$9:CX$10001,MATCH($D$6,业绩录入!$D$9:$D$10001,0)),0)</f>
        <v>0</v>
      </c>
      <c r="CY6" s="257">
        <f>IFERROR(INDEX(业绩录入!CY$9:CY$10001,MATCH($D$6,业绩录入!$D$9:$D$10001,0)),0)</f>
        <v>0</v>
      </c>
      <c r="CZ6" s="257">
        <f>IFERROR(INDEX(业绩录入!CZ$9:CZ$10001,MATCH($D$6,业绩录入!$D$9:$D$10001,0)),0)</f>
        <v>0</v>
      </c>
      <c r="DA6" s="257">
        <f>IFERROR(INDEX(业绩录入!DA$9:DA$10001,MATCH($D$6,业绩录入!$D$9:$D$10001,0)),0)</f>
        <v>0</v>
      </c>
      <c r="DB6" s="257">
        <f>IFERROR(INDEX(业绩录入!DB$9:DB$10001,MATCH($D$6,业绩录入!$D$9:$D$10001,0)),0)</f>
        <v>0</v>
      </c>
      <c r="DC6" s="257">
        <f>IFERROR(INDEX(业绩录入!DC$9:DC$10001,MATCH($D$6,业绩录入!$D$9:$D$10001,0)),0)</f>
        <v>0</v>
      </c>
      <c r="DD6" s="257">
        <f>IFERROR(INDEX(业绩录入!DD$9:DD$10001,MATCH($D$6,业绩录入!$D$9:$D$10001,0)),0)</f>
        <v>0</v>
      </c>
      <c r="DE6" s="257">
        <f>IFERROR(INDEX(业绩录入!DE$9:DE$10001,MATCH($D$6,业绩录入!$D$9:$D$10001,0)),0)</f>
        <v>0</v>
      </c>
      <c r="DF6" s="257">
        <f>IFERROR(INDEX(业绩录入!DF$9:DF$10001,MATCH($D$6,业绩录入!$D$9:$D$10001,0)),0)</f>
        <v>0</v>
      </c>
      <c r="DG6" s="257">
        <f>IFERROR(INDEX(业绩录入!DG$9:DG$10001,MATCH($D$6,业绩录入!$D$9:$D$10001,0)),0)</f>
        <v>0</v>
      </c>
      <c r="DH6" s="257">
        <f>IFERROR(INDEX(业绩录入!DH$9:DH$10001,MATCH($D$6,业绩录入!$D$9:$D$10001,0)),0)</f>
        <v>0</v>
      </c>
      <c r="DI6" s="257">
        <f>IFERROR(INDEX(业绩录入!DI$9:DI$10001,MATCH($D$6,业绩录入!$D$9:$D$10001,0)),0)</f>
        <v>0</v>
      </c>
      <c r="DJ6" s="257">
        <f>IFERROR(INDEX(业绩录入!DJ$9:DJ$10001,MATCH($D$6,业绩录入!$D$9:$D$10001,0)),0)</f>
        <v>0</v>
      </c>
      <c r="DK6" s="257">
        <f>IFERROR(INDEX(业绩录入!DK$9:DK$10001,MATCH($D$6,业绩录入!$D$9:$D$10001,0)),0)</f>
        <v>0</v>
      </c>
      <c r="DL6" s="257">
        <f>IFERROR(INDEX(业绩录入!DL$9:DL$10001,MATCH($D$6,业绩录入!$D$9:$D$10001,0)),0)</f>
        <v>40</v>
      </c>
      <c r="DM6" s="257">
        <f>IFERROR(INDEX(业绩录入!DM$9:DM$10001,MATCH($D$6,业绩录入!$D$9:$D$10001,0)),0)</f>
        <v>5</v>
      </c>
      <c r="DN6" s="257">
        <f>IFERROR(INDEX(业绩录入!DN$9:DN$10001,MATCH($D$6,业绩录入!$D$9:$D$10001,0)),0)</f>
        <v>5</v>
      </c>
      <c r="DO6" s="257">
        <f>IFERROR(INDEX(业绩录入!DO$9:DO$10001,MATCH($D$6,业绩录入!$D$9:$D$10001,0)),0)</f>
        <v>1</v>
      </c>
      <c r="DP6" s="257">
        <f>IFERROR(INDEX(业绩录入!DP$9:DP$10001,MATCH($D$6,业绩录入!$D$9:$D$10001,0)),0)</f>
        <v>1</v>
      </c>
      <c r="DQ6" s="257">
        <f>IFERROR(INDEX(业绩录入!DQ$9:DQ$10001,MATCH($D$6,业绩录入!$D$9:$D$10001,0)),0)</f>
        <v>1</v>
      </c>
      <c r="DR6" s="257">
        <f>IFERROR(INDEX(业绩录入!DR$9:DR$10001,MATCH($D$6,业绩录入!$D$9:$D$10001,0)),0)</f>
        <v>1</v>
      </c>
      <c r="DS6" s="257">
        <f>IFERROR(INDEX(业绩录入!DS$9:DS$10001,MATCH($D$6,业绩录入!$D$9:$D$10001,0)),0)</f>
        <v>5</v>
      </c>
      <c r="DT6" s="257">
        <f>IFERROR(INDEX(业绩录入!DT$9:DT$10001,MATCH($D$6,业绩录入!$D$9:$D$10001,0)),0)</f>
        <v>1</v>
      </c>
      <c r="DU6" s="257">
        <f>IFERROR(INDEX(业绩录入!DU$9:DU$10001,MATCH($D$6,业绩录入!$D$9:$D$10001,0)),0)</f>
        <v>3</v>
      </c>
      <c r="DV6" s="257">
        <f>IFERROR(INDEX(业绩录入!DV$9:DV$10001,MATCH($D$6,业绩录入!$D$9:$D$10001,0)),0)</f>
        <v>1</v>
      </c>
      <c r="DW6" s="257">
        <f>IFERROR(INDEX(业绩录入!DW$9:DW$10001,MATCH($D$6,业绩录入!$D$9:$D$10001,0)),0)</f>
        <v>1</v>
      </c>
      <c r="DX6" s="257">
        <f>IFERROR(INDEX(业绩录入!DX$9:DX$10001,MATCH($D$6,业绩录入!$D$9:$D$10001,0)),0)</f>
        <v>0</v>
      </c>
      <c r="DY6" s="257">
        <f>IFERROR(INDEX(业绩录入!DY$9:DY$10001,MATCH($D$6,业绩录入!$D$9:$D$10001,0)),0)</f>
        <v>0</v>
      </c>
      <c r="DZ6" s="257">
        <f>IFERROR(INDEX(业绩录入!DZ$9:DZ$10001,MATCH($D$6,业绩录入!$D$9:$D$10001,0)),0)</f>
        <v>0</v>
      </c>
      <c r="EA6" s="257">
        <f>IFERROR(INDEX(业绩录入!EA$9:EA$10001,MATCH($D$6,业绩录入!$D$9:$D$10001,0)),0)</f>
        <v>0</v>
      </c>
      <c r="EB6" s="257">
        <f>IFERROR(INDEX(业绩录入!EB$9:EB$10001,MATCH($D$6,业绩录入!$D$9:$D$10001,0)),0)</f>
        <v>0</v>
      </c>
      <c r="EC6" s="257">
        <f>IFERROR(INDEX(业绩录入!EC$9:EC$10001,MATCH($D$6,业绩录入!$D$9:$D$10001,0)),0)</f>
        <v>0</v>
      </c>
      <c r="ED6" s="257">
        <f>IFERROR(INDEX(业绩录入!ED$9:ED$10001,MATCH($D$6,业绩录入!$D$9:$D$10001,0)),0)</f>
        <v>0</v>
      </c>
      <c r="EE6" s="257">
        <f>IFERROR(INDEX(业绩录入!EE$9:EE$10001,MATCH($D$6,业绩录入!$D$9:$D$10001,0)),0)</f>
        <v>0</v>
      </c>
      <c r="EF6" s="257">
        <f>IFERROR(INDEX(业绩录入!EF$9:EF$10001,MATCH($D$6,业绩录入!$D$9:$D$10001,0)),0)</f>
        <v>0</v>
      </c>
      <c r="EG6" s="257">
        <f>IFERROR(INDEX(业绩录入!EG$9:EG$10001,MATCH($D$6,业绩录入!$D$9:$D$10001,0)),0)</f>
        <v>0</v>
      </c>
      <c r="EH6" s="257">
        <f>IFERROR(INDEX(业绩录入!EH$9:EH$10001,MATCH($D$6,业绩录入!$D$9:$D$10001,0)),0)</f>
        <v>0</v>
      </c>
      <c r="EI6" s="257">
        <f>IFERROR(INDEX(业绩录入!EI$9:EI$10001,MATCH($D$6,业绩录入!$D$9:$D$10001,0)),0)</f>
        <v>0</v>
      </c>
      <c r="EJ6" s="257">
        <f>IFERROR(INDEX(业绩录入!EJ$9:EJ$10001,MATCH($D$6,业绩录入!$D$9:$D$10001,0)),0)</f>
        <v>0</v>
      </c>
      <c r="EK6" s="257">
        <f>IFERROR(INDEX(业绩录入!EK$9:EK$10001,MATCH($D$6,业绩录入!$D$9:$D$10001,0)),0)</f>
        <v>0</v>
      </c>
      <c r="EL6" s="257">
        <f>IFERROR(INDEX(业绩录入!EL$9:EL$10001,MATCH($D$6,业绩录入!$D$9:$D$10001,0)),0)</f>
        <v>0</v>
      </c>
      <c r="EM6" s="257">
        <f>IFERROR(INDEX(业绩录入!EM$9:EM$10001,MATCH($D$6,业绩录入!$D$9:$D$10001,0)),0)</f>
        <v>0</v>
      </c>
      <c r="EN6" s="257">
        <f>IFERROR(INDEX(业绩录入!EN$9:EN$10001,MATCH($D$6,业绩录入!$D$9:$D$10001,0)),0)</f>
        <v>0</v>
      </c>
      <c r="EO6" s="257">
        <f>IFERROR(INDEX(业绩录入!EO$9:EO$10001,MATCH($D$6,业绩录入!$D$9:$D$10001,0)),0)</f>
        <v>0</v>
      </c>
      <c r="EP6" s="257" t="str">
        <f>IFERROR(INDEX(业绩录入!EP$9:EP$10001,MATCH($D$6,业绩录入!$D$9:$D$10001,0)),0)</f>
        <v>☆</v>
      </c>
      <c r="EQ6" s="257" t="str">
        <f>IFERROR(INDEX(业绩录入!EQ$9:EQ$10001,MATCH($D$6,业绩录入!$D$9:$D$10001,0)),0)</f>
        <v>☆</v>
      </c>
      <c r="ER6" s="257" t="str">
        <f>IFERROR(INDEX(业绩录入!ER$9:ER$10001,MATCH($D$6,业绩录入!$D$9:$D$10001,0)),0)</f>
        <v>☆</v>
      </c>
      <c r="ES6" s="257" t="str">
        <f>IFERROR(INDEX(业绩录入!ES$9:ES$10001,MATCH($D$6,业绩录入!$D$9:$D$10001,0)),0)</f>
        <v>☆</v>
      </c>
      <c r="ET6" s="257" t="str">
        <f>IFERROR(INDEX(业绩录入!ET$9:ET$10001,MATCH($D$6,业绩录入!$D$9:$D$10001,0)),0)</f>
        <v>☆</v>
      </c>
      <c r="EU6" s="257" t="str">
        <f>IFERROR(INDEX(业绩录入!EU$9:EU$10001,MATCH($D$6,业绩录入!$D$9:$D$10001,0)),0)</f>
        <v>★</v>
      </c>
      <c r="EV6" s="257" t="str">
        <f>IFERROR(INDEX(业绩录入!EV$9:EV$10001,MATCH($D$6,业绩录入!$D$9:$D$10001,0)),0)</f>
        <v>★</v>
      </c>
      <c r="EW6" s="257" t="str">
        <f>IFERROR(INDEX(业绩录入!EW$9:EW$10001,MATCH($D$6,业绩录入!$D$9:$D$10001,0)),0)</f>
        <v>☆</v>
      </c>
      <c r="EX6" s="257" t="str">
        <f>IFERROR(INDEX(业绩录入!EX$9:EX$10001,MATCH($D$6,业绩录入!$D$9:$D$10001,0)),0)</f>
        <v>☆</v>
      </c>
      <c r="EY6" s="257" t="str">
        <f>IFERROR(INDEX(业绩录入!EY$9:EY$10001,MATCH($D$6,业绩录入!$D$9:$D$10001,0)),0)</f>
        <v>☆</v>
      </c>
      <c r="EZ6" s="257" t="str">
        <f>IFERROR(INDEX(业绩录入!EZ$9:EZ$10001,MATCH($D$6,业绩录入!$D$9:$D$10001,0)),0)</f>
        <v>☆</v>
      </c>
      <c r="FA6" s="257" t="str">
        <f>IFERROR(INDEX(业绩录入!FA$9:FA$10001,MATCH($D$6,业绩录入!$D$9:$D$10001,0)),0)</f>
        <v>☆</v>
      </c>
      <c r="FB6" s="257">
        <f>IFERROR(INDEX(业绩录入!FB$9:FB$10001,MATCH($D$6,业绩录入!$D$9:$D$10001,0)),0)</f>
        <v>0</v>
      </c>
      <c r="FC6" s="257">
        <f>IFERROR(INDEX(业绩录入!FC$9:FC$10001,MATCH($D$6,业绩录入!$D$9:$D$10001,0)),0)</f>
        <v>0</v>
      </c>
      <c r="FD6" s="257">
        <f>IFERROR(INDEX(业绩录入!FD$9:FD$10001,MATCH($D$6,业绩录入!$D$9:$D$10001,0)),0)</f>
        <v>0</v>
      </c>
      <c r="FE6" s="257">
        <f>IFERROR(INDEX(业绩录入!FE$9:FE$10001,MATCH($D$6,业绩录入!$D$9:$D$10001,0)),0)</f>
        <v>0</v>
      </c>
      <c r="FF6" s="257">
        <f>IFERROR(INDEX(业绩录入!FF$9:FF$10001,MATCH($D$6,业绩录入!$D$9:$D$10001,0)),0)</f>
        <v>0</v>
      </c>
      <c r="FG6" s="257">
        <f>IFERROR(INDEX(业绩录入!FG$9:FG$10001,MATCH($D$6,业绩录入!$D$9:$D$10001,0)),0)</f>
        <v>0</v>
      </c>
      <c r="FH6" s="257">
        <f>IFERROR(INDEX(业绩录入!FH$9:FH$10001,MATCH($D$6,业绩录入!$D$9:$D$10001,0)),0)</f>
        <v>0</v>
      </c>
      <c r="FI6" s="257">
        <f>IFERROR(INDEX(业绩录入!FI$9:FI$10001,MATCH($D$6,业绩录入!$D$9:$D$10001,0)),0)</f>
        <v>0</v>
      </c>
      <c r="FJ6" s="257">
        <f>IFERROR(INDEX(业绩录入!FJ$9:FJ$10001,MATCH($D$6,业绩录入!$D$9:$D$10001,0)),0)</f>
        <v>0</v>
      </c>
      <c r="FK6" s="257">
        <f>IFERROR(INDEX(业绩录入!FK$9:FK$10001,MATCH($D$6,业绩录入!$D$9:$D$10001,0)),0)</f>
        <v>0</v>
      </c>
      <c r="FL6" s="257">
        <f>IFERROR(INDEX(业绩录入!FL$9:FL$10001,MATCH($D$6,业绩录入!$D$9:$D$10001,0)),0)</f>
        <v>0</v>
      </c>
      <c r="FM6" s="257">
        <f>IFERROR(INDEX(业绩录入!FM$9:FM$10001,MATCH($D$6,业绩录入!$D$9:$D$10001,0)),0)</f>
        <v>0</v>
      </c>
      <c r="FN6" s="257">
        <f>IFERROR(INDEX(业绩录入!FN$9:FN$10001,MATCH($D$6,业绩录入!$D$9:$D$10001,0)),0)</f>
        <v>0</v>
      </c>
      <c r="FO6" s="257">
        <f>IFERROR(INDEX(业绩录入!FO$9:FO$10001,MATCH($D$6,业绩录入!$D$9:$D$10001,0)),0)</f>
        <v>0</v>
      </c>
      <c r="FP6" s="257">
        <f>IFERROR(INDEX(业绩录入!FP$9:FP$10001,MATCH($D$6,业绩录入!$D$9:$D$10001,0)),0)</f>
        <v>0</v>
      </c>
      <c r="FQ6" s="257">
        <f>IFERROR(INDEX(业绩录入!FQ$9:FQ$10001,MATCH($D$6,业绩录入!$D$9:$D$10001,0)),0)</f>
        <v>0</v>
      </c>
      <c r="FR6" s="257">
        <f>IFERROR(INDEX(业绩录入!FR$9:FR$10001,MATCH($D$6,业绩录入!$D$9:$D$10001,0)),0)</f>
        <v>0</v>
      </c>
      <c r="FS6" s="301">
        <f>IFERROR(INDEX(业绩录入!FS$9:FS$10001,MATCH($D$6,业绩录入!$D$9:$D$10001,0)),0)</f>
        <v>0</v>
      </c>
      <c r="FT6" s="302"/>
      <c r="FU6" s="302"/>
      <c r="FV6" s="305">
        <f>IFERROR(INDEX(业绩录入!FV$9:FV$10001,MATCH($D$6,业绩录入!$D$9:$D$10001,0)),0)</f>
        <v>0</v>
      </c>
      <c r="FW6" s="257">
        <f>IFERROR(INDEX(业绩录入!FW$9:FW$10001,MATCH($D$6,业绩录入!$D$9:$D$10001,0)),0)</f>
        <v>0</v>
      </c>
      <c r="FX6" s="257">
        <f>IFERROR(INDEX(业绩录入!FX$9:FX$10001,MATCH($D$6,业绩录入!$D$9:$D$10001,0)),0)</f>
        <v>0</v>
      </c>
      <c r="FY6" s="257">
        <f>IFERROR(INDEX(业绩录入!FY$9:FY$10001,MATCH($D$6,业绩录入!$D$9:$D$10001,0)),0)</f>
        <v>0</v>
      </c>
      <c r="FZ6" s="257">
        <f>IFERROR(INDEX(业绩录入!FZ$9:FZ$10001,MATCH($D$6,业绩录入!$D$9:$D$10001,0)),0)</f>
        <v>0</v>
      </c>
      <c r="GA6" s="257">
        <f>IFERROR(INDEX(业绩录入!GA$9:GA$10001,MATCH($D$6,业绩录入!$D$9:$D$10001,0)),0)</f>
        <v>0</v>
      </c>
      <c r="GB6" s="257" t="str">
        <f>IFERROR(INDEX(业绩录入!GB$9:GB$10001,MATCH($D$6,业绩录入!$D$9:$D$10001,0)),0)</f>
        <v/>
      </c>
      <c r="GC6" s="257" t="str">
        <f>IFERROR(INDEX(业绩录入!GC$9:GC$10001,MATCH($D$6,业绩录入!$D$9:$D$10001,0)),0)</f>
        <v/>
      </c>
      <c r="GD6" s="257" t="str">
        <f>IFERROR(INDEX(业绩录入!GD$9:GD$10001,MATCH($D$6,业绩录入!$D$9:$D$10001,0)),0)</f>
        <v/>
      </c>
      <c r="GE6" s="257" t="str">
        <f>IFERROR(INDEX(业绩录入!GE$9:GE$10001,MATCH($D$6,业绩录入!$D$9:$D$10001,0)),0)</f>
        <v/>
      </c>
      <c r="GF6" s="257">
        <f>IFERROR(INDEX(业绩录入!GF$9:GF$10001,MATCH($D$6,业绩录入!$D$9:$D$10001,0)),0)</f>
        <v>3</v>
      </c>
      <c r="GG6" s="257">
        <f>IFERROR(INDEX(业绩录入!GG$9:GG$10001,MATCH($D$6,业绩录入!$D$9:$D$10001,0)),0)</f>
        <v>0</v>
      </c>
      <c r="GH6" s="257">
        <f>IFERROR(INDEX(业绩录入!GH$9:GH$10001,MATCH($D$6,业绩录入!$D$9:$D$10001,0)),0)</f>
        <v>0</v>
      </c>
      <c r="GI6" s="257">
        <f>IFERROR(INDEX(业绩录入!GI$9:GI$10001,MATCH($D$6,业绩录入!$D$9:$D$10001,0)),0)</f>
        <v>0</v>
      </c>
      <c r="GJ6" s="257">
        <f>IFERROR(INDEX(业绩录入!GJ$9:GJ$10001,MATCH($D$6,业绩录入!$D$9:$D$10001,0)),0)</f>
        <v>0</v>
      </c>
      <c r="GK6" s="257">
        <f>IFERROR(INDEX(业绩录入!GK$9:GK$10001,MATCH($D$6,业绩录入!$D$9:$D$10001,0)),0)</f>
        <v>0</v>
      </c>
      <c r="GL6" s="257">
        <f>IFERROR(INDEX(业绩录入!GL$9:GL$10001,MATCH($D$6,业绩录入!$D$9:$D$10001,0)),0)</f>
        <v>0</v>
      </c>
      <c r="GM6" s="257">
        <f>IFERROR(INDEX(业绩录入!GM$9:GM$10001,MATCH($D$6,业绩录入!$D$9:$D$10001,0)),0)</f>
        <v>0</v>
      </c>
      <c r="GN6" s="257">
        <f>IFERROR(INDEX(业绩录入!GN$9:GN$10001,MATCH($D$6,业绩录入!$D$9:$D$10001,0)),0)</f>
        <v>0</v>
      </c>
      <c r="GO6" s="257">
        <f>IFERROR(INDEX(业绩录入!GO$9:GO$10001,MATCH($D$6,业绩录入!$D$9:$D$10001,0)),0)</f>
        <v>0</v>
      </c>
      <c r="GP6" s="257">
        <f>IFERROR(INDEX(业绩录入!GP$9:GP$10001,MATCH($D$6,业绩录入!$D$9:$D$10001,0)),0)</f>
        <v>0</v>
      </c>
      <c r="GQ6" s="257">
        <f>IFERROR(INDEX(业绩录入!GQ$9:GQ$10001,MATCH($D$6,业绩录入!$D$9:$D$10001,0)),0)</f>
        <v>0</v>
      </c>
      <c r="GR6" s="257">
        <f>IFERROR(INDEX(业绩录入!GR$9:GR$10001,MATCH($D$6,业绩录入!$D$9:$D$10001,0)),0)</f>
        <v>0</v>
      </c>
      <c r="GS6" s="257">
        <f>IFERROR(INDEX(业绩录入!GS$9:GS$10001,MATCH($D$6,业绩录入!$D$9:$D$10001,0)),0)</f>
        <v>0</v>
      </c>
      <c r="GT6" s="257">
        <f>IFERROR(INDEX(业绩录入!GT$9:GT$10001,MATCH($D$6,业绩录入!$D$9:$D$10001,0)),0)</f>
        <v>0</v>
      </c>
      <c r="GU6" s="257">
        <f>IFERROR(INDEX(业绩录入!GU$9:GU$10001,MATCH($D$6,业绩录入!$D$9:$D$10001,0)),0)</f>
        <v>0</v>
      </c>
      <c r="GV6" s="257">
        <f>IFERROR(INDEX(业绩录入!GV$9:GV$10001,MATCH($D$6,业绩录入!$D$9:$D$10001,0)),0)</f>
        <v>0</v>
      </c>
      <c r="GW6" s="257">
        <f>IFERROR(INDEX(业绩录入!GW$9:GW$10001,MATCH($D$6,业绩录入!$D$9:$D$10001,0)),0)</f>
        <v>0</v>
      </c>
      <c r="GX6" s="257">
        <f>IFERROR(INDEX(业绩录入!GX$9:GX$10001,MATCH($D$6,业绩录入!$D$9:$D$10001,0)),0)</f>
        <v>0</v>
      </c>
      <c r="GY6" s="257">
        <f>IFERROR(INDEX(业绩录入!GY$9:GY$10001,MATCH($D$6,业绩录入!$D$9:$D$10001,0)),0)</f>
        <v>0</v>
      </c>
      <c r="GZ6" s="257">
        <f>IFERROR(INDEX(业绩录入!GZ$9:GZ$10001,MATCH($D$6,业绩录入!$D$9:$D$10001,0)),0)</f>
        <v>0</v>
      </c>
      <c r="HA6" s="257">
        <f>IFERROR(INDEX(业绩录入!HA$9:HA$10001,MATCH($D$6,业绩录入!$D$9:$D$10001,0)),0)</f>
        <v>0</v>
      </c>
      <c r="HB6" s="257">
        <f>IFERROR(INDEX(业绩录入!HB$9:HB$10001,MATCH($D$6,业绩录入!$D$9:$D$10001,0)),0)</f>
        <v>0</v>
      </c>
      <c r="HC6" s="257">
        <f>IFERROR(INDEX(业绩录入!HC$9:HC$10001,MATCH($D$6,业绩录入!$D$9:$D$10001,0)),0)</f>
        <v>0</v>
      </c>
      <c r="HD6" s="257">
        <f>IFERROR(INDEX(业绩录入!HD$9:HD$10001,MATCH($D$6,业绩录入!$D$9:$D$10001,0)),0)</f>
        <v>0</v>
      </c>
      <c r="HE6" s="257">
        <f>IFERROR(INDEX(业绩录入!HE$9:HE$10001,MATCH($D$6,业绩录入!$D$9:$D$10001,0)),0)</f>
        <v>0</v>
      </c>
      <c r="HF6" s="257">
        <f>IFERROR(INDEX(业绩录入!HF$9:HF$10001,MATCH($D$6,业绩录入!$D$9:$D$10001,0)),0)</f>
        <v>0</v>
      </c>
      <c r="HG6" s="257">
        <f>IFERROR(INDEX(业绩录入!HG$9:HG$10001,MATCH($D$6,业绩录入!$D$9:$D$10001,0)),0)</f>
        <v>0</v>
      </c>
      <c r="HH6" s="301">
        <f>IFERROR(INDEX(业绩录入!HH$9:HH$10001,MATCH($D$6,业绩录入!$D$9:$D$10001,0)),0)</f>
        <v>0</v>
      </c>
      <c r="HI6" s="310">
        <f>IFERROR(INDEX(业绩录入!HI$9:HI$10001,MATCH($D$6,业绩录入!$D$9:$D$10001,0)),0)</f>
        <v>0</v>
      </c>
      <c r="HJ6" s="311">
        <f>IFERROR(INDEX(业绩录入!HJ$9:HJ$10001,MATCH($D$6,业绩录入!$D$9:$D$10001,0)),0)</f>
        <v>0</v>
      </c>
      <c r="HK6" s="310" t="str">
        <f>IFERROR(INDEX(业绩录入!HK$9:HK$10001,MATCH($D$6,业绩录入!$D$9:$D$10001,0)),0)</f>
        <v>化妆</v>
      </c>
      <c r="HL6" s="305">
        <f>IFERROR(INDEX(业绩录入!HL$9:HL$10001,MATCH($D$6,业绩录入!$D$9:$D$10001,0)),0)</f>
        <v>0</v>
      </c>
      <c r="HM6" s="257">
        <f>IFERROR(INDEX(业绩录入!HM$9:HM$10001,MATCH($D$6,业绩录入!$D$9:$D$10001,0)),0)</f>
        <v>0</v>
      </c>
      <c r="HN6" s="257">
        <f>IFERROR(INDEX(业绩录入!HN$9:HN$10001,MATCH($D$6,业绩录入!$D$9:$D$10001,0)),0)</f>
        <v>0</v>
      </c>
      <c r="HO6" s="257">
        <f>IFERROR(INDEX(业绩录入!HO$9:HO$10001,MATCH($D$6,业绩录入!$D$9:$D$10001,0)),0)</f>
        <v>0</v>
      </c>
      <c r="HP6" s="257">
        <f>IFERROR(INDEX(业绩录入!HP$9:HP$10001,MATCH($D$6,业绩录入!$D$9:$D$10001,0)),0)</f>
        <v>0</v>
      </c>
      <c r="HQ6" s="257">
        <f>IFERROR(INDEX(业绩录入!HQ$9:HQ$10001,MATCH($D$6,业绩录入!$D$9:$D$10001,0)),0)</f>
        <v>0</v>
      </c>
      <c r="HR6" s="257">
        <f>IFERROR(INDEX(业绩录入!HR$9:HR$10001,MATCH($D$6,业绩录入!$D$9:$D$10001,0)),0)</f>
        <v>0</v>
      </c>
      <c r="HS6" s="257">
        <f>IFERROR(INDEX(业绩录入!HS$9:HS$10001,MATCH($D$6,业绩录入!$D$9:$D$10001,0)),0)</f>
        <v>0</v>
      </c>
      <c r="HT6" s="257">
        <f>IFERROR(INDEX(业绩录入!HT$9:HT$10001,MATCH($D$6,业绩录入!$D$9:$D$10001,0)),0)</f>
        <v>0</v>
      </c>
      <c r="HU6" s="257">
        <f>IFERROR(INDEX(业绩录入!HU$9:HU$10001,MATCH($D$6,业绩录入!$D$9:$D$10001,0)),0)</f>
        <v>0</v>
      </c>
      <c r="HV6" s="257">
        <f>IFERROR(INDEX(业绩录入!HV$9:HV$10001,MATCH($D$6,业绩录入!$D$9:$D$10001,0)),0)</f>
        <v>0</v>
      </c>
      <c r="HW6" s="257">
        <f>IFERROR(INDEX(业绩录入!HW$9:HW$10001,MATCH($D$6,业绩录入!$D$9:$D$10001,0)),0)</f>
        <v>0</v>
      </c>
      <c r="HX6" s="257">
        <f>IFERROR(INDEX(业绩录入!HX$9:HX$10001,MATCH($D$6,业绩录入!$D$9:$D$10001,0)),0)</f>
        <v>0</v>
      </c>
      <c r="HY6" s="257">
        <f>IFERROR(INDEX(业绩录入!HY$9:HY$10001,MATCH($D$6,业绩录入!$D$9:$D$10001,0)),0)</f>
        <v>0</v>
      </c>
      <c r="HZ6" s="257">
        <f>IFERROR(INDEX(业绩录入!HZ$9:HZ$10001,MATCH($D$6,业绩录入!$D$9:$D$10001,0)),0)</f>
        <v>0</v>
      </c>
      <c r="IA6" s="257">
        <f>IFERROR(INDEX(业绩录入!IA$9:IA$10001,MATCH($D$6,业绩录入!$D$9:$D$10001,0)),0)</f>
        <v>0</v>
      </c>
      <c r="IB6" s="257">
        <f>IFERROR(INDEX(业绩录入!IB$9:IB$10001,MATCH($D$6,业绩录入!$D$9:$D$10001,0)),0)</f>
        <v>0</v>
      </c>
      <c r="IC6" s="257">
        <f>IFERROR(INDEX(业绩录入!IC$9:IC$10001,MATCH($D$6,业绩录入!$D$9:$D$10001,0)),0)</f>
        <v>0</v>
      </c>
      <c r="ID6" s="257">
        <f>IFERROR(INDEX(业绩录入!ID$9:ID$10001,MATCH($D$6,业绩录入!$D$9:$D$10001,0)),0)</f>
        <v>0</v>
      </c>
      <c r="IE6" s="257">
        <f>IFERROR(INDEX(业绩录入!IE$9:IE$10001,MATCH($D$6,业绩录入!$D$9:$D$10001,0)),0)</f>
        <v>0</v>
      </c>
      <c r="IF6" s="257">
        <f>IFERROR(INDEX(业绩录入!IF$9:IF$10001,MATCH($D$6,业绩录入!$D$9:$D$10001,0)),0)</f>
        <v>0</v>
      </c>
      <c r="IG6" s="257">
        <f>IFERROR(INDEX(业绩录入!IG$9:IG$10001,MATCH($D$6,业绩录入!$D$9:$D$10001,0)),0)</f>
        <v>0</v>
      </c>
      <c r="IH6" s="257">
        <f>IFERROR(INDEX(业绩录入!IH$9:IH$10001,MATCH($D$6,业绩录入!$D$9:$D$10001,0)),0)</f>
        <v>0</v>
      </c>
      <c r="II6" s="257">
        <f>IFERROR(INDEX(业绩录入!II$9:II$10001,MATCH($D$6,业绩录入!$D$9:$D$10001,0)),0)</f>
        <v>0</v>
      </c>
      <c r="IJ6" s="257">
        <f>IFERROR(INDEX(业绩录入!IJ$9:IJ$10001,MATCH($D$6,业绩录入!$D$9:$D$10001,0)),0)</f>
        <v>0</v>
      </c>
      <c r="IK6" s="257">
        <f>IFERROR(INDEX(业绩录入!IK$9:IK$10001,MATCH($D$6,业绩录入!$D$9:$D$10001,0)),0)</f>
        <v>0</v>
      </c>
      <c r="IL6" s="257">
        <f>IFERROR(INDEX(业绩录入!IL$9:IL$10001,MATCH($D$6,业绩录入!$D$9:$D$10001,0)),0)</f>
        <v>0</v>
      </c>
      <c r="IM6" s="257">
        <f>IFERROR(INDEX(业绩录入!IM$9:IM$10001,MATCH($D$6,业绩录入!$D$9:$D$10001,0)),0)</f>
        <v>0</v>
      </c>
      <c r="IN6" s="257">
        <f>IFERROR(INDEX(业绩录入!IN$9:IN$10001,MATCH($D$6,业绩录入!$D$9:$D$10001,0)),0)</f>
        <v>0</v>
      </c>
      <c r="IO6" s="257">
        <f>IFERROR(INDEX(业绩录入!IO$9:IO$10001,MATCH($D$6,业绩录入!$D$9:$D$10001,0)),0)</f>
        <v>5</v>
      </c>
      <c r="IP6" s="257">
        <f>IFERROR(INDEX(业绩录入!IP$9:IP$10001,MATCH($D$6,业绩录入!$D$9:$D$10001,0)),0)</f>
        <v>0</v>
      </c>
      <c r="IQ6" s="257">
        <f>IFERROR(INDEX(业绩录入!IQ$9:IQ$10001,MATCH($D$6,业绩录入!$D$9:$D$10001,0)),0)</f>
        <v>0</v>
      </c>
      <c r="IR6" s="257">
        <f>IFERROR(INDEX(业绩录入!IR$9:IR$10001,MATCH($D$6,业绩录入!$D$9:$D$10001,0)),0)</f>
        <v>0</v>
      </c>
      <c r="IS6" s="257">
        <f>IFERROR(INDEX(业绩录入!IS$9:IS$10001,MATCH($D$6,业绩录入!$D$9:$D$10001,0)),0)</f>
        <v>0</v>
      </c>
      <c r="IT6" s="257">
        <f>IFERROR(INDEX(业绩录入!IT$9:IT$10001,MATCH($D$6,业绩录入!$D$9:$D$10001,0)),0)</f>
        <v>0</v>
      </c>
      <c r="IU6" s="257">
        <f>IFERROR(INDEX(业绩录入!IU$9:IU$10001,MATCH($D$6,业绩录入!$D$9:$D$10001,0)),0)</f>
        <v>0</v>
      </c>
      <c r="IV6" s="257">
        <f>IFERROR(INDEX(业绩录入!IV$9:IV$10001,MATCH($D$6,业绩录入!$D$9:$D$10001,0)),0)</f>
        <v>0</v>
      </c>
      <c r="IW6" s="257">
        <f>IFERROR(INDEX(业绩录入!IW$9:IW$10001,MATCH($D$6,业绩录入!$D$9:$D$10001,0)),0)</f>
        <v>0</v>
      </c>
      <c r="IX6" s="257">
        <f>IFERROR(INDEX(业绩录入!IX$9:IX$10001,MATCH($D$6,业绩录入!$D$9:$D$10001,0)),0)</f>
        <v>0</v>
      </c>
      <c r="IY6" s="257">
        <f>IFERROR(INDEX(业绩录入!IY$9:IY$10001,MATCH($D$6,业绩录入!$D$9:$D$10001,0)),0)</f>
        <v>0</v>
      </c>
      <c r="IZ6" s="257">
        <f>IFERROR(INDEX(业绩录入!IZ$9:IZ$10001,MATCH($D$6,业绩录入!$D$9:$D$10001,0)),0)</f>
        <v>0</v>
      </c>
      <c r="JA6" s="257">
        <f>IFERROR(INDEX(业绩录入!JA$9:JA$10001,MATCH($D$6,业绩录入!$D$9:$D$10001,0)),0)</f>
        <v>0</v>
      </c>
      <c r="JB6" s="257">
        <f>IFERROR(INDEX(业绩录入!JB$9:JB$10001,MATCH($D$6,业绩录入!$D$9:$D$10001,0)),0)</f>
        <v>0</v>
      </c>
      <c r="JC6" s="257">
        <f>IFERROR(INDEX(业绩录入!JC$9:JC$10001,MATCH($D$6,业绩录入!$D$9:$D$10001,0)),0)</f>
        <v>0</v>
      </c>
      <c r="JD6" s="257">
        <f>IFERROR(INDEX(业绩录入!JD$9:JD$10001,MATCH($D$6,业绩录入!$D$9:$D$10001,0)),0)</f>
        <v>0</v>
      </c>
      <c r="JE6" s="257">
        <f>IFERROR(INDEX(业绩录入!JE$9:JE$10001,MATCH($D$6,业绩录入!$D$9:$D$10001,0)),0)</f>
        <v>0</v>
      </c>
      <c r="JF6" s="257">
        <f>IFERROR(INDEX(业绩录入!JF$9:JF$10001,MATCH($D$6,业绩录入!$D$9:$D$10001,0)),0)</f>
        <v>0</v>
      </c>
      <c r="JG6" s="257">
        <f>IFERROR(INDEX(业绩录入!JG$9:JG$10001,MATCH($D$6,业绩录入!$D$9:$D$10001,0)),0)</f>
        <v>0</v>
      </c>
      <c r="JH6" s="257">
        <f>IFERROR(INDEX(业绩录入!JH$9:JH$10001,MATCH($D$6,业绩录入!$D$9:$D$10001,0)),0)</f>
        <v>0</v>
      </c>
      <c r="JI6" s="257">
        <f>IFERROR(INDEX(业绩录入!JI$9:JI$10001,MATCH($D$6,业绩录入!$D$9:$D$10001,0)),0)</f>
        <v>0</v>
      </c>
      <c r="JJ6" s="257">
        <f>IFERROR(INDEX(业绩录入!JJ$9:JJ$10001,MATCH($D$6,业绩录入!$D$9:$D$10001,0)),0)</f>
        <v>0</v>
      </c>
      <c r="JK6" s="257">
        <f>IFERROR(INDEX(业绩录入!JK$9:JK$10001,MATCH($D$6,业绩录入!$D$9:$D$10001,0)),0)</f>
        <v>0</v>
      </c>
      <c r="JL6" s="257">
        <f>IFERROR(INDEX(业绩录入!JL$9:JL$10001,MATCH($D$6,业绩录入!$D$9:$D$10001,0)),0)</f>
        <v>0</v>
      </c>
      <c r="JM6" s="257">
        <f>IFERROR(INDEX(业绩录入!JM$9:JM$10001,MATCH($D$6,业绩录入!$D$9:$D$10001,0)),0)</f>
        <v>0</v>
      </c>
      <c r="JN6" s="257">
        <f>IFERROR(INDEX(业绩录入!JN$9:JN$10001,MATCH($D$6,业绩录入!$D$9:$D$10001,0)),0)</f>
        <v>0</v>
      </c>
      <c r="JO6" s="257">
        <f>IFERROR(INDEX(业绩录入!JO$9:JO$10001,MATCH($D$6,业绩录入!$D$9:$D$10001,0)),0)</f>
        <v>0</v>
      </c>
      <c r="JP6" s="257">
        <f>IFERROR(INDEX(业绩录入!JP$9:JP$10001,MATCH($D$6,业绩录入!$D$9:$D$10001,0)),0)</f>
        <v>0</v>
      </c>
      <c r="JQ6" s="257">
        <f>IFERROR(INDEX(业绩录入!JQ$9:JQ$10001,MATCH($D$6,业绩录入!$D$9:$D$10001,0)),0)</f>
        <v>0</v>
      </c>
      <c r="JR6" s="257">
        <f>IFERROR(INDEX(业绩录入!JR$9:JR$10001,MATCH($D$6,业绩录入!$D$9:$D$10001,0)),0)</f>
        <v>0</v>
      </c>
      <c r="JS6" s="257" t="str">
        <f>IFERROR(INDEX(业绩录入!JS$9:JS$10001,MATCH($D$6,业绩录入!$D$9:$D$10001,0)),0)</f>
        <v>2019/10/18</v>
      </c>
      <c r="JT6" s="257">
        <f>IFERROR(INDEX(业绩录入!JT$9:JT$10001,MATCH($D$6,业绩录入!$D$9:$D$10001,0)),0)</f>
        <v>0</v>
      </c>
      <c r="JU6" s="257">
        <f>IFERROR(INDEX(业绩录入!JU$9:JU$10001,MATCH($D$6,业绩录入!$D$9:$D$10001,0)),0)</f>
        <v>0</v>
      </c>
      <c r="JV6" s="257">
        <f>IFERROR(INDEX(业绩录入!JV$9:JV$10001,MATCH($D$6,业绩录入!$D$9:$D$10001,0)),0)</f>
        <v>0</v>
      </c>
      <c r="JW6" s="257">
        <f>IFERROR(INDEX(业绩录入!JW$9:JW$10001,MATCH($D$6,业绩录入!$D$9:$D$10001,0)),0)</f>
        <v>0</v>
      </c>
      <c r="JX6" s="257">
        <f>IFERROR(INDEX(业绩录入!JX$9:JX$10001,MATCH($D$6,业绩录入!$D$9:$D$10001,0)),0)</f>
        <v>0</v>
      </c>
      <c r="JY6" s="257">
        <f>IFERROR(INDEX(业绩录入!JY$9:JY$10001,MATCH($D$6,业绩录入!$D$9:$D$10001,0)),0)</f>
        <v>0</v>
      </c>
      <c r="JZ6" s="257">
        <f>IFERROR(INDEX(业绩录入!JZ$9:JZ$10001,MATCH($D$6,业绩录入!$D$9:$D$10001,0)),0)</f>
        <v>0</v>
      </c>
      <c r="KA6" s="257">
        <f>IFERROR(INDEX(业绩录入!KA$9:KA$10001,MATCH($D$6,业绩录入!$D$9:$D$10001,0)),0)</f>
        <v>0</v>
      </c>
      <c r="KB6" s="257">
        <f>IFERROR(INDEX(业绩录入!KB$9:KB$10001,MATCH($D$6,业绩录入!$D$9:$D$10001,0)),0)</f>
        <v>0</v>
      </c>
      <c r="KC6" s="257">
        <f>IFERROR(INDEX(业绩录入!KC$9:KC$10001,MATCH($D$6,业绩录入!$D$9:$D$10001,0)),0)</f>
        <v>0</v>
      </c>
      <c r="KD6" s="257">
        <f>IFERROR(INDEX(业绩录入!KD$9:KD$10001,MATCH($D$6,业绩录入!$D$9:$D$10001,0)),0)</f>
        <v>0</v>
      </c>
      <c r="KE6" s="257">
        <f>IFERROR(INDEX(业绩录入!KE$9:KE$10001,MATCH($D$6,业绩录入!$D$9:$D$10001,0)),0)</f>
        <v>0</v>
      </c>
      <c r="KF6" s="257">
        <f>IFERROR(INDEX(业绩录入!KF$9:KF$10001,MATCH($D$6,业绩录入!$D$9:$D$10001,0)),0)</f>
        <v>0</v>
      </c>
      <c r="KG6" s="257">
        <f>IFERROR(INDEX(业绩录入!KG$9:KG$10001,MATCH($D$6,业绩录入!$D$9:$D$10001,0)),0)</f>
        <v>0</v>
      </c>
      <c r="KH6" s="257">
        <f>IFERROR(INDEX(业绩录入!KH$9:KH$10001,MATCH($D$6,业绩录入!$D$9:$D$10001,0)),0)</f>
        <v>0</v>
      </c>
      <c r="KI6" s="257">
        <f>IFERROR(INDEX(业绩录入!KI$9:KI$10001,MATCH($D$6,业绩录入!$D$9:$D$10001,0)),0)</f>
        <v>0</v>
      </c>
      <c r="KJ6" s="257">
        <f>IFERROR(INDEX(业绩录入!KJ$9:KJ$10001,MATCH($D$6,业绩录入!$D$9:$D$10001,0)),0)</f>
        <v>0</v>
      </c>
      <c r="KK6" s="257">
        <f>IFERROR(INDEX(业绩录入!KK$9:KK$10001,MATCH($D$6,业绩录入!$D$9:$D$10001,0)),0)</f>
        <v>0</v>
      </c>
      <c r="KL6" s="257">
        <f>IFERROR(INDEX(业绩录入!KL$9:KL$10001,MATCH($D$6,业绩录入!$D$9:$D$10001,0)),0)</f>
        <v>0</v>
      </c>
      <c r="KM6" s="257">
        <f>IFERROR(INDEX(业绩录入!KM$9:KM$10001,MATCH($D$6,业绩录入!$D$9:$D$10001,0)),0)</f>
        <v>0</v>
      </c>
      <c r="KN6" s="257">
        <f>IFERROR(INDEX(业绩录入!KN$9:KN$10001,MATCH($D$6,业绩录入!$D$9:$D$10001,0)),0)</f>
        <v>0</v>
      </c>
      <c r="KO6" s="257">
        <f>IFERROR(INDEX(业绩录入!KO$9:KO$10001,MATCH($D$6,业绩录入!$D$9:$D$10001,0)),0)</f>
        <v>0</v>
      </c>
      <c r="KP6" s="257">
        <f>IFERROR(INDEX(业绩录入!KP$9:KP$10001,MATCH($D$6,业绩录入!$D$9:$D$10001,0)),0)</f>
        <v>0</v>
      </c>
      <c r="KQ6" s="257">
        <f>IFERROR(INDEX(业绩录入!KQ$9:KQ$10001,MATCH($D$6,业绩录入!$D$9:$D$10001,0)),0)</f>
        <v>0</v>
      </c>
      <c r="KR6" s="257">
        <f>IFERROR(INDEX(业绩录入!KR$9:KR$10001,MATCH($D$6,业绩录入!$D$9:$D$10001,0)),0)</f>
        <v>0</v>
      </c>
      <c r="KS6" s="257">
        <f>IFERROR(INDEX(业绩录入!KS$9:KS$10001,MATCH($D$6,业绩录入!$D$9:$D$10001,0)),0)</f>
        <v>0</v>
      </c>
      <c r="KT6" s="257">
        <f>IFERROR(INDEX(业绩录入!KT$9:KT$10001,MATCH($D$6,业绩录入!$D$9:$D$10001,0)),0)</f>
        <v>0</v>
      </c>
      <c r="KU6" s="257">
        <f>IFERROR(INDEX(业绩录入!KU$9:KU$10001,MATCH($D$6,业绩录入!$D$9:$D$10001,0)),0)</f>
        <v>0</v>
      </c>
      <c r="KV6" s="257">
        <f>IFERROR(INDEX(业绩录入!KV$9:KV$10001,MATCH($D$6,业绩录入!$D$9:$D$10001,0)),0)</f>
        <v>0</v>
      </c>
      <c r="KW6" s="257" t="str">
        <f>IFERROR(INDEX(业绩录入!KW$9:KW$10001,MATCH($D$6,业绩录入!$D$9:$D$10001,0)),0)</f>
        <v>雷艳</v>
      </c>
      <c r="KX6" s="257">
        <f>IFERROR(INDEX(业绩录入!KX$9:KX$10001,MATCH($D$6,业绩录入!$D$9:$D$10001,0)),0)</f>
        <v>0</v>
      </c>
      <c r="KY6" s="257">
        <f>IFERROR(INDEX(业绩录入!KY$9:KY$10001,MATCH($D$6,业绩录入!$D$9:$D$10001,0)),0)</f>
        <v>0</v>
      </c>
      <c r="KZ6" s="257">
        <f>IFERROR(INDEX(业绩录入!KZ$9:KZ$10001,MATCH($D$6,业绩录入!$D$9:$D$10001,0)),0)</f>
        <v>0</v>
      </c>
      <c r="LA6" s="257">
        <f>IFERROR(INDEX(业绩录入!LA$9:LA$10001,MATCH($D$6,业绩录入!$D$9:$D$10001,0)),0)</f>
        <v>0</v>
      </c>
      <c r="LB6" s="257">
        <f>IFERROR(INDEX(业绩录入!LB$9:LB$10001,MATCH($D$6,业绩录入!$D$9:$D$10001,0)),0)</f>
        <v>0</v>
      </c>
      <c r="LC6" s="257">
        <f>IFERROR(INDEX(业绩录入!LC$9:LC$10001,MATCH($D$6,业绩录入!$D$9:$D$10001,0)),0)</f>
        <v>0</v>
      </c>
      <c r="LD6" s="257">
        <f>IFERROR(INDEX(业绩录入!LD$9:LD$10001,MATCH($D$6,业绩录入!$D$9:$D$10001,0)),0)</f>
        <v>0</v>
      </c>
      <c r="LE6" s="257">
        <f>IFERROR(INDEX(业绩录入!LE$9:LE$10001,MATCH($D$6,业绩录入!$D$9:$D$10001,0)),0)</f>
        <v>0</v>
      </c>
      <c r="LF6" s="257">
        <f>IFERROR(INDEX(业绩录入!LF$9:LF$10001,MATCH($D$6,业绩录入!$D$9:$D$10001,0)),0)</f>
        <v>0</v>
      </c>
      <c r="LG6" s="257">
        <f>IFERROR(INDEX(业绩录入!LG$9:LG$10001,MATCH($D$6,业绩录入!$D$9:$D$10001,0)),0)</f>
        <v>0</v>
      </c>
      <c r="LH6" s="257">
        <f>IFERROR(INDEX(业绩录入!LH$9:LH$10001,MATCH($D$6,业绩录入!$D$9:$D$10001,0)),0)</f>
        <v>0</v>
      </c>
      <c r="LI6" s="257">
        <f>IFERROR(INDEX(业绩录入!LI$9:LI$10001,MATCH($D$6,业绩录入!$D$9:$D$10001,0)),0)</f>
        <v>0</v>
      </c>
      <c r="LJ6" s="257">
        <f>IFERROR(INDEX(业绩录入!LJ$9:LJ$10001,MATCH($D$6,业绩录入!$D$9:$D$10001,0)),0)</f>
        <v>0</v>
      </c>
      <c r="LK6" s="257">
        <f>IFERROR(INDEX(业绩录入!LK$9:LK$10001,MATCH($D$6,业绩录入!$D$9:$D$10001,0)),0)</f>
        <v>0</v>
      </c>
      <c r="LL6" s="257">
        <f>IFERROR(INDEX(业绩录入!LL$9:LL$10001,MATCH($D$6,业绩录入!$D$9:$D$10001,0)),0)</f>
        <v>0</v>
      </c>
      <c r="LM6" s="257">
        <f>IFERROR(INDEX(业绩录入!LM$9:LM$10001,MATCH($D$6,业绩录入!$D$9:$D$10001,0)),0)</f>
        <v>0</v>
      </c>
      <c r="LN6" s="257">
        <f>IFERROR(INDEX(业绩录入!LN$9:LN$10001,MATCH($D$6,业绩录入!$D$9:$D$10001,0)),0)</f>
        <v>0</v>
      </c>
      <c r="LO6" s="257">
        <f>IFERROR(INDEX(业绩录入!LO$9:LO$10001,MATCH($D$6,业绩录入!$D$9:$D$10001,0)),0)</f>
        <v>0</v>
      </c>
      <c r="LP6" s="257">
        <f>IFERROR(INDEX(业绩录入!LP$9:LP$10001,MATCH($D$6,业绩录入!$D$9:$D$10001,0)),0)</f>
        <v>0</v>
      </c>
      <c r="LQ6" s="257">
        <f>IFERROR(INDEX(业绩录入!LQ$9:LQ$10001,MATCH($D$6,业绩录入!$D$9:$D$10001,0)),0)</f>
        <v>0</v>
      </c>
      <c r="LR6" s="257">
        <f>IFERROR(INDEX(业绩录入!LR$9:LR$10001,MATCH($D$6,业绩录入!$D$9:$D$10001,0)),0)</f>
        <v>0</v>
      </c>
      <c r="LS6" s="257">
        <f>IFERROR(INDEX(业绩录入!LS$9:LS$10001,MATCH($D$6,业绩录入!$D$9:$D$10001,0)),0)</f>
        <v>0</v>
      </c>
      <c r="LT6" s="257">
        <f>IFERROR(INDEX(业绩录入!LT$9:LT$10001,MATCH($D$6,业绩录入!$D$9:$D$10001,0)),0)</f>
        <v>0</v>
      </c>
      <c r="LU6" s="257">
        <f>IFERROR(INDEX(业绩录入!LU$9:LU$10001,MATCH($D$6,业绩录入!$D$9:$D$10001,0)),0)</f>
        <v>0</v>
      </c>
      <c r="LV6" s="257">
        <f>IFERROR(INDEX(业绩录入!LV$9:LV$10001,MATCH($D$6,业绩录入!$D$9:$D$10001,0)),0)</f>
        <v>0</v>
      </c>
      <c r="LW6" s="257">
        <f>IFERROR(INDEX(业绩录入!LW$9:LW$10001,MATCH($D$6,业绩录入!$D$9:$D$10001,0)),0)</f>
        <v>0</v>
      </c>
      <c r="LX6" s="257">
        <f>IFERROR(INDEX(业绩录入!LX$9:LX$10001,MATCH($D$6,业绩录入!$D$9:$D$10001,0)),0)</f>
        <v>0</v>
      </c>
      <c r="LY6" s="257">
        <f>IFERROR(INDEX(业绩录入!LY$9:LY$10001,MATCH($D$6,业绩录入!$D$9:$D$10001,0)),0)</f>
        <v>0</v>
      </c>
      <c r="LZ6" s="257">
        <f>IFERROR(INDEX(业绩录入!LZ$9:LZ$10001,MATCH($D$6,业绩录入!$D$9:$D$10001,0)),0)</f>
        <v>0</v>
      </c>
      <c r="MA6" s="257">
        <f>IFERROR(INDEX(业绩录入!MA$9:MA$10001,MATCH($D$6,业绩录入!$D$9:$D$10001,0)),0)</f>
        <v>350</v>
      </c>
      <c r="MB6" s="257">
        <f>IFERROR(INDEX(业绩录入!MB$9:MB$10001,MATCH($D$6,业绩录入!$D$9:$D$10001,0)),0)</f>
        <v>0</v>
      </c>
      <c r="MC6" s="257">
        <f>IFERROR(INDEX(业绩录入!MC$9:MC$10001,MATCH($D$6,业绩录入!$D$9:$D$10001,0)),0)</f>
        <v>0</v>
      </c>
      <c r="MD6" s="257">
        <f>IFERROR(INDEX(业绩录入!MD$9:MD$10001,MATCH($D$6,业绩录入!$D$9:$D$10001,0)),0)</f>
        <v>0</v>
      </c>
      <c r="ME6" s="257">
        <f>IFERROR(INDEX(业绩录入!ME$9:ME$10001,MATCH($D$6,业绩录入!$D$9:$D$10001,0)),0)</f>
        <v>0</v>
      </c>
      <c r="MF6" s="257">
        <f>IFERROR(INDEX(业绩录入!MF$9:MF$10001,MATCH($D$6,业绩录入!$D$9:$D$10001,0)),0)</f>
        <v>0</v>
      </c>
      <c r="MG6" s="257">
        <f>IFERROR(INDEX(业绩录入!MG$9:MG$10001,MATCH($D$6,业绩录入!$D$9:$D$10001,0)),0)</f>
        <v>0</v>
      </c>
      <c r="MH6" s="257">
        <f>IFERROR(INDEX(业绩录入!MH$9:MH$10001,MATCH($D$6,业绩录入!$D$9:$D$10001,0)),0)</f>
        <v>0</v>
      </c>
      <c r="MI6" s="257">
        <f>IFERROR(INDEX(业绩录入!MI$9:MI$10001,MATCH($D$6,业绩录入!$D$9:$D$10001,0)),0)</f>
        <v>0</v>
      </c>
      <c r="MJ6" s="257">
        <f>IFERROR(INDEX(业绩录入!MJ$9:MJ$10001,MATCH($D$6,业绩录入!$D$9:$D$10001,0)),0)</f>
        <v>0</v>
      </c>
      <c r="MK6" s="257">
        <f>IFERROR(INDEX(业绩录入!MK$9:MK$10001,MATCH($D$6,业绩录入!$D$9:$D$10001,0)),0)</f>
        <v>0</v>
      </c>
      <c r="ML6" s="257">
        <f>IFERROR(INDEX(业绩录入!ML$9:ML$10001,MATCH($D$6,业绩录入!$D$9:$D$10001,0)),0)</f>
        <v>0</v>
      </c>
      <c r="MM6" s="257">
        <f>IFERROR(INDEX(业绩录入!MM$9:MM$10001,MATCH($D$6,业绩录入!$D$9:$D$10001,0)),0)</f>
        <v>0</v>
      </c>
      <c r="MN6" s="257">
        <f>IFERROR(INDEX(业绩录入!MN$9:MN$10001,MATCH($D$6,业绩录入!$D$9:$D$10001,0)),0)</f>
        <v>0</v>
      </c>
      <c r="MO6" s="257">
        <f>IFERROR(INDEX(业绩录入!MO$9:MO$10001,MATCH($D$6,业绩录入!$D$9:$D$10001,0)),0)</f>
        <v>0</v>
      </c>
      <c r="MP6" s="257">
        <f>IFERROR(INDEX(业绩录入!MP$9:MP$10001,MATCH($D$6,业绩录入!$D$9:$D$10001,0)),0)</f>
        <v>0</v>
      </c>
      <c r="MQ6" s="257">
        <f>IFERROR(INDEX(业绩录入!MQ$9:MQ$10001,MATCH($D$6,业绩录入!$D$9:$D$10001,0)),0)</f>
        <v>0</v>
      </c>
      <c r="MR6" s="257">
        <f>IFERROR(INDEX(业绩录入!MR$9:MR$10001,MATCH($D$6,业绩录入!$D$9:$D$10001,0)),0)</f>
        <v>0</v>
      </c>
      <c r="MS6" s="257">
        <f>IFERROR(INDEX(业绩录入!MS$9:MS$10001,MATCH($D$6,业绩录入!$D$9:$D$10001,0)),0)</f>
        <v>0</v>
      </c>
      <c r="MT6" s="257">
        <f>IFERROR(INDEX(业绩录入!MT$9:MT$10001,MATCH($D$6,业绩录入!$D$9:$D$10001,0)),0)</f>
        <v>0</v>
      </c>
      <c r="MU6" s="257">
        <f>IFERROR(INDEX(业绩录入!MU$9:MU$10001,MATCH($D$6,业绩录入!$D$9:$D$10001,0)),0)</f>
        <v>0</v>
      </c>
      <c r="MV6" s="257">
        <f>IFERROR(INDEX(业绩录入!MV$9:MV$10001,MATCH($D$6,业绩录入!$D$9:$D$10001,0)),0)</f>
        <v>0</v>
      </c>
      <c r="MW6" s="257">
        <f>IFERROR(INDEX(业绩录入!MW$9:MW$10001,MATCH($D$6,业绩录入!$D$9:$D$10001,0)),0)</f>
        <v>0</v>
      </c>
      <c r="MX6" s="257">
        <f>IFERROR(INDEX(业绩录入!MX$9:MX$10001,MATCH($D$6,业绩录入!$D$9:$D$10001,0)),0)</f>
        <v>0</v>
      </c>
      <c r="MY6" s="257">
        <f>IFERROR(INDEX(业绩录入!MY$9:MY$10001,MATCH($D$6,业绩录入!$D$9:$D$10001,0)),0)</f>
        <v>0</v>
      </c>
      <c r="MZ6" s="257">
        <f>IFERROR(INDEX(业绩录入!MZ$9:MZ$10001,MATCH($D$6,业绩录入!$D$9:$D$10001,0)),0)</f>
        <v>0</v>
      </c>
      <c r="NA6" s="257">
        <f>IFERROR(INDEX(业绩录入!NA$9:NA$10001,MATCH($D$6,业绩录入!$D$9:$D$10001,0)),0)</f>
        <v>0</v>
      </c>
      <c r="NB6" s="257">
        <f>IFERROR(INDEX(业绩录入!NB$9:NB$10001,MATCH($D$6,业绩录入!$D$9:$D$10001,0)),0)</f>
        <v>0</v>
      </c>
      <c r="NC6" s="257">
        <f>IFERROR(INDEX(业绩录入!NC$9:NC$10001,MATCH($D$6,业绩录入!$D$9:$D$10001,0)),0)</f>
        <v>0</v>
      </c>
      <c r="ND6" s="257">
        <f>IFERROR(INDEX(业绩录入!ND$9:ND$10001,MATCH($D$6,业绩录入!$D$9:$D$10001,0)),0)</f>
        <v>0</v>
      </c>
      <c r="NE6" s="257" t="str">
        <f>IFERROR(INDEX(业绩录入!NE$9:NE$10001,MATCH($D$6,业绩录入!$D$9:$D$10001,0)),0)</f>
        <v>完成✔</v>
      </c>
      <c r="NF6" s="257">
        <f>IFERROR(INDEX(业绩录入!NF$9:NF$10001,MATCH($D$6,业绩录入!$D$9:$D$10001,0)),0)</f>
        <v>0</v>
      </c>
      <c r="NG6" s="257">
        <f>IFERROR(INDEX(业绩录入!NG$9:NG$10001,MATCH($D$6,业绩录入!$D$9:$D$10001,0)),0)</f>
        <v>0</v>
      </c>
      <c r="NH6" s="257">
        <f>IFERROR(INDEX(业绩录入!NH$9:NH$10001,MATCH($D$6,业绩录入!$D$9:$D$10001,0)),0)</f>
        <v>0</v>
      </c>
      <c r="NI6" s="257">
        <f>IFERROR(INDEX(业绩录入!NI$9:NI$10001,MATCH($D$6,业绩录入!$D$9:$D$10001,0)),0)</f>
        <v>0</v>
      </c>
      <c r="NJ6" s="257">
        <f>IFERROR(INDEX(业绩录入!NJ$9:NJ$10001,MATCH($D$6,业绩录入!$D$9:$D$10001,0)),0)</f>
        <v>0</v>
      </c>
      <c r="NK6" s="257">
        <f>IFERROR(INDEX(业绩录入!NK$9:NK$10001,MATCH($D$6,业绩录入!$D$9:$D$10001,0)),0)</f>
        <v>0</v>
      </c>
      <c r="NL6" s="257">
        <f>IFERROR(INDEX(业绩录入!NL$9:NL$10001,MATCH($D$6,业绩录入!$D$9:$D$10001,0)),0)</f>
        <v>0</v>
      </c>
      <c r="NM6" s="257">
        <f>IFERROR(INDEX(业绩录入!NM$9:NM$10001,MATCH($D$6,业绩录入!$D$9:$D$10001,0)),0)</f>
        <v>0</v>
      </c>
      <c r="NN6" s="257">
        <f>IFERROR(INDEX(业绩录入!NN$9:NN$10001,MATCH($D$6,业绩录入!$D$9:$D$10001,0)),0)</f>
        <v>0</v>
      </c>
      <c r="NO6" s="257">
        <f>IFERROR(INDEX(业绩录入!NO$9:NO$10001,MATCH($D$6,业绩录入!$D$9:$D$10001,0)),0)</f>
        <v>0</v>
      </c>
      <c r="NP6" s="257">
        <f>IFERROR(INDEX(业绩录入!NP$9:NP$10001,MATCH($D$6,业绩录入!$D$9:$D$10001,0)),0)</f>
        <v>0</v>
      </c>
      <c r="NQ6" s="257">
        <f>IFERROR(INDEX(业绩录入!NQ$9:NQ$10001,MATCH($D$6,业绩录入!$D$9:$D$10001,0)),0)</f>
        <v>0</v>
      </c>
      <c r="NR6" s="257">
        <f>IFERROR(INDEX(业绩录入!NR$9:NR$10001,MATCH($D$6,业绩录入!$D$9:$D$10001,0)),0)</f>
        <v>0</v>
      </c>
      <c r="NS6" s="257">
        <f>IFERROR(INDEX(业绩录入!NS$9:NS$10001,MATCH($D$6,业绩录入!$D$9:$D$10001,0)),0)</f>
        <v>0</v>
      </c>
      <c r="NT6" s="257">
        <f>IFERROR(INDEX(业绩录入!NT$9:NT$10001,MATCH($D$6,业绩录入!$D$9:$D$10001,0)),0)</f>
        <v>0</v>
      </c>
      <c r="NU6" s="257">
        <f>IFERROR(INDEX(业绩录入!NU$9:NU$10001,MATCH($D$6,业绩录入!$D$9:$D$10001,0)),0)</f>
        <v>0</v>
      </c>
      <c r="NV6" s="257">
        <f>IFERROR(INDEX(业绩录入!NV$9:NV$10001,MATCH($D$6,业绩录入!$D$9:$D$10001,0)),0)</f>
        <v>0</v>
      </c>
      <c r="NW6" s="257">
        <f>IFERROR(INDEX(业绩录入!NW$9:NW$10001,MATCH($D$6,业绩录入!$D$9:$D$10001,0)),0)</f>
        <v>0</v>
      </c>
      <c r="NX6" s="257">
        <f>IFERROR(INDEX(业绩录入!NX$9:NX$10001,MATCH($D$6,业绩录入!$D$9:$D$10001,0)),0)</f>
        <v>0</v>
      </c>
      <c r="NY6" s="257">
        <f>IFERROR(INDEX(业绩录入!NY$9:NY$10001,MATCH($D$6,业绩录入!$D$9:$D$10001,0)),0)</f>
        <v>0</v>
      </c>
      <c r="NZ6" s="257">
        <f>IFERROR(INDEX(业绩录入!NZ$9:NZ$10001,MATCH($D$6,业绩录入!$D$9:$D$10001,0)),0)</f>
        <v>0</v>
      </c>
      <c r="OA6" s="257">
        <f>IFERROR(INDEX(业绩录入!OA$9:OA$10001,MATCH($D$6,业绩录入!$D$9:$D$10001,0)),0)</f>
        <v>0</v>
      </c>
      <c r="OB6" s="257">
        <f>IFERROR(INDEX(业绩录入!OB$9:OB$10001,MATCH($D$6,业绩录入!$D$9:$D$10001,0)),0)</f>
        <v>0</v>
      </c>
      <c r="OC6" s="257">
        <f>IFERROR(INDEX(业绩录入!OC$9:OC$10001,MATCH($D$6,业绩录入!$D$9:$D$10001,0)),0)</f>
        <v>0</v>
      </c>
      <c r="OD6" s="257">
        <f>IFERROR(INDEX(业绩录入!OD$9:OD$10001,MATCH($D$6,业绩录入!$D$9:$D$10001,0)),0)</f>
        <v>0</v>
      </c>
      <c r="OE6" s="257">
        <f>IFERROR(INDEX(业绩录入!OE$9:OE$10001,MATCH($D$6,业绩录入!$D$9:$D$10001,0)),0)</f>
        <v>0</v>
      </c>
      <c r="OF6" s="257">
        <f>IFERROR(INDEX(业绩录入!OF$9:OF$10001,MATCH($D$6,业绩录入!$D$9:$D$10001,0)),0)</f>
        <v>0</v>
      </c>
      <c r="OG6" s="257">
        <f>IFERROR(INDEX(业绩录入!OG$9:OG$10001,MATCH($D$6,业绩录入!$D$9:$D$10001,0)),0)</f>
        <v>0</v>
      </c>
      <c r="OH6" s="257">
        <f>IFERROR(INDEX(业绩录入!OH$9:OH$10001,MATCH($D$6,业绩录入!$D$9:$D$10001,0)),0)</f>
        <v>0</v>
      </c>
      <c r="OI6" s="257">
        <f>IFERROR(INDEX(业绩录入!OI$9:OI$10001,MATCH($D$6,业绩录入!$D$9:$D$10001,0)),0)</f>
        <v>0</v>
      </c>
      <c r="OJ6" s="257">
        <f>IFERROR(INDEX(业绩录入!OJ$9:OJ$10001,MATCH($D$6,业绩录入!$D$9:$D$10001,0)),0)</f>
        <v>0</v>
      </c>
      <c r="OK6" s="257">
        <f>IFERROR(INDEX(业绩录入!OK$9:OK$10001,MATCH($D$6,业绩录入!$D$9:$D$10001,0)),0)</f>
        <v>0</v>
      </c>
      <c r="OL6" s="257">
        <f>IFERROR(INDEX(业绩录入!OL$9:OL$10001,MATCH($D$6,业绩录入!$D$9:$D$10001,0)),0)</f>
        <v>0</v>
      </c>
      <c r="OM6" s="257">
        <f>IFERROR(INDEX(业绩录入!OM$9:OM$10001,MATCH($D$6,业绩录入!$D$9:$D$10001,0)),0)</f>
        <v>0</v>
      </c>
      <c r="ON6" s="257">
        <f>IFERROR(INDEX(业绩录入!ON$9:ON$10001,MATCH($D$6,业绩录入!$D$9:$D$10001,0)),0)</f>
        <v>0</v>
      </c>
      <c r="OO6" s="257">
        <f>IFERROR(INDEX(业绩录入!OO$9:OO$10001,MATCH($D$6,业绩录入!$D$9:$D$10001,0)),0)</f>
        <v>0</v>
      </c>
      <c r="OP6" s="257">
        <f>IFERROR(INDEX(业绩录入!OP$9:OP$10001,MATCH($D$6,业绩录入!$D$9:$D$10001,0)),0)</f>
        <v>0</v>
      </c>
      <c r="OQ6" s="257">
        <f>IFERROR(INDEX(业绩录入!OQ$9:OQ$10001,MATCH($D$6,业绩录入!$D$9:$D$10001,0)),0)</f>
        <v>0</v>
      </c>
      <c r="OR6" s="257">
        <f>IFERROR(INDEX(业绩录入!OR$9:OR$10001,MATCH($D$6,业绩录入!$D$9:$D$10001,0)),0)</f>
        <v>0</v>
      </c>
      <c r="OS6" s="257">
        <f>IFERROR(INDEX(业绩录入!OS$9:OS$10001,MATCH($D$6,业绩录入!$D$9:$D$10001,0)),0)</f>
        <v>0</v>
      </c>
      <c r="OT6" s="257">
        <f>IFERROR(INDEX(业绩录入!OT$9:OT$10001,MATCH($D$6,业绩录入!$D$9:$D$10001,0)),0)</f>
        <v>0</v>
      </c>
      <c r="OU6" s="257">
        <f>IFERROR(INDEX(业绩录入!OU$9:OU$10001,MATCH($D$6,业绩录入!$D$9:$D$10001,0)),0)</f>
        <v>0</v>
      </c>
      <c r="OV6" s="257">
        <f>IFERROR(INDEX(业绩录入!OV$9:OV$10001,MATCH($D$6,业绩录入!$D$9:$D$10001,0)),0)</f>
        <v>0</v>
      </c>
      <c r="OW6" s="257">
        <f>IFERROR(INDEX(业绩录入!OW$9:OW$10001,MATCH($D$6,业绩录入!$D$9:$D$10001,0)),0)</f>
        <v>0</v>
      </c>
      <c r="OX6" s="257">
        <f>IFERROR(INDEX(业绩录入!OX$9:OX$10001,MATCH($D$6,业绩录入!$D$9:$D$10001,0)),0)</f>
        <v>0</v>
      </c>
      <c r="OY6" s="257">
        <f>IFERROR(INDEX(业绩录入!OY$9:OY$10001,MATCH($D$6,业绩录入!$D$9:$D$10001,0)),0)</f>
        <v>0</v>
      </c>
      <c r="OZ6" s="257">
        <f>IFERROR(INDEX(业绩录入!OZ$9:OZ$10001,MATCH($D$6,业绩录入!$D$9:$D$10001,0)),0)</f>
        <v>0</v>
      </c>
      <c r="PA6" s="257">
        <f>IFERROR(INDEX(业绩录入!PA$9:PA$10001,MATCH($D$6,业绩录入!$D$9:$D$10001,0)),0)</f>
        <v>0</v>
      </c>
      <c r="PB6" s="257">
        <f>IFERROR(INDEX(业绩录入!PB$9:PB$10001,MATCH($D$6,业绩录入!$D$9:$D$10001,0)),0)</f>
        <v>0</v>
      </c>
      <c r="PC6" s="257">
        <f>IFERROR(INDEX(业绩录入!PC$9:PC$10001,MATCH($D$6,业绩录入!$D$9:$D$10001,0)),0)</f>
        <v>0</v>
      </c>
      <c r="PD6" s="257">
        <f>IFERROR(INDEX(业绩录入!PD$9:PD$10001,MATCH($D$6,业绩录入!$D$9:$D$10001,0)),0)</f>
        <v>0</v>
      </c>
      <c r="PE6" s="257">
        <f>IFERROR(INDEX(业绩录入!PE$9:PE$10001,MATCH($D$6,业绩录入!$D$9:$D$10001,0)),0)</f>
        <v>0</v>
      </c>
      <c r="PF6" s="257">
        <f>IFERROR(INDEX(业绩录入!PF$9:PF$10001,MATCH($D$6,业绩录入!$D$9:$D$10001,0)),0)</f>
        <v>0</v>
      </c>
      <c r="PG6" s="257">
        <f>IFERROR(INDEX(业绩录入!PG$9:PG$10001,MATCH($D$6,业绩录入!$D$9:$D$10001,0)),0)</f>
        <v>0</v>
      </c>
      <c r="PH6" s="257">
        <f>IFERROR(INDEX(业绩录入!PH$9:PH$10001,MATCH($D$6,业绩录入!$D$9:$D$10001,0)),0)</f>
        <v>0</v>
      </c>
      <c r="PI6" s="257">
        <f>IFERROR(INDEX(业绩录入!PI$9:PI$10001,MATCH($D$6,业绩录入!$D$9:$D$10001,0)),0)</f>
        <v>0</v>
      </c>
      <c r="PJ6" s="257">
        <f>IFERROR(INDEX(业绩录入!PJ$9:PJ$10001,MATCH($D$6,业绩录入!$D$9:$D$10001,0)),0)</f>
        <v>0</v>
      </c>
      <c r="PK6" s="257">
        <f>IFERROR(INDEX(业绩录入!PK$9:PK$10001,MATCH($D$6,业绩录入!$D$9:$D$10001,0)),0)</f>
        <v>0</v>
      </c>
      <c r="PL6" s="257">
        <f>IFERROR(INDEX(业绩录入!PL$9:PL$10001,MATCH($D$6,业绩录入!$D$9:$D$10001,0)),0)</f>
        <v>0</v>
      </c>
    </row>
    <row r="7" spans="1:428" s="233" customFormat="1" ht="15" customHeight="1">
      <c r="A7" s="242" t="s">
        <v>364</v>
      </c>
      <c r="B7" s="235" t="str">
        <f>IFERROR(LARGE($A$9:$A$10001,C7),"")</f>
        <v/>
      </c>
      <c r="C7" s="258">
        <f>COUNTA(D9:D50001)+9</f>
        <v>64</v>
      </c>
      <c r="D7" s="259">
        <v>3</v>
      </c>
      <c r="E7" s="259" t="s">
        <v>365</v>
      </c>
      <c r="F7" s="259" t="str">
        <f ca="1">H7&amp;J7</f>
        <v>1910280057</v>
      </c>
      <c r="G7" s="259" t="s">
        <v>366</v>
      </c>
      <c r="H7" s="260" t="str">
        <f ca="1">TEXT(NOW(),"yymmdd")</f>
        <v>191028</v>
      </c>
      <c r="I7" s="259" t="s">
        <v>367</v>
      </c>
      <c r="J7" s="259" t="str">
        <f>TEXT(C7-7,"0000")</f>
        <v>0057</v>
      </c>
      <c r="K7" s="260"/>
      <c r="L7" s="260">
        <v>1</v>
      </c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59"/>
      <c r="AS7" s="259"/>
      <c r="AT7" s="259"/>
      <c r="AU7" s="259"/>
      <c r="AV7" s="259"/>
      <c r="AW7" s="259"/>
      <c r="AX7" s="259"/>
      <c r="AY7" s="259"/>
      <c r="AZ7" s="259"/>
      <c r="BA7" s="259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59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59"/>
      <c r="CL7" s="259"/>
      <c r="CM7" s="259"/>
      <c r="CN7" s="259"/>
      <c r="CO7" s="259"/>
      <c r="CP7" s="259"/>
      <c r="CQ7" s="259"/>
      <c r="CR7" s="259"/>
      <c r="CS7" s="259"/>
      <c r="CT7" s="259"/>
      <c r="CU7" s="259"/>
      <c r="CV7" s="259"/>
      <c r="CW7" s="259"/>
      <c r="CX7" s="259"/>
      <c r="CY7" s="259"/>
      <c r="CZ7" s="259"/>
      <c r="DA7" s="259"/>
      <c r="DB7" s="259"/>
      <c r="DC7" s="259"/>
      <c r="DD7" s="259"/>
      <c r="DE7" s="259"/>
      <c r="DF7" s="259"/>
      <c r="DG7" s="259"/>
      <c r="DH7" s="259"/>
      <c r="DI7" s="259"/>
      <c r="DJ7" s="259"/>
      <c r="DK7" s="259"/>
      <c r="DL7" s="259"/>
      <c r="DM7" s="259"/>
      <c r="DN7" s="259"/>
      <c r="DO7" s="259"/>
      <c r="DP7" s="259"/>
      <c r="DQ7" s="259"/>
      <c r="DR7" s="259"/>
      <c r="DS7" s="259"/>
      <c r="DT7" s="259"/>
      <c r="DU7" s="259"/>
      <c r="DV7" s="259"/>
      <c r="DW7" s="259"/>
      <c r="DX7" s="259"/>
      <c r="DY7" s="259"/>
      <c r="DZ7" s="259"/>
      <c r="EA7" s="259"/>
      <c r="EB7" s="259"/>
      <c r="EC7" s="259"/>
      <c r="ED7" s="259"/>
      <c r="EE7" s="259"/>
      <c r="EF7" s="259"/>
      <c r="EG7" s="259"/>
      <c r="EH7" s="259"/>
      <c r="EI7" s="259"/>
      <c r="EJ7" s="259"/>
      <c r="EK7" s="259"/>
      <c r="EL7" s="259"/>
      <c r="EM7" s="259"/>
      <c r="EN7" s="259"/>
      <c r="EO7" s="259"/>
      <c r="FT7" s="297"/>
      <c r="FU7" s="240"/>
      <c r="FX7" s="231"/>
      <c r="FY7" s="231"/>
      <c r="FZ7" s="231"/>
      <c r="GF7" s="231"/>
    </row>
    <row r="8" spans="1:428" s="232" customFormat="1" ht="15.95" customHeight="1">
      <c r="A8" s="245">
        <f>VALUE(A7)+10000</f>
        <v>1909320000</v>
      </c>
      <c r="B8" s="246" t="s">
        <v>354</v>
      </c>
      <c r="C8" s="261"/>
      <c r="D8" s="248" t="s">
        <v>117</v>
      </c>
      <c r="E8" s="248" t="s">
        <v>178</v>
      </c>
      <c r="F8" s="248" t="s">
        <v>119</v>
      </c>
      <c r="G8" s="249" t="s">
        <v>120</v>
      </c>
      <c r="H8" s="250" t="s">
        <v>121</v>
      </c>
      <c r="I8" s="248" t="s">
        <v>122</v>
      </c>
      <c r="J8" s="248" t="s">
        <v>123</v>
      </c>
      <c r="K8" s="267" t="s">
        <v>356</v>
      </c>
      <c r="L8" s="268" t="s">
        <v>125</v>
      </c>
      <c r="M8" s="269" t="s">
        <v>109</v>
      </c>
      <c r="N8" s="270" t="s">
        <v>126</v>
      </c>
      <c r="O8" s="270" t="s">
        <v>127</v>
      </c>
      <c r="P8" s="270" t="s">
        <v>13</v>
      </c>
      <c r="Q8" s="270" t="s">
        <v>14</v>
      </c>
      <c r="R8" s="270" t="s">
        <v>15</v>
      </c>
      <c r="S8" s="270" t="s">
        <v>368</v>
      </c>
      <c r="T8" s="270" t="s">
        <v>128</v>
      </c>
      <c r="U8" s="272" t="s">
        <v>357</v>
      </c>
      <c r="V8" s="273"/>
      <c r="W8" s="274" t="s">
        <v>131</v>
      </c>
      <c r="X8" s="249" t="s">
        <v>132</v>
      </c>
      <c r="Y8" s="274" t="s">
        <v>133</v>
      </c>
      <c r="Z8" s="274" t="s">
        <v>134</v>
      </c>
      <c r="AA8" s="278" t="s">
        <v>135</v>
      </c>
      <c r="AB8" s="278" t="s">
        <v>136</v>
      </c>
      <c r="AC8" s="279" t="s">
        <v>137</v>
      </c>
      <c r="AD8" s="279" t="s">
        <v>138</v>
      </c>
      <c r="AE8" s="280" t="s">
        <v>358</v>
      </c>
      <c r="AF8" s="280" t="s">
        <v>359</v>
      </c>
      <c r="AG8" s="280" t="s">
        <v>15</v>
      </c>
      <c r="AH8" s="280" t="s">
        <v>360</v>
      </c>
      <c r="AI8" s="280" t="s">
        <v>183</v>
      </c>
      <c r="AJ8" s="283" t="s">
        <v>144</v>
      </c>
      <c r="AK8" s="283" t="s">
        <v>145</v>
      </c>
      <c r="AL8" s="284" t="s">
        <v>146</v>
      </c>
      <c r="AM8" s="284" t="s">
        <v>147</v>
      </c>
      <c r="AN8" s="284" t="s">
        <v>148</v>
      </c>
      <c r="AO8" s="284" t="s">
        <v>149</v>
      </c>
      <c r="AP8" s="287" t="s">
        <v>150</v>
      </c>
      <c r="AQ8" s="287" t="s">
        <v>151</v>
      </c>
      <c r="AR8" s="287" t="s">
        <v>152</v>
      </c>
      <c r="AS8" s="287" t="s">
        <v>153</v>
      </c>
      <c r="AT8" s="283" t="s">
        <v>144</v>
      </c>
      <c r="AU8" s="283" t="s">
        <v>145</v>
      </c>
      <c r="AV8" s="284" t="s">
        <v>154</v>
      </c>
      <c r="AW8" s="284" t="s">
        <v>147</v>
      </c>
      <c r="AX8" s="284" t="s">
        <v>148</v>
      </c>
      <c r="AY8" s="284" t="s">
        <v>149</v>
      </c>
      <c r="AZ8" s="287" t="s">
        <v>150</v>
      </c>
      <c r="BA8" s="287" t="s">
        <v>151</v>
      </c>
      <c r="BB8" s="287" t="s">
        <v>152</v>
      </c>
      <c r="BC8" s="287" t="s">
        <v>153</v>
      </c>
      <c r="BD8" s="283" t="s">
        <v>144</v>
      </c>
      <c r="BE8" s="283" t="s">
        <v>145</v>
      </c>
      <c r="BF8" s="284" t="s">
        <v>154</v>
      </c>
      <c r="BG8" s="284" t="s">
        <v>147</v>
      </c>
      <c r="BH8" s="284" t="s">
        <v>148</v>
      </c>
      <c r="BI8" s="284" t="s">
        <v>149</v>
      </c>
      <c r="BJ8" s="287" t="s">
        <v>150</v>
      </c>
      <c r="BK8" s="287" t="s">
        <v>151</v>
      </c>
      <c r="BL8" s="287" t="s">
        <v>152</v>
      </c>
      <c r="BM8" s="287" t="s">
        <v>153</v>
      </c>
      <c r="BN8" s="283" t="s">
        <v>144</v>
      </c>
      <c r="BO8" s="283" t="s">
        <v>145</v>
      </c>
      <c r="BP8" s="284" t="s">
        <v>154</v>
      </c>
      <c r="BQ8" s="284" t="s">
        <v>147</v>
      </c>
      <c r="BR8" s="284" t="s">
        <v>148</v>
      </c>
      <c r="BS8" s="284" t="s">
        <v>149</v>
      </c>
      <c r="BT8" s="287" t="s">
        <v>150</v>
      </c>
      <c r="BU8" s="287" t="s">
        <v>151</v>
      </c>
      <c r="BV8" s="287" t="s">
        <v>152</v>
      </c>
      <c r="BW8" s="287" t="s">
        <v>153</v>
      </c>
      <c r="BX8" s="283" t="s">
        <v>144</v>
      </c>
      <c r="BY8" s="283" t="s">
        <v>145</v>
      </c>
      <c r="BZ8" s="284" t="s">
        <v>154</v>
      </c>
      <c r="CA8" s="284" t="s">
        <v>147</v>
      </c>
      <c r="CB8" s="284" t="s">
        <v>148</v>
      </c>
      <c r="CC8" s="284" t="s">
        <v>149</v>
      </c>
      <c r="CD8" s="287" t="s">
        <v>150</v>
      </c>
      <c r="CE8" s="287" t="s">
        <v>151</v>
      </c>
      <c r="CF8" s="287" t="s">
        <v>152</v>
      </c>
      <c r="CG8" s="287" t="s">
        <v>153</v>
      </c>
      <c r="CH8" s="274" t="s">
        <v>361</v>
      </c>
      <c r="CI8" s="274"/>
      <c r="CJ8" s="274"/>
      <c r="CK8" s="274"/>
      <c r="CL8" s="274"/>
      <c r="CM8" s="274"/>
      <c r="CN8" s="274"/>
      <c r="CO8" s="274"/>
      <c r="CP8" s="274"/>
      <c r="CQ8" s="292"/>
      <c r="CR8" s="292"/>
      <c r="CS8" s="292"/>
      <c r="CT8" s="292"/>
      <c r="CU8" s="292"/>
      <c r="CV8" s="292"/>
      <c r="CW8" s="292"/>
      <c r="CX8" s="292"/>
      <c r="CY8" s="292"/>
      <c r="CZ8" s="292"/>
      <c r="DA8" s="292"/>
      <c r="DB8" s="292"/>
      <c r="DC8" s="292"/>
      <c r="DD8" s="292"/>
      <c r="DE8" s="292"/>
      <c r="DF8" s="292"/>
      <c r="DG8" s="292"/>
      <c r="DH8" s="292"/>
      <c r="DI8" s="292"/>
      <c r="DJ8" s="292"/>
      <c r="DK8" s="292"/>
      <c r="DL8" s="293" t="s">
        <v>231</v>
      </c>
      <c r="DM8" s="293"/>
      <c r="DN8" s="293"/>
      <c r="DO8" s="293"/>
      <c r="DP8" s="293"/>
      <c r="DQ8" s="293"/>
      <c r="DR8" s="293"/>
      <c r="DS8" s="293"/>
      <c r="DT8" s="293"/>
      <c r="DU8" s="293"/>
      <c r="DV8" s="293"/>
      <c r="DW8" s="293"/>
      <c r="DX8" s="293"/>
      <c r="DY8" s="293"/>
      <c r="DZ8" s="293"/>
      <c r="EA8" s="293"/>
      <c r="EB8" s="293"/>
      <c r="EC8" s="293"/>
      <c r="ED8" s="293"/>
      <c r="EE8" s="293"/>
      <c r="EF8" s="293"/>
      <c r="EG8" s="293"/>
      <c r="EH8" s="293"/>
      <c r="EI8" s="293"/>
      <c r="EJ8" s="293"/>
      <c r="EK8" s="293"/>
      <c r="EL8" s="293"/>
      <c r="EM8" s="293"/>
      <c r="EN8" s="293"/>
      <c r="EO8" s="295"/>
      <c r="EP8" s="294"/>
      <c r="EQ8" s="294"/>
      <c r="ER8" s="294"/>
      <c r="ES8" s="294"/>
      <c r="ET8" s="294"/>
      <c r="EU8" s="294"/>
      <c r="EV8" s="294"/>
      <c r="EW8" s="294"/>
      <c r="EX8" s="294"/>
      <c r="EY8" s="294"/>
      <c r="EZ8" s="294"/>
      <c r="FA8" s="294"/>
      <c r="FB8" s="294"/>
      <c r="FC8" s="294"/>
      <c r="FD8" s="294"/>
      <c r="FE8" s="294"/>
      <c r="FF8" s="294"/>
      <c r="FG8" s="294"/>
      <c r="FH8" s="294"/>
      <c r="FI8" s="294"/>
      <c r="FJ8" s="294"/>
      <c r="FK8" s="294"/>
      <c r="FL8" s="294"/>
      <c r="FM8" s="294"/>
      <c r="FN8" s="294"/>
      <c r="FO8" s="294"/>
      <c r="FP8" s="294"/>
      <c r="FQ8" s="294"/>
      <c r="FR8" s="294"/>
      <c r="FS8" s="298"/>
      <c r="FT8" s="231"/>
      <c r="FU8" s="302"/>
      <c r="FW8" s="231"/>
      <c r="FX8" s="231"/>
      <c r="FY8" s="231"/>
      <c r="FZ8" s="231"/>
      <c r="GA8" s="231"/>
      <c r="GB8" s="231"/>
      <c r="GC8" s="231"/>
      <c r="GD8" s="231"/>
      <c r="GE8" s="231"/>
      <c r="GF8" s="231"/>
      <c r="GG8" s="231"/>
      <c r="GH8" s="231"/>
      <c r="GI8" s="231"/>
      <c r="GJ8" s="231"/>
      <c r="GK8" s="231"/>
      <c r="GL8" s="231"/>
      <c r="GM8" s="231"/>
      <c r="GN8" s="231"/>
      <c r="GO8" s="231"/>
      <c r="GP8" s="231"/>
      <c r="GQ8" s="231"/>
      <c r="GR8" s="231"/>
      <c r="GS8" s="231"/>
      <c r="GT8" s="231"/>
      <c r="GU8" s="231"/>
      <c r="GV8" s="231"/>
      <c r="GW8" s="231"/>
      <c r="GX8" s="231"/>
      <c r="GY8" s="231"/>
      <c r="GZ8" s="231"/>
      <c r="HA8" s="231"/>
      <c r="HB8" s="231"/>
      <c r="HE8" s="231"/>
      <c r="HF8" s="231"/>
      <c r="HG8" s="231"/>
      <c r="HH8" s="231"/>
      <c r="HI8" s="231"/>
      <c r="HJ8" s="231"/>
      <c r="HK8" s="231"/>
      <c r="HL8" s="231"/>
    </row>
    <row r="9" spans="1:428" s="234" customFormat="1" ht="12" customHeight="1">
      <c r="A9" s="234">
        <f>IF($D9=0,"",IF($D9&lt;$A$3,"",IF($D9&lt;=$A$8,$C9,"")))</f>
        <v>9</v>
      </c>
      <c r="B9" s="235"/>
      <c r="C9" s="262">
        <v>9</v>
      </c>
      <c r="D9" s="262">
        <v>1908240001</v>
      </c>
      <c r="E9" s="262" t="s">
        <v>113</v>
      </c>
      <c r="F9" s="263" t="s">
        <v>369</v>
      </c>
      <c r="G9" s="263" t="s">
        <v>114</v>
      </c>
      <c r="H9" s="264">
        <v>5600</v>
      </c>
      <c r="I9" s="263" t="s">
        <v>370</v>
      </c>
      <c r="J9" s="263" t="s">
        <v>123</v>
      </c>
      <c r="K9" s="264">
        <v>0</v>
      </c>
      <c r="L9" s="264">
        <v>5600</v>
      </c>
      <c r="M9" s="262">
        <v>0</v>
      </c>
      <c r="N9" s="262">
        <v>0</v>
      </c>
      <c r="O9" s="262">
        <v>0</v>
      </c>
      <c r="P9" s="262">
        <v>1680</v>
      </c>
      <c r="Q9" s="262">
        <v>3920</v>
      </c>
      <c r="R9" s="262">
        <v>850</v>
      </c>
      <c r="S9" s="262">
        <v>1071</v>
      </c>
      <c r="T9" s="262">
        <v>1999</v>
      </c>
      <c r="U9" s="262">
        <v>0</v>
      </c>
      <c r="V9" s="262" t="s">
        <v>371</v>
      </c>
      <c r="W9" s="262">
        <v>0</v>
      </c>
      <c r="X9" s="262" t="s">
        <v>372</v>
      </c>
      <c r="Y9" s="262" t="s">
        <v>373</v>
      </c>
      <c r="Z9" s="262">
        <v>0</v>
      </c>
      <c r="AA9" s="282">
        <v>0</v>
      </c>
      <c r="AB9" s="282">
        <v>0</v>
      </c>
      <c r="AC9" s="262">
        <v>0</v>
      </c>
      <c r="AD9" s="262">
        <v>0</v>
      </c>
      <c r="AE9" s="262">
        <v>0</v>
      </c>
      <c r="AF9" s="262">
        <v>0</v>
      </c>
      <c r="AG9" s="262">
        <v>0</v>
      </c>
      <c r="AH9" s="262">
        <v>0</v>
      </c>
      <c r="AI9" s="262">
        <v>0</v>
      </c>
      <c r="AJ9" s="262">
        <v>1</v>
      </c>
      <c r="AK9" s="262" t="s">
        <v>194</v>
      </c>
      <c r="AL9" s="262">
        <v>5600</v>
      </c>
      <c r="AM9" s="262" t="s">
        <v>194</v>
      </c>
      <c r="AN9" s="262" t="s">
        <v>194</v>
      </c>
      <c r="AO9" s="262" t="s">
        <v>194</v>
      </c>
      <c r="AP9" s="262">
        <v>1399.3</v>
      </c>
      <c r="AQ9" s="262">
        <v>299.85000000000002</v>
      </c>
      <c r="AR9" s="262">
        <v>200</v>
      </c>
      <c r="AS9" s="262">
        <v>99.95</v>
      </c>
      <c r="AT9" s="262">
        <v>0</v>
      </c>
      <c r="AU9" s="262">
        <v>0</v>
      </c>
      <c r="AV9" s="262">
        <v>0</v>
      </c>
      <c r="AW9" s="262">
        <v>0</v>
      </c>
      <c r="AX9" s="262">
        <v>0</v>
      </c>
      <c r="AY9" s="262">
        <v>0</v>
      </c>
      <c r="AZ9" s="262">
        <v>0</v>
      </c>
      <c r="BA9" s="262">
        <v>0</v>
      </c>
      <c r="BB9" s="262">
        <v>0</v>
      </c>
      <c r="BC9" s="262">
        <v>0</v>
      </c>
      <c r="BD9" s="262">
        <v>0</v>
      </c>
      <c r="BE9" s="262">
        <v>0</v>
      </c>
      <c r="BF9" s="262">
        <v>0</v>
      </c>
      <c r="BG9" s="262">
        <v>0</v>
      </c>
      <c r="BH9" s="262">
        <v>0</v>
      </c>
      <c r="BI9" s="262">
        <v>0</v>
      </c>
      <c r="BJ9" s="262">
        <v>0</v>
      </c>
      <c r="BK9" s="262">
        <v>0</v>
      </c>
      <c r="BL9" s="262">
        <v>0</v>
      </c>
      <c r="BM9" s="262">
        <v>0</v>
      </c>
      <c r="BN9" s="262">
        <v>0</v>
      </c>
      <c r="BO9" s="262">
        <v>0</v>
      </c>
      <c r="BP9" s="262">
        <v>0</v>
      </c>
      <c r="BQ9" s="262">
        <v>0</v>
      </c>
      <c r="BR9" s="262">
        <v>0</v>
      </c>
      <c r="BS9" s="262">
        <v>0</v>
      </c>
      <c r="BT9" s="262">
        <v>0</v>
      </c>
      <c r="BU9" s="262">
        <v>0</v>
      </c>
      <c r="BV9" s="262">
        <v>0</v>
      </c>
      <c r="BW9" s="262">
        <v>0</v>
      </c>
      <c r="BX9" s="262">
        <v>0</v>
      </c>
      <c r="BY9" s="262">
        <v>0</v>
      </c>
      <c r="BZ9" s="262">
        <v>0</v>
      </c>
      <c r="CA9" s="262">
        <v>0</v>
      </c>
      <c r="CB9" s="262">
        <v>0</v>
      </c>
      <c r="CC9" s="262">
        <v>0</v>
      </c>
      <c r="CD9" s="262">
        <v>0</v>
      </c>
      <c r="CE9" s="262">
        <v>0</v>
      </c>
      <c r="CF9" s="262">
        <v>0</v>
      </c>
      <c r="CG9" s="262">
        <v>0</v>
      </c>
      <c r="CH9" s="262">
        <v>28</v>
      </c>
      <c r="CI9" s="262">
        <v>3</v>
      </c>
      <c r="CJ9" s="262">
        <v>4</v>
      </c>
      <c r="CK9" s="262">
        <v>9</v>
      </c>
      <c r="CL9" s="262">
        <v>12</v>
      </c>
      <c r="CM9" s="262">
        <v>13</v>
      </c>
      <c r="CN9" s="262">
        <v>7</v>
      </c>
      <c r="CO9" s="262">
        <v>1</v>
      </c>
      <c r="CP9" s="262">
        <v>29</v>
      </c>
      <c r="CQ9" s="262">
        <v>2</v>
      </c>
      <c r="CR9" s="262">
        <v>19</v>
      </c>
      <c r="CS9" s="262">
        <v>17</v>
      </c>
      <c r="CT9" s="262">
        <v>0</v>
      </c>
      <c r="CU9" s="262">
        <v>0</v>
      </c>
      <c r="CV9" s="262">
        <v>0</v>
      </c>
      <c r="CW9" s="262">
        <v>0</v>
      </c>
      <c r="CX9" s="262">
        <v>0</v>
      </c>
      <c r="CY9" s="262">
        <v>0</v>
      </c>
      <c r="CZ9" s="262">
        <v>0</v>
      </c>
      <c r="DA9" s="262">
        <v>0</v>
      </c>
      <c r="DB9" s="262">
        <v>0</v>
      </c>
      <c r="DC9" s="262">
        <v>0</v>
      </c>
      <c r="DD9" s="262">
        <v>0</v>
      </c>
      <c r="DE9" s="262">
        <v>0</v>
      </c>
      <c r="DF9" s="262">
        <v>0</v>
      </c>
      <c r="DG9" s="262">
        <v>0</v>
      </c>
      <c r="DH9" s="262">
        <v>0</v>
      </c>
      <c r="DI9" s="262">
        <v>0</v>
      </c>
      <c r="DJ9" s="262">
        <v>0</v>
      </c>
      <c r="DK9" s="262">
        <v>0</v>
      </c>
      <c r="DL9" s="262">
        <v>40</v>
      </c>
      <c r="DM9" s="262">
        <v>5</v>
      </c>
      <c r="DN9" s="262">
        <v>5</v>
      </c>
      <c r="DO9" s="262">
        <v>1</v>
      </c>
      <c r="DP9" s="262">
        <v>1</v>
      </c>
      <c r="DQ9" s="262">
        <v>1</v>
      </c>
      <c r="DR9" s="262">
        <v>1</v>
      </c>
      <c r="DS9" s="262">
        <v>5</v>
      </c>
      <c r="DT9" s="262">
        <v>1</v>
      </c>
      <c r="DU9" s="262">
        <v>3</v>
      </c>
      <c r="DV9" s="262">
        <v>1</v>
      </c>
      <c r="DW9" s="262">
        <v>1</v>
      </c>
      <c r="DX9" s="262">
        <v>0</v>
      </c>
      <c r="DY9" s="262">
        <v>0</v>
      </c>
      <c r="DZ9" s="262">
        <v>0</v>
      </c>
      <c r="EA9" s="262">
        <v>0</v>
      </c>
      <c r="EB9" s="262">
        <v>0</v>
      </c>
      <c r="EC9" s="262">
        <v>0</v>
      </c>
      <c r="ED9" s="262">
        <v>0</v>
      </c>
      <c r="EE9" s="262">
        <v>0</v>
      </c>
      <c r="EF9" s="262">
        <v>0</v>
      </c>
      <c r="EG9" s="262">
        <v>0</v>
      </c>
      <c r="EH9" s="262">
        <v>0</v>
      </c>
      <c r="EI9" s="262">
        <v>0</v>
      </c>
      <c r="EJ9" s="262">
        <v>0</v>
      </c>
      <c r="EK9" s="262">
        <v>0</v>
      </c>
      <c r="EL9" s="262">
        <v>0</v>
      </c>
      <c r="EM9" s="262">
        <v>0</v>
      </c>
      <c r="EN9" s="262">
        <v>0</v>
      </c>
      <c r="EO9" s="296">
        <v>0</v>
      </c>
      <c r="EP9" s="262" t="s">
        <v>247</v>
      </c>
      <c r="EQ9" s="262" t="s">
        <v>247</v>
      </c>
      <c r="ER9" s="262" t="s">
        <v>247</v>
      </c>
      <c r="ES9" s="262" t="s">
        <v>247</v>
      </c>
      <c r="ET9" s="262" t="s">
        <v>247</v>
      </c>
      <c r="EU9" s="262" t="s">
        <v>286</v>
      </c>
      <c r="EV9" s="262" t="s">
        <v>286</v>
      </c>
      <c r="EW9" s="262" t="s">
        <v>247</v>
      </c>
      <c r="EX9" s="262" t="s">
        <v>247</v>
      </c>
      <c r="EY9" s="262" t="s">
        <v>247</v>
      </c>
      <c r="EZ9" s="262" t="s">
        <v>247</v>
      </c>
      <c r="FA9" s="262" t="s">
        <v>247</v>
      </c>
      <c r="FB9" s="262">
        <v>0</v>
      </c>
      <c r="FC9" s="262">
        <v>0</v>
      </c>
      <c r="FD9" s="262">
        <v>0</v>
      </c>
      <c r="FE9" s="262">
        <v>0</v>
      </c>
      <c r="FF9" s="262">
        <v>0</v>
      </c>
      <c r="FG9" s="262">
        <v>0</v>
      </c>
      <c r="FH9" s="262">
        <v>0</v>
      </c>
      <c r="FI9" s="262">
        <v>0</v>
      </c>
      <c r="FJ9" s="262">
        <v>0</v>
      </c>
      <c r="FK9" s="262">
        <v>0</v>
      </c>
      <c r="FL9" s="262">
        <v>0</v>
      </c>
      <c r="FM9" s="262">
        <v>0</v>
      </c>
      <c r="FN9" s="262">
        <v>0</v>
      </c>
      <c r="FO9" s="262">
        <v>0</v>
      </c>
      <c r="FP9" s="262">
        <v>0</v>
      </c>
      <c r="FQ9" s="262">
        <v>0</v>
      </c>
      <c r="FR9" s="262">
        <v>0</v>
      </c>
      <c r="FS9" s="296">
        <v>0</v>
      </c>
      <c r="FT9" s="297"/>
      <c r="FU9" s="297"/>
      <c r="FV9" s="234">
        <v>0</v>
      </c>
      <c r="FW9" s="231">
        <v>0</v>
      </c>
      <c r="FX9" s="231">
        <v>0</v>
      </c>
      <c r="FY9" s="231">
        <v>0</v>
      </c>
      <c r="FZ9" s="231">
        <v>0</v>
      </c>
      <c r="GA9" s="297">
        <v>0</v>
      </c>
      <c r="GB9" s="297" t="s">
        <v>251</v>
      </c>
      <c r="GC9" s="297" t="s">
        <v>251</v>
      </c>
      <c r="GD9" s="297" t="s">
        <v>251</v>
      </c>
      <c r="GE9" s="297" t="s">
        <v>251</v>
      </c>
      <c r="GF9" s="231">
        <v>3</v>
      </c>
      <c r="GG9" s="297">
        <v>0</v>
      </c>
      <c r="GH9" s="297">
        <v>0</v>
      </c>
      <c r="GI9" s="297">
        <v>0</v>
      </c>
      <c r="GJ9" s="297">
        <v>0</v>
      </c>
      <c r="GK9" s="297">
        <v>0</v>
      </c>
      <c r="GL9" s="297">
        <v>0</v>
      </c>
      <c r="GM9" s="297">
        <v>0</v>
      </c>
      <c r="GN9" s="297">
        <v>0</v>
      </c>
      <c r="GO9" s="297">
        <v>0</v>
      </c>
      <c r="GP9" s="297">
        <v>0</v>
      </c>
      <c r="GQ9" s="297">
        <v>0</v>
      </c>
      <c r="GR9" s="297">
        <v>0</v>
      </c>
      <c r="GS9" s="297">
        <v>0</v>
      </c>
      <c r="GT9" s="297">
        <v>0</v>
      </c>
      <c r="GU9" s="297">
        <v>0</v>
      </c>
      <c r="GV9" s="297">
        <v>0</v>
      </c>
      <c r="GW9" s="297">
        <v>0</v>
      </c>
      <c r="GX9" s="297">
        <v>0</v>
      </c>
      <c r="GY9" s="231">
        <v>0</v>
      </c>
      <c r="GZ9" s="297">
        <v>0</v>
      </c>
      <c r="HA9" s="234">
        <v>0</v>
      </c>
      <c r="HB9" s="234">
        <v>0</v>
      </c>
      <c r="HC9" s="234">
        <v>0</v>
      </c>
      <c r="HD9" s="234">
        <v>0</v>
      </c>
      <c r="HE9" s="234">
        <v>0</v>
      </c>
      <c r="HF9" s="234">
        <v>0</v>
      </c>
      <c r="HG9" s="234">
        <v>0</v>
      </c>
      <c r="HH9" s="234">
        <v>0</v>
      </c>
      <c r="HI9" s="234">
        <v>0</v>
      </c>
      <c r="HK9" s="234" t="s">
        <v>249</v>
      </c>
      <c r="HL9" s="234">
        <v>0</v>
      </c>
      <c r="HM9" s="234">
        <v>0</v>
      </c>
      <c r="HN9" s="234">
        <v>0</v>
      </c>
      <c r="HO9" s="234">
        <v>0</v>
      </c>
      <c r="HP9" s="234">
        <v>0</v>
      </c>
      <c r="HQ9" s="234">
        <v>0</v>
      </c>
      <c r="HR9" s="234">
        <v>0</v>
      </c>
      <c r="HS9" s="234">
        <v>0</v>
      </c>
      <c r="HT9" s="234">
        <v>0</v>
      </c>
      <c r="HU9" s="234">
        <v>0</v>
      </c>
      <c r="HV9" s="234">
        <v>0</v>
      </c>
      <c r="HW9" s="234">
        <v>0</v>
      </c>
      <c r="HX9" s="234">
        <v>0</v>
      </c>
      <c r="HY9" s="234">
        <v>0</v>
      </c>
      <c r="HZ9" s="234">
        <v>0</v>
      </c>
      <c r="IA9" s="234">
        <v>0</v>
      </c>
      <c r="IB9" s="234">
        <v>0</v>
      </c>
      <c r="IC9" s="234">
        <v>0</v>
      </c>
      <c r="ID9" s="234">
        <v>0</v>
      </c>
      <c r="IE9" s="234">
        <v>0</v>
      </c>
      <c r="IF9" s="234">
        <v>0</v>
      </c>
      <c r="IG9" s="234">
        <v>0</v>
      </c>
      <c r="IH9" s="234">
        <v>0</v>
      </c>
      <c r="II9" s="234">
        <v>0</v>
      </c>
      <c r="IJ9" s="234">
        <v>0</v>
      </c>
      <c r="IK9" s="234">
        <v>0</v>
      </c>
      <c r="IL9" s="234">
        <v>0</v>
      </c>
      <c r="IM9" s="234">
        <v>0</v>
      </c>
      <c r="IN9" s="234">
        <v>0</v>
      </c>
      <c r="IO9" s="234">
        <v>5</v>
      </c>
      <c r="IP9" s="234">
        <v>0</v>
      </c>
      <c r="IQ9" s="234">
        <v>0</v>
      </c>
      <c r="IR9" s="234">
        <v>0</v>
      </c>
      <c r="IS9" s="234">
        <v>0</v>
      </c>
      <c r="IT9" s="234">
        <v>0</v>
      </c>
      <c r="IU9" s="234">
        <v>0</v>
      </c>
      <c r="IV9" s="234">
        <v>0</v>
      </c>
      <c r="IW9" s="234">
        <v>0</v>
      </c>
      <c r="IX9" s="234">
        <v>0</v>
      </c>
      <c r="IY9" s="234">
        <v>0</v>
      </c>
      <c r="IZ9" s="234">
        <v>0</v>
      </c>
      <c r="JA9" s="234">
        <v>0</v>
      </c>
      <c r="JB9" s="234">
        <v>0</v>
      </c>
      <c r="JC9" s="234">
        <v>0</v>
      </c>
      <c r="JD9" s="234">
        <v>0</v>
      </c>
      <c r="JE9" s="234">
        <v>0</v>
      </c>
      <c r="JF9" s="234">
        <v>0</v>
      </c>
      <c r="JG9" s="234">
        <v>0</v>
      </c>
      <c r="JH9" s="234">
        <v>0</v>
      </c>
      <c r="JI9" s="234">
        <v>0</v>
      </c>
      <c r="JJ9" s="234">
        <v>0</v>
      </c>
      <c r="JK9" s="234">
        <v>0</v>
      </c>
      <c r="JL9" s="234">
        <v>0</v>
      </c>
      <c r="JM9" s="234">
        <v>0</v>
      </c>
      <c r="JN9" s="234">
        <v>0</v>
      </c>
      <c r="JO9" s="234">
        <v>0</v>
      </c>
      <c r="JP9" s="234">
        <v>0</v>
      </c>
      <c r="JQ9" s="234">
        <v>0</v>
      </c>
      <c r="JR9" s="234">
        <v>0</v>
      </c>
      <c r="JS9" s="234" t="s">
        <v>374</v>
      </c>
      <c r="JT9" s="234">
        <v>0</v>
      </c>
      <c r="JU9" s="234">
        <v>0</v>
      </c>
      <c r="JV9" s="234">
        <v>0</v>
      </c>
      <c r="JW9" s="234">
        <v>0</v>
      </c>
      <c r="JX9" s="234">
        <v>0</v>
      </c>
      <c r="JY9" s="234">
        <v>0</v>
      </c>
      <c r="JZ9" s="234">
        <v>0</v>
      </c>
      <c r="KA9" s="234">
        <v>0</v>
      </c>
      <c r="KB9" s="234">
        <v>0</v>
      </c>
      <c r="KC9" s="234">
        <v>0</v>
      </c>
      <c r="KD9" s="234">
        <v>0</v>
      </c>
      <c r="KE9" s="234">
        <v>0</v>
      </c>
      <c r="KF9" s="234">
        <v>0</v>
      </c>
      <c r="KG9" s="234">
        <v>0</v>
      </c>
      <c r="KH9" s="234">
        <v>0</v>
      </c>
      <c r="KI9" s="234">
        <v>0</v>
      </c>
      <c r="KJ9" s="234">
        <v>0</v>
      </c>
      <c r="KK9" s="234">
        <v>0</v>
      </c>
      <c r="KL9" s="234">
        <v>0</v>
      </c>
      <c r="KM9" s="234">
        <v>0</v>
      </c>
      <c r="KN9" s="234">
        <v>0</v>
      </c>
      <c r="KO9" s="234">
        <v>0</v>
      </c>
      <c r="KP9" s="234">
        <v>0</v>
      </c>
      <c r="KQ9" s="234">
        <v>0</v>
      </c>
      <c r="KR9" s="234">
        <v>0</v>
      </c>
      <c r="KS9" s="234">
        <v>0</v>
      </c>
      <c r="KT9" s="234">
        <v>0</v>
      </c>
      <c r="KU9" s="234">
        <v>0</v>
      </c>
      <c r="KV9" s="234">
        <v>0</v>
      </c>
      <c r="KW9" s="234" t="s">
        <v>238</v>
      </c>
      <c r="KX9" s="234">
        <v>0</v>
      </c>
      <c r="KY9" s="234">
        <v>0</v>
      </c>
      <c r="KZ9" s="234">
        <v>0</v>
      </c>
      <c r="LA9" s="234">
        <v>0</v>
      </c>
      <c r="LB9" s="234">
        <v>0</v>
      </c>
      <c r="LC9" s="234">
        <v>0</v>
      </c>
      <c r="LD9" s="234">
        <v>0</v>
      </c>
      <c r="LE9" s="234">
        <v>0</v>
      </c>
      <c r="LF9" s="234">
        <v>0</v>
      </c>
      <c r="LG9" s="234">
        <v>0</v>
      </c>
      <c r="LH9" s="234">
        <v>0</v>
      </c>
      <c r="LI9" s="234">
        <v>0</v>
      </c>
      <c r="LJ9" s="234">
        <v>0</v>
      </c>
      <c r="LK9" s="234">
        <v>0</v>
      </c>
      <c r="LL9" s="234">
        <v>0</v>
      </c>
      <c r="LM9" s="234">
        <v>0</v>
      </c>
      <c r="LN9" s="234">
        <v>0</v>
      </c>
      <c r="LO9" s="234">
        <v>0</v>
      </c>
      <c r="LP9" s="234">
        <v>0</v>
      </c>
      <c r="LQ9" s="234">
        <v>0</v>
      </c>
      <c r="LR9" s="234">
        <v>0</v>
      </c>
      <c r="LS9" s="234">
        <v>0</v>
      </c>
      <c r="LT9" s="234">
        <v>0</v>
      </c>
      <c r="LU9" s="234">
        <v>0</v>
      </c>
      <c r="LV9" s="234">
        <v>0</v>
      </c>
      <c r="LW9" s="234">
        <v>0</v>
      </c>
      <c r="LX9" s="234">
        <v>0</v>
      </c>
      <c r="LY9" s="234">
        <v>0</v>
      </c>
      <c r="LZ9" s="234">
        <v>0</v>
      </c>
      <c r="MA9" s="234">
        <v>350</v>
      </c>
      <c r="MB9" s="234">
        <v>0</v>
      </c>
      <c r="MC9" s="234">
        <v>0</v>
      </c>
      <c r="MD9" s="234">
        <v>0</v>
      </c>
      <c r="ME9" s="234">
        <v>0</v>
      </c>
      <c r="MF9" s="234">
        <v>0</v>
      </c>
      <c r="MG9" s="234">
        <v>0</v>
      </c>
      <c r="MH9" s="234">
        <v>0</v>
      </c>
      <c r="MI9" s="234">
        <v>0</v>
      </c>
      <c r="MJ9" s="234">
        <v>0</v>
      </c>
      <c r="MK9" s="234">
        <v>0</v>
      </c>
      <c r="ML9" s="234">
        <v>0</v>
      </c>
      <c r="MM9" s="234">
        <v>0</v>
      </c>
      <c r="MN9" s="234">
        <v>0</v>
      </c>
      <c r="MO9" s="234">
        <v>0</v>
      </c>
      <c r="MP9" s="234">
        <v>0</v>
      </c>
      <c r="MQ9" s="234">
        <v>0</v>
      </c>
      <c r="MR9" s="234">
        <v>0</v>
      </c>
      <c r="MS9" s="234">
        <v>0</v>
      </c>
      <c r="MT9" s="234">
        <v>0</v>
      </c>
      <c r="MU9" s="234">
        <v>0</v>
      </c>
      <c r="MV9" s="234">
        <v>0</v>
      </c>
      <c r="MW9" s="234">
        <v>0</v>
      </c>
      <c r="MX9" s="234">
        <v>0</v>
      </c>
      <c r="MY9" s="234">
        <v>0</v>
      </c>
      <c r="MZ9" s="234">
        <v>0</v>
      </c>
      <c r="NA9" s="234">
        <v>0</v>
      </c>
      <c r="NB9" s="234">
        <v>0</v>
      </c>
      <c r="NC9" s="234">
        <v>0</v>
      </c>
      <c r="ND9" s="234">
        <v>0</v>
      </c>
      <c r="NE9" s="234" t="s">
        <v>253</v>
      </c>
      <c r="NF9" s="234">
        <v>0</v>
      </c>
      <c r="NG9" s="234">
        <v>0</v>
      </c>
      <c r="NH9" s="234">
        <v>0</v>
      </c>
      <c r="NI9" s="234">
        <v>0</v>
      </c>
      <c r="NJ9" s="234">
        <v>0</v>
      </c>
      <c r="NK9" s="234">
        <v>0</v>
      </c>
      <c r="NL9" s="234">
        <v>0</v>
      </c>
      <c r="NM9" s="234">
        <v>0</v>
      </c>
      <c r="NN9" s="234">
        <v>0</v>
      </c>
      <c r="NO9" s="234">
        <v>0</v>
      </c>
      <c r="NP9" s="234">
        <v>0</v>
      </c>
      <c r="NQ9" s="234">
        <v>0</v>
      </c>
      <c r="NR9" s="234">
        <v>0</v>
      </c>
      <c r="NS9" s="234">
        <v>0</v>
      </c>
      <c r="NT9" s="234">
        <v>0</v>
      </c>
      <c r="NU9" s="234">
        <v>0</v>
      </c>
      <c r="NV9" s="234">
        <v>0</v>
      </c>
      <c r="NW9" s="234">
        <v>0</v>
      </c>
      <c r="NX9" s="234">
        <v>0</v>
      </c>
      <c r="NY9" s="234">
        <v>0</v>
      </c>
      <c r="NZ9" s="234">
        <v>0</v>
      </c>
      <c r="OA9" s="234">
        <v>0</v>
      </c>
      <c r="OB9" s="234">
        <v>0</v>
      </c>
      <c r="OC9" s="234">
        <v>0</v>
      </c>
      <c r="OD9" s="234">
        <v>0</v>
      </c>
      <c r="OE9" s="234">
        <v>0</v>
      </c>
      <c r="OF9" s="234">
        <v>0</v>
      </c>
      <c r="OG9" s="234">
        <v>0</v>
      </c>
      <c r="OH9" s="234">
        <v>0</v>
      </c>
      <c r="OI9" s="234">
        <v>0</v>
      </c>
      <c r="OJ9" s="234">
        <v>0</v>
      </c>
      <c r="OK9" s="234">
        <v>0</v>
      </c>
      <c r="OL9" s="234">
        <v>0</v>
      </c>
      <c r="OM9" s="234">
        <v>0</v>
      </c>
      <c r="ON9" s="234">
        <v>0</v>
      </c>
      <c r="OO9" s="234">
        <v>0</v>
      </c>
      <c r="OP9" s="234">
        <v>0</v>
      </c>
      <c r="OQ9" s="234">
        <v>0</v>
      </c>
      <c r="OR9" s="234">
        <v>0</v>
      </c>
      <c r="OS9" s="234">
        <v>0</v>
      </c>
      <c r="OT9" s="234">
        <v>0</v>
      </c>
      <c r="OU9" s="234">
        <v>0</v>
      </c>
      <c r="OV9" s="234">
        <v>0</v>
      </c>
      <c r="OW9" s="234">
        <v>0</v>
      </c>
      <c r="OX9" s="234">
        <v>0</v>
      </c>
      <c r="OY9" s="234">
        <v>0</v>
      </c>
      <c r="OZ9" s="234">
        <v>0</v>
      </c>
      <c r="PA9" s="234">
        <v>0</v>
      </c>
      <c r="PB9" s="234">
        <v>0</v>
      </c>
      <c r="PC9" s="234">
        <v>0</v>
      </c>
      <c r="PD9" s="234">
        <v>0</v>
      </c>
      <c r="PE9" s="234">
        <v>0</v>
      </c>
      <c r="PF9" s="234">
        <v>0</v>
      </c>
      <c r="PG9" s="234">
        <v>0</v>
      </c>
      <c r="PH9" s="234">
        <v>0</v>
      </c>
      <c r="PI9" s="234">
        <v>0</v>
      </c>
      <c r="PJ9" s="234">
        <v>0</v>
      </c>
      <c r="PK9" s="234">
        <v>0</v>
      </c>
      <c r="PL9" s="234">
        <v>0</v>
      </c>
    </row>
    <row r="10" spans="1:428" s="234" customFormat="1" ht="12" customHeight="1">
      <c r="A10" s="234">
        <f t="shared" ref="A10:A63" si="2">IF($D10=0,"",IF($D10&lt;$A$3,"",IF($D10&lt;=$A$8,$C10,"")))</f>
        <v>10</v>
      </c>
      <c r="B10" s="235"/>
      <c r="C10" s="262">
        <v>10</v>
      </c>
      <c r="D10" s="262">
        <v>1908240002</v>
      </c>
      <c r="E10" s="262" t="s">
        <v>220</v>
      </c>
      <c r="F10" s="263" t="s">
        <v>375</v>
      </c>
      <c r="G10" s="263" t="s">
        <v>114</v>
      </c>
      <c r="H10" s="264">
        <v>5600</v>
      </c>
      <c r="I10" s="263" t="s">
        <v>376</v>
      </c>
      <c r="J10" s="263" t="s">
        <v>123</v>
      </c>
      <c r="K10" s="264">
        <v>1000</v>
      </c>
      <c r="L10" s="264">
        <v>0</v>
      </c>
      <c r="M10" s="262">
        <v>4600</v>
      </c>
      <c r="N10" s="262">
        <v>0</v>
      </c>
      <c r="O10" s="262">
        <v>0</v>
      </c>
      <c r="P10" s="262">
        <v>300</v>
      </c>
      <c r="Q10" s="262">
        <v>700</v>
      </c>
      <c r="R10" s="262">
        <v>580</v>
      </c>
      <c r="S10" s="262">
        <v>0</v>
      </c>
      <c r="T10" s="262">
        <v>700</v>
      </c>
      <c r="U10" s="262" t="s">
        <v>220</v>
      </c>
      <c r="V10" s="262" t="s">
        <v>377</v>
      </c>
      <c r="W10" s="262">
        <v>0</v>
      </c>
      <c r="X10" s="262" t="s">
        <v>378</v>
      </c>
      <c r="Y10" s="262" t="s">
        <v>373</v>
      </c>
      <c r="Z10" s="262">
        <v>0</v>
      </c>
      <c r="AA10" s="282">
        <v>0</v>
      </c>
      <c r="AB10" s="282">
        <v>0</v>
      </c>
      <c r="AC10" s="262">
        <v>0</v>
      </c>
      <c r="AD10" s="262">
        <v>0</v>
      </c>
      <c r="AE10" s="262">
        <v>800</v>
      </c>
      <c r="AF10" s="262">
        <v>240</v>
      </c>
      <c r="AG10" s="262">
        <v>0</v>
      </c>
      <c r="AH10" s="262">
        <v>410</v>
      </c>
      <c r="AI10" s="262">
        <v>150</v>
      </c>
      <c r="AJ10" s="262">
        <v>1</v>
      </c>
      <c r="AK10" s="262">
        <v>1000</v>
      </c>
      <c r="AL10" s="262" t="s">
        <v>194</v>
      </c>
      <c r="AM10" s="262" t="s">
        <v>194</v>
      </c>
      <c r="AN10" s="262" t="s">
        <v>194</v>
      </c>
      <c r="AO10" s="262" t="s">
        <v>194</v>
      </c>
      <c r="AP10" s="262">
        <v>490</v>
      </c>
      <c r="AQ10" s="262">
        <v>105</v>
      </c>
      <c r="AR10" s="262">
        <v>70</v>
      </c>
      <c r="AS10" s="262">
        <v>35</v>
      </c>
      <c r="AT10" s="262">
        <v>1</v>
      </c>
      <c r="AU10" s="262">
        <v>0</v>
      </c>
      <c r="AV10" s="262" t="s">
        <v>113</v>
      </c>
      <c r="AW10" s="262" t="s">
        <v>113</v>
      </c>
      <c r="AX10" s="262" t="s">
        <v>113</v>
      </c>
      <c r="AY10" s="262" t="s">
        <v>113</v>
      </c>
      <c r="AZ10" s="262">
        <v>-385.7</v>
      </c>
      <c r="BA10" s="262">
        <v>-82.65</v>
      </c>
      <c r="BB10" s="262">
        <v>-55.1</v>
      </c>
      <c r="BC10" s="262">
        <v>-27.55</v>
      </c>
      <c r="BD10" s="262">
        <v>1</v>
      </c>
      <c r="BE10" s="262">
        <v>800</v>
      </c>
      <c r="BF10" s="262" t="s">
        <v>113</v>
      </c>
      <c r="BG10" s="262" t="s">
        <v>113</v>
      </c>
      <c r="BH10" s="262" t="s">
        <v>113</v>
      </c>
      <c r="BI10" s="262" t="s">
        <v>113</v>
      </c>
      <c r="BJ10" s="262">
        <v>105</v>
      </c>
      <c r="BK10" s="262">
        <v>22.5</v>
      </c>
      <c r="BL10" s="262">
        <v>15</v>
      </c>
      <c r="BM10" s="262">
        <v>7.5</v>
      </c>
      <c r="BN10" s="262">
        <v>0</v>
      </c>
      <c r="BO10" s="262">
        <v>0</v>
      </c>
      <c r="BP10" s="262">
        <v>0</v>
      </c>
      <c r="BQ10" s="262">
        <v>0</v>
      </c>
      <c r="BR10" s="262">
        <v>0</v>
      </c>
      <c r="BS10" s="262">
        <v>0</v>
      </c>
      <c r="BT10" s="262">
        <v>0</v>
      </c>
      <c r="BU10" s="262">
        <v>0</v>
      </c>
      <c r="BV10" s="262">
        <v>0</v>
      </c>
      <c r="BW10" s="262">
        <v>0</v>
      </c>
      <c r="BX10" s="262">
        <v>0</v>
      </c>
      <c r="BY10" s="262">
        <v>0</v>
      </c>
      <c r="BZ10" s="262">
        <v>0</v>
      </c>
      <c r="CA10" s="262">
        <v>0</v>
      </c>
      <c r="CB10" s="262">
        <v>0</v>
      </c>
      <c r="CC10" s="262">
        <v>0</v>
      </c>
      <c r="CD10" s="262">
        <v>0</v>
      </c>
      <c r="CE10" s="262">
        <v>0</v>
      </c>
      <c r="CF10" s="262">
        <v>0</v>
      </c>
      <c r="CG10" s="262">
        <v>0</v>
      </c>
      <c r="CH10" s="262">
        <v>3</v>
      </c>
      <c r="CI10" s="262">
        <v>3</v>
      </c>
      <c r="CJ10" s="262">
        <v>4</v>
      </c>
      <c r="CK10" s="262">
        <v>23</v>
      </c>
      <c r="CL10" s="262">
        <v>24</v>
      </c>
      <c r="CM10" s="262">
        <v>13</v>
      </c>
      <c r="CN10" s="262">
        <v>13</v>
      </c>
      <c r="CO10" s="262">
        <v>0</v>
      </c>
      <c r="CP10" s="262">
        <v>0</v>
      </c>
      <c r="CQ10" s="262">
        <v>0</v>
      </c>
      <c r="CR10" s="262">
        <v>0</v>
      </c>
      <c r="CS10" s="262">
        <v>0</v>
      </c>
      <c r="CT10" s="262">
        <v>0</v>
      </c>
      <c r="CU10" s="262">
        <v>0</v>
      </c>
      <c r="CV10" s="262">
        <v>0</v>
      </c>
      <c r="CW10" s="262">
        <v>0</v>
      </c>
      <c r="CX10" s="262">
        <v>0</v>
      </c>
      <c r="CY10" s="262">
        <v>0</v>
      </c>
      <c r="CZ10" s="262">
        <v>0</v>
      </c>
      <c r="DA10" s="262">
        <v>0</v>
      </c>
      <c r="DB10" s="262">
        <v>0</v>
      </c>
      <c r="DC10" s="262">
        <v>0</v>
      </c>
      <c r="DD10" s="262">
        <v>0</v>
      </c>
      <c r="DE10" s="262">
        <v>0</v>
      </c>
      <c r="DF10" s="262">
        <v>0</v>
      </c>
      <c r="DG10" s="262">
        <v>0</v>
      </c>
      <c r="DH10" s="262">
        <v>0</v>
      </c>
      <c r="DI10" s="262">
        <v>0</v>
      </c>
      <c r="DJ10" s="262">
        <v>0</v>
      </c>
      <c r="DK10" s="262">
        <v>0</v>
      </c>
      <c r="DL10" s="262">
        <v>2</v>
      </c>
      <c r="DM10" s="262">
        <v>2</v>
      </c>
      <c r="DN10" s="262">
        <v>5</v>
      </c>
      <c r="DO10" s="262">
        <v>1</v>
      </c>
      <c r="DP10" s="262">
        <v>1</v>
      </c>
      <c r="DQ10" s="262">
        <v>1</v>
      </c>
      <c r="DR10" s="262">
        <v>1</v>
      </c>
      <c r="DS10" s="262">
        <v>0</v>
      </c>
      <c r="DT10" s="262">
        <v>0</v>
      </c>
      <c r="DU10" s="262">
        <v>0</v>
      </c>
      <c r="DV10" s="262">
        <v>0</v>
      </c>
      <c r="DW10" s="262">
        <v>0</v>
      </c>
      <c r="DX10" s="262">
        <v>0</v>
      </c>
      <c r="DY10" s="262">
        <v>0</v>
      </c>
      <c r="DZ10" s="262">
        <v>0</v>
      </c>
      <c r="EA10" s="262">
        <v>0</v>
      </c>
      <c r="EB10" s="262">
        <v>0</v>
      </c>
      <c r="EC10" s="262">
        <v>0</v>
      </c>
      <c r="ED10" s="262">
        <v>0</v>
      </c>
      <c r="EE10" s="262">
        <v>0</v>
      </c>
      <c r="EF10" s="262">
        <v>0</v>
      </c>
      <c r="EG10" s="262">
        <v>0</v>
      </c>
      <c r="EH10" s="262">
        <v>0</v>
      </c>
      <c r="EI10" s="262">
        <v>0</v>
      </c>
      <c r="EJ10" s="262">
        <v>0</v>
      </c>
      <c r="EK10" s="262">
        <v>0</v>
      </c>
      <c r="EL10" s="262">
        <v>0</v>
      </c>
      <c r="EM10" s="262">
        <v>0</v>
      </c>
      <c r="EN10" s="262">
        <v>0</v>
      </c>
      <c r="EO10" s="296">
        <v>0</v>
      </c>
      <c r="EP10" s="262" t="s">
        <v>247</v>
      </c>
      <c r="EQ10" s="262" t="s">
        <v>247</v>
      </c>
      <c r="ER10" s="262" t="s">
        <v>247</v>
      </c>
      <c r="ES10" s="262" t="s">
        <v>307</v>
      </c>
      <c r="ET10" s="262" t="s">
        <v>307</v>
      </c>
      <c r="EU10" s="262" t="s">
        <v>307</v>
      </c>
      <c r="EV10" s="262" t="s">
        <v>307</v>
      </c>
      <c r="EW10" s="262">
        <v>0</v>
      </c>
      <c r="EX10" s="262">
        <v>0</v>
      </c>
      <c r="EY10" s="262">
        <v>0</v>
      </c>
      <c r="EZ10" s="262">
        <v>0</v>
      </c>
      <c r="FA10" s="262">
        <v>0</v>
      </c>
      <c r="FB10" s="262">
        <v>0</v>
      </c>
      <c r="FC10" s="262">
        <v>0</v>
      </c>
      <c r="FD10" s="262">
        <v>0</v>
      </c>
      <c r="FE10" s="262">
        <v>0</v>
      </c>
      <c r="FF10" s="262">
        <v>0</v>
      </c>
      <c r="FG10" s="262">
        <v>0</v>
      </c>
      <c r="FH10" s="262">
        <v>0</v>
      </c>
      <c r="FI10" s="262">
        <v>0</v>
      </c>
      <c r="FJ10" s="262">
        <v>0</v>
      </c>
      <c r="FK10" s="262">
        <v>0</v>
      </c>
      <c r="FL10" s="262">
        <v>0</v>
      </c>
      <c r="FM10" s="262">
        <v>0</v>
      </c>
      <c r="FN10" s="262">
        <v>0</v>
      </c>
      <c r="FO10" s="262">
        <v>0</v>
      </c>
      <c r="FP10" s="262">
        <v>0</v>
      </c>
      <c r="FQ10" s="262">
        <v>0</v>
      </c>
      <c r="FR10" s="262">
        <v>0</v>
      </c>
      <c r="FS10" s="296">
        <v>0</v>
      </c>
      <c r="FT10" s="297"/>
      <c r="FU10" s="297"/>
      <c r="FV10" s="234">
        <v>0</v>
      </c>
      <c r="FW10" s="231" t="s">
        <v>332</v>
      </c>
      <c r="FX10" s="231" t="s">
        <v>332</v>
      </c>
      <c r="FY10" s="231">
        <v>0</v>
      </c>
      <c r="FZ10" s="231">
        <v>0</v>
      </c>
      <c r="GA10" s="297">
        <v>0</v>
      </c>
      <c r="GB10" s="297">
        <v>0</v>
      </c>
      <c r="GC10" s="297">
        <v>0</v>
      </c>
      <c r="GD10" s="297" t="s">
        <v>251</v>
      </c>
      <c r="GE10" s="297" t="s">
        <v>251</v>
      </c>
      <c r="GF10" s="231">
        <v>0</v>
      </c>
      <c r="GG10" s="297">
        <v>0</v>
      </c>
      <c r="GH10" s="297">
        <v>0</v>
      </c>
      <c r="GI10" s="297">
        <v>0</v>
      </c>
      <c r="GJ10" s="297">
        <v>0</v>
      </c>
      <c r="GK10" s="297">
        <v>0</v>
      </c>
      <c r="GL10" s="297">
        <v>0</v>
      </c>
      <c r="GM10" s="297">
        <v>0</v>
      </c>
      <c r="GN10" s="297">
        <v>0</v>
      </c>
      <c r="GO10" s="297">
        <v>0</v>
      </c>
      <c r="GP10" s="297">
        <v>0</v>
      </c>
      <c r="GQ10" s="297">
        <v>0</v>
      </c>
      <c r="GR10" s="297">
        <v>0</v>
      </c>
      <c r="GS10" s="297">
        <v>0</v>
      </c>
      <c r="GT10" s="297">
        <v>0</v>
      </c>
      <c r="GU10" s="297">
        <v>0</v>
      </c>
      <c r="GV10" s="297">
        <v>0</v>
      </c>
      <c r="GW10" s="297">
        <v>0</v>
      </c>
      <c r="GX10" s="297">
        <v>0</v>
      </c>
      <c r="GY10" s="231">
        <v>0</v>
      </c>
      <c r="GZ10" s="297">
        <v>0</v>
      </c>
      <c r="HA10" s="297">
        <v>0</v>
      </c>
      <c r="HB10" s="297">
        <v>0</v>
      </c>
      <c r="HC10" s="234">
        <v>0</v>
      </c>
      <c r="HD10" s="234">
        <v>0</v>
      </c>
      <c r="HE10" s="231">
        <v>0</v>
      </c>
      <c r="HF10" s="231">
        <v>0</v>
      </c>
      <c r="HG10" s="231">
        <v>0</v>
      </c>
      <c r="HH10" s="231">
        <v>0</v>
      </c>
      <c r="HI10" s="231">
        <v>0</v>
      </c>
      <c r="HJ10" s="231"/>
      <c r="HK10" s="231">
        <v>0</v>
      </c>
      <c r="HL10" s="231">
        <v>0</v>
      </c>
      <c r="HM10" s="234">
        <v>0</v>
      </c>
      <c r="HN10" s="234">
        <v>0</v>
      </c>
      <c r="HO10" s="234">
        <v>0</v>
      </c>
      <c r="HP10" s="234">
        <v>0</v>
      </c>
      <c r="HQ10" s="234">
        <v>0</v>
      </c>
      <c r="HR10" s="234">
        <v>0</v>
      </c>
      <c r="HS10" s="234">
        <v>0</v>
      </c>
      <c r="HT10" s="234">
        <v>0</v>
      </c>
      <c r="HU10" s="234">
        <v>0</v>
      </c>
      <c r="HV10" s="234">
        <v>0</v>
      </c>
      <c r="HW10" s="234">
        <v>0</v>
      </c>
      <c r="HX10" s="234">
        <v>0</v>
      </c>
      <c r="HY10" s="234">
        <v>0</v>
      </c>
      <c r="HZ10" s="234">
        <v>0</v>
      </c>
      <c r="IA10" s="234">
        <v>0</v>
      </c>
      <c r="IB10" s="234">
        <v>0</v>
      </c>
      <c r="IC10" s="234">
        <v>0</v>
      </c>
      <c r="ID10" s="234">
        <v>0</v>
      </c>
      <c r="IE10" s="234">
        <v>0</v>
      </c>
      <c r="IF10" s="234">
        <v>0</v>
      </c>
      <c r="IG10" s="234">
        <v>0</v>
      </c>
      <c r="IH10" s="234">
        <v>0</v>
      </c>
      <c r="II10" s="234">
        <v>0</v>
      </c>
      <c r="IJ10" s="234">
        <v>0</v>
      </c>
      <c r="IK10" s="234">
        <v>0</v>
      </c>
      <c r="IL10" s="234">
        <v>0</v>
      </c>
      <c r="IM10" s="234">
        <v>0</v>
      </c>
      <c r="IN10" s="234">
        <v>0</v>
      </c>
      <c r="IO10" s="234">
        <v>0</v>
      </c>
      <c r="IP10" s="234">
        <v>0</v>
      </c>
      <c r="IQ10" s="234">
        <v>0</v>
      </c>
      <c r="IR10" s="234">
        <v>0</v>
      </c>
      <c r="IS10" s="234">
        <v>0</v>
      </c>
      <c r="IT10" s="234">
        <v>0</v>
      </c>
      <c r="IU10" s="234">
        <v>0</v>
      </c>
      <c r="IV10" s="234">
        <v>0</v>
      </c>
      <c r="IW10" s="234">
        <v>0</v>
      </c>
      <c r="IX10" s="234">
        <v>0</v>
      </c>
      <c r="IY10" s="234">
        <v>0</v>
      </c>
      <c r="IZ10" s="234">
        <v>0</v>
      </c>
      <c r="JA10" s="234">
        <v>0</v>
      </c>
      <c r="JB10" s="234">
        <v>0</v>
      </c>
      <c r="JC10" s="234">
        <v>0</v>
      </c>
      <c r="JD10" s="234">
        <v>0</v>
      </c>
      <c r="JE10" s="234">
        <v>0</v>
      </c>
      <c r="JF10" s="234">
        <v>0</v>
      </c>
      <c r="JG10" s="234">
        <v>0</v>
      </c>
      <c r="JH10" s="234">
        <v>0</v>
      </c>
      <c r="JI10" s="234">
        <v>0</v>
      </c>
      <c r="JJ10" s="234">
        <v>0</v>
      </c>
      <c r="JK10" s="234">
        <v>0</v>
      </c>
      <c r="JL10" s="234">
        <v>0</v>
      </c>
      <c r="JM10" s="234">
        <v>0</v>
      </c>
      <c r="JN10" s="234">
        <v>0</v>
      </c>
      <c r="JO10" s="234">
        <v>0</v>
      </c>
      <c r="JP10" s="234">
        <v>0</v>
      </c>
      <c r="JQ10" s="234">
        <v>0</v>
      </c>
      <c r="JR10" s="234">
        <v>0</v>
      </c>
      <c r="JS10" s="234">
        <v>0</v>
      </c>
      <c r="JT10" s="234">
        <v>0</v>
      </c>
      <c r="JU10" s="234">
        <v>0</v>
      </c>
      <c r="JV10" s="234">
        <v>0</v>
      </c>
      <c r="JW10" s="234">
        <v>0</v>
      </c>
      <c r="JX10" s="234">
        <v>0</v>
      </c>
      <c r="JY10" s="234">
        <v>0</v>
      </c>
      <c r="JZ10" s="234">
        <v>0</v>
      </c>
      <c r="KA10" s="234">
        <v>0</v>
      </c>
      <c r="KB10" s="234">
        <v>0</v>
      </c>
      <c r="KC10" s="234">
        <v>0</v>
      </c>
      <c r="KD10" s="234">
        <v>0</v>
      </c>
      <c r="KE10" s="234">
        <v>0</v>
      </c>
      <c r="KF10" s="234">
        <v>0</v>
      </c>
      <c r="KG10" s="234">
        <v>0</v>
      </c>
      <c r="KH10" s="234">
        <v>0</v>
      </c>
      <c r="KI10" s="234">
        <v>0</v>
      </c>
      <c r="KJ10" s="234">
        <v>0</v>
      </c>
      <c r="KK10" s="234">
        <v>0</v>
      </c>
      <c r="KL10" s="234">
        <v>0</v>
      </c>
      <c r="KM10" s="234">
        <v>0</v>
      </c>
      <c r="KN10" s="234">
        <v>0</v>
      </c>
      <c r="KO10" s="234">
        <v>0</v>
      </c>
      <c r="KP10" s="234">
        <v>0</v>
      </c>
      <c r="KQ10" s="234">
        <v>0</v>
      </c>
      <c r="KR10" s="234">
        <v>0</v>
      </c>
      <c r="KS10" s="234">
        <v>0</v>
      </c>
      <c r="KT10" s="234">
        <v>0</v>
      </c>
      <c r="KU10" s="234">
        <v>0</v>
      </c>
      <c r="KV10" s="234">
        <v>0</v>
      </c>
      <c r="KW10" s="234">
        <v>0</v>
      </c>
      <c r="KX10" s="234">
        <v>0</v>
      </c>
      <c r="KY10" s="234">
        <v>0</v>
      </c>
      <c r="KZ10" s="234">
        <v>0</v>
      </c>
      <c r="LA10" s="234">
        <v>0</v>
      </c>
      <c r="LB10" s="234">
        <v>0</v>
      </c>
      <c r="LC10" s="234">
        <v>0</v>
      </c>
      <c r="LD10" s="234">
        <v>0</v>
      </c>
      <c r="LE10" s="234">
        <v>0</v>
      </c>
      <c r="LF10" s="234">
        <v>0</v>
      </c>
      <c r="LG10" s="234">
        <v>0</v>
      </c>
      <c r="LH10" s="234">
        <v>0</v>
      </c>
      <c r="LI10" s="234">
        <v>0</v>
      </c>
      <c r="LJ10" s="234">
        <v>0</v>
      </c>
      <c r="LK10" s="234">
        <v>0</v>
      </c>
      <c r="LL10" s="234">
        <v>0</v>
      </c>
      <c r="LM10" s="234">
        <v>0</v>
      </c>
      <c r="LN10" s="234">
        <v>0</v>
      </c>
      <c r="LO10" s="234">
        <v>0</v>
      </c>
      <c r="LP10" s="234">
        <v>0</v>
      </c>
      <c r="LQ10" s="234">
        <v>0</v>
      </c>
      <c r="LR10" s="234">
        <v>0</v>
      </c>
      <c r="LS10" s="234">
        <v>0</v>
      </c>
      <c r="LT10" s="234">
        <v>0</v>
      </c>
      <c r="LU10" s="234">
        <v>0</v>
      </c>
      <c r="LV10" s="234">
        <v>0</v>
      </c>
      <c r="LW10" s="234">
        <v>0</v>
      </c>
      <c r="LX10" s="234">
        <v>0</v>
      </c>
      <c r="LY10" s="234">
        <v>0</v>
      </c>
      <c r="LZ10" s="234">
        <v>0</v>
      </c>
      <c r="MA10" s="234">
        <v>0</v>
      </c>
      <c r="MB10" s="234">
        <v>0</v>
      </c>
      <c r="MC10" s="234">
        <v>0</v>
      </c>
      <c r="MD10" s="234">
        <v>0</v>
      </c>
      <c r="ME10" s="234">
        <v>0</v>
      </c>
      <c r="MF10" s="234">
        <v>0</v>
      </c>
      <c r="MG10" s="234">
        <v>0</v>
      </c>
      <c r="MH10" s="234">
        <v>0</v>
      </c>
      <c r="MI10" s="234">
        <v>0</v>
      </c>
      <c r="MJ10" s="234">
        <v>0</v>
      </c>
      <c r="MK10" s="234">
        <v>0</v>
      </c>
      <c r="ML10" s="234">
        <v>0</v>
      </c>
      <c r="MM10" s="234">
        <v>0</v>
      </c>
      <c r="MN10" s="234">
        <v>0</v>
      </c>
      <c r="MO10" s="234">
        <v>0</v>
      </c>
      <c r="MP10" s="234">
        <v>0</v>
      </c>
      <c r="MQ10" s="234">
        <v>0</v>
      </c>
      <c r="MR10" s="234">
        <v>0</v>
      </c>
      <c r="MS10" s="234">
        <v>0</v>
      </c>
      <c r="MT10" s="234">
        <v>0</v>
      </c>
      <c r="MU10" s="234">
        <v>0</v>
      </c>
      <c r="MV10" s="234">
        <v>0</v>
      </c>
      <c r="MW10" s="234">
        <v>0</v>
      </c>
      <c r="MX10" s="234">
        <v>0</v>
      </c>
      <c r="MY10" s="234">
        <v>0</v>
      </c>
      <c r="MZ10" s="234">
        <v>0</v>
      </c>
      <c r="NA10" s="234">
        <v>0</v>
      </c>
      <c r="NB10" s="234">
        <v>0</v>
      </c>
      <c r="NC10" s="234">
        <v>0</v>
      </c>
      <c r="ND10" s="234">
        <v>0</v>
      </c>
      <c r="NE10" s="234">
        <v>0</v>
      </c>
      <c r="NF10" s="234">
        <v>0</v>
      </c>
      <c r="NG10" s="234">
        <v>0</v>
      </c>
      <c r="NH10" s="234">
        <v>0</v>
      </c>
      <c r="NI10" s="234">
        <v>0</v>
      </c>
      <c r="NJ10" s="234">
        <v>0</v>
      </c>
      <c r="NK10" s="234">
        <v>0</v>
      </c>
      <c r="NL10" s="234">
        <v>0</v>
      </c>
      <c r="NM10" s="234">
        <v>0</v>
      </c>
      <c r="NN10" s="234">
        <v>0</v>
      </c>
      <c r="NO10" s="234">
        <v>0</v>
      </c>
      <c r="NP10" s="234">
        <v>0</v>
      </c>
      <c r="NQ10" s="234">
        <v>0</v>
      </c>
      <c r="NR10" s="234">
        <v>0</v>
      </c>
      <c r="NS10" s="234">
        <v>0</v>
      </c>
      <c r="NT10" s="234">
        <v>0</v>
      </c>
      <c r="NU10" s="234">
        <v>0</v>
      </c>
      <c r="NV10" s="234">
        <v>0</v>
      </c>
      <c r="NW10" s="234">
        <v>0</v>
      </c>
      <c r="NX10" s="234">
        <v>0</v>
      </c>
      <c r="NY10" s="234">
        <v>0</v>
      </c>
      <c r="NZ10" s="234">
        <v>0</v>
      </c>
      <c r="OA10" s="234">
        <v>0</v>
      </c>
      <c r="OB10" s="234">
        <v>0</v>
      </c>
      <c r="OC10" s="234">
        <v>0</v>
      </c>
      <c r="OD10" s="234">
        <v>0</v>
      </c>
      <c r="OE10" s="234">
        <v>0</v>
      </c>
      <c r="OF10" s="234">
        <v>0</v>
      </c>
      <c r="OG10" s="234">
        <v>0</v>
      </c>
      <c r="OH10" s="234">
        <v>0</v>
      </c>
      <c r="OI10" s="234">
        <v>0</v>
      </c>
      <c r="OJ10" s="234">
        <v>0</v>
      </c>
      <c r="OK10" s="234">
        <v>0</v>
      </c>
      <c r="OL10" s="234">
        <v>0</v>
      </c>
      <c r="OM10" s="234">
        <v>0</v>
      </c>
      <c r="ON10" s="234">
        <v>0</v>
      </c>
      <c r="OO10" s="234">
        <v>0</v>
      </c>
      <c r="OP10" s="234">
        <v>0</v>
      </c>
      <c r="OQ10" s="234">
        <v>0</v>
      </c>
      <c r="OR10" s="234">
        <v>0</v>
      </c>
      <c r="OS10" s="234">
        <v>0</v>
      </c>
      <c r="OT10" s="234">
        <v>0</v>
      </c>
      <c r="OU10" s="234">
        <v>0</v>
      </c>
      <c r="OV10" s="234">
        <v>0</v>
      </c>
      <c r="OW10" s="234">
        <v>0</v>
      </c>
      <c r="OX10" s="234">
        <v>0</v>
      </c>
      <c r="OY10" s="234">
        <v>0</v>
      </c>
      <c r="OZ10" s="234">
        <v>0</v>
      </c>
      <c r="PA10" s="234">
        <v>0</v>
      </c>
      <c r="PB10" s="234">
        <v>0</v>
      </c>
      <c r="PC10" s="234">
        <v>0</v>
      </c>
      <c r="PD10" s="234">
        <v>0</v>
      </c>
      <c r="PE10" s="234">
        <v>0</v>
      </c>
      <c r="PF10" s="234">
        <v>0</v>
      </c>
      <c r="PG10" s="234">
        <v>0</v>
      </c>
      <c r="PH10" s="234">
        <v>0</v>
      </c>
      <c r="PI10" s="234">
        <v>0</v>
      </c>
      <c r="PJ10" s="234">
        <v>0</v>
      </c>
      <c r="PK10" s="234">
        <v>0</v>
      </c>
      <c r="PL10" s="234">
        <v>0</v>
      </c>
    </row>
    <row r="11" spans="1:428" s="234" customFormat="1" ht="12" customHeight="1">
      <c r="A11" s="234">
        <f t="shared" si="2"/>
        <v>11</v>
      </c>
      <c r="B11" s="235"/>
      <c r="C11" s="262">
        <v>11</v>
      </c>
      <c r="D11" s="262">
        <v>1908240003</v>
      </c>
      <c r="E11" s="262" t="s">
        <v>113</v>
      </c>
      <c r="F11" s="263" t="s">
        <v>379</v>
      </c>
      <c r="G11" s="263" t="s">
        <v>114</v>
      </c>
      <c r="H11" s="264">
        <v>5600</v>
      </c>
      <c r="I11" s="263" t="s">
        <v>376</v>
      </c>
      <c r="J11" s="263" t="s">
        <v>123</v>
      </c>
      <c r="K11" s="264">
        <v>1000</v>
      </c>
      <c r="L11" s="264">
        <v>0</v>
      </c>
      <c r="M11" s="262">
        <v>4600</v>
      </c>
      <c r="N11" s="262">
        <v>0</v>
      </c>
      <c r="O11" s="262"/>
      <c r="P11" s="262">
        <v>300</v>
      </c>
      <c r="Q11" s="262">
        <v>700</v>
      </c>
      <c r="R11" s="262">
        <v>580</v>
      </c>
      <c r="S11" s="262">
        <v>0</v>
      </c>
      <c r="T11" s="262">
        <v>700</v>
      </c>
      <c r="U11" s="262"/>
      <c r="V11" s="262"/>
      <c r="W11" s="262" t="s">
        <v>380</v>
      </c>
      <c r="X11" s="262" t="s">
        <v>381</v>
      </c>
      <c r="Y11" s="262" t="s">
        <v>382</v>
      </c>
      <c r="Z11" s="262" t="s">
        <v>373</v>
      </c>
      <c r="AA11" s="282" t="s">
        <v>383</v>
      </c>
      <c r="AB11" s="282" t="s">
        <v>384</v>
      </c>
      <c r="AC11" s="262" t="s">
        <v>385</v>
      </c>
      <c r="AD11" s="262"/>
      <c r="AE11" s="262"/>
      <c r="AF11" s="262"/>
      <c r="AG11" s="262"/>
      <c r="AH11" s="262"/>
      <c r="AI11" s="262"/>
      <c r="AJ11" s="262">
        <v>1</v>
      </c>
      <c r="AK11" s="262">
        <v>1000</v>
      </c>
      <c r="AL11" s="262" t="s">
        <v>194</v>
      </c>
      <c r="AM11" s="262" t="s">
        <v>194</v>
      </c>
      <c r="AN11" s="262" t="s">
        <v>194</v>
      </c>
      <c r="AO11" s="262" t="s">
        <v>194</v>
      </c>
      <c r="AP11" s="262">
        <v>490</v>
      </c>
      <c r="AQ11" s="262">
        <v>105</v>
      </c>
      <c r="AR11" s="262">
        <v>70</v>
      </c>
      <c r="AS11" s="262">
        <v>35</v>
      </c>
      <c r="AT11" s="262">
        <v>0</v>
      </c>
      <c r="AU11" s="262">
        <v>0</v>
      </c>
      <c r="AV11" s="262">
        <v>0</v>
      </c>
      <c r="AW11" s="262">
        <v>0</v>
      </c>
      <c r="AX11" s="262">
        <v>0</v>
      </c>
      <c r="AY11" s="262">
        <v>0</v>
      </c>
      <c r="AZ11" s="262">
        <v>0</v>
      </c>
      <c r="BA11" s="262">
        <v>0</v>
      </c>
      <c r="BB11" s="262">
        <v>0</v>
      </c>
      <c r="BC11" s="262">
        <v>0</v>
      </c>
      <c r="BD11" s="262">
        <v>0</v>
      </c>
      <c r="BE11" s="262">
        <v>0</v>
      </c>
      <c r="BF11" s="262">
        <v>0</v>
      </c>
      <c r="BG11" s="262">
        <v>0</v>
      </c>
      <c r="BH11" s="262">
        <v>0</v>
      </c>
      <c r="BI11" s="262">
        <v>0</v>
      </c>
      <c r="BJ11" s="262">
        <v>0</v>
      </c>
      <c r="BK11" s="262">
        <v>0</v>
      </c>
      <c r="BL11" s="262">
        <v>0</v>
      </c>
      <c r="BM11" s="262">
        <v>0</v>
      </c>
      <c r="BN11" s="262">
        <v>0</v>
      </c>
      <c r="BO11" s="262">
        <v>0</v>
      </c>
      <c r="BP11" s="262">
        <v>0</v>
      </c>
      <c r="BQ11" s="262">
        <v>0</v>
      </c>
      <c r="BR11" s="262">
        <v>0</v>
      </c>
      <c r="BS11" s="262">
        <v>0</v>
      </c>
      <c r="BT11" s="262">
        <v>0</v>
      </c>
      <c r="BU11" s="262">
        <v>0</v>
      </c>
      <c r="BV11" s="262">
        <v>0</v>
      </c>
      <c r="BW11" s="262">
        <v>0</v>
      </c>
      <c r="BX11" s="262">
        <v>0</v>
      </c>
      <c r="BY11" s="262">
        <v>0</v>
      </c>
      <c r="BZ11" s="262">
        <v>0</v>
      </c>
      <c r="CA11" s="262">
        <v>0</v>
      </c>
      <c r="CB11" s="262">
        <v>0</v>
      </c>
      <c r="CC11" s="262">
        <v>0</v>
      </c>
      <c r="CD11" s="262">
        <v>0</v>
      </c>
      <c r="CE11" s="262">
        <v>0</v>
      </c>
      <c r="CF11" s="262">
        <v>0</v>
      </c>
      <c r="CG11" s="262">
        <v>0</v>
      </c>
      <c r="CH11" s="262">
        <v>3</v>
      </c>
      <c r="CI11" s="262">
        <v>3</v>
      </c>
      <c r="CJ11" s="262">
        <v>4</v>
      </c>
      <c r="CK11" s="262">
        <v>0</v>
      </c>
      <c r="CL11" s="262">
        <v>0</v>
      </c>
      <c r="CM11" s="262">
        <v>0</v>
      </c>
      <c r="CN11" s="262">
        <v>0</v>
      </c>
      <c r="CO11" s="262">
        <v>0</v>
      </c>
      <c r="CP11" s="262">
        <v>0</v>
      </c>
      <c r="CQ11" s="262">
        <v>0</v>
      </c>
      <c r="CR11" s="262">
        <v>0</v>
      </c>
      <c r="CS11" s="262">
        <v>0</v>
      </c>
      <c r="CT11" s="262">
        <v>0</v>
      </c>
      <c r="CU11" s="262">
        <v>0</v>
      </c>
      <c r="CV11" s="262">
        <v>0</v>
      </c>
      <c r="CW11" s="262">
        <v>0</v>
      </c>
      <c r="CX11" s="262">
        <v>0</v>
      </c>
      <c r="CY11" s="262">
        <v>0</v>
      </c>
      <c r="CZ11" s="262">
        <v>0</v>
      </c>
      <c r="DA11" s="262">
        <v>0</v>
      </c>
      <c r="DB11" s="262">
        <v>0</v>
      </c>
      <c r="DC11" s="262">
        <v>0</v>
      </c>
      <c r="DD11" s="262">
        <v>0</v>
      </c>
      <c r="DE11" s="262">
        <v>0</v>
      </c>
      <c r="DF11" s="262">
        <v>0</v>
      </c>
      <c r="DG11" s="262">
        <v>0</v>
      </c>
      <c r="DH11" s="262">
        <v>0</v>
      </c>
      <c r="DI11" s="262">
        <v>0</v>
      </c>
      <c r="DJ11" s="262">
        <v>0</v>
      </c>
      <c r="DK11" s="262">
        <v>0</v>
      </c>
      <c r="DL11" s="262">
        <v>2</v>
      </c>
      <c r="DM11" s="262">
        <v>2</v>
      </c>
      <c r="DN11" s="262">
        <v>5</v>
      </c>
      <c r="DO11" s="262">
        <v>0</v>
      </c>
      <c r="DP11" s="262">
        <v>0</v>
      </c>
      <c r="DQ11" s="262">
        <v>0</v>
      </c>
      <c r="DR11" s="262">
        <v>0</v>
      </c>
      <c r="DS11" s="262">
        <v>0</v>
      </c>
      <c r="DT11" s="262">
        <v>0</v>
      </c>
      <c r="DU11" s="262">
        <v>0</v>
      </c>
      <c r="DV11" s="262">
        <v>0</v>
      </c>
      <c r="DW11" s="262">
        <v>0</v>
      </c>
      <c r="DX11" s="262">
        <v>0</v>
      </c>
      <c r="DY11" s="262">
        <v>0</v>
      </c>
      <c r="DZ11" s="262">
        <v>0</v>
      </c>
      <c r="EA11" s="262">
        <v>0</v>
      </c>
      <c r="EB11" s="262">
        <v>0</v>
      </c>
      <c r="EC11" s="262">
        <v>0</v>
      </c>
      <c r="ED11" s="262">
        <v>0</v>
      </c>
      <c r="EE11" s="262">
        <v>0</v>
      </c>
      <c r="EF11" s="262">
        <v>0</v>
      </c>
      <c r="EG11" s="262">
        <v>0</v>
      </c>
      <c r="EH11" s="262">
        <v>0</v>
      </c>
      <c r="EI11" s="262">
        <v>0</v>
      </c>
      <c r="EJ11" s="262">
        <v>0</v>
      </c>
      <c r="EK11" s="262">
        <v>0</v>
      </c>
      <c r="EL11" s="262">
        <v>0</v>
      </c>
      <c r="EM11" s="262">
        <v>0</v>
      </c>
      <c r="EN11" s="262">
        <v>0</v>
      </c>
      <c r="EO11" s="296">
        <v>0</v>
      </c>
      <c r="EP11" s="262" t="s">
        <v>247</v>
      </c>
      <c r="EQ11" s="262" t="s">
        <v>247</v>
      </c>
      <c r="ER11" s="262" t="s">
        <v>247</v>
      </c>
      <c r="ES11" s="262" t="s">
        <v>251</v>
      </c>
      <c r="ET11" s="262" t="s">
        <v>251</v>
      </c>
      <c r="EU11" s="262" t="s">
        <v>251</v>
      </c>
      <c r="EV11" s="262" t="s">
        <v>251</v>
      </c>
      <c r="EW11" s="262" t="s">
        <v>251</v>
      </c>
      <c r="EX11" s="262" t="s">
        <v>251</v>
      </c>
      <c r="EY11" s="262" t="s">
        <v>251</v>
      </c>
      <c r="EZ11" s="262" t="s">
        <v>251</v>
      </c>
      <c r="FA11" s="262" t="s">
        <v>251</v>
      </c>
      <c r="FB11" s="262" t="s">
        <v>251</v>
      </c>
      <c r="FC11" s="262" t="s">
        <v>251</v>
      </c>
      <c r="FD11" s="262" t="s">
        <v>251</v>
      </c>
      <c r="FE11" s="262" t="s">
        <v>251</v>
      </c>
      <c r="FF11" s="262" t="s">
        <v>251</v>
      </c>
      <c r="FG11" s="262" t="s">
        <v>251</v>
      </c>
      <c r="FH11" s="262" t="s">
        <v>251</v>
      </c>
      <c r="FI11" s="262" t="s">
        <v>251</v>
      </c>
      <c r="FJ11" s="262" t="s">
        <v>251</v>
      </c>
      <c r="FK11" s="262" t="s">
        <v>251</v>
      </c>
      <c r="FL11" s="262" t="s">
        <v>251</v>
      </c>
      <c r="FM11" s="262" t="s">
        <v>251</v>
      </c>
      <c r="FN11" s="262" t="s">
        <v>251</v>
      </c>
      <c r="FO11" s="262" t="s">
        <v>251</v>
      </c>
      <c r="FP11" s="262" t="s">
        <v>251</v>
      </c>
      <c r="FQ11" s="262" t="s">
        <v>251</v>
      </c>
      <c r="FR11" s="262" t="s">
        <v>251</v>
      </c>
      <c r="FS11" s="296" t="s">
        <v>251</v>
      </c>
      <c r="FT11" s="297"/>
      <c r="FU11" s="297"/>
      <c r="FW11" s="231"/>
      <c r="FX11" s="231"/>
      <c r="FY11" s="231"/>
      <c r="FZ11" s="231"/>
      <c r="GA11" s="297"/>
      <c r="GB11" s="297"/>
      <c r="GC11" s="297"/>
      <c r="GD11" s="297"/>
      <c r="GE11" s="297"/>
      <c r="GF11" s="231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297"/>
      <c r="GV11" s="297"/>
      <c r="GW11" s="297"/>
      <c r="GX11" s="297"/>
      <c r="GY11" s="231"/>
      <c r="GZ11" s="297"/>
      <c r="HA11" s="297"/>
      <c r="HB11" s="297"/>
      <c r="HE11" s="231"/>
      <c r="HF11" s="231"/>
      <c r="HG11" s="231"/>
      <c r="HH11" s="231"/>
      <c r="HI11" s="231"/>
      <c r="HJ11" s="231"/>
      <c r="HK11" s="231"/>
      <c r="HL11" s="231"/>
    </row>
    <row r="12" spans="1:428" s="234" customFormat="1" ht="12" customHeight="1">
      <c r="A12" s="234">
        <f t="shared" si="2"/>
        <v>12</v>
      </c>
      <c r="B12" s="235"/>
      <c r="C12" s="262">
        <v>12</v>
      </c>
      <c r="D12" s="262">
        <v>1908240004</v>
      </c>
      <c r="E12" s="262" t="s">
        <v>201</v>
      </c>
      <c r="F12" s="263" t="s">
        <v>386</v>
      </c>
      <c r="G12" s="263" t="s">
        <v>114</v>
      </c>
      <c r="H12" s="264">
        <v>5600</v>
      </c>
      <c r="I12" s="263" t="s">
        <v>370</v>
      </c>
      <c r="J12" s="263" t="s">
        <v>123</v>
      </c>
      <c r="K12" s="264">
        <v>1000</v>
      </c>
      <c r="L12" s="264">
        <v>0</v>
      </c>
      <c r="M12" s="262">
        <v>4600</v>
      </c>
      <c r="N12" s="262">
        <v>0</v>
      </c>
      <c r="O12" s="262"/>
      <c r="P12" s="262">
        <v>300</v>
      </c>
      <c r="Q12" s="262">
        <v>700</v>
      </c>
      <c r="R12" s="262">
        <v>850</v>
      </c>
      <c r="S12" s="262">
        <v>1071</v>
      </c>
      <c r="T12" s="262">
        <v>700</v>
      </c>
      <c r="U12" s="262"/>
      <c r="V12" s="262"/>
      <c r="W12" s="262" t="s">
        <v>288</v>
      </c>
      <c r="X12" s="262"/>
      <c r="Y12" s="262" t="s">
        <v>387</v>
      </c>
      <c r="Z12" s="262" t="s">
        <v>388</v>
      </c>
      <c r="AA12" s="282"/>
      <c r="AB12" s="282"/>
      <c r="AC12" s="262"/>
      <c r="AD12" s="262"/>
      <c r="AE12" s="262"/>
      <c r="AF12" s="262"/>
      <c r="AG12" s="262"/>
      <c r="AH12" s="262"/>
      <c r="AI12" s="262"/>
      <c r="AJ12" s="262">
        <v>0.7</v>
      </c>
      <c r="AK12" s="262">
        <v>700</v>
      </c>
      <c r="AL12" s="262" t="s">
        <v>194</v>
      </c>
      <c r="AM12" s="262" t="s">
        <v>194</v>
      </c>
      <c r="AN12" s="262" t="s">
        <v>194</v>
      </c>
      <c r="AO12" s="262" t="s">
        <v>194</v>
      </c>
      <c r="AP12" s="262">
        <v>240.1</v>
      </c>
      <c r="AQ12" s="262">
        <v>51.45</v>
      </c>
      <c r="AR12" s="262">
        <v>34</v>
      </c>
      <c r="AS12" s="262">
        <v>17.149999999999999</v>
      </c>
      <c r="AT12" s="262">
        <v>0.3</v>
      </c>
      <c r="AU12" s="262">
        <v>300</v>
      </c>
      <c r="AV12" s="262" t="s">
        <v>113</v>
      </c>
      <c r="AW12" s="262" t="s">
        <v>113</v>
      </c>
      <c r="AX12" s="262" t="s">
        <v>113</v>
      </c>
      <c r="AY12" s="262" t="s">
        <v>113</v>
      </c>
      <c r="AZ12" s="262">
        <v>44.1</v>
      </c>
      <c r="BA12" s="262">
        <v>9.4499999999999993</v>
      </c>
      <c r="BB12" s="262">
        <v>6</v>
      </c>
      <c r="BC12" s="262">
        <v>3.15</v>
      </c>
      <c r="BD12" s="262">
        <v>0</v>
      </c>
      <c r="BE12" s="262">
        <v>0</v>
      </c>
      <c r="BF12" s="262">
        <v>0</v>
      </c>
      <c r="BG12" s="262">
        <v>0</v>
      </c>
      <c r="BH12" s="262">
        <v>0</v>
      </c>
      <c r="BI12" s="262">
        <v>0</v>
      </c>
      <c r="BJ12" s="262">
        <v>0</v>
      </c>
      <c r="BK12" s="262">
        <v>0</v>
      </c>
      <c r="BL12" s="262">
        <v>0</v>
      </c>
      <c r="BM12" s="262">
        <v>0</v>
      </c>
      <c r="BN12" s="262">
        <v>0</v>
      </c>
      <c r="BO12" s="262">
        <v>0</v>
      </c>
      <c r="BP12" s="262">
        <v>0</v>
      </c>
      <c r="BQ12" s="262">
        <v>0</v>
      </c>
      <c r="BR12" s="262">
        <v>0</v>
      </c>
      <c r="BS12" s="262">
        <v>0</v>
      </c>
      <c r="BT12" s="262">
        <v>0</v>
      </c>
      <c r="BU12" s="262">
        <v>0</v>
      </c>
      <c r="BV12" s="262">
        <v>0</v>
      </c>
      <c r="BW12" s="262">
        <v>0</v>
      </c>
      <c r="BX12" s="262">
        <v>0</v>
      </c>
      <c r="BY12" s="262">
        <v>0</v>
      </c>
      <c r="BZ12" s="262">
        <v>0</v>
      </c>
      <c r="CA12" s="262">
        <v>0</v>
      </c>
      <c r="CB12" s="262">
        <v>0</v>
      </c>
      <c r="CC12" s="262">
        <v>0</v>
      </c>
      <c r="CD12" s="262">
        <v>0</v>
      </c>
      <c r="CE12" s="262">
        <v>0</v>
      </c>
      <c r="CF12" s="262">
        <v>0</v>
      </c>
      <c r="CG12" s="262">
        <v>0</v>
      </c>
      <c r="CH12" s="262">
        <v>28</v>
      </c>
      <c r="CI12" s="262">
        <v>3</v>
      </c>
      <c r="CJ12" s="262">
        <v>4</v>
      </c>
      <c r="CK12" s="262">
        <v>9</v>
      </c>
      <c r="CL12" s="262">
        <v>12</v>
      </c>
      <c r="CM12" s="262">
        <v>13</v>
      </c>
      <c r="CN12" s="262">
        <v>7</v>
      </c>
      <c r="CO12" s="262">
        <v>1</v>
      </c>
      <c r="CP12" s="262">
        <v>29</v>
      </c>
      <c r="CQ12" s="262">
        <v>2</v>
      </c>
      <c r="CR12" s="262">
        <v>19</v>
      </c>
      <c r="CS12" s="262">
        <v>17</v>
      </c>
      <c r="CT12" s="262">
        <v>0</v>
      </c>
      <c r="CU12" s="262">
        <v>0</v>
      </c>
      <c r="CV12" s="262">
        <v>0</v>
      </c>
      <c r="CW12" s="262">
        <v>0</v>
      </c>
      <c r="CX12" s="262">
        <v>0</v>
      </c>
      <c r="CY12" s="262">
        <v>0</v>
      </c>
      <c r="CZ12" s="262">
        <v>0</v>
      </c>
      <c r="DA12" s="262">
        <v>0</v>
      </c>
      <c r="DB12" s="262">
        <v>0</v>
      </c>
      <c r="DC12" s="262">
        <v>0</v>
      </c>
      <c r="DD12" s="262">
        <v>0</v>
      </c>
      <c r="DE12" s="262">
        <v>0</v>
      </c>
      <c r="DF12" s="262">
        <v>0</v>
      </c>
      <c r="DG12" s="262">
        <v>0</v>
      </c>
      <c r="DH12" s="262">
        <v>0</v>
      </c>
      <c r="DI12" s="262">
        <v>0</v>
      </c>
      <c r="DJ12" s="262">
        <v>0</v>
      </c>
      <c r="DK12" s="262">
        <v>0</v>
      </c>
      <c r="DL12" s="262">
        <v>40</v>
      </c>
      <c r="DM12" s="262">
        <v>5</v>
      </c>
      <c r="DN12" s="262">
        <v>5</v>
      </c>
      <c r="DO12" s="262">
        <v>1</v>
      </c>
      <c r="DP12" s="262">
        <v>1</v>
      </c>
      <c r="DQ12" s="262">
        <v>1</v>
      </c>
      <c r="DR12" s="262">
        <v>1</v>
      </c>
      <c r="DS12" s="262">
        <v>5</v>
      </c>
      <c r="DT12" s="262">
        <v>1</v>
      </c>
      <c r="DU12" s="262">
        <v>3</v>
      </c>
      <c r="DV12" s="262">
        <v>1</v>
      </c>
      <c r="DW12" s="262">
        <v>1</v>
      </c>
      <c r="DX12" s="262">
        <v>0</v>
      </c>
      <c r="DY12" s="262">
        <v>0</v>
      </c>
      <c r="DZ12" s="262">
        <v>0</v>
      </c>
      <c r="EA12" s="262">
        <v>0</v>
      </c>
      <c r="EB12" s="262">
        <v>0</v>
      </c>
      <c r="EC12" s="262">
        <v>0</v>
      </c>
      <c r="ED12" s="262">
        <v>0</v>
      </c>
      <c r="EE12" s="262">
        <v>0</v>
      </c>
      <c r="EF12" s="262">
        <v>0</v>
      </c>
      <c r="EG12" s="262">
        <v>0</v>
      </c>
      <c r="EH12" s="262">
        <v>0</v>
      </c>
      <c r="EI12" s="262">
        <v>0</v>
      </c>
      <c r="EJ12" s="262">
        <v>0</v>
      </c>
      <c r="EK12" s="262">
        <v>0</v>
      </c>
      <c r="EL12" s="262">
        <v>0</v>
      </c>
      <c r="EM12" s="262">
        <v>0</v>
      </c>
      <c r="EN12" s="262">
        <v>0</v>
      </c>
      <c r="EO12" s="296">
        <v>0</v>
      </c>
      <c r="EP12" s="262" t="s">
        <v>247</v>
      </c>
      <c r="EQ12" s="262" t="s">
        <v>247</v>
      </c>
      <c r="ER12" s="262" t="s">
        <v>247</v>
      </c>
      <c r="ES12" s="262" t="s">
        <v>247</v>
      </c>
      <c r="ET12" s="262" t="s">
        <v>247</v>
      </c>
      <c r="EU12" s="262" t="s">
        <v>286</v>
      </c>
      <c r="EV12" s="262" t="s">
        <v>286</v>
      </c>
      <c r="EW12" s="262" t="s">
        <v>247</v>
      </c>
      <c r="EX12" s="262" t="s">
        <v>247</v>
      </c>
      <c r="EY12" s="262" t="s">
        <v>247</v>
      </c>
      <c r="EZ12" s="262" t="s">
        <v>247</v>
      </c>
      <c r="FA12" s="262" t="s">
        <v>247</v>
      </c>
      <c r="FB12" s="262" t="s">
        <v>251</v>
      </c>
      <c r="FC12" s="262" t="s">
        <v>251</v>
      </c>
      <c r="FD12" s="262" t="s">
        <v>251</v>
      </c>
      <c r="FE12" s="262" t="s">
        <v>251</v>
      </c>
      <c r="FF12" s="262" t="s">
        <v>251</v>
      </c>
      <c r="FG12" s="262" t="s">
        <v>251</v>
      </c>
      <c r="FH12" s="262" t="s">
        <v>251</v>
      </c>
      <c r="FI12" s="262" t="s">
        <v>251</v>
      </c>
      <c r="FJ12" s="262" t="s">
        <v>251</v>
      </c>
      <c r="FK12" s="262" t="s">
        <v>251</v>
      </c>
      <c r="FL12" s="262" t="s">
        <v>251</v>
      </c>
      <c r="FM12" s="262" t="s">
        <v>251</v>
      </c>
      <c r="FN12" s="262" t="s">
        <v>251</v>
      </c>
      <c r="FO12" s="262" t="s">
        <v>251</v>
      </c>
      <c r="FP12" s="262" t="s">
        <v>251</v>
      </c>
      <c r="FQ12" s="262" t="s">
        <v>251</v>
      </c>
      <c r="FR12" s="262" t="s">
        <v>251</v>
      </c>
      <c r="FS12" s="296" t="s">
        <v>251</v>
      </c>
      <c r="FT12" s="297"/>
      <c r="FU12" s="297"/>
      <c r="FW12" s="231"/>
      <c r="FX12" s="231"/>
      <c r="FY12" s="231"/>
      <c r="FZ12" s="231"/>
      <c r="GA12" s="297"/>
      <c r="GB12" s="297"/>
      <c r="GC12" s="297"/>
      <c r="GD12" s="297"/>
      <c r="GE12" s="297"/>
      <c r="GF12" s="231"/>
      <c r="GG12" s="297"/>
      <c r="GH12" s="297"/>
      <c r="GI12" s="297"/>
      <c r="GJ12" s="297"/>
      <c r="GK12" s="297"/>
      <c r="GL12" s="297"/>
      <c r="GM12" s="297"/>
      <c r="GN12" s="297"/>
      <c r="GO12" s="297"/>
      <c r="GP12" s="297"/>
      <c r="GQ12" s="297"/>
      <c r="GR12" s="297"/>
      <c r="GS12" s="297"/>
      <c r="GT12" s="297"/>
      <c r="GU12" s="297"/>
      <c r="GV12" s="297"/>
      <c r="GW12" s="297"/>
      <c r="GX12" s="297"/>
      <c r="GY12" s="231"/>
      <c r="GZ12" s="297"/>
      <c r="HA12" s="297"/>
      <c r="HB12" s="297"/>
      <c r="HE12" s="231"/>
      <c r="HF12" s="231"/>
      <c r="HG12" s="231"/>
      <c r="HH12" s="231"/>
      <c r="HI12" s="231"/>
      <c r="HJ12" s="231"/>
      <c r="HK12" s="231"/>
      <c r="HL12" s="231"/>
    </row>
    <row r="13" spans="1:428" s="234" customFormat="1" ht="12" customHeight="1">
      <c r="A13" s="234">
        <f t="shared" si="2"/>
        <v>13</v>
      </c>
      <c r="B13" s="235"/>
      <c r="C13" s="262">
        <v>13</v>
      </c>
      <c r="D13" s="262">
        <v>1908240005</v>
      </c>
      <c r="E13" s="262" t="s">
        <v>113</v>
      </c>
      <c r="F13" s="263" t="s">
        <v>369</v>
      </c>
      <c r="G13" s="263" t="s">
        <v>114</v>
      </c>
      <c r="H13" s="264">
        <v>5600</v>
      </c>
      <c r="I13" s="263" t="s">
        <v>370</v>
      </c>
      <c r="J13" s="263" t="s">
        <v>123</v>
      </c>
      <c r="K13" s="264">
        <v>5600</v>
      </c>
      <c r="L13" s="264">
        <v>5600</v>
      </c>
      <c r="M13" s="262">
        <v>0</v>
      </c>
      <c r="N13" s="262">
        <v>0</v>
      </c>
      <c r="O13" s="262">
        <v>0</v>
      </c>
      <c r="P13" s="262">
        <v>1680</v>
      </c>
      <c r="Q13" s="262">
        <v>3920</v>
      </c>
      <c r="R13" s="262">
        <v>850</v>
      </c>
      <c r="S13" s="262">
        <v>1071</v>
      </c>
      <c r="T13" s="262">
        <v>1999</v>
      </c>
      <c r="U13" s="262" t="s">
        <v>201</v>
      </c>
      <c r="V13" s="262" t="s">
        <v>371</v>
      </c>
      <c r="W13" s="262">
        <v>0</v>
      </c>
      <c r="X13" s="262" t="s">
        <v>372</v>
      </c>
      <c r="Y13" s="262" t="s">
        <v>373</v>
      </c>
      <c r="Z13" s="262">
        <v>0</v>
      </c>
      <c r="AA13" s="282">
        <v>0</v>
      </c>
      <c r="AB13" s="282">
        <v>0</v>
      </c>
      <c r="AC13" s="262">
        <v>0</v>
      </c>
      <c r="AD13" s="262">
        <v>0</v>
      </c>
      <c r="AE13" s="262">
        <v>2000</v>
      </c>
      <c r="AF13" s="262">
        <v>600</v>
      </c>
      <c r="AG13" s="262">
        <v>0</v>
      </c>
      <c r="AH13" s="262">
        <v>449</v>
      </c>
      <c r="AI13" s="262">
        <v>951</v>
      </c>
      <c r="AJ13" s="262" t="s">
        <v>199</v>
      </c>
      <c r="AK13" s="262" t="s">
        <v>352</v>
      </c>
      <c r="AL13" s="262" t="s">
        <v>194</v>
      </c>
      <c r="AM13" s="262" t="s">
        <v>194</v>
      </c>
      <c r="AN13" s="262" t="s">
        <v>194</v>
      </c>
      <c r="AO13" s="262" t="s">
        <v>194</v>
      </c>
      <c r="AP13" s="262" t="s">
        <v>389</v>
      </c>
      <c r="AQ13" s="262" t="s">
        <v>390</v>
      </c>
      <c r="AR13" s="262" t="s">
        <v>391</v>
      </c>
      <c r="AS13" s="262" t="s">
        <v>392</v>
      </c>
      <c r="AT13" s="262">
        <v>1</v>
      </c>
      <c r="AU13" s="262">
        <v>2000</v>
      </c>
      <c r="AV13" s="262" t="s">
        <v>113</v>
      </c>
      <c r="AW13" s="262" t="s">
        <v>113</v>
      </c>
      <c r="AX13" s="262" t="s">
        <v>113</v>
      </c>
      <c r="AY13" s="262" t="s">
        <v>113</v>
      </c>
      <c r="AZ13" s="262">
        <v>290.5</v>
      </c>
      <c r="BA13" s="262">
        <v>62.25</v>
      </c>
      <c r="BB13" s="262">
        <v>41.5</v>
      </c>
      <c r="BC13" s="262">
        <v>20.75</v>
      </c>
      <c r="BD13" s="262">
        <v>1</v>
      </c>
      <c r="BE13" s="262">
        <v>2000</v>
      </c>
      <c r="BF13" s="262" t="s">
        <v>113</v>
      </c>
      <c r="BG13" s="262" t="s">
        <v>113</v>
      </c>
      <c r="BH13" s="262" t="s">
        <v>113</v>
      </c>
      <c r="BI13" s="262" t="s">
        <v>113</v>
      </c>
      <c r="BJ13" s="262">
        <v>389.2</v>
      </c>
      <c r="BK13" s="262">
        <v>83.4</v>
      </c>
      <c r="BL13" s="262">
        <v>55.6</v>
      </c>
      <c r="BM13" s="262">
        <v>27.8</v>
      </c>
      <c r="BN13" s="262">
        <v>0</v>
      </c>
      <c r="BO13" s="262">
        <v>0</v>
      </c>
      <c r="BP13" s="262">
        <v>0</v>
      </c>
      <c r="BQ13" s="262">
        <v>0</v>
      </c>
      <c r="BR13" s="262">
        <v>0</v>
      </c>
      <c r="BS13" s="262">
        <v>0</v>
      </c>
      <c r="BT13" s="262">
        <v>0</v>
      </c>
      <c r="BU13" s="262">
        <v>0</v>
      </c>
      <c r="BV13" s="262">
        <v>0</v>
      </c>
      <c r="BW13" s="262">
        <v>0</v>
      </c>
      <c r="BX13" s="262">
        <v>0</v>
      </c>
      <c r="BY13" s="262">
        <v>0</v>
      </c>
      <c r="BZ13" s="262">
        <v>0</v>
      </c>
      <c r="CA13" s="262">
        <v>0</v>
      </c>
      <c r="CB13" s="262">
        <v>0</v>
      </c>
      <c r="CC13" s="262">
        <v>0</v>
      </c>
      <c r="CD13" s="262">
        <v>0</v>
      </c>
      <c r="CE13" s="262">
        <v>0</v>
      </c>
      <c r="CF13" s="262">
        <v>0</v>
      </c>
      <c r="CG13" s="262">
        <v>0</v>
      </c>
      <c r="CH13" s="262">
        <v>28</v>
      </c>
      <c r="CI13" s="262">
        <v>3</v>
      </c>
      <c r="CJ13" s="262">
        <v>4</v>
      </c>
      <c r="CK13" s="262">
        <v>9</v>
      </c>
      <c r="CL13" s="262">
        <v>12</v>
      </c>
      <c r="CM13" s="262">
        <v>13</v>
      </c>
      <c r="CN13" s="262">
        <v>7</v>
      </c>
      <c r="CO13" s="262">
        <v>1</v>
      </c>
      <c r="CP13" s="262">
        <v>29</v>
      </c>
      <c r="CQ13" s="262">
        <v>2</v>
      </c>
      <c r="CR13" s="262">
        <v>19</v>
      </c>
      <c r="CS13" s="262">
        <v>17</v>
      </c>
      <c r="CT13" s="262">
        <v>12</v>
      </c>
      <c r="CU13" s="262">
        <v>23</v>
      </c>
      <c r="CV13" s="262">
        <v>23</v>
      </c>
      <c r="CW13" s="262">
        <v>0</v>
      </c>
      <c r="CX13" s="262">
        <v>0</v>
      </c>
      <c r="CY13" s="262">
        <v>0</v>
      </c>
      <c r="CZ13" s="262">
        <v>0</v>
      </c>
      <c r="DA13" s="262">
        <v>0</v>
      </c>
      <c r="DB13" s="262">
        <v>0</v>
      </c>
      <c r="DC13" s="262">
        <v>0</v>
      </c>
      <c r="DD13" s="262">
        <v>0</v>
      </c>
      <c r="DE13" s="262">
        <v>0</v>
      </c>
      <c r="DF13" s="262">
        <v>0</v>
      </c>
      <c r="DG13" s="262">
        <v>0</v>
      </c>
      <c r="DH13" s="262">
        <v>0</v>
      </c>
      <c r="DI13" s="262">
        <v>0</v>
      </c>
      <c r="DJ13" s="262">
        <v>0</v>
      </c>
      <c r="DK13" s="262">
        <v>0</v>
      </c>
      <c r="DL13" s="262">
        <v>40</v>
      </c>
      <c r="DM13" s="262">
        <v>5</v>
      </c>
      <c r="DN13" s="262">
        <v>5</v>
      </c>
      <c r="DO13" s="262">
        <v>1</v>
      </c>
      <c r="DP13" s="262">
        <v>1</v>
      </c>
      <c r="DQ13" s="262">
        <v>1</v>
      </c>
      <c r="DR13" s="262">
        <v>1</v>
      </c>
      <c r="DS13" s="262">
        <v>5</v>
      </c>
      <c r="DT13" s="262">
        <v>1</v>
      </c>
      <c r="DU13" s="262">
        <v>3</v>
      </c>
      <c r="DV13" s="262">
        <v>1</v>
      </c>
      <c r="DW13" s="262">
        <v>1</v>
      </c>
      <c r="DX13" s="262">
        <v>1</v>
      </c>
      <c r="DY13" s="262">
        <v>1</v>
      </c>
      <c r="DZ13" s="262">
        <v>1</v>
      </c>
      <c r="EA13" s="262">
        <v>0</v>
      </c>
      <c r="EB13" s="262">
        <v>0</v>
      </c>
      <c r="EC13" s="262">
        <v>0</v>
      </c>
      <c r="ED13" s="262">
        <v>0</v>
      </c>
      <c r="EE13" s="262">
        <v>0</v>
      </c>
      <c r="EF13" s="262">
        <v>0</v>
      </c>
      <c r="EG13" s="262">
        <v>0</v>
      </c>
      <c r="EH13" s="262">
        <v>0</v>
      </c>
      <c r="EI13" s="262">
        <v>0</v>
      </c>
      <c r="EJ13" s="262">
        <v>0</v>
      </c>
      <c r="EK13" s="262">
        <v>0</v>
      </c>
      <c r="EL13" s="262">
        <v>0</v>
      </c>
      <c r="EM13" s="262">
        <v>0</v>
      </c>
      <c r="EN13" s="262">
        <v>0</v>
      </c>
      <c r="EO13" s="296">
        <v>0</v>
      </c>
      <c r="EP13" s="262" t="s">
        <v>247</v>
      </c>
      <c r="EQ13" s="262" t="s">
        <v>247</v>
      </c>
      <c r="ER13" s="262" t="s">
        <v>247</v>
      </c>
      <c r="ES13" s="262" t="s">
        <v>247</v>
      </c>
      <c r="ET13" s="262" t="s">
        <v>247</v>
      </c>
      <c r="EU13" s="262" t="s">
        <v>286</v>
      </c>
      <c r="EV13" s="262" t="s">
        <v>286</v>
      </c>
      <c r="EW13" s="262" t="s">
        <v>247</v>
      </c>
      <c r="EX13" s="262" t="s">
        <v>247</v>
      </c>
      <c r="EY13" s="262" t="s">
        <v>247</v>
      </c>
      <c r="EZ13" s="262" t="s">
        <v>247</v>
      </c>
      <c r="FA13" s="262" t="s">
        <v>247</v>
      </c>
      <c r="FB13" s="262" t="s">
        <v>307</v>
      </c>
      <c r="FC13" s="262" t="s">
        <v>307</v>
      </c>
      <c r="FD13" s="262" t="s">
        <v>307</v>
      </c>
      <c r="FE13" s="262">
        <v>0</v>
      </c>
      <c r="FF13" s="262">
        <v>0</v>
      </c>
      <c r="FG13" s="262">
        <v>0</v>
      </c>
      <c r="FH13" s="262">
        <v>0</v>
      </c>
      <c r="FI13" s="262">
        <v>0</v>
      </c>
      <c r="FJ13" s="262">
        <v>0</v>
      </c>
      <c r="FK13" s="262">
        <v>0</v>
      </c>
      <c r="FL13" s="262">
        <v>0</v>
      </c>
      <c r="FM13" s="262">
        <v>0</v>
      </c>
      <c r="FN13" s="262">
        <v>0</v>
      </c>
      <c r="FO13" s="262">
        <v>0</v>
      </c>
      <c r="FP13" s="262">
        <v>0</v>
      </c>
      <c r="FQ13" s="262">
        <v>0</v>
      </c>
      <c r="FR13" s="262">
        <v>0</v>
      </c>
      <c r="FS13" s="296">
        <v>0</v>
      </c>
      <c r="FT13" s="297"/>
      <c r="FU13" s="297"/>
      <c r="FV13" s="234" t="s">
        <v>331</v>
      </c>
      <c r="FW13" s="231" t="s">
        <v>332</v>
      </c>
      <c r="FX13" s="231" t="s">
        <v>332</v>
      </c>
      <c r="FY13" s="231">
        <v>0</v>
      </c>
      <c r="FZ13" s="231">
        <v>0</v>
      </c>
      <c r="GA13" s="297">
        <v>0</v>
      </c>
      <c r="GB13" s="297">
        <v>0</v>
      </c>
      <c r="GC13" s="297">
        <v>0</v>
      </c>
      <c r="GD13" s="297" t="s">
        <v>251</v>
      </c>
      <c r="GE13" s="297" t="s">
        <v>251</v>
      </c>
      <c r="GF13" s="231">
        <v>4</v>
      </c>
      <c r="GG13" s="297">
        <v>3</v>
      </c>
      <c r="GH13" s="297">
        <v>28</v>
      </c>
      <c r="GI13" s="297">
        <v>9</v>
      </c>
      <c r="GJ13" s="297">
        <v>0</v>
      </c>
      <c r="GK13" s="297">
        <v>0</v>
      </c>
      <c r="GL13" s="297">
        <v>0</v>
      </c>
      <c r="GM13" s="297">
        <v>0</v>
      </c>
      <c r="GN13" s="297">
        <v>0</v>
      </c>
      <c r="GO13" s="297">
        <v>0</v>
      </c>
      <c r="GP13" s="297">
        <v>0</v>
      </c>
      <c r="GQ13" s="297">
        <v>0</v>
      </c>
      <c r="GR13" s="297">
        <v>0</v>
      </c>
      <c r="GS13" s="297">
        <v>0</v>
      </c>
      <c r="GT13" s="297">
        <v>0</v>
      </c>
      <c r="GU13" s="297">
        <v>0</v>
      </c>
      <c r="GV13" s="297">
        <v>0</v>
      </c>
      <c r="GW13" s="297">
        <v>0</v>
      </c>
      <c r="GX13" s="297">
        <v>0</v>
      </c>
      <c r="GY13" s="231">
        <v>0</v>
      </c>
      <c r="GZ13" s="297">
        <v>0</v>
      </c>
      <c r="HA13" s="297">
        <v>0</v>
      </c>
      <c r="HB13" s="297">
        <v>0</v>
      </c>
      <c r="HC13" s="234">
        <v>0</v>
      </c>
      <c r="HD13" s="234">
        <v>0</v>
      </c>
      <c r="HE13" s="231">
        <v>0</v>
      </c>
      <c r="HF13" s="231">
        <v>0</v>
      </c>
      <c r="HG13" s="231">
        <v>0</v>
      </c>
      <c r="HH13" s="231">
        <v>0</v>
      </c>
      <c r="HI13" s="231">
        <v>0</v>
      </c>
      <c r="HJ13" s="231"/>
      <c r="HK13" s="231" t="s">
        <v>249</v>
      </c>
      <c r="HL13" s="231" t="s">
        <v>262</v>
      </c>
      <c r="HM13" s="234" t="s">
        <v>267</v>
      </c>
      <c r="HN13" s="234" t="s">
        <v>277</v>
      </c>
      <c r="HO13" s="234">
        <v>0</v>
      </c>
      <c r="HP13" s="234">
        <v>0</v>
      </c>
      <c r="HQ13" s="234">
        <v>0</v>
      </c>
      <c r="HR13" s="234">
        <v>0</v>
      </c>
      <c r="HS13" s="234">
        <v>0</v>
      </c>
      <c r="HT13" s="234">
        <v>0</v>
      </c>
      <c r="HU13" s="234">
        <v>0</v>
      </c>
      <c r="HV13" s="234">
        <v>0</v>
      </c>
      <c r="HW13" s="234">
        <v>0</v>
      </c>
      <c r="HX13" s="234">
        <v>0</v>
      </c>
      <c r="HY13" s="234">
        <v>0</v>
      </c>
      <c r="HZ13" s="234">
        <v>0</v>
      </c>
      <c r="IA13" s="234">
        <v>0</v>
      </c>
      <c r="IB13" s="234">
        <v>0</v>
      </c>
      <c r="IC13" s="234">
        <v>0</v>
      </c>
      <c r="ID13" s="234">
        <v>0</v>
      </c>
      <c r="IE13" s="234">
        <v>0</v>
      </c>
      <c r="IF13" s="234">
        <v>0</v>
      </c>
      <c r="IG13" s="234">
        <v>0</v>
      </c>
      <c r="IH13" s="234">
        <v>0</v>
      </c>
      <c r="II13" s="234">
        <v>0</v>
      </c>
      <c r="IJ13" s="234">
        <v>0</v>
      </c>
      <c r="IK13" s="234">
        <v>0</v>
      </c>
      <c r="IL13" s="234">
        <v>0</v>
      </c>
      <c r="IM13" s="234">
        <v>0</v>
      </c>
      <c r="IN13" s="234">
        <v>0</v>
      </c>
      <c r="IO13" s="234">
        <v>5</v>
      </c>
      <c r="IP13" s="234">
        <v>5</v>
      </c>
      <c r="IQ13" s="234">
        <v>40</v>
      </c>
      <c r="IR13" s="234">
        <v>1</v>
      </c>
      <c r="IS13" s="234">
        <v>0</v>
      </c>
      <c r="IT13" s="234">
        <v>0</v>
      </c>
      <c r="IU13" s="234">
        <v>0</v>
      </c>
      <c r="IV13" s="234">
        <v>0</v>
      </c>
      <c r="IW13" s="234">
        <v>0</v>
      </c>
      <c r="IX13" s="234">
        <v>0</v>
      </c>
      <c r="IY13" s="234">
        <v>0</v>
      </c>
      <c r="IZ13" s="234">
        <v>0</v>
      </c>
      <c r="JA13" s="234">
        <v>0</v>
      </c>
      <c r="JB13" s="234">
        <v>0</v>
      </c>
      <c r="JC13" s="234">
        <v>0</v>
      </c>
      <c r="JD13" s="234">
        <v>0</v>
      </c>
      <c r="JE13" s="234">
        <v>0</v>
      </c>
      <c r="JF13" s="234">
        <v>0</v>
      </c>
      <c r="JG13" s="234">
        <v>0</v>
      </c>
      <c r="JH13" s="234">
        <v>0</v>
      </c>
      <c r="JI13" s="234">
        <v>0</v>
      </c>
      <c r="JJ13" s="234">
        <v>0</v>
      </c>
      <c r="JK13" s="234">
        <v>0</v>
      </c>
      <c r="JL13" s="234">
        <v>0</v>
      </c>
      <c r="JM13" s="234">
        <v>0</v>
      </c>
      <c r="JN13" s="234">
        <v>0</v>
      </c>
      <c r="JO13" s="234">
        <v>0</v>
      </c>
      <c r="JP13" s="234">
        <v>0</v>
      </c>
      <c r="JQ13" s="234">
        <v>0</v>
      </c>
      <c r="JR13" s="234">
        <v>0</v>
      </c>
      <c r="JS13" s="234" t="s">
        <v>393</v>
      </c>
      <c r="JT13" s="234" t="s">
        <v>393</v>
      </c>
      <c r="JU13" s="234" t="s">
        <v>393</v>
      </c>
      <c r="JV13" s="234" t="s">
        <v>393</v>
      </c>
      <c r="JW13" s="234">
        <v>0</v>
      </c>
      <c r="JX13" s="234">
        <v>0</v>
      </c>
      <c r="JY13" s="234">
        <v>0</v>
      </c>
      <c r="JZ13" s="234">
        <v>0</v>
      </c>
      <c r="KA13" s="234">
        <v>0</v>
      </c>
      <c r="KB13" s="234">
        <v>0</v>
      </c>
      <c r="KC13" s="234">
        <v>0</v>
      </c>
      <c r="KD13" s="234">
        <v>0</v>
      </c>
      <c r="KE13" s="234">
        <v>0</v>
      </c>
      <c r="KF13" s="234">
        <v>0</v>
      </c>
      <c r="KG13" s="234">
        <v>0</v>
      </c>
      <c r="KH13" s="234">
        <v>0</v>
      </c>
      <c r="KI13" s="234">
        <v>0</v>
      </c>
      <c r="KJ13" s="234">
        <v>0</v>
      </c>
      <c r="KK13" s="234">
        <v>0</v>
      </c>
      <c r="KL13" s="234">
        <v>0</v>
      </c>
      <c r="KM13" s="234">
        <v>0</v>
      </c>
      <c r="KN13" s="234">
        <v>0</v>
      </c>
      <c r="KO13" s="234">
        <v>0</v>
      </c>
      <c r="KP13" s="234">
        <v>0</v>
      </c>
      <c r="KQ13" s="234">
        <v>0</v>
      </c>
      <c r="KR13" s="234">
        <v>0</v>
      </c>
      <c r="KS13" s="234">
        <v>0</v>
      </c>
      <c r="KT13" s="234">
        <v>0</v>
      </c>
      <c r="KU13" s="234">
        <v>0</v>
      </c>
      <c r="KV13" s="234">
        <v>0</v>
      </c>
      <c r="KW13" s="234" t="s">
        <v>201</v>
      </c>
      <c r="KX13" s="234" t="s">
        <v>254</v>
      </c>
      <c r="KY13" s="234" t="s">
        <v>271</v>
      </c>
      <c r="KZ13" s="234" t="s">
        <v>193</v>
      </c>
      <c r="LA13" s="234">
        <v>0</v>
      </c>
      <c r="LB13" s="234">
        <v>0</v>
      </c>
      <c r="LC13" s="234">
        <v>0</v>
      </c>
      <c r="LD13" s="234">
        <v>0</v>
      </c>
      <c r="LE13" s="234">
        <v>0</v>
      </c>
      <c r="LF13" s="234">
        <v>0</v>
      </c>
      <c r="LG13" s="234">
        <v>0</v>
      </c>
      <c r="LH13" s="234">
        <v>0</v>
      </c>
      <c r="LI13" s="234">
        <v>0</v>
      </c>
      <c r="LJ13" s="234">
        <v>0</v>
      </c>
      <c r="LK13" s="234">
        <v>0</v>
      </c>
      <c r="LL13" s="234">
        <v>0</v>
      </c>
      <c r="LM13" s="234">
        <v>0</v>
      </c>
      <c r="LN13" s="234">
        <v>0</v>
      </c>
      <c r="LO13" s="234">
        <v>0</v>
      </c>
      <c r="LP13" s="234">
        <v>0</v>
      </c>
      <c r="LQ13" s="234">
        <v>0</v>
      </c>
      <c r="LR13" s="234">
        <v>0</v>
      </c>
      <c r="LS13" s="234">
        <v>0</v>
      </c>
      <c r="LT13" s="234">
        <v>0</v>
      </c>
      <c r="LU13" s="234">
        <v>0</v>
      </c>
      <c r="LV13" s="234">
        <v>0</v>
      </c>
      <c r="LW13" s="234">
        <v>0</v>
      </c>
      <c r="LX13" s="234">
        <v>0</v>
      </c>
      <c r="LY13" s="234">
        <v>0</v>
      </c>
      <c r="LZ13" s="234">
        <v>0</v>
      </c>
      <c r="MA13" s="234">
        <v>300</v>
      </c>
      <c r="MB13" s="234">
        <v>350</v>
      </c>
      <c r="MC13" s="234">
        <v>200</v>
      </c>
      <c r="MD13" s="234">
        <v>0</v>
      </c>
      <c r="ME13" s="234">
        <v>0</v>
      </c>
      <c r="MF13" s="234">
        <v>0</v>
      </c>
      <c r="MG13" s="234">
        <v>0</v>
      </c>
      <c r="MH13" s="234">
        <v>0</v>
      </c>
      <c r="MI13" s="234">
        <v>0</v>
      </c>
      <c r="MJ13" s="234">
        <v>0</v>
      </c>
      <c r="MK13" s="234">
        <v>0</v>
      </c>
      <c r="ML13" s="234">
        <v>0</v>
      </c>
      <c r="MM13" s="234">
        <v>0</v>
      </c>
      <c r="MN13" s="234">
        <v>0</v>
      </c>
      <c r="MO13" s="234">
        <v>0</v>
      </c>
      <c r="MP13" s="234">
        <v>0</v>
      </c>
      <c r="MQ13" s="234">
        <v>0</v>
      </c>
      <c r="MR13" s="234">
        <v>0</v>
      </c>
      <c r="MS13" s="234">
        <v>0</v>
      </c>
      <c r="MT13" s="234">
        <v>0</v>
      </c>
      <c r="MU13" s="234">
        <v>0</v>
      </c>
      <c r="MV13" s="234">
        <v>0</v>
      </c>
      <c r="MW13" s="234">
        <v>0</v>
      </c>
      <c r="MX13" s="234">
        <v>0</v>
      </c>
      <c r="MY13" s="234">
        <v>0</v>
      </c>
      <c r="MZ13" s="234">
        <v>0</v>
      </c>
      <c r="NA13" s="234">
        <v>0</v>
      </c>
      <c r="NB13" s="234">
        <v>0</v>
      </c>
      <c r="NC13" s="234">
        <v>0</v>
      </c>
      <c r="ND13" s="234">
        <v>0</v>
      </c>
      <c r="NE13" s="234" t="s">
        <v>253</v>
      </c>
      <c r="NF13" s="234" t="s">
        <v>253</v>
      </c>
      <c r="NG13" s="234" t="s">
        <v>253</v>
      </c>
      <c r="NH13" s="234" t="s">
        <v>253</v>
      </c>
      <c r="NI13" s="234">
        <v>0</v>
      </c>
      <c r="NJ13" s="234">
        <v>0</v>
      </c>
      <c r="NK13" s="234">
        <v>0</v>
      </c>
      <c r="NL13" s="234">
        <v>0</v>
      </c>
      <c r="NM13" s="234">
        <v>0</v>
      </c>
      <c r="NN13" s="234">
        <v>0</v>
      </c>
      <c r="NO13" s="234">
        <v>0</v>
      </c>
      <c r="NP13" s="234">
        <v>0</v>
      </c>
      <c r="NQ13" s="234">
        <v>0</v>
      </c>
      <c r="NR13" s="234">
        <v>0</v>
      </c>
      <c r="NS13" s="234">
        <v>0</v>
      </c>
      <c r="NT13" s="234">
        <v>0</v>
      </c>
      <c r="NU13" s="234">
        <v>0</v>
      </c>
      <c r="NV13" s="234">
        <v>0</v>
      </c>
      <c r="NW13" s="234">
        <v>0</v>
      </c>
      <c r="NX13" s="234">
        <v>0</v>
      </c>
      <c r="NY13" s="234">
        <v>0</v>
      </c>
      <c r="NZ13" s="234">
        <v>0</v>
      </c>
      <c r="OA13" s="234">
        <v>0</v>
      </c>
      <c r="OB13" s="234">
        <v>0</v>
      </c>
      <c r="OC13" s="234">
        <v>0</v>
      </c>
      <c r="OD13" s="234">
        <v>0</v>
      </c>
      <c r="OE13" s="234">
        <v>0</v>
      </c>
      <c r="OF13" s="234">
        <v>0</v>
      </c>
      <c r="OG13" s="234">
        <v>0</v>
      </c>
      <c r="OH13" s="234">
        <v>0</v>
      </c>
      <c r="OI13" s="234">
        <v>0</v>
      </c>
      <c r="OJ13" s="234">
        <v>1</v>
      </c>
      <c r="OK13" s="234">
        <v>7</v>
      </c>
      <c r="OL13" s="234">
        <v>7</v>
      </c>
      <c r="OM13" s="234">
        <v>0</v>
      </c>
      <c r="ON13" s="234">
        <v>0</v>
      </c>
      <c r="OO13" s="234">
        <v>0</v>
      </c>
      <c r="OP13" s="234">
        <v>0</v>
      </c>
      <c r="OQ13" s="234">
        <v>0</v>
      </c>
      <c r="OR13" s="234">
        <v>0</v>
      </c>
      <c r="OS13" s="234">
        <v>0</v>
      </c>
      <c r="OT13" s="234">
        <v>0</v>
      </c>
      <c r="OU13" s="234">
        <v>0</v>
      </c>
      <c r="OV13" s="234">
        <v>0</v>
      </c>
      <c r="OW13" s="234">
        <v>0</v>
      </c>
      <c r="OX13" s="234">
        <v>0</v>
      </c>
      <c r="OY13" s="234">
        <v>0</v>
      </c>
      <c r="OZ13" s="234">
        <v>0</v>
      </c>
      <c r="PA13" s="234">
        <v>0</v>
      </c>
      <c r="PB13" s="234">
        <v>0</v>
      </c>
      <c r="PC13" s="234">
        <v>0</v>
      </c>
      <c r="PD13" s="234">
        <v>0</v>
      </c>
      <c r="PE13" s="234">
        <v>0</v>
      </c>
      <c r="PF13" s="234">
        <v>0</v>
      </c>
      <c r="PG13" s="234">
        <v>0</v>
      </c>
      <c r="PH13" s="234">
        <v>0</v>
      </c>
      <c r="PI13" s="234">
        <v>0</v>
      </c>
      <c r="PJ13" s="234">
        <v>0</v>
      </c>
      <c r="PK13" s="234">
        <v>0</v>
      </c>
      <c r="PL13" s="234">
        <v>0</v>
      </c>
    </row>
    <row r="14" spans="1:428" s="234" customFormat="1" ht="12" customHeight="1">
      <c r="A14" s="234">
        <f t="shared" si="2"/>
        <v>14</v>
      </c>
      <c r="B14" s="235"/>
      <c r="C14" s="262">
        <v>14</v>
      </c>
      <c r="D14" s="262">
        <v>1908240006</v>
      </c>
      <c r="E14" s="262" t="s">
        <v>220</v>
      </c>
      <c r="F14" s="263" t="s">
        <v>375</v>
      </c>
      <c r="G14" s="263" t="s">
        <v>114</v>
      </c>
      <c r="H14" s="264">
        <v>5600</v>
      </c>
      <c r="I14" s="263" t="s">
        <v>376</v>
      </c>
      <c r="J14" s="263" t="s">
        <v>123</v>
      </c>
      <c r="K14" s="264">
        <v>1000</v>
      </c>
      <c r="L14" s="264">
        <v>0</v>
      </c>
      <c r="M14" s="262">
        <v>4600</v>
      </c>
      <c r="N14" s="262">
        <v>0</v>
      </c>
      <c r="O14" s="262">
        <v>0</v>
      </c>
      <c r="P14" s="262">
        <v>300</v>
      </c>
      <c r="Q14" s="262">
        <v>700</v>
      </c>
      <c r="R14" s="262">
        <v>580</v>
      </c>
      <c r="S14" s="262">
        <v>0</v>
      </c>
      <c r="T14" s="262">
        <v>700</v>
      </c>
      <c r="U14" s="262" t="s">
        <v>201</v>
      </c>
      <c r="V14" s="262" t="s">
        <v>377</v>
      </c>
      <c r="W14" s="262">
        <v>0</v>
      </c>
      <c r="X14" s="262">
        <v>1655656365</v>
      </c>
      <c r="Y14" s="262" t="s">
        <v>373</v>
      </c>
      <c r="Z14" s="262">
        <v>0</v>
      </c>
      <c r="AA14" s="282">
        <v>0</v>
      </c>
      <c r="AB14" s="282">
        <v>0</v>
      </c>
      <c r="AC14" s="262">
        <v>0</v>
      </c>
      <c r="AD14" s="262">
        <v>0</v>
      </c>
      <c r="AE14" s="262">
        <v>2000</v>
      </c>
      <c r="AF14" s="262">
        <v>600</v>
      </c>
      <c r="AG14" s="262">
        <v>0</v>
      </c>
      <c r="AH14" s="262">
        <v>933</v>
      </c>
      <c r="AI14" s="262">
        <v>467</v>
      </c>
      <c r="AJ14" s="262">
        <v>1</v>
      </c>
      <c r="AK14" s="262" t="s">
        <v>194</v>
      </c>
      <c r="AL14" s="262">
        <v>1000</v>
      </c>
      <c r="AM14" s="262" t="s">
        <v>194</v>
      </c>
      <c r="AN14" s="262" t="s">
        <v>194</v>
      </c>
      <c r="AO14" s="262" t="s">
        <v>194</v>
      </c>
      <c r="AP14" s="262">
        <v>490</v>
      </c>
      <c r="AQ14" s="262">
        <v>105</v>
      </c>
      <c r="AR14" s="262">
        <v>70</v>
      </c>
      <c r="AS14" s="262">
        <v>35</v>
      </c>
      <c r="AT14" s="262">
        <v>0</v>
      </c>
      <c r="AU14" s="262">
        <v>0</v>
      </c>
      <c r="AV14" s="262">
        <v>0</v>
      </c>
      <c r="AW14" s="262">
        <v>0</v>
      </c>
      <c r="AX14" s="262">
        <v>0</v>
      </c>
      <c r="AY14" s="262">
        <v>0</v>
      </c>
      <c r="AZ14" s="262">
        <v>0</v>
      </c>
      <c r="BA14" s="262">
        <v>0</v>
      </c>
      <c r="BB14" s="262">
        <v>0</v>
      </c>
      <c r="BC14" s="262">
        <v>0</v>
      </c>
      <c r="BD14" s="262">
        <v>0</v>
      </c>
      <c r="BE14" s="262">
        <v>0</v>
      </c>
      <c r="BF14" s="262">
        <v>0</v>
      </c>
      <c r="BG14" s="262">
        <v>0</v>
      </c>
      <c r="BH14" s="262">
        <v>0</v>
      </c>
      <c r="BI14" s="262">
        <v>0</v>
      </c>
      <c r="BJ14" s="262">
        <v>0</v>
      </c>
      <c r="BK14" s="262">
        <v>0</v>
      </c>
      <c r="BL14" s="262">
        <v>0</v>
      </c>
      <c r="BM14" s="262">
        <v>0</v>
      </c>
      <c r="BN14" s="262">
        <v>0</v>
      </c>
      <c r="BO14" s="262">
        <v>0</v>
      </c>
      <c r="BP14" s="262">
        <v>0</v>
      </c>
      <c r="BQ14" s="262">
        <v>0</v>
      </c>
      <c r="BR14" s="262">
        <v>0</v>
      </c>
      <c r="BS14" s="262">
        <v>0</v>
      </c>
      <c r="BT14" s="262">
        <v>0</v>
      </c>
      <c r="BU14" s="262">
        <v>0</v>
      </c>
      <c r="BV14" s="262">
        <v>0</v>
      </c>
      <c r="BW14" s="262">
        <v>0</v>
      </c>
      <c r="BX14" s="262">
        <v>0</v>
      </c>
      <c r="BY14" s="262">
        <v>0</v>
      </c>
      <c r="BZ14" s="262">
        <v>0</v>
      </c>
      <c r="CA14" s="262">
        <v>0</v>
      </c>
      <c r="CB14" s="262">
        <v>0</v>
      </c>
      <c r="CC14" s="262">
        <v>0</v>
      </c>
      <c r="CD14" s="262">
        <v>0</v>
      </c>
      <c r="CE14" s="262">
        <v>0</v>
      </c>
      <c r="CF14" s="262">
        <v>0</v>
      </c>
      <c r="CG14" s="262">
        <v>0</v>
      </c>
      <c r="CH14" s="262">
        <v>3</v>
      </c>
      <c r="CI14" s="262">
        <v>3</v>
      </c>
      <c r="CJ14" s="262">
        <v>4</v>
      </c>
      <c r="CK14" s="262">
        <v>12</v>
      </c>
      <c r="CL14" s="262">
        <v>22</v>
      </c>
      <c r="CM14" s="262">
        <v>24</v>
      </c>
      <c r="CN14" s="262">
        <v>23</v>
      </c>
      <c r="CO14" s="262">
        <v>23</v>
      </c>
      <c r="CP14" s="262">
        <v>22</v>
      </c>
      <c r="CQ14" s="262">
        <v>13</v>
      </c>
      <c r="CR14" s="262">
        <v>0</v>
      </c>
      <c r="CS14" s="262">
        <v>0</v>
      </c>
      <c r="CT14" s="262">
        <v>0</v>
      </c>
      <c r="CU14" s="262">
        <v>0</v>
      </c>
      <c r="CV14" s="262">
        <v>0</v>
      </c>
      <c r="CW14" s="262">
        <v>0</v>
      </c>
      <c r="CX14" s="262">
        <v>0</v>
      </c>
      <c r="CY14" s="262">
        <v>0</v>
      </c>
      <c r="CZ14" s="262">
        <v>0</v>
      </c>
      <c r="DA14" s="262">
        <v>0</v>
      </c>
      <c r="DB14" s="262">
        <v>0</v>
      </c>
      <c r="DC14" s="262">
        <v>0</v>
      </c>
      <c r="DD14" s="262">
        <v>0</v>
      </c>
      <c r="DE14" s="262">
        <v>0</v>
      </c>
      <c r="DF14" s="262">
        <v>0</v>
      </c>
      <c r="DG14" s="262">
        <v>0</v>
      </c>
      <c r="DH14" s="262">
        <v>0</v>
      </c>
      <c r="DI14" s="262">
        <v>0</v>
      </c>
      <c r="DJ14" s="262">
        <v>0</v>
      </c>
      <c r="DK14" s="262">
        <v>0</v>
      </c>
      <c r="DL14" s="262">
        <v>2</v>
      </c>
      <c r="DM14" s="262">
        <v>2</v>
      </c>
      <c r="DN14" s="262">
        <v>5</v>
      </c>
      <c r="DO14" s="262">
        <v>1</v>
      </c>
      <c r="DP14" s="262">
        <v>1</v>
      </c>
      <c r="DQ14" s="262">
        <v>1</v>
      </c>
      <c r="DR14" s="262">
        <v>1</v>
      </c>
      <c r="DS14" s="262">
        <v>1</v>
      </c>
      <c r="DT14" s="262">
        <v>1</v>
      </c>
      <c r="DU14" s="262">
        <v>1</v>
      </c>
      <c r="DV14" s="262">
        <v>0</v>
      </c>
      <c r="DW14" s="262">
        <v>0</v>
      </c>
      <c r="DX14" s="262">
        <v>0</v>
      </c>
      <c r="DY14" s="262">
        <v>0</v>
      </c>
      <c r="DZ14" s="262">
        <v>0</v>
      </c>
      <c r="EA14" s="262">
        <v>0</v>
      </c>
      <c r="EB14" s="262">
        <v>0</v>
      </c>
      <c r="EC14" s="262">
        <v>0</v>
      </c>
      <c r="ED14" s="262">
        <v>0</v>
      </c>
      <c r="EE14" s="262">
        <v>0</v>
      </c>
      <c r="EF14" s="262">
        <v>0</v>
      </c>
      <c r="EG14" s="262">
        <v>0</v>
      </c>
      <c r="EH14" s="262">
        <v>0</v>
      </c>
      <c r="EI14" s="262">
        <v>0</v>
      </c>
      <c r="EJ14" s="262">
        <v>0</v>
      </c>
      <c r="EK14" s="262">
        <v>0</v>
      </c>
      <c r="EL14" s="262">
        <v>0</v>
      </c>
      <c r="EM14" s="262">
        <v>0</v>
      </c>
      <c r="EN14" s="262">
        <v>0</v>
      </c>
      <c r="EO14" s="296">
        <v>0</v>
      </c>
      <c r="EP14" s="262" t="s">
        <v>247</v>
      </c>
      <c r="EQ14" s="262" t="s">
        <v>247</v>
      </c>
      <c r="ER14" s="262" t="s">
        <v>247</v>
      </c>
      <c r="ES14" s="262" t="s">
        <v>307</v>
      </c>
      <c r="ET14" s="262" t="s">
        <v>307</v>
      </c>
      <c r="EU14" s="262" t="s">
        <v>307</v>
      </c>
      <c r="EV14" s="262" t="s">
        <v>307</v>
      </c>
      <c r="EW14" s="262" t="s">
        <v>307</v>
      </c>
      <c r="EX14" s="262" t="s">
        <v>307</v>
      </c>
      <c r="EY14" s="262" t="s">
        <v>307</v>
      </c>
      <c r="EZ14" s="262">
        <v>0</v>
      </c>
      <c r="FA14" s="262">
        <v>0</v>
      </c>
      <c r="FB14" s="262">
        <v>0</v>
      </c>
      <c r="FC14" s="262">
        <v>0</v>
      </c>
      <c r="FD14" s="262">
        <v>0</v>
      </c>
      <c r="FE14" s="262">
        <v>0</v>
      </c>
      <c r="FF14" s="262">
        <v>0</v>
      </c>
      <c r="FG14" s="262">
        <v>0</v>
      </c>
      <c r="FH14" s="262">
        <v>0</v>
      </c>
      <c r="FI14" s="262">
        <v>0</v>
      </c>
      <c r="FJ14" s="262">
        <v>0</v>
      </c>
      <c r="FK14" s="262">
        <v>0</v>
      </c>
      <c r="FL14" s="262">
        <v>0</v>
      </c>
      <c r="FM14" s="262">
        <v>0</v>
      </c>
      <c r="FN14" s="262">
        <v>0</v>
      </c>
      <c r="FO14" s="262">
        <v>0</v>
      </c>
      <c r="FP14" s="262">
        <v>0</v>
      </c>
      <c r="FQ14" s="262">
        <v>0</v>
      </c>
      <c r="FR14" s="262">
        <v>0</v>
      </c>
      <c r="FS14" s="296">
        <v>0</v>
      </c>
      <c r="FT14" s="297"/>
      <c r="FU14" s="297"/>
      <c r="FV14" s="234">
        <v>0</v>
      </c>
      <c r="FW14" s="231">
        <v>0</v>
      </c>
      <c r="FX14" s="231">
        <v>0</v>
      </c>
      <c r="FY14" s="231">
        <v>0</v>
      </c>
      <c r="FZ14" s="231">
        <v>0</v>
      </c>
      <c r="GA14" s="297">
        <v>0</v>
      </c>
      <c r="GB14" s="297" t="s">
        <v>251</v>
      </c>
      <c r="GC14" s="297" t="s">
        <v>251</v>
      </c>
      <c r="GD14" s="297" t="s">
        <v>251</v>
      </c>
      <c r="GE14" s="297" t="s">
        <v>251</v>
      </c>
      <c r="GF14" s="231">
        <v>3</v>
      </c>
      <c r="GG14" s="297">
        <v>4</v>
      </c>
      <c r="GH14" s="297">
        <v>0</v>
      </c>
      <c r="GI14" s="297">
        <v>0</v>
      </c>
      <c r="GJ14" s="297">
        <v>0</v>
      </c>
      <c r="GK14" s="297">
        <v>0</v>
      </c>
      <c r="GL14" s="297">
        <v>0</v>
      </c>
      <c r="GM14" s="297">
        <v>0</v>
      </c>
      <c r="GN14" s="297">
        <v>0</v>
      </c>
      <c r="GO14" s="297">
        <v>0</v>
      </c>
      <c r="GP14" s="297">
        <v>0</v>
      </c>
      <c r="GQ14" s="297">
        <v>0</v>
      </c>
      <c r="GR14" s="297">
        <v>0</v>
      </c>
      <c r="GS14" s="297">
        <v>0</v>
      </c>
      <c r="GT14" s="297">
        <v>0</v>
      </c>
      <c r="GU14" s="297">
        <v>0</v>
      </c>
      <c r="GV14" s="297">
        <v>0</v>
      </c>
      <c r="GW14" s="297">
        <v>0</v>
      </c>
      <c r="GX14" s="297">
        <v>0</v>
      </c>
      <c r="GY14" s="231">
        <v>0</v>
      </c>
      <c r="GZ14" s="297">
        <v>0</v>
      </c>
      <c r="HA14" s="297">
        <v>0</v>
      </c>
      <c r="HB14" s="297">
        <v>0</v>
      </c>
      <c r="HC14" s="234">
        <v>0</v>
      </c>
      <c r="HD14" s="234">
        <v>0</v>
      </c>
      <c r="HE14" s="231">
        <v>0</v>
      </c>
      <c r="HF14" s="231">
        <v>0</v>
      </c>
      <c r="HG14" s="231">
        <v>0</v>
      </c>
      <c r="HH14" s="231">
        <v>0</v>
      </c>
      <c r="HI14" s="231">
        <v>0</v>
      </c>
      <c r="HJ14" s="231"/>
      <c r="HK14" s="231" t="s">
        <v>249</v>
      </c>
      <c r="HL14" s="231" t="s">
        <v>262</v>
      </c>
      <c r="HM14" s="234">
        <v>0</v>
      </c>
      <c r="HN14" s="234">
        <v>0</v>
      </c>
      <c r="HO14" s="234">
        <v>0</v>
      </c>
      <c r="HP14" s="234">
        <v>0</v>
      </c>
      <c r="HQ14" s="234">
        <v>0</v>
      </c>
      <c r="HR14" s="234">
        <v>0</v>
      </c>
      <c r="HS14" s="234">
        <v>0</v>
      </c>
      <c r="HT14" s="234">
        <v>0</v>
      </c>
      <c r="HU14" s="234">
        <v>0</v>
      </c>
      <c r="HV14" s="234">
        <v>0</v>
      </c>
      <c r="HW14" s="234">
        <v>0</v>
      </c>
      <c r="HX14" s="234">
        <v>0</v>
      </c>
      <c r="HY14" s="234">
        <v>0</v>
      </c>
      <c r="HZ14" s="234">
        <v>0</v>
      </c>
      <c r="IA14" s="234">
        <v>0</v>
      </c>
      <c r="IB14" s="234">
        <v>0</v>
      </c>
      <c r="IC14" s="234">
        <v>0</v>
      </c>
      <c r="ID14" s="234">
        <v>0</v>
      </c>
      <c r="IE14" s="234">
        <v>0</v>
      </c>
      <c r="IF14" s="234">
        <v>0</v>
      </c>
      <c r="IG14" s="234">
        <v>0</v>
      </c>
      <c r="IH14" s="234">
        <v>0</v>
      </c>
      <c r="II14" s="234">
        <v>0</v>
      </c>
      <c r="IJ14" s="234">
        <v>0</v>
      </c>
      <c r="IK14" s="234">
        <v>0</v>
      </c>
      <c r="IL14" s="234">
        <v>0</v>
      </c>
      <c r="IM14" s="234">
        <v>0</v>
      </c>
      <c r="IN14" s="234">
        <v>0</v>
      </c>
      <c r="IO14" s="234">
        <v>4</v>
      </c>
      <c r="IP14" s="234">
        <v>5</v>
      </c>
      <c r="IQ14" s="234">
        <v>0</v>
      </c>
      <c r="IR14" s="234">
        <v>0</v>
      </c>
      <c r="IS14" s="234">
        <v>0</v>
      </c>
      <c r="IT14" s="234">
        <v>0</v>
      </c>
      <c r="IU14" s="234">
        <v>0</v>
      </c>
      <c r="IV14" s="234">
        <v>0</v>
      </c>
      <c r="IW14" s="234">
        <v>0</v>
      </c>
      <c r="IX14" s="234">
        <v>0</v>
      </c>
      <c r="IY14" s="234">
        <v>0</v>
      </c>
      <c r="IZ14" s="234">
        <v>0</v>
      </c>
      <c r="JA14" s="234">
        <v>0</v>
      </c>
      <c r="JB14" s="234">
        <v>0</v>
      </c>
      <c r="JC14" s="234">
        <v>0</v>
      </c>
      <c r="JD14" s="234">
        <v>0</v>
      </c>
      <c r="JE14" s="234">
        <v>0</v>
      </c>
      <c r="JF14" s="234">
        <v>0</v>
      </c>
      <c r="JG14" s="234">
        <v>0</v>
      </c>
      <c r="JH14" s="234">
        <v>0</v>
      </c>
      <c r="JI14" s="234">
        <v>0</v>
      </c>
      <c r="JJ14" s="234">
        <v>0</v>
      </c>
      <c r="JK14" s="234">
        <v>0</v>
      </c>
      <c r="JL14" s="234">
        <v>0</v>
      </c>
      <c r="JM14" s="234">
        <v>0</v>
      </c>
      <c r="JN14" s="234">
        <v>0</v>
      </c>
      <c r="JO14" s="234">
        <v>0</v>
      </c>
      <c r="JP14" s="234">
        <v>0</v>
      </c>
      <c r="JQ14" s="234">
        <v>0</v>
      </c>
      <c r="JR14" s="234">
        <v>0</v>
      </c>
      <c r="JS14" s="234" t="s">
        <v>393</v>
      </c>
      <c r="JT14" s="234" t="s">
        <v>393</v>
      </c>
      <c r="JU14" s="234">
        <v>0</v>
      </c>
      <c r="JV14" s="234">
        <v>0</v>
      </c>
      <c r="JW14" s="234">
        <v>0</v>
      </c>
      <c r="JX14" s="234">
        <v>0</v>
      </c>
      <c r="JY14" s="234">
        <v>0</v>
      </c>
      <c r="JZ14" s="234">
        <v>0</v>
      </c>
      <c r="KA14" s="234">
        <v>0</v>
      </c>
      <c r="KB14" s="234">
        <v>0</v>
      </c>
      <c r="KC14" s="234">
        <v>0</v>
      </c>
      <c r="KD14" s="234">
        <v>0</v>
      </c>
      <c r="KE14" s="234">
        <v>0</v>
      </c>
      <c r="KF14" s="234">
        <v>0</v>
      </c>
      <c r="KG14" s="234">
        <v>0</v>
      </c>
      <c r="KH14" s="234">
        <v>0</v>
      </c>
      <c r="KI14" s="234">
        <v>0</v>
      </c>
      <c r="KJ14" s="234">
        <v>0</v>
      </c>
      <c r="KK14" s="234">
        <v>0</v>
      </c>
      <c r="KL14" s="234">
        <v>0</v>
      </c>
      <c r="KM14" s="234">
        <v>0</v>
      </c>
      <c r="KN14" s="234">
        <v>0</v>
      </c>
      <c r="KO14" s="234">
        <v>0</v>
      </c>
      <c r="KP14" s="234">
        <v>0</v>
      </c>
      <c r="KQ14" s="234">
        <v>0</v>
      </c>
      <c r="KR14" s="234">
        <v>0</v>
      </c>
      <c r="KS14" s="234">
        <v>0</v>
      </c>
      <c r="KT14" s="234">
        <v>0</v>
      </c>
      <c r="KU14" s="234">
        <v>0</v>
      </c>
      <c r="KV14" s="234">
        <v>0</v>
      </c>
      <c r="KW14" s="234" t="s">
        <v>238</v>
      </c>
      <c r="KX14" s="234" t="s">
        <v>254</v>
      </c>
      <c r="KY14" s="234">
        <v>0</v>
      </c>
      <c r="KZ14" s="234">
        <v>0</v>
      </c>
      <c r="LA14" s="234">
        <v>0</v>
      </c>
      <c r="LB14" s="234">
        <v>0</v>
      </c>
      <c r="LC14" s="234">
        <v>0</v>
      </c>
      <c r="LD14" s="234">
        <v>0</v>
      </c>
      <c r="LE14" s="234">
        <v>0</v>
      </c>
      <c r="LF14" s="234">
        <v>0</v>
      </c>
      <c r="LG14" s="234">
        <v>0</v>
      </c>
      <c r="LH14" s="234">
        <v>0</v>
      </c>
      <c r="LI14" s="234">
        <v>0</v>
      </c>
      <c r="LJ14" s="234">
        <v>0</v>
      </c>
      <c r="LK14" s="234">
        <v>0</v>
      </c>
      <c r="LL14" s="234">
        <v>0</v>
      </c>
      <c r="LM14" s="234">
        <v>0</v>
      </c>
      <c r="LN14" s="234">
        <v>0</v>
      </c>
      <c r="LO14" s="234">
        <v>0</v>
      </c>
      <c r="LP14" s="234">
        <v>0</v>
      </c>
      <c r="LQ14" s="234">
        <v>0</v>
      </c>
      <c r="LR14" s="234">
        <v>0</v>
      </c>
      <c r="LS14" s="234">
        <v>0</v>
      </c>
      <c r="LT14" s="234">
        <v>0</v>
      </c>
      <c r="LU14" s="234">
        <v>0</v>
      </c>
      <c r="LV14" s="234">
        <v>0</v>
      </c>
      <c r="LW14" s="234">
        <v>0</v>
      </c>
      <c r="LX14" s="234">
        <v>0</v>
      </c>
      <c r="LY14" s="234">
        <v>0</v>
      </c>
      <c r="LZ14" s="234">
        <v>0</v>
      </c>
      <c r="MA14" s="234">
        <v>280</v>
      </c>
      <c r="MB14" s="234">
        <v>300</v>
      </c>
      <c r="MC14" s="234">
        <v>0</v>
      </c>
      <c r="MD14" s="234">
        <v>0</v>
      </c>
      <c r="ME14" s="234">
        <v>0</v>
      </c>
      <c r="MF14" s="234">
        <v>0</v>
      </c>
      <c r="MG14" s="234">
        <v>0</v>
      </c>
      <c r="MH14" s="234">
        <v>0</v>
      </c>
      <c r="MI14" s="234">
        <v>0</v>
      </c>
      <c r="MJ14" s="234">
        <v>0</v>
      </c>
      <c r="MK14" s="234">
        <v>0</v>
      </c>
      <c r="ML14" s="234">
        <v>0</v>
      </c>
      <c r="MM14" s="234">
        <v>0</v>
      </c>
      <c r="MN14" s="234">
        <v>0</v>
      </c>
      <c r="MO14" s="234">
        <v>0</v>
      </c>
      <c r="MP14" s="234">
        <v>0</v>
      </c>
      <c r="MQ14" s="234">
        <v>0</v>
      </c>
      <c r="MR14" s="234">
        <v>0</v>
      </c>
      <c r="MS14" s="234">
        <v>0</v>
      </c>
      <c r="MT14" s="234">
        <v>0</v>
      </c>
      <c r="MU14" s="234">
        <v>0</v>
      </c>
      <c r="MV14" s="234">
        <v>0</v>
      </c>
      <c r="MW14" s="234">
        <v>0</v>
      </c>
      <c r="MX14" s="234">
        <v>0</v>
      </c>
      <c r="MY14" s="234">
        <v>0</v>
      </c>
      <c r="MZ14" s="234">
        <v>0</v>
      </c>
      <c r="NA14" s="234">
        <v>0</v>
      </c>
      <c r="NB14" s="234">
        <v>0</v>
      </c>
      <c r="NC14" s="234">
        <v>0</v>
      </c>
      <c r="ND14" s="234">
        <v>0</v>
      </c>
      <c r="NE14" s="234" t="s">
        <v>253</v>
      </c>
      <c r="NF14" s="234" t="s">
        <v>253</v>
      </c>
      <c r="NG14" s="234">
        <v>0</v>
      </c>
      <c r="NH14" s="234">
        <v>0</v>
      </c>
      <c r="NI14" s="234">
        <v>0</v>
      </c>
      <c r="NJ14" s="234">
        <v>0</v>
      </c>
      <c r="NK14" s="234">
        <v>0</v>
      </c>
      <c r="NL14" s="234">
        <v>0</v>
      </c>
      <c r="NM14" s="234">
        <v>0</v>
      </c>
      <c r="NN14" s="234">
        <v>0</v>
      </c>
      <c r="NO14" s="234">
        <v>0</v>
      </c>
      <c r="NP14" s="234">
        <v>0</v>
      </c>
      <c r="NQ14" s="234">
        <v>0</v>
      </c>
      <c r="NR14" s="234">
        <v>0</v>
      </c>
      <c r="NS14" s="234">
        <v>0</v>
      </c>
      <c r="NT14" s="234">
        <v>0</v>
      </c>
      <c r="NU14" s="234">
        <v>0</v>
      </c>
      <c r="NV14" s="234">
        <v>0</v>
      </c>
      <c r="NW14" s="234">
        <v>0</v>
      </c>
      <c r="NX14" s="234">
        <v>0</v>
      </c>
      <c r="NY14" s="234">
        <v>0</v>
      </c>
      <c r="NZ14" s="234">
        <v>0</v>
      </c>
      <c r="OA14" s="234">
        <v>0</v>
      </c>
      <c r="OB14" s="234">
        <v>0</v>
      </c>
      <c r="OC14" s="234">
        <v>0</v>
      </c>
      <c r="OD14" s="234">
        <v>0</v>
      </c>
      <c r="OE14" s="234">
        <v>0</v>
      </c>
      <c r="OF14" s="234">
        <v>0</v>
      </c>
      <c r="OG14" s="234">
        <v>0</v>
      </c>
      <c r="OH14" s="234">
        <v>0</v>
      </c>
      <c r="OI14" s="234">
        <v>0</v>
      </c>
      <c r="OJ14" s="234">
        <v>1</v>
      </c>
      <c r="OK14" s="234">
        <v>0</v>
      </c>
      <c r="OL14" s="234">
        <v>0</v>
      </c>
      <c r="OM14" s="234">
        <v>0</v>
      </c>
      <c r="ON14" s="234">
        <v>0</v>
      </c>
      <c r="OO14" s="234">
        <v>0</v>
      </c>
      <c r="OP14" s="234">
        <v>0</v>
      </c>
      <c r="OQ14" s="234">
        <v>0</v>
      </c>
      <c r="OR14" s="234">
        <v>0</v>
      </c>
      <c r="OS14" s="234">
        <v>0</v>
      </c>
      <c r="OT14" s="234">
        <v>0</v>
      </c>
      <c r="OU14" s="234">
        <v>0</v>
      </c>
      <c r="OV14" s="234">
        <v>0</v>
      </c>
      <c r="OW14" s="234">
        <v>0</v>
      </c>
      <c r="OX14" s="234">
        <v>0</v>
      </c>
      <c r="OY14" s="234">
        <v>0</v>
      </c>
      <c r="OZ14" s="234">
        <v>0</v>
      </c>
      <c r="PA14" s="234">
        <v>0</v>
      </c>
      <c r="PB14" s="234">
        <v>0</v>
      </c>
      <c r="PC14" s="234">
        <v>0</v>
      </c>
      <c r="PD14" s="234">
        <v>0</v>
      </c>
      <c r="PE14" s="234">
        <v>0</v>
      </c>
      <c r="PF14" s="234">
        <v>0</v>
      </c>
      <c r="PG14" s="234">
        <v>0</v>
      </c>
      <c r="PH14" s="234">
        <v>0</v>
      </c>
      <c r="PI14" s="234">
        <v>0</v>
      </c>
      <c r="PJ14" s="234">
        <v>0</v>
      </c>
      <c r="PK14" s="234">
        <v>0</v>
      </c>
      <c r="PL14" s="234">
        <v>0</v>
      </c>
    </row>
    <row r="15" spans="1:428" s="234" customFormat="1" ht="12" customHeight="1">
      <c r="A15" s="234">
        <f t="shared" si="2"/>
        <v>15</v>
      </c>
      <c r="B15" s="235"/>
      <c r="C15" s="262">
        <v>15</v>
      </c>
      <c r="D15" s="262">
        <v>1908240007</v>
      </c>
      <c r="E15" s="262" t="s">
        <v>113</v>
      </c>
      <c r="F15" s="263" t="s">
        <v>379</v>
      </c>
      <c r="G15" s="263" t="s">
        <v>114</v>
      </c>
      <c r="H15" s="264">
        <v>5600</v>
      </c>
      <c r="I15" s="263" t="s">
        <v>376</v>
      </c>
      <c r="J15" s="263" t="s">
        <v>123</v>
      </c>
      <c r="K15" s="264">
        <v>1000</v>
      </c>
      <c r="L15" s="264">
        <v>0</v>
      </c>
      <c r="M15" s="262">
        <v>4600</v>
      </c>
      <c r="N15" s="262">
        <v>0</v>
      </c>
      <c r="O15" s="262">
        <v>0</v>
      </c>
      <c r="P15" s="262">
        <v>300</v>
      </c>
      <c r="Q15" s="262">
        <v>700</v>
      </c>
      <c r="R15" s="262">
        <v>580</v>
      </c>
      <c r="S15" s="262">
        <v>0</v>
      </c>
      <c r="T15" s="262">
        <v>700</v>
      </c>
      <c r="U15" s="262" t="s">
        <v>201</v>
      </c>
      <c r="V15" s="262">
        <v>0</v>
      </c>
      <c r="W15" s="262" t="s">
        <v>380</v>
      </c>
      <c r="X15" s="262" t="s">
        <v>381</v>
      </c>
      <c r="Y15" s="262" t="s">
        <v>382</v>
      </c>
      <c r="Z15" s="262" t="s">
        <v>373</v>
      </c>
      <c r="AA15" s="282" t="s">
        <v>383</v>
      </c>
      <c r="AB15" s="282" t="s">
        <v>384</v>
      </c>
      <c r="AC15" s="262" t="s">
        <v>385</v>
      </c>
      <c r="AD15" s="262">
        <v>0</v>
      </c>
      <c r="AE15" s="262">
        <v>800</v>
      </c>
      <c r="AF15" s="262">
        <v>240</v>
      </c>
      <c r="AG15" s="262">
        <v>412</v>
      </c>
      <c r="AH15" s="262">
        <v>782</v>
      </c>
      <c r="AI15" s="262">
        <v>-634</v>
      </c>
      <c r="AJ15" s="262">
        <v>1</v>
      </c>
      <c r="AK15" s="262">
        <v>1000</v>
      </c>
      <c r="AL15" s="262" t="s">
        <v>194</v>
      </c>
      <c r="AM15" s="262" t="s">
        <v>194</v>
      </c>
      <c r="AN15" s="262" t="s">
        <v>194</v>
      </c>
      <c r="AO15" s="262" t="s">
        <v>194</v>
      </c>
      <c r="AP15" s="262">
        <v>490</v>
      </c>
      <c r="AQ15" s="262">
        <v>105</v>
      </c>
      <c r="AR15" s="262">
        <v>70</v>
      </c>
      <c r="AS15" s="262">
        <v>35</v>
      </c>
      <c r="AT15" s="262">
        <v>1</v>
      </c>
      <c r="AU15" s="262">
        <v>800</v>
      </c>
      <c r="AV15" s="262" t="s">
        <v>113</v>
      </c>
      <c r="AW15" s="262" t="s">
        <v>113</v>
      </c>
      <c r="AX15" s="262" t="s">
        <v>113</v>
      </c>
      <c r="AY15" s="262" t="s">
        <v>113</v>
      </c>
      <c r="AZ15" s="262">
        <v>-450.8</v>
      </c>
      <c r="BA15" s="262">
        <v>-96.6</v>
      </c>
      <c r="BB15" s="262">
        <v>-64.400000000000006</v>
      </c>
      <c r="BC15" s="262">
        <v>-32.200000000000003</v>
      </c>
      <c r="BD15" s="262">
        <v>0</v>
      </c>
      <c r="BE15" s="262">
        <v>0</v>
      </c>
      <c r="BF15" s="262">
        <v>0</v>
      </c>
      <c r="BG15" s="262">
        <v>0</v>
      </c>
      <c r="BH15" s="262">
        <v>0</v>
      </c>
      <c r="BI15" s="262">
        <v>0</v>
      </c>
      <c r="BJ15" s="262">
        <v>0</v>
      </c>
      <c r="BK15" s="262">
        <v>0</v>
      </c>
      <c r="BL15" s="262">
        <v>0</v>
      </c>
      <c r="BM15" s="262">
        <v>0</v>
      </c>
      <c r="BN15" s="262">
        <v>0</v>
      </c>
      <c r="BO15" s="262">
        <v>0</v>
      </c>
      <c r="BP15" s="262">
        <v>0</v>
      </c>
      <c r="BQ15" s="262">
        <v>0</v>
      </c>
      <c r="BR15" s="262">
        <v>0</v>
      </c>
      <c r="BS15" s="262">
        <v>0</v>
      </c>
      <c r="BT15" s="262">
        <v>0</v>
      </c>
      <c r="BU15" s="262">
        <v>0</v>
      </c>
      <c r="BV15" s="262">
        <v>0</v>
      </c>
      <c r="BW15" s="262">
        <v>0</v>
      </c>
      <c r="BX15" s="262">
        <v>0</v>
      </c>
      <c r="BY15" s="262">
        <v>0</v>
      </c>
      <c r="BZ15" s="262">
        <v>0</v>
      </c>
      <c r="CA15" s="262">
        <v>0</v>
      </c>
      <c r="CB15" s="262">
        <v>0</v>
      </c>
      <c r="CC15" s="262">
        <v>0</v>
      </c>
      <c r="CD15" s="262">
        <v>0</v>
      </c>
      <c r="CE15" s="262">
        <v>0</v>
      </c>
      <c r="CF15" s="262">
        <v>0</v>
      </c>
      <c r="CG15" s="262">
        <v>0</v>
      </c>
      <c r="CH15" s="262">
        <v>3</v>
      </c>
      <c r="CI15" s="262">
        <v>3</v>
      </c>
      <c r="CJ15" s="262">
        <v>4</v>
      </c>
      <c r="CK15" s="262">
        <v>12</v>
      </c>
      <c r="CL15" s="262">
        <v>13</v>
      </c>
      <c r="CM15" s="262">
        <v>22</v>
      </c>
      <c r="CN15" s="262">
        <v>33</v>
      </c>
      <c r="CO15" s="262">
        <v>5</v>
      </c>
      <c r="CP15" s="262">
        <v>6</v>
      </c>
      <c r="CQ15" s="262">
        <v>7</v>
      </c>
      <c r="CR15" s="262">
        <v>9</v>
      </c>
      <c r="CS15" s="262">
        <v>29</v>
      </c>
      <c r="CT15" s="262">
        <v>31</v>
      </c>
      <c r="CU15" s="262">
        <v>33</v>
      </c>
      <c r="CV15" s="262">
        <v>36</v>
      </c>
      <c r="CW15" s="262">
        <v>31</v>
      </c>
      <c r="CX15" s="262">
        <v>0</v>
      </c>
      <c r="CY15" s="262">
        <v>0</v>
      </c>
      <c r="CZ15" s="262">
        <v>0</v>
      </c>
      <c r="DA15" s="262">
        <v>0</v>
      </c>
      <c r="DB15" s="262">
        <v>0</v>
      </c>
      <c r="DC15" s="262">
        <v>0</v>
      </c>
      <c r="DD15" s="262">
        <v>0</v>
      </c>
      <c r="DE15" s="262">
        <v>0</v>
      </c>
      <c r="DF15" s="262">
        <v>0</v>
      </c>
      <c r="DG15" s="262">
        <v>0</v>
      </c>
      <c r="DH15" s="262">
        <v>0</v>
      </c>
      <c r="DI15" s="262">
        <v>0</v>
      </c>
      <c r="DJ15" s="262">
        <v>0</v>
      </c>
      <c r="DK15" s="262">
        <v>0</v>
      </c>
      <c r="DL15" s="262">
        <v>2</v>
      </c>
      <c r="DM15" s="262">
        <v>2</v>
      </c>
      <c r="DN15" s="262">
        <v>5</v>
      </c>
      <c r="DO15" s="262">
        <v>1</v>
      </c>
      <c r="DP15" s="262">
        <v>1</v>
      </c>
      <c r="DQ15" s="262">
        <v>1</v>
      </c>
      <c r="DR15" s="262">
        <v>40</v>
      </c>
      <c r="DS15" s="262">
        <v>1</v>
      </c>
      <c r="DT15" s="262">
        <v>1</v>
      </c>
      <c r="DU15" s="262">
        <v>1</v>
      </c>
      <c r="DV15" s="262">
        <v>1</v>
      </c>
      <c r="DW15" s="262">
        <v>1</v>
      </c>
      <c r="DX15" s="262">
        <v>1</v>
      </c>
      <c r="DY15" s="262">
        <v>1</v>
      </c>
      <c r="DZ15" s="262">
        <v>1</v>
      </c>
      <c r="EA15" s="262">
        <v>1</v>
      </c>
      <c r="EB15" s="262">
        <v>0</v>
      </c>
      <c r="EC15" s="262">
        <v>0</v>
      </c>
      <c r="ED15" s="262">
        <v>0</v>
      </c>
      <c r="EE15" s="262">
        <v>0</v>
      </c>
      <c r="EF15" s="262">
        <v>0</v>
      </c>
      <c r="EG15" s="262">
        <v>0</v>
      </c>
      <c r="EH15" s="262">
        <v>0</v>
      </c>
      <c r="EI15" s="262">
        <v>0</v>
      </c>
      <c r="EJ15" s="262">
        <v>0</v>
      </c>
      <c r="EK15" s="262">
        <v>0</v>
      </c>
      <c r="EL15" s="262">
        <v>0</v>
      </c>
      <c r="EM15" s="262">
        <v>0</v>
      </c>
      <c r="EN15" s="262">
        <v>0</v>
      </c>
      <c r="EO15" s="296">
        <v>0</v>
      </c>
      <c r="EP15" s="262" t="s">
        <v>247</v>
      </c>
      <c r="EQ15" s="239" t="s">
        <v>247</v>
      </c>
      <c r="ER15" s="262" t="s">
        <v>247</v>
      </c>
      <c r="ES15" s="262" t="s">
        <v>307</v>
      </c>
      <c r="ET15" s="262" t="s">
        <v>307</v>
      </c>
      <c r="EU15" s="262" t="s">
        <v>307</v>
      </c>
      <c r="EV15" s="262" t="s">
        <v>307</v>
      </c>
      <c r="EW15" s="262" t="s">
        <v>307</v>
      </c>
      <c r="EX15" s="262" t="s">
        <v>307</v>
      </c>
      <c r="EY15" s="262" t="s">
        <v>307</v>
      </c>
      <c r="EZ15" s="262" t="s">
        <v>307</v>
      </c>
      <c r="FA15" s="262" t="s">
        <v>307</v>
      </c>
      <c r="FB15" s="262" t="s">
        <v>307</v>
      </c>
      <c r="FC15" s="262" t="s">
        <v>307</v>
      </c>
      <c r="FD15" s="262" t="s">
        <v>307</v>
      </c>
      <c r="FE15" s="262" t="s">
        <v>307</v>
      </c>
      <c r="FF15" s="262">
        <v>0</v>
      </c>
      <c r="FG15" s="262">
        <v>0</v>
      </c>
      <c r="FH15" s="262">
        <v>0</v>
      </c>
      <c r="FI15" s="262">
        <v>0</v>
      </c>
      <c r="FJ15" s="262">
        <v>0</v>
      </c>
      <c r="FK15" s="262">
        <v>0</v>
      </c>
      <c r="FL15" s="262">
        <v>0</v>
      </c>
      <c r="FM15" s="262">
        <v>0</v>
      </c>
      <c r="FN15" s="262">
        <v>0</v>
      </c>
      <c r="FO15" s="262">
        <v>0</v>
      </c>
      <c r="FP15" s="262">
        <v>0</v>
      </c>
      <c r="FQ15" s="262">
        <v>0</v>
      </c>
      <c r="FR15" s="262">
        <v>0</v>
      </c>
      <c r="FS15" s="296">
        <v>0</v>
      </c>
      <c r="FT15" s="297"/>
      <c r="FU15" s="297"/>
      <c r="FV15" s="234">
        <v>0</v>
      </c>
      <c r="FW15" s="297" t="s">
        <v>332</v>
      </c>
      <c r="FX15" s="231">
        <v>0</v>
      </c>
      <c r="FY15" s="231">
        <v>0</v>
      </c>
      <c r="FZ15" s="231">
        <v>0</v>
      </c>
      <c r="GA15" s="297" t="s">
        <v>334</v>
      </c>
      <c r="GB15" s="297" t="s">
        <v>334</v>
      </c>
      <c r="GC15" s="297" t="s">
        <v>251</v>
      </c>
      <c r="GD15" s="297" t="s">
        <v>251</v>
      </c>
      <c r="GE15" s="297" t="s">
        <v>251</v>
      </c>
      <c r="GF15" s="231">
        <v>4</v>
      </c>
      <c r="GG15" s="297">
        <v>3</v>
      </c>
      <c r="GH15" s="297">
        <v>33</v>
      </c>
      <c r="GI15" s="297">
        <v>0</v>
      </c>
      <c r="GJ15" s="297">
        <v>0</v>
      </c>
      <c r="GK15" s="297">
        <v>0</v>
      </c>
      <c r="GL15" s="297">
        <v>0</v>
      </c>
      <c r="GM15" s="297">
        <v>0</v>
      </c>
      <c r="GN15" s="297">
        <v>0</v>
      </c>
      <c r="GO15" s="297">
        <v>0</v>
      </c>
      <c r="GP15" s="297">
        <v>0</v>
      </c>
      <c r="GQ15" s="297">
        <v>0</v>
      </c>
      <c r="GR15" s="297">
        <v>0</v>
      </c>
      <c r="GS15" s="297">
        <v>0</v>
      </c>
      <c r="GT15" s="297">
        <v>0</v>
      </c>
      <c r="GU15" s="297">
        <v>0</v>
      </c>
      <c r="GV15" s="297">
        <v>0</v>
      </c>
      <c r="GW15" s="297">
        <v>0</v>
      </c>
      <c r="GX15" s="297">
        <v>0</v>
      </c>
      <c r="GY15" s="231">
        <v>0</v>
      </c>
      <c r="GZ15" s="297">
        <v>0</v>
      </c>
      <c r="HA15" s="297">
        <v>0</v>
      </c>
      <c r="HB15" s="297">
        <v>0</v>
      </c>
      <c r="HC15" s="234">
        <v>0</v>
      </c>
      <c r="HD15" s="234">
        <v>0</v>
      </c>
      <c r="HE15" s="231">
        <v>0</v>
      </c>
      <c r="HF15" s="231">
        <v>0</v>
      </c>
      <c r="HG15" s="231">
        <v>0</v>
      </c>
      <c r="HH15" s="231">
        <v>0</v>
      </c>
      <c r="HI15" s="231">
        <v>0</v>
      </c>
      <c r="HJ15" s="231"/>
      <c r="HK15" s="231" t="s">
        <v>249</v>
      </c>
      <c r="HL15" s="231" t="s">
        <v>262</v>
      </c>
      <c r="HM15" s="231" t="s">
        <v>267</v>
      </c>
      <c r="HN15" s="234">
        <v>0</v>
      </c>
      <c r="HO15" s="234">
        <v>0</v>
      </c>
      <c r="HP15" s="234">
        <v>0</v>
      </c>
      <c r="HQ15" s="234">
        <v>0</v>
      </c>
      <c r="HR15" s="234">
        <v>0</v>
      </c>
      <c r="HS15" s="234">
        <v>0</v>
      </c>
      <c r="HT15" s="234">
        <v>0</v>
      </c>
      <c r="HU15" s="234">
        <v>0</v>
      </c>
      <c r="HV15" s="234">
        <v>0</v>
      </c>
      <c r="HW15" s="234">
        <v>0</v>
      </c>
      <c r="HX15" s="234">
        <v>0</v>
      </c>
      <c r="HY15" s="234">
        <v>0</v>
      </c>
      <c r="HZ15" s="234">
        <v>0</v>
      </c>
      <c r="IA15" s="234">
        <v>0</v>
      </c>
      <c r="IB15" s="234">
        <v>0</v>
      </c>
      <c r="IC15" s="234">
        <v>0</v>
      </c>
      <c r="ID15" s="234">
        <v>0</v>
      </c>
      <c r="IE15" s="234">
        <v>0</v>
      </c>
      <c r="IF15" s="234">
        <v>0</v>
      </c>
      <c r="IG15" s="234">
        <v>0</v>
      </c>
      <c r="IH15" s="234">
        <v>0</v>
      </c>
      <c r="II15" s="234">
        <v>0</v>
      </c>
      <c r="IJ15" s="234">
        <v>0</v>
      </c>
      <c r="IK15" s="234">
        <v>0</v>
      </c>
      <c r="IL15" s="234">
        <v>0</v>
      </c>
      <c r="IM15" s="234">
        <v>0</v>
      </c>
      <c r="IN15" s="234">
        <v>0</v>
      </c>
      <c r="IO15" s="234">
        <v>5</v>
      </c>
      <c r="IP15" s="234">
        <v>4</v>
      </c>
      <c r="IQ15" s="234">
        <v>40</v>
      </c>
      <c r="IR15" s="234">
        <v>0</v>
      </c>
      <c r="IS15" s="234">
        <v>0</v>
      </c>
      <c r="IT15" s="234">
        <v>0</v>
      </c>
      <c r="IU15" s="234">
        <v>0</v>
      </c>
      <c r="IV15" s="234">
        <v>0</v>
      </c>
      <c r="IW15" s="234">
        <v>0</v>
      </c>
      <c r="IX15" s="234">
        <v>0</v>
      </c>
      <c r="IY15" s="234">
        <v>0</v>
      </c>
      <c r="IZ15" s="234">
        <v>0</v>
      </c>
      <c r="JA15" s="234">
        <v>0</v>
      </c>
      <c r="JB15" s="234">
        <v>0</v>
      </c>
      <c r="JC15" s="234">
        <v>0</v>
      </c>
      <c r="JD15" s="234">
        <v>0</v>
      </c>
      <c r="JE15" s="234">
        <v>0</v>
      </c>
      <c r="JF15" s="234">
        <v>0</v>
      </c>
      <c r="JG15" s="234">
        <v>0</v>
      </c>
      <c r="JH15" s="234">
        <v>0</v>
      </c>
      <c r="JI15" s="234">
        <v>0</v>
      </c>
      <c r="JJ15" s="234">
        <v>0</v>
      </c>
      <c r="JK15" s="234">
        <v>0</v>
      </c>
      <c r="JL15" s="234">
        <v>0</v>
      </c>
      <c r="JM15" s="234">
        <v>0</v>
      </c>
      <c r="JN15" s="234">
        <v>0</v>
      </c>
      <c r="JO15" s="234">
        <v>0</v>
      </c>
      <c r="JP15" s="234">
        <v>0</v>
      </c>
      <c r="JQ15" s="234">
        <v>0</v>
      </c>
      <c r="JR15" s="234">
        <v>0</v>
      </c>
      <c r="JS15" s="234" t="s">
        <v>393</v>
      </c>
      <c r="JT15" s="234" t="s">
        <v>393</v>
      </c>
      <c r="JU15" s="234" t="s">
        <v>393</v>
      </c>
      <c r="JV15" s="234">
        <v>0</v>
      </c>
      <c r="JW15" s="234">
        <v>0</v>
      </c>
      <c r="JX15" s="234">
        <v>0</v>
      </c>
      <c r="JY15" s="234">
        <v>0</v>
      </c>
      <c r="JZ15" s="234">
        <v>0</v>
      </c>
      <c r="KA15" s="234">
        <v>0</v>
      </c>
      <c r="KB15" s="234">
        <v>0</v>
      </c>
      <c r="KC15" s="234">
        <v>0</v>
      </c>
      <c r="KD15" s="234">
        <v>0</v>
      </c>
      <c r="KE15" s="234">
        <v>0</v>
      </c>
      <c r="KF15" s="234">
        <v>0</v>
      </c>
      <c r="KG15" s="234">
        <v>0</v>
      </c>
      <c r="KH15" s="234">
        <v>0</v>
      </c>
      <c r="KI15" s="234">
        <v>0</v>
      </c>
      <c r="KJ15" s="234">
        <v>0</v>
      </c>
      <c r="KK15" s="234">
        <v>0</v>
      </c>
      <c r="KL15" s="234">
        <v>0</v>
      </c>
      <c r="KM15" s="234">
        <v>0</v>
      </c>
      <c r="KN15" s="234">
        <v>0</v>
      </c>
      <c r="KO15" s="234">
        <v>0</v>
      </c>
      <c r="KP15" s="234">
        <v>0</v>
      </c>
      <c r="KQ15" s="234">
        <v>0</v>
      </c>
      <c r="KR15" s="234">
        <v>0</v>
      </c>
      <c r="KS15" s="234">
        <v>0</v>
      </c>
      <c r="KT15" s="234">
        <v>0</v>
      </c>
      <c r="KU15" s="234">
        <v>0</v>
      </c>
      <c r="KV15" s="234">
        <v>0</v>
      </c>
      <c r="KW15" s="234" t="s">
        <v>238</v>
      </c>
      <c r="KX15" s="234" t="s">
        <v>254</v>
      </c>
      <c r="KY15" s="234" t="s">
        <v>271</v>
      </c>
      <c r="KZ15" s="234">
        <v>0</v>
      </c>
      <c r="LA15" s="234">
        <v>0</v>
      </c>
      <c r="LB15" s="234">
        <v>0</v>
      </c>
      <c r="LC15" s="234">
        <v>0</v>
      </c>
      <c r="LD15" s="234">
        <v>0</v>
      </c>
      <c r="LE15" s="234">
        <v>0</v>
      </c>
      <c r="LF15" s="234">
        <v>0</v>
      </c>
      <c r="LG15" s="234">
        <v>0</v>
      </c>
      <c r="LH15" s="234">
        <v>0</v>
      </c>
      <c r="LI15" s="234">
        <v>0</v>
      </c>
      <c r="LJ15" s="234">
        <v>0</v>
      </c>
      <c r="LK15" s="234">
        <v>0</v>
      </c>
      <c r="LL15" s="234">
        <v>0</v>
      </c>
      <c r="LM15" s="234">
        <v>0</v>
      </c>
      <c r="LN15" s="234">
        <v>0</v>
      </c>
      <c r="LO15" s="234">
        <v>0</v>
      </c>
      <c r="LP15" s="234">
        <v>0</v>
      </c>
      <c r="LQ15" s="234">
        <v>0</v>
      </c>
      <c r="LR15" s="234">
        <v>0</v>
      </c>
      <c r="LS15" s="234">
        <v>0</v>
      </c>
      <c r="LT15" s="234">
        <v>0</v>
      </c>
      <c r="LU15" s="234">
        <v>0</v>
      </c>
      <c r="LV15" s="234">
        <v>0</v>
      </c>
      <c r="LW15" s="234">
        <v>0</v>
      </c>
      <c r="LX15" s="234">
        <v>0</v>
      </c>
      <c r="LY15" s="234">
        <v>0</v>
      </c>
      <c r="LZ15" s="234">
        <v>0</v>
      </c>
      <c r="MA15" s="234">
        <v>300</v>
      </c>
      <c r="MB15" s="234">
        <v>280</v>
      </c>
      <c r="MC15" s="234">
        <v>400</v>
      </c>
      <c r="MD15" s="234">
        <v>0</v>
      </c>
      <c r="ME15" s="234">
        <v>0</v>
      </c>
      <c r="MF15" s="234">
        <v>0</v>
      </c>
      <c r="MG15" s="234">
        <v>0</v>
      </c>
      <c r="MH15" s="234">
        <v>0</v>
      </c>
      <c r="MI15" s="234">
        <v>0</v>
      </c>
      <c r="MJ15" s="234">
        <v>0</v>
      </c>
      <c r="MK15" s="234">
        <v>0</v>
      </c>
      <c r="ML15" s="234">
        <v>0</v>
      </c>
      <c r="MM15" s="234">
        <v>0</v>
      </c>
      <c r="MN15" s="234">
        <v>0</v>
      </c>
      <c r="MO15" s="234">
        <v>0</v>
      </c>
      <c r="MP15" s="234">
        <v>0</v>
      </c>
      <c r="MQ15" s="234">
        <v>0</v>
      </c>
      <c r="MR15" s="234">
        <v>0</v>
      </c>
      <c r="MS15" s="234">
        <v>0</v>
      </c>
      <c r="MT15" s="234">
        <v>0</v>
      </c>
      <c r="MU15" s="234">
        <v>0</v>
      </c>
      <c r="MV15" s="234">
        <v>0</v>
      </c>
      <c r="MW15" s="234">
        <v>0</v>
      </c>
      <c r="MX15" s="234">
        <v>0</v>
      </c>
      <c r="MY15" s="234">
        <v>0</v>
      </c>
      <c r="MZ15" s="234">
        <v>0</v>
      </c>
      <c r="NA15" s="234">
        <v>0</v>
      </c>
      <c r="NB15" s="234">
        <v>0</v>
      </c>
      <c r="NC15" s="234">
        <v>0</v>
      </c>
      <c r="ND15" s="234">
        <v>0</v>
      </c>
      <c r="NE15" s="234" t="s">
        <v>253</v>
      </c>
      <c r="NF15" s="234" t="s">
        <v>253</v>
      </c>
      <c r="NG15" s="234" t="s">
        <v>253</v>
      </c>
      <c r="NH15" s="234">
        <v>0</v>
      </c>
      <c r="NI15" s="234">
        <v>0</v>
      </c>
      <c r="NJ15" s="234">
        <v>0</v>
      </c>
      <c r="NK15" s="234">
        <v>0</v>
      </c>
      <c r="NL15" s="234">
        <v>0</v>
      </c>
      <c r="NM15" s="234">
        <v>0</v>
      </c>
      <c r="NN15" s="234">
        <v>0</v>
      </c>
      <c r="NO15" s="234">
        <v>0</v>
      </c>
      <c r="NP15" s="234">
        <v>0</v>
      </c>
      <c r="NQ15" s="234">
        <v>0</v>
      </c>
      <c r="NR15" s="234">
        <v>0</v>
      </c>
      <c r="NS15" s="234">
        <v>0</v>
      </c>
      <c r="NT15" s="234">
        <v>0</v>
      </c>
      <c r="NU15" s="234">
        <v>0</v>
      </c>
      <c r="NV15" s="234">
        <v>0</v>
      </c>
      <c r="NW15" s="234">
        <v>0</v>
      </c>
      <c r="NX15" s="234">
        <v>0</v>
      </c>
      <c r="NY15" s="234">
        <v>0</v>
      </c>
      <c r="NZ15" s="234">
        <v>0</v>
      </c>
      <c r="OA15" s="234">
        <v>0</v>
      </c>
      <c r="OB15" s="234">
        <v>0</v>
      </c>
      <c r="OC15" s="234">
        <v>0</v>
      </c>
      <c r="OD15" s="234">
        <v>0</v>
      </c>
      <c r="OE15" s="234">
        <v>0</v>
      </c>
      <c r="OF15" s="234">
        <v>0</v>
      </c>
      <c r="OG15" s="234">
        <v>0</v>
      </c>
      <c r="OH15" s="234">
        <v>0</v>
      </c>
      <c r="OI15" s="234">
        <v>0</v>
      </c>
      <c r="OJ15" s="234">
        <v>1</v>
      </c>
      <c r="OK15" s="234">
        <v>7</v>
      </c>
      <c r="OL15" s="234">
        <v>0</v>
      </c>
      <c r="OM15" s="234">
        <v>0</v>
      </c>
      <c r="ON15" s="234">
        <v>0</v>
      </c>
      <c r="OO15" s="234">
        <v>0</v>
      </c>
      <c r="OP15" s="234">
        <v>0</v>
      </c>
      <c r="OQ15" s="234">
        <v>0</v>
      </c>
      <c r="OR15" s="234">
        <v>0</v>
      </c>
      <c r="OS15" s="234">
        <v>0</v>
      </c>
      <c r="OT15" s="234">
        <v>0</v>
      </c>
      <c r="OU15" s="234">
        <v>0</v>
      </c>
      <c r="OV15" s="234">
        <v>0</v>
      </c>
      <c r="OW15" s="234">
        <v>0</v>
      </c>
      <c r="OX15" s="234">
        <v>0</v>
      </c>
      <c r="OY15" s="234">
        <v>0</v>
      </c>
      <c r="OZ15" s="234">
        <v>0</v>
      </c>
      <c r="PA15" s="234">
        <v>0</v>
      </c>
      <c r="PB15" s="234">
        <v>0</v>
      </c>
      <c r="PC15" s="234">
        <v>0</v>
      </c>
      <c r="PD15" s="234">
        <v>0</v>
      </c>
      <c r="PE15" s="234">
        <v>0</v>
      </c>
      <c r="PF15" s="234">
        <v>0</v>
      </c>
      <c r="PG15" s="234">
        <v>0</v>
      </c>
      <c r="PH15" s="234">
        <v>0</v>
      </c>
      <c r="PI15" s="234">
        <v>0</v>
      </c>
      <c r="PJ15" s="234">
        <v>0</v>
      </c>
      <c r="PK15" s="234">
        <v>0</v>
      </c>
      <c r="PL15" s="234">
        <v>0</v>
      </c>
    </row>
    <row r="16" spans="1:428" s="234" customFormat="1" ht="12" customHeight="1">
      <c r="A16" s="234">
        <f t="shared" si="2"/>
        <v>16</v>
      </c>
      <c r="B16" s="235"/>
      <c r="C16" s="262">
        <v>16</v>
      </c>
      <c r="D16" s="262">
        <v>1908240008</v>
      </c>
      <c r="E16" s="262" t="s">
        <v>201</v>
      </c>
      <c r="F16" s="263" t="s">
        <v>386</v>
      </c>
      <c r="G16" s="263" t="s">
        <v>114</v>
      </c>
      <c r="H16" s="264">
        <v>5600</v>
      </c>
      <c r="I16" s="263" t="s">
        <v>370</v>
      </c>
      <c r="J16" s="263" t="s">
        <v>123</v>
      </c>
      <c r="K16" s="264">
        <v>1000</v>
      </c>
      <c r="L16" s="264">
        <v>0</v>
      </c>
      <c r="M16" s="262">
        <v>4600</v>
      </c>
      <c r="N16" s="262">
        <v>0</v>
      </c>
      <c r="O16" s="262">
        <v>0</v>
      </c>
      <c r="P16" s="262">
        <v>300</v>
      </c>
      <c r="Q16" s="262">
        <v>700</v>
      </c>
      <c r="R16" s="262">
        <v>850</v>
      </c>
      <c r="S16" s="262">
        <v>1071</v>
      </c>
      <c r="T16" s="262">
        <v>700</v>
      </c>
      <c r="U16" s="262">
        <v>0</v>
      </c>
      <c r="V16" s="262">
        <v>0</v>
      </c>
      <c r="W16" s="262" t="s">
        <v>288</v>
      </c>
      <c r="X16" s="262">
        <v>0</v>
      </c>
      <c r="Y16" s="262" t="s">
        <v>387</v>
      </c>
      <c r="Z16" s="262" t="s">
        <v>388</v>
      </c>
      <c r="AA16" s="282">
        <v>0</v>
      </c>
      <c r="AB16" s="282">
        <v>0</v>
      </c>
      <c r="AC16" s="262">
        <v>0</v>
      </c>
      <c r="AD16" s="262">
        <v>0</v>
      </c>
      <c r="AE16" s="262">
        <v>1200</v>
      </c>
      <c r="AF16" s="262">
        <v>360</v>
      </c>
      <c r="AG16" s="262">
        <v>0</v>
      </c>
      <c r="AH16" s="262">
        <v>933</v>
      </c>
      <c r="AI16" s="262">
        <v>-93</v>
      </c>
      <c r="AJ16" s="262">
        <v>0.7</v>
      </c>
      <c r="AK16" s="262" t="s">
        <v>194</v>
      </c>
      <c r="AL16" s="262">
        <v>700</v>
      </c>
      <c r="AM16" s="262" t="s">
        <v>194</v>
      </c>
      <c r="AN16" s="262" t="s">
        <v>194</v>
      </c>
      <c r="AO16" s="262" t="s">
        <v>194</v>
      </c>
      <c r="AP16" s="262">
        <v>240.1</v>
      </c>
      <c r="AQ16" s="262">
        <v>51.45</v>
      </c>
      <c r="AR16" s="262">
        <v>34</v>
      </c>
      <c r="AS16" s="262">
        <v>17.149999999999999</v>
      </c>
      <c r="AT16" s="262">
        <v>0.3</v>
      </c>
      <c r="AU16" s="262" t="s">
        <v>113</v>
      </c>
      <c r="AV16" s="262">
        <v>300</v>
      </c>
      <c r="AW16" s="262" t="s">
        <v>113</v>
      </c>
      <c r="AX16" s="262" t="s">
        <v>113</v>
      </c>
      <c r="AY16" s="262" t="s">
        <v>113</v>
      </c>
      <c r="AZ16" s="262">
        <v>44.1</v>
      </c>
      <c r="BA16" s="262">
        <v>9.4499999999999993</v>
      </c>
      <c r="BB16" s="262">
        <v>6</v>
      </c>
      <c r="BC16" s="262">
        <v>3.15</v>
      </c>
      <c r="BD16" s="262">
        <v>0</v>
      </c>
      <c r="BE16" s="262">
        <v>0</v>
      </c>
      <c r="BF16" s="262">
        <v>0</v>
      </c>
      <c r="BG16" s="262">
        <v>0</v>
      </c>
      <c r="BH16" s="262">
        <v>0</v>
      </c>
      <c r="BI16" s="262">
        <v>0</v>
      </c>
      <c r="BJ16" s="262">
        <v>0</v>
      </c>
      <c r="BK16" s="262">
        <v>0</v>
      </c>
      <c r="BL16" s="262">
        <v>0</v>
      </c>
      <c r="BM16" s="262">
        <v>0</v>
      </c>
      <c r="BN16" s="262">
        <v>0</v>
      </c>
      <c r="BO16" s="262">
        <v>0</v>
      </c>
      <c r="BP16" s="262">
        <v>0</v>
      </c>
      <c r="BQ16" s="262">
        <v>0</v>
      </c>
      <c r="BR16" s="262">
        <v>0</v>
      </c>
      <c r="BS16" s="262">
        <v>0</v>
      </c>
      <c r="BT16" s="262">
        <v>0</v>
      </c>
      <c r="BU16" s="262">
        <v>0</v>
      </c>
      <c r="BV16" s="262">
        <v>0</v>
      </c>
      <c r="BW16" s="262">
        <v>0</v>
      </c>
      <c r="BX16" s="262">
        <v>0</v>
      </c>
      <c r="BY16" s="262">
        <v>0</v>
      </c>
      <c r="BZ16" s="262">
        <v>0</v>
      </c>
      <c r="CA16" s="262">
        <v>0</v>
      </c>
      <c r="CB16" s="262">
        <v>0</v>
      </c>
      <c r="CC16" s="262">
        <v>0</v>
      </c>
      <c r="CD16" s="262">
        <v>0</v>
      </c>
      <c r="CE16" s="262">
        <v>0</v>
      </c>
      <c r="CF16" s="262">
        <v>0</v>
      </c>
      <c r="CG16" s="262">
        <v>0</v>
      </c>
      <c r="CH16" s="262">
        <v>28</v>
      </c>
      <c r="CI16" s="262">
        <v>3</v>
      </c>
      <c r="CJ16" s="262">
        <v>4</v>
      </c>
      <c r="CK16" s="262">
        <v>9</v>
      </c>
      <c r="CL16" s="262">
        <v>12</v>
      </c>
      <c r="CM16" s="262">
        <v>13</v>
      </c>
      <c r="CN16" s="262">
        <v>7</v>
      </c>
      <c r="CO16" s="262">
        <v>1</v>
      </c>
      <c r="CP16" s="262">
        <v>29</v>
      </c>
      <c r="CQ16" s="262">
        <v>2</v>
      </c>
      <c r="CR16" s="262">
        <v>19</v>
      </c>
      <c r="CS16" s="262">
        <v>17</v>
      </c>
      <c r="CT16" s="262">
        <v>24</v>
      </c>
      <c r="CU16" s="262">
        <v>23</v>
      </c>
      <c r="CV16" s="262">
        <v>22</v>
      </c>
      <c r="CW16" s="262">
        <v>22</v>
      </c>
      <c r="CX16" s="262">
        <v>13</v>
      </c>
      <c r="CY16" s="262">
        <v>12</v>
      </c>
      <c r="CZ16" s="262">
        <v>23</v>
      </c>
      <c r="DA16" s="262">
        <v>0</v>
      </c>
      <c r="DB16" s="262">
        <v>0</v>
      </c>
      <c r="DC16" s="262">
        <v>0</v>
      </c>
      <c r="DD16" s="262">
        <v>0</v>
      </c>
      <c r="DE16" s="262">
        <v>0</v>
      </c>
      <c r="DF16" s="262">
        <v>0</v>
      </c>
      <c r="DG16" s="262">
        <v>0</v>
      </c>
      <c r="DH16" s="262">
        <v>0</v>
      </c>
      <c r="DI16" s="262">
        <v>0</v>
      </c>
      <c r="DJ16" s="262">
        <v>0</v>
      </c>
      <c r="DK16" s="262">
        <v>0</v>
      </c>
      <c r="DL16" s="262">
        <v>40</v>
      </c>
      <c r="DM16" s="262">
        <v>5</v>
      </c>
      <c r="DN16" s="262">
        <v>5</v>
      </c>
      <c r="DO16" s="262">
        <v>1</v>
      </c>
      <c r="DP16" s="262">
        <v>1</v>
      </c>
      <c r="DQ16" s="262">
        <v>1</v>
      </c>
      <c r="DR16" s="262">
        <v>1</v>
      </c>
      <c r="DS16" s="262">
        <v>5</v>
      </c>
      <c r="DT16" s="262">
        <v>1</v>
      </c>
      <c r="DU16" s="262">
        <v>3</v>
      </c>
      <c r="DV16" s="262">
        <v>1</v>
      </c>
      <c r="DW16" s="262">
        <v>1</v>
      </c>
      <c r="DX16" s="262">
        <v>1</v>
      </c>
      <c r="DY16" s="262">
        <v>1</v>
      </c>
      <c r="DZ16" s="262">
        <v>1</v>
      </c>
      <c r="EA16" s="262">
        <v>1</v>
      </c>
      <c r="EB16" s="262">
        <v>1</v>
      </c>
      <c r="EC16" s="262">
        <v>1</v>
      </c>
      <c r="ED16" s="262">
        <v>1</v>
      </c>
      <c r="EE16" s="262">
        <v>0</v>
      </c>
      <c r="EF16" s="262">
        <v>0</v>
      </c>
      <c r="EG16" s="262">
        <v>0</v>
      </c>
      <c r="EH16" s="262">
        <v>0</v>
      </c>
      <c r="EI16" s="262">
        <v>0</v>
      </c>
      <c r="EJ16" s="262">
        <v>0</v>
      </c>
      <c r="EK16" s="262">
        <v>0</v>
      </c>
      <c r="EL16" s="262">
        <v>0</v>
      </c>
      <c r="EM16" s="262">
        <v>0</v>
      </c>
      <c r="EN16" s="262">
        <v>0</v>
      </c>
      <c r="EO16" s="296">
        <v>0</v>
      </c>
      <c r="EP16" s="262" t="s">
        <v>247</v>
      </c>
      <c r="EQ16" s="239" t="s">
        <v>247</v>
      </c>
      <c r="ER16" s="262" t="s">
        <v>247</v>
      </c>
      <c r="ES16" s="262" t="s">
        <v>247</v>
      </c>
      <c r="ET16" s="262" t="s">
        <v>247</v>
      </c>
      <c r="EU16" s="262" t="s">
        <v>286</v>
      </c>
      <c r="EV16" s="262" t="s">
        <v>286</v>
      </c>
      <c r="EW16" s="262" t="s">
        <v>247</v>
      </c>
      <c r="EX16" s="262" t="s">
        <v>247</v>
      </c>
      <c r="EY16" s="262" t="s">
        <v>247</v>
      </c>
      <c r="EZ16" s="262" t="s">
        <v>247</v>
      </c>
      <c r="FA16" s="262" t="s">
        <v>247</v>
      </c>
      <c r="FB16" s="262" t="s">
        <v>307</v>
      </c>
      <c r="FC16" s="262" t="s">
        <v>307</v>
      </c>
      <c r="FD16" s="262" t="s">
        <v>307</v>
      </c>
      <c r="FE16" s="262" t="s">
        <v>307</v>
      </c>
      <c r="FF16" s="262" t="s">
        <v>307</v>
      </c>
      <c r="FG16" s="262" t="s">
        <v>307</v>
      </c>
      <c r="FH16" s="262" t="s">
        <v>307</v>
      </c>
      <c r="FI16" s="262">
        <v>0</v>
      </c>
      <c r="FJ16" s="262">
        <v>0</v>
      </c>
      <c r="FK16" s="262">
        <v>0</v>
      </c>
      <c r="FL16" s="262">
        <v>0</v>
      </c>
      <c r="FM16" s="262">
        <v>0</v>
      </c>
      <c r="FN16" s="262">
        <v>0</v>
      </c>
      <c r="FO16" s="262">
        <v>0</v>
      </c>
      <c r="FP16" s="262">
        <v>0</v>
      </c>
      <c r="FQ16" s="262">
        <v>0</v>
      </c>
      <c r="FR16" s="262">
        <v>0</v>
      </c>
      <c r="FS16" s="296">
        <v>0</v>
      </c>
      <c r="FT16" s="297"/>
      <c r="FU16" s="297"/>
      <c r="FV16" s="234">
        <v>0</v>
      </c>
      <c r="FW16" s="234">
        <v>0</v>
      </c>
      <c r="FX16" s="231">
        <v>0</v>
      </c>
      <c r="FY16" s="231">
        <v>0</v>
      </c>
      <c r="FZ16" s="231">
        <v>0</v>
      </c>
      <c r="GA16" s="234">
        <v>0</v>
      </c>
      <c r="GB16" s="234">
        <v>0</v>
      </c>
      <c r="GC16" s="234" t="s">
        <v>251</v>
      </c>
      <c r="GD16" s="234" t="s">
        <v>251</v>
      </c>
      <c r="GE16" s="234" t="s">
        <v>251</v>
      </c>
      <c r="GF16" s="231">
        <v>4</v>
      </c>
      <c r="GG16" s="234">
        <v>3</v>
      </c>
      <c r="GH16" s="234">
        <v>0</v>
      </c>
      <c r="GI16" s="234">
        <v>0</v>
      </c>
      <c r="GJ16" s="234">
        <v>0</v>
      </c>
      <c r="GK16" s="234">
        <v>0</v>
      </c>
      <c r="GL16" s="234">
        <v>0</v>
      </c>
      <c r="GM16" s="234">
        <v>0</v>
      </c>
      <c r="GN16" s="234">
        <v>0</v>
      </c>
      <c r="GO16" s="234">
        <v>0</v>
      </c>
      <c r="GP16" s="234">
        <v>0</v>
      </c>
      <c r="GQ16" s="234">
        <v>0</v>
      </c>
      <c r="GR16" s="234">
        <v>0</v>
      </c>
      <c r="GS16" s="234">
        <v>0</v>
      </c>
      <c r="GT16" s="234">
        <v>0</v>
      </c>
      <c r="GU16" s="234">
        <v>0</v>
      </c>
      <c r="GV16" s="234">
        <v>0</v>
      </c>
      <c r="GW16" s="234">
        <v>0</v>
      </c>
      <c r="GX16" s="234">
        <v>0</v>
      </c>
      <c r="GY16" s="231">
        <v>0</v>
      </c>
      <c r="GZ16" s="234">
        <v>0</v>
      </c>
      <c r="HA16" s="234">
        <v>0</v>
      </c>
      <c r="HB16" s="234">
        <v>0</v>
      </c>
      <c r="HC16" s="234">
        <v>0</v>
      </c>
      <c r="HD16" s="234">
        <v>0</v>
      </c>
      <c r="HE16" s="231">
        <v>0</v>
      </c>
      <c r="HF16" s="231">
        <v>0</v>
      </c>
      <c r="HG16" s="231">
        <v>0</v>
      </c>
      <c r="HH16" s="231">
        <v>0</v>
      </c>
      <c r="HI16" s="231">
        <v>0</v>
      </c>
      <c r="HJ16" s="231"/>
      <c r="HK16" s="231" t="s">
        <v>249</v>
      </c>
      <c r="HL16" s="231" t="s">
        <v>262</v>
      </c>
      <c r="HM16" s="231">
        <v>0</v>
      </c>
      <c r="HN16" s="234">
        <v>0</v>
      </c>
      <c r="HO16" s="234">
        <v>0</v>
      </c>
      <c r="HP16" s="234">
        <v>0</v>
      </c>
      <c r="HQ16" s="234">
        <v>0</v>
      </c>
      <c r="HR16" s="234">
        <v>0</v>
      </c>
      <c r="HS16" s="234">
        <v>0</v>
      </c>
      <c r="HT16" s="234">
        <v>0</v>
      </c>
      <c r="HU16" s="234">
        <v>0</v>
      </c>
      <c r="HV16" s="234">
        <v>0</v>
      </c>
      <c r="HW16" s="234">
        <v>0</v>
      </c>
      <c r="HX16" s="234">
        <v>0</v>
      </c>
      <c r="HY16" s="234">
        <v>0</v>
      </c>
      <c r="HZ16" s="234">
        <v>0</v>
      </c>
      <c r="IA16" s="234">
        <v>0</v>
      </c>
      <c r="IB16" s="234">
        <v>0</v>
      </c>
      <c r="IC16" s="234">
        <v>0</v>
      </c>
      <c r="ID16" s="234">
        <v>0</v>
      </c>
      <c r="IE16" s="234">
        <v>0</v>
      </c>
      <c r="IF16" s="234">
        <v>0</v>
      </c>
      <c r="IG16" s="234">
        <v>0</v>
      </c>
      <c r="IH16" s="234">
        <v>0</v>
      </c>
      <c r="II16" s="234">
        <v>0</v>
      </c>
      <c r="IJ16" s="234">
        <v>0</v>
      </c>
      <c r="IK16" s="234">
        <v>0</v>
      </c>
      <c r="IL16" s="234">
        <v>0</v>
      </c>
      <c r="IM16" s="234">
        <v>0</v>
      </c>
      <c r="IN16" s="234">
        <v>0</v>
      </c>
      <c r="IO16" s="234">
        <v>5</v>
      </c>
      <c r="IP16" s="234">
        <v>5</v>
      </c>
      <c r="IQ16" s="234">
        <v>0</v>
      </c>
      <c r="IR16" s="234">
        <v>0</v>
      </c>
      <c r="IS16" s="234">
        <v>0</v>
      </c>
      <c r="IT16" s="234">
        <v>0</v>
      </c>
      <c r="IU16" s="234">
        <v>0</v>
      </c>
      <c r="IV16" s="234">
        <v>0</v>
      </c>
      <c r="IW16" s="234">
        <v>0</v>
      </c>
      <c r="IX16" s="234">
        <v>0</v>
      </c>
      <c r="IY16" s="234">
        <v>0</v>
      </c>
      <c r="IZ16" s="234">
        <v>0</v>
      </c>
      <c r="JA16" s="234">
        <v>0</v>
      </c>
      <c r="JB16" s="234">
        <v>0</v>
      </c>
      <c r="JC16" s="234">
        <v>0</v>
      </c>
      <c r="JD16" s="234">
        <v>0</v>
      </c>
      <c r="JE16" s="234">
        <v>0</v>
      </c>
      <c r="JF16" s="234">
        <v>0</v>
      </c>
      <c r="JG16" s="234">
        <v>0</v>
      </c>
      <c r="JH16" s="234">
        <v>0</v>
      </c>
      <c r="JI16" s="234">
        <v>0</v>
      </c>
      <c r="JJ16" s="234">
        <v>0</v>
      </c>
      <c r="JK16" s="234">
        <v>0</v>
      </c>
      <c r="JL16" s="234">
        <v>0</v>
      </c>
      <c r="JM16" s="234">
        <v>0</v>
      </c>
      <c r="JN16" s="234">
        <v>0</v>
      </c>
      <c r="JO16" s="234">
        <v>0</v>
      </c>
      <c r="JP16" s="234">
        <v>0</v>
      </c>
      <c r="JQ16" s="234">
        <v>0</v>
      </c>
      <c r="JR16" s="234">
        <v>0</v>
      </c>
      <c r="JS16" s="234" t="s">
        <v>394</v>
      </c>
      <c r="JT16" s="234" t="s">
        <v>394</v>
      </c>
      <c r="JU16" s="234">
        <v>0</v>
      </c>
      <c r="JV16" s="234">
        <v>0</v>
      </c>
      <c r="JW16" s="234">
        <v>0</v>
      </c>
      <c r="JX16" s="234">
        <v>0</v>
      </c>
      <c r="JY16" s="234">
        <v>0</v>
      </c>
      <c r="JZ16" s="234">
        <v>0</v>
      </c>
      <c r="KA16" s="234">
        <v>0</v>
      </c>
      <c r="KB16" s="234">
        <v>0</v>
      </c>
      <c r="KC16" s="234">
        <v>0</v>
      </c>
      <c r="KD16" s="234">
        <v>0</v>
      </c>
      <c r="KE16" s="234">
        <v>0</v>
      </c>
      <c r="KF16" s="234">
        <v>0</v>
      </c>
      <c r="KG16" s="234">
        <v>0</v>
      </c>
      <c r="KH16" s="234">
        <v>0</v>
      </c>
      <c r="KI16" s="234">
        <v>0</v>
      </c>
      <c r="KJ16" s="234">
        <v>0</v>
      </c>
      <c r="KK16" s="234">
        <v>0</v>
      </c>
      <c r="KL16" s="234">
        <v>0</v>
      </c>
      <c r="KM16" s="234">
        <v>0</v>
      </c>
      <c r="KN16" s="234">
        <v>0</v>
      </c>
      <c r="KO16" s="234">
        <v>0</v>
      </c>
      <c r="KP16" s="234">
        <v>0</v>
      </c>
      <c r="KQ16" s="234">
        <v>0</v>
      </c>
      <c r="KR16" s="234">
        <v>0</v>
      </c>
      <c r="KS16" s="234">
        <v>0</v>
      </c>
      <c r="KT16" s="234">
        <v>0</v>
      </c>
      <c r="KU16" s="234">
        <v>0</v>
      </c>
      <c r="KV16" s="234">
        <v>0</v>
      </c>
      <c r="KW16" s="234" t="s">
        <v>238</v>
      </c>
      <c r="KX16" s="234" t="s">
        <v>254</v>
      </c>
      <c r="KY16" s="234">
        <v>0</v>
      </c>
      <c r="KZ16" s="234">
        <v>0</v>
      </c>
      <c r="LA16" s="234">
        <v>0</v>
      </c>
      <c r="LB16" s="234">
        <v>0</v>
      </c>
      <c r="LC16" s="234">
        <v>0</v>
      </c>
      <c r="LD16" s="234">
        <v>0</v>
      </c>
      <c r="LE16" s="234">
        <v>0</v>
      </c>
      <c r="LF16" s="234">
        <v>0</v>
      </c>
      <c r="LG16" s="234">
        <v>0</v>
      </c>
      <c r="LH16" s="234">
        <v>0</v>
      </c>
      <c r="LI16" s="234">
        <v>0</v>
      </c>
      <c r="LJ16" s="234">
        <v>0</v>
      </c>
      <c r="LK16" s="234">
        <v>0</v>
      </c>
      <c r="LL16" s="234">
        <v>0</v>
      </c>
      <c r="LM16" s="234">
        <v>0</v>
      </c>
      <c r="LN16" s="234">
        <v>0</v>
      </c>
      <c r="LO16" s="234">
        <v>0</v>
      </c>
      <c r="LP16" s="234">
        <v>0</v>
      </c>
      <c r="LQ16" s="234">
        <v>0</v>
      </c>
      <c r="LR16" s="234">
        <v>0</v>
      </c>
      <c r="LS16" s="234">
        <v>0</v>
      </c>
      <c r="LT16" s="234">
        <v>0</v>
      </c>
      <c r="LU16" s="234">
        <v>0</v>
      </c>
      <c r="LV16" s="234">
        <v>0</v>
      </c>
      <c r="LW16" s="234">
        <v>0</v>
      </c>
      <c r="LX16" s="234">
        <v>0</v>
      </c>
      <c r="LY16" s="234">
        <v>0</v>
      </c>
      <c r="LZ16" s="234">
        <v>0</v>
      </c>
      <c r="MA16" s="234">
        <v>300</v>
      </c>
      <c r="MB16" s="234">
        <v>350</v>
      </c>
      <c r="MC16" s="234">
        <v>0</v>
      </c>
      <c r="MD16" s="234">
        <v>0</v>
      </c>
      <c r="ME16" s="234">
        <v>0</v>
      </c>
      <c r="MF16" s="234">
        <v>0</v>
      </c>
      <c r="MG16" s="234">
        <v>0</v>
      </c>
      <c r="MH16" s="234">
        <v>0</v>
      </c>
      <c r="MI16" s="234">
        <v>0</v>
      </c>
      <c r="MJ16" s="234">
        <v>0</v>
      </c>
      <c r="MK16" s="234">
        <v>0</v>
      </c>
      <c r="ML16" s="234">
        <v>0</v>
      </c>
      <c r="MM16" s="234">
        <v>0</v>
      </c>
      <c r="MN16" s="234">
        <v>0</v>
      </c>
      <c r="MO16" s="234">
        <v>0</v>
      </c>
      <c r="MP16" s="234">
        <v>0</v>
      </c>
      <c r="MQ16" s="234">
        <v>0</v>
      </c>
      <c r="MR16" s="234">
        <v>0</v>
      </c>
      <c r="MS16" s="234">
        <v>0</v>
      </c>
      <c r="MT16" s="234">
        <v>0</v>
      </c>
      <c r="MU16" s="234">
        <v>0</v>
      </c>
      <c r="MV16" s="234">
        <v>0</v>
      </c>
      <c r="MW16" s="234">
        <v>0</v>
      </c>
      <c r="MX16" s="234">
        <v>0</v>
      </c>
      <c r="MY16" s="234">
        <v>0</v>
      </c>
      <c r="MZ16" s="234">
        <v>0</v>
      </c>
      <c r="NA16" s="234">
        <v>0</v>
      </c>
      <c r="NB16" s="234">
        <v>0</v>
      </c>
      <c r="NC16" s="234">
        <v>0</v>
      </c>
      <c r="ND16" s="234">
        <v>0</v>
      </c>
      <c r="NE16" s="234" t="s">
        <v>253</v>
      </c>
      <c r="NF16" s="234" t="s">
        <v>253</v>
      </c>
      <c r="NG16" s="234">
        <v>0</v>
      </c>
      <c r="NH16" s="234">
        <v>0</v>
      </c>
      <c r="NI16" s="234">
        <v>0</v>
      </c>
      <c r="NJ16" s="234">
        <v>0</v>
      </c>
      <c r="NK16" s="234">
        <v>0</v>
      </c>
      <c r="NL16" s="234">
        <v>0</v>
      </c>
      <c r="NM16" s="234">
        <v>0</v>
      </c>
      <c r="NN16" s="234">
        <v>0</v>
      </c>
      <c r="NO16" s="234">
        <v>0</v>
      </c>
      <c r="NP16" s="234">
        <v>0</v>
      </c>
      <c r="NQ16" s="234">
        <v>0</v>
      </c>
      <c r="NR16" s="234">
        <v>0</v>
      </c>
      <c r="NS16" s="234">
        <v>0</v>
      </c>
      <c r="NT16" s="234">
        <v>0</v>
      </c>
      <c r="NU16" s="234">
        <v>0</v>
      </c>
      <c r="NV16" s="234">
        <v>0</v>
      </c>
      <c r="NW16" s="234">
        <v>0</v>
      </c>
      <c r="NX16" s="234">
        <v>0</v>
      </c>
      <c r="NY16" s="234">
        <v>0</v>
      </c>
      <c r="NZ16" s="234">
        <v>0</v>
      </c>
      <c r="OA16" s="234">
        <v>0</v>
      </c>
      <c r="OB16" s="234">
        <v>0</v>
      </c>
      <c r="OC16" s="234">
        <v>0</v>
      </c>
      <c r="OD16" s="234">
        <v>0</v>
      </c>
      <c r="OE16" s="234">
        <v>0</v>
      </c>
      <c r="OF16" s="234">
        <v>0</v>
      </c>
      <c r="OG16" s="234">
        <v>0</v>
      </c>
      <c r="OH16" s="234">
        <v>0</v>
      </c>
      <c r="OI16" s="234">
        <v>0</v>
      </c>
      <c r="OJ16" s="234">
        <v>1</v>
      </c>
      <c r="OK16" s="234">
        <v>0</v>
      </c>
      <c r="OL16" s="234">
        <v>0</v>
      </c>
      <c r="OM16" s="234">
        <v>0</v>
      </c>
      <c r="ON16" s="234">
        <v>0</v>
      </c>
      <c r="OO16" s="234">
        <v>0</v>
      </c>
      <c r="OP16" s="234">
        <v>0</v>
      </c>
      <c r="OQ16" s="234">
        <v>0</v>
      </c>
      <c r="OR16" s="234">
        <v>0</v>
      </c>
      <c r="OS16" s="234">
        <v>0</v>
      </c>
      <c r="OT16" s="234">
        <v>0</v>
      </c>
      <c r="OU16" s="234">
        <v>0</v>
      </c>
      <c r="OV16" s="234">
        <v>0</v>
      </c>
      <c r="OW16" s="234">
        <v>0</v>
      </c>
      <c r="OX16" s="234">
        <v>0</v>
      </c>
      <c r="OY16" s="234">
        <v>0</v>
      </c>
      <c r="OZ16" s="234">
        <v>0</v>
      </c>
      <c r="PA16" s="234">
        <v>0</v>
      </c>
      <c r="PB16" s="234">
        <v>0</v>
      </c>
      <c r="PC16" s="234">
        <v>0</v>
      </c>
      <c r="PD16" s="234">
        <v>0</v>
      </c>
      <c r="PE16" s="234">
        <v>0</v>
      </c>
      <c r="PF16" s="234">
        <v>0</v>
      </c>
      <c r="PG16" s="234">
        <v>0</v>
      </c>
      <c r="PH16" s="234">
        <v>0</v>
      </c>
      <c r="PI16" s="234">
        <v>0</v>
      </c>
      <c r="PJ16" s="234">
        <v>0</v>
      </c>
      <c r="PK16" s="234">
        <v>0</v>
      </c>
      <c r="PL16" s="234">
        <v>0</v>
      </c>
    </row>
    <row r="17" spans="1:428" s="234" customFormat="1" ht="12" customHeight="1">
      <c r="A17" s="234">
        <f t="shared" si="2"/>
        <v>17</v>
      </c>
      <c r="B17" s="235"/>
      <c r="C17" s="262">
        <v>17</v>
      </c>
      <c r="D17" s="262">
        <v>1908240009</v>
      </c>
      <c r="E17" s="262" t="s">
        <v>113</v>
      </c>
      <c r="F17" s="263" t="s">
        <v>369</v>
      </c>
      <c r="G17" s="263" t="s">
        <v>114</v>
      </c>
      <c r="H17" s="264">
        <v>5600</v>
      </c>
      <c r="I17" s="263" t="s">
        <v>370</v>
      </c>
      <c r="J17" s="263" t="s">
        <v>123</v>
      </c>
      <c r="K17" s="264">
        <v>0</v>
      </c>
      <c r="L17" s="264">
        <v>-2400</v>
      </c>
      <c r="M17" s="262">
        <v>0</v>
      </c>
      <c r="N17" s="262">
        <v>0</v>
      </c>
      <c r="O17" s="262">
        <v>0</v>
      </c>
      <c r="P17" s="262">
        <v>1680</v>
      </c>
      <c r="Q17" s="262">
        <v>3920</v>
      </c>
      <c r="R17" s="262">
        <v>850</v>
      </c>
      <c r="S17" s="262">
        <v>1071</v>
      </c>
      <c r="T17" s="262">
        <v>1999</v>
      </c>
      <c r="U17" s="262" t="s">
        <v>201</v>
      </c>
      <c r="V17" s="262" t="s">
        <v>371</v>
      </c>
      <c r="W17" s="262">
        <v>0</v>
      </c>
      <c r="X17" s="262" t="s">
        <v>372</v>
      </c>
      <c r="Y17" s="262" t="s">
        <v>373</v>
      </c>
      <c r="Z17" s="262">
        <v>0</v>
      </c>
      <c r="AA17" s="282">
        <v>0</v>
      </c>
      <c r="AB17" s="282">
        <v>0</v>
      </c>
      <c r="AC17" s="262">
        <v>0</v>
      </c>
      <c r="AD17" s="262">
        <v>0</v>
      </c>
      <c r="AE17" s="262">
        <v>800</v>
      </c>
      <c r="AF17" s="262">
        <v>240</v>
      </c>
      <c r="AG17" s="262">
        <v>0</v>
      </c>
      <c r="AH17" s="262">
        <v>945</v>
      </c>
      <c r="AI17" s="262">
        <v>-385</v>
      </c>
      <c r="AJ17" s="262">
        <v>1</v>
      </c>
      <c r="AK17" s="262" t="s">
        <v>194</v>
      </c>
      <c r="AL17" s="262">
        <v>5600</v>
      </c>
      <c r="AM17" s="262" t="s">
        <v>194</v>
      </c>
      <c r="AN17" s="262" t="s">
        <v>194</v>
      </c>
      <c r="AO17" s="262" t="s">
        <v>194</v>
      </c>
      <c r="AP17" s="262">
        <v>1399.3</v>
      </c>
      <c r="AQ17" s="262">
        <v>299.85000000000002</v>
      </c>
      <c r="AR17" s="262">
        <v>200</v>
      </c>
      <c r="AS17" s="262">
        <v>99.95</v>
      </c>
      <c r="AT17" s="262">
        <v>0</v>
      </c>
      <c r="AU17" s="262">
        <v>0</v>
      </c>
      <c r="AV17" s="262">
        <v>0</v>
      </c>
      <c r="AW17" s="262">
        <v>0</v>
      </c>
      <c r="AX17" s="262">
        <v>0</v>
      </c>
      <c r="AY17" s="262">
        <v>0</v>
      </c>
      <c r="AZ17" s="262">
        <v>0</v>
      </c>
      <c r="BA17" s="262">
        <v>0</v>
      </c>
      <c r="BB17" s="262">
        <v>0</v>
      </c>
      <c r="BC17" s="262">
        <v>0</v>
      </c>
      <c r="BD17" s="262">
        <v>0</v>
      </c>
      <c r="BE17" s="262">
        <v>0</v>
      </c>
      <c r="BF17" s="262">
        <v>0</v>
      </c>
      <c r="BG17" s="262">
        <v>0</v>
      </c>
      <c r="BH17" s="262">
        <v>0</v>
      </c>
      <c r="BI17" s="262">
        <v>0</v>
      </c>
      <c r="BJ17" s="262">
        <v>0</v>
      </c>
      <c r="BK17" s="262">
        <v>0</v>
      </c>
      <c r="BL17" s="262">
        <v>0</v>
      </c>
      <c r="BM17" s="262">
        <v>0</v>
      </c>
      <c r="BN17" s="262">
        <v>0</v>
      </c>
      <c r="BO17" s="262">
        <v>0</v>
      </c>
      <c r="BP17" s="262">
        <v>0</v>
      </c>
      <c r="BQ17" s="262">
        <v>0</v>
      </c>
      <c r="BR17" s="262">
        <v>0</v>
      </c>
      <c r="BS17" s="262">
        <v>0</v>
      </c>
      <c r="BT17" s="262">
        <v>0</v>
      </c>
      <c r="BU17" s="262">
        <v>0</v>
      </c>
      <c r="BV17" s="262">
        <v>0</v>
      </c>
      <c r="BW17" s="262">
        <v>0</v>
      </c>
      <c r="BX17" s="262">
        <v>0</v>
      </c>
      <c r="BY17" s="262">
        <v>0</v>
      </c>
      <c r="BZ17" s="262">
        <v>0</v>
      </c>
      <c r="CA17" s="262">
        <v>0</v>
      </c>
      <c r="CB17" s="262">
        <v>0</v>
      </c>
      <c r="CC17" s="262">
        <v>0</v>
      </c>
      <c r="CD17" s="262">
        <v>0</v>
      </c>
      <c r="CE17" s="262">
        <v>0</v>
      </c>
      <c r="CF17" s="262">
        <v>0</v>
      </c>
      <c r="CG17" s="262">
        <v>0</v>
      </c>
      <c r="CH17" s="262">
        <v>28</v>
      </c>
      <c r="CI17" s="262">
        <v>3</v>
      </c>
      <c r="CJ17" s="262">
        <v>4</v>
      </c>
      <c r="CK17" s="262">
        <v>9</v>
      </c>
      <c r="CL17" s="262">
        <v>12</v>
      </c>
      <c r="CM17" s="262">
        <v>13</v>
      </c>
      <c r="CN17" s="262">
        <v>7</v>
      </c>
      <c r="CO17" s="262">
        <v>1</v>
      </c>
      <c r="CP17" s="262">
        <v>29</v>
      </c>
      <c r="CQ17" s="262">
        <v>2</v>
      </c>
      <c r="CR17" s="262">
        <v>19</v>
      </c>
      <c r="CS17" s="262">
        <v>17</v>
      </c>
      <c r="CT17" s="262">
        <v>24</v>
      </c>
      <c r="CU17" s="262">
        <v>12</v>
      </c>
      <c r="CV17" s="262">
        <v>23</v>
      </c>
      <c r="CW17" s="262">
        <v>24</v>
      </c>
      <c r="CX17" s="262">
        <v>13</v>
      </c>
      <c r="CY17" s="262">
        <v>10</v>
      </c>
      <c r="CZ17" s="262">
        <v>0</v>
      </c>
      <c r="DA17" s="262">
        <v>0</v>
      </c>
      <c r="DB17" s="262">
        <v>0</v>
      </c>
      <c r="DC17" s="262">
        <v>0</v>
      </c>
      <c r="DD17" s="262">
        <v>0</v>
      </c>
      <c r="DE17" s="262">
        <v>0</v>
      </c>
      <c r="DF17" s="262">
        <v>0</v>
      </c>
      <c r="DG17" s="262">
        <v>0</v>
      </c>
      <c r="DH17" s="262">
        <v>0</v>
      </c>
      <c r="DI17" s="262">
        <v>0</v>
      </c>
      <c r="DJ17" s="262">
        <v>0</v>
      </c>
      <c r="DK17" s="262">
        <v>0</v>
      </c>
      <c r="DL17" s="262">
        <v>40</v>
      </c>
      <c r="DM17" s="262">
        <v>5</v>
      </c>
      <c r="DN17" s="262">
        <v>5</v>
      </c>
      <c r="DO17" s="262">
        <v>1</v>
      </c>
      <c r="DP17" s="262">
        <v>1</v>
      </c>
      <c r="DQ17" s="262">
        <v>1</v>
      </c>
      <c r="DR17" s="262">
        <v>1</v>
      </c>
      <c r="DS17" s="262">
        <v>5</v>
      </c>
      <c r="DT17" s="262">
        <v>1</v>
      </c>
      <c r="DU17" s="262">
        <v>3</v>
      </c>
      <c r="DV17" s="262">
        <v>1</v>
      </c>
      <c r="DW17" s="262">
        <v>1</v>
      </c>
      <c r="DX17" s="262">
        <v>1</v>
      </c>
      <c r="DY17" s="262">
        <v>1</v>
      </c>
      <c r="DZ17" s="262">
        <v>1</v>
      </c>
      <c r="EA17" s="262">
        <v>1</v>
      </c>
      <c r="EB17" s="262">
        <v>1</v>
      </c>
      <c r="EC17" s="262">
        <v>1</v>
      </c>
      <c r="ED17" s="262">
        <v>0</v>
      </c>
      <c r="EE17" s="262">
        <v>0</v>
      </c>
      <c r="EF17" s="262">
        <v>0</v>
      </c>
      <c r="EG17" s="262">
        <v>0</v>
      </c>
      <c r="EH17" s="262">
        <v>0</v>
      </c>
      <c r="EI17" s="262">
        <v>0</v>
      </c>
      <c r="EJ17" s="262">
        <v>0</v>
      </c>
      <c r="EK17" s="262">
        <v>0</v>
      </c>
      <c r="EL17" s="262">
        <v>0</v>
      </c>
      <c r="EM17" s="262">
        <v>0</v>
      </c>
      <c r="EN17" s="262">
        <v>0</v>
      </c>
      <c r="EO17" s="296">
        <v>0</v>
      </c>
      <c r="EP17" s="262" t="s">
        <v>247</v>
      </c>
      <c r="EQ17" s="239" t="s">
        <v>247</v>
      </c>
      <c r="ER17" s="262" t="s">
        <v>247</v>
      </c>
      <c r="ES17" s="262" t="s">
        <v>247</v>
      </c>
      <c r="ET17" s="262" t="s">
        <v>247</v>
      </c>
      <c r="EU17" s="262" t="s">
        <v>286</v>
      </c>
      <c r="EV17" s="262" t="s">
        <v>286</v>
      </c>
      <c r="EW17" s="262" t="s">
        <v>247</v>
      </c>
      <c r="EX17" s="262" t="s">
        <v>247</v>
      </c>
      <c r="EY17" s="262" t="s">
        <v>247</v>
      </c>
      <c r="EZ17" s="262" t="s">
        <v>247</v>
      </c>
      <c r="FA17" s="262" t="s">
        <v>247</v>
      </c>
      <c r="FB17" s="262" t="s">
        <v>307</v>
      </c>
      <c r="FC17" s="262" t="s">
        <v>307</v>
      </c>
      <c r="FD17" s="262" t="s">
        <v>307</v>
      </c>
      <c r="FE17" s="262" t="s">
        <v>307</v>
      </c>
      <c r="FF17" s="262" t="s">
        <v>307</v>
      </c>
      <c r="FG17" s="262" t="s">
        <v>307</v>
      </c>
      <c r="FH17" s="262">
        <v>0</v>
      </c>
      <c r="FI17" s="262">
        <v>0</v>
      </c>
      <c r="FJ17" s="262">
        <v>0</v>
      </c>
      <c r="FK17" s="262">
        <v>0</v>
      </c>
      <c r="FL17" s="262">
        <v>0</v>
      </c>
      <c r="FM17" s="262">
        <v>0</v>
      </c>
      <c r="FN17" s="262">
        <v>0</v>
      </c>
      <c r="FO17" s="262">
        <v>0</v>
      </c>
      <c r="FP17" s="262">
        <v>0</v>
      </c>
      <c r="FQ17" s="262">
        <v>0</v>
      </c>
      <c r="FR17" s="262">
        <v>0</v>
      </c>
      <c r="FS17" s="296">
        <v>0</v>
      </c>
      <c r="FT17" s="297"/>
      <c r="FU17" s="297"/>
      <c r="FV17" s="234">
        <v>0</v>
      </c>
      <c r="FW17" s="234">
        <v>0</v>
      </c>
      <c r="FX17" s="231">
        <v>0</v>
      </c>
      <c r="FY17" s="231">
        <v>0</v>
      </c>
      <c r="FZ17" s="231">
        <v>0</v>
      </c>
      <c r="GA17" s="234">
        <v>0</v>
      </c>
      <c r="GB17" s="234" t="s">
        <v>251</v>
      </c>
      <c r="GC17" s="234" t="s">
        <v>251</v>
      </c>
      <c r="GD17" s="234" t="s">
        <v>251</v>
      </c>
      <c r="GE17" s="234" t="s">
        <v>251</v>
      </c>
      <c r="GF17" s="231">
        <v>4</v>
      </c>
      <c r="GG17" s="234">
        <v>3</v>
      </c>
      <c r="GH17" s="234">
        <v>28</v>
      </c>
      <c r="GI17" s="234">
        <v>9</v>
      </c>
      <c r="GJ17" s="234">
        <v>0</v>
      </c>
      <c r="GK17" s="234">
        <v>0</v>
      </c>
      <c r="GL17" s="234">
        <v>0</v>
      </c>
      <c r="GM17" s="234">
        <v>0</v>
      </c>
      <c r="GN17" s="234">
        <v>0</v>
      </c>
      <c r="GO17" s="234">
        <v>0</v>
      </c>
      <c r="GP17" s="234">
        <v>0</v>
      </c>
      <c r="GQ17" s="234">
        <v>0</v>
      </c>
      <c r="GR17" s="234">
        <v>0</v>
      </c>
      <c r="GS17" s="234">
        <v>0</v>
      </c>
      <c r="GT17" s="234">
        <v>0</v>
      </c>
      <c r="GU17" s="234">
        <v>0</v>
      </c>
      <c r="GV17" s="234">
        <v>0</v>
      </c>
      <c r="GW17" s="234">
        <v>0</v>
      </c>
      <c r="GX17" s="234">
        <v>0</v>
      </c>
      <c r="GY17" s="231">
        <v>0</v>
      </c>
      <c r="GZ17" s="234">
        <v>0</v>
      </c>
      <c r="HA17" s="234">
        <v>0</v>
      </c>
      <c r="HB17" s="234">
        <v>0</v>
      </c>
      <c r="HC17" s="234">
        <v>0</v>
      </c>
      <c r="HD17" s="234">
        <v>0</v>
      </c>
      <c r="HE17" s="231">
        <v>0</v>
      </c>
      <c r="HF17" s="231">
        <v>0</v>
      </c>
      <c r="HG17" s="231">
        <v>0</v>
      </c>
      <c r="HH17" s="231">
        <v>0</v>
      </c>
      <c r="HI17" s="231">
        <v>0</v>
      </c>
      <c r="HJ17" s="231"/>
      <c r="HK17" s="231" t="s">
        <v>249</v>
      </c>
      <c r="HL17" s="231" t="s">
        <v>262</v>
      </c>
      <c r="HM17" s="231" t="s">
        <v>267</v>
      </c>
      <c r="HN17" s="234" t="s">
        <v>277</v>
      </c>
      <c r="HO17" s="234">
        <v>0</v>
      </c>
      <c r="HP17" s="234">
        <v>0</v>
      </c>
      <c r="HQ17" s="234">
        <v>0</v>
      </c>
      <c r="HR17" s="234">
        <v>0</v>
      </c>
      <c r="HS17" s="234">
        <v>0</v>
      </c>
      <c r="HT17" s="234">
        <v>0</v>
      </c>
      <c r="HU17" s="234">
        <v>0</v>
      </c>
      <c r="HV17" s="234">
        <v>0</v>
      </c>
      <c r="HW17" s="234">
        <v>0</v>
      </c>
      <c r="HX17" s="234">
        <v>0</v>
      </c>
      <c r="HY17" s="234">
        <v>0</v>
      </c>
      <c r="HZ17" s="234">
        <v>0</v>
      </c>
      <c r="IA17" s="234">
        <v>0</v>
      </c>
      <c r="IB17" s="234">
        <v>0</v>
      </c>
      <c r="IC17" s="234">
        <v>0</v>
      </c>
      <c r="ID17" s="234">
        <v>0</v>
      </c>
      <c r="IE17" s="234">
        <v>0</v>
      </c>
      <c r="IF17" s="234">
        <v>0</v>
      </c>
      <c r="IG17" s="234">
        <v>0</v>
      </c>
      <c r="IH17" s="234">
        <v>0</v>
      </c>
      <c r="II17" s="234">
        <v>0</v>
      </c>
      <c r="IJ17" s="234">
        <v>0</v>
      </c>
      <c r="IK17" s="234">
        <v>0</v>
      </c>
      <c r="IL17" s="234">
        <v>0</v>
      </c>
      <c r="IM17" s="234">
        <v>0</v>
      </c>
      <c r="IN17" s="234">
        <v>0</v>
      </c>
      <c r="IO17" s="234">
        <v>5</v>
      </c>
      <c r="IP17" s="234">
        <v>5</v>
      </c>
      <c r="IQ17" s="234">
        <v>40</v>
      </c>
      <c r="IR17" s="234">
        <v>1</v>
      </c>
      <c r="IS17" s="234">
        <v>0</v>
      </c>
      <c r="IT17" s="234">
        <v>0</v>
      </c>
      <c r="IU17" s="234">
        <v>0</v>
      </c>
      <c r="IV17" s="234">
        <v>0</v>
      </c>
      <c r="IW17" s="234">
        <v>0</v>
      </c>
      <c r="IX17" s="234">
        <v>0</v>
      </c>
      <c r="IY17" s="234">
        <v>0</v>
      </c>
      <c r="IZ17" s="234">
        <v>0</v>
      </c>
      <c r="JA17" s="234">
        <v>0</v>
      </c>
      <c r="JB17" s="234">
        <v>0</v>
      </c>
      <c r="JC17" s="234">
        <v>0</v>
      </c>
      <c r="JD17" s="234">
        <v>0</v>
      </c>
      <c r="JE17" s="234">
        <v>0</v>
      </c>
      <c r="JF17" s="234">
        <v>0</v>
      </c>
      <c r="JG17" s="234">
        <v>0</v>
      </c>
      <c r="JH17" s="234">
        <v>0</v>
      </c>
      <c r="JI17" s="234">
        <v>0</v>
      </c>
      <c r="JJ17" s="234">
        <v>0</v>
      </c>
      <c r="JK17" s="234">
        <v>0</v>
      </c>
      <c r="JL17" s="234">
        <v>0</v>
      </c>
      <c r="JM17" s="234">
        <v>0</v>
      </c>
      <c r="JN17" s="234">
        <v>0</v>
      </c>
      <c r="JO17" s="234">
        <v>0</v>
      </c>
      <c r="JP17" s="234">
        <v>0</v>
      </c>
      <c r="JQ17" s="234">
        <v>0</v>
      </c>
      <c r="JR17" s="234">
        <v>0</v>
      </c>
      <c r="JS17" s="234" t="s">
        <v>393</v>
      </c>
      <c r="JT17" s="234" t="s">
        <v>393</v>
      </c>
      <c r="JU17" s="234" t="s">
        <v>393</v>
      </c>
      <c r="JV17" s="234" t="s">
        <v>395</v>
      </c>
      <c r="JW17" s="234">
        <v>0</v>
      </c>
      <c r="JX17" s="234">
        <v>0</v>
      </c>
      <c r="JY17" s="234">
        <v>0</v>
      </c>
      <c r="JZ17" s="234">
        <v>0</v>
      </c>
      <c r="KA17" s="234">
        <v>0</v>
      </c>
      <c r="KB17" s="234">
        <v>0</v>
      </c>
      <c r="KC17" s="234">
        <v>0</v>
      </c>
      <c r="KD17" s="234">
        <v>0</v>
      </c>
      <c r="KE17" s="234">
        <v>0</v>
      </c>
      <c r="KF17" s="234">
        <v>0</v>
      </c>
      <c r="KG17" s="234">
        <v>0</v>
      </c>
      <c r="KH17" s="234">
        <v>0</v>
      </c>
      <c r="KI17" s="234">
        <v>0</v>
      </c>
      <c r="KJ17" s="234">
        <v>0</v>
      </c>
      <c r="KK17" s="234">
        <v>0</v>
      </c>
      <c r="KL17" s="234">
        <v>0</v>
      </c>
      <c r="KM17" s="234">
        <v>0</v>
      </c>
      <c r="KN17" s="234">
        <v>0</v>
      </c>
      <c r="KO17" s="234">
        <v>0</v>
      </c>
      <c r="KP17" s="234">
        <v>0</v>
      </c>
      <c r="KQ17" s="234">
        <v>0</v>
      </c>
      <c r="KR17" s="234">
        <v>0</v>
      </c>
      <c r="KS17" s="234">
        <v>0</v>
      </c>
      <c r="KT17" s="234">
        <v>0</v>
      </c>
      <c r="KU17" s="234">
        <v>0</v>
      </c>
      <c r="KV17" s="234">
        <v>0</v>
      </c>
      <c r="KW17" s="234" t="s">
        <v>238</v>
      </c>
      <c r="KX17" s="234" t="s">
        <v>254</v>
      </c>
      <c r="KY17" s="234" t="s">
        <v>201</v>
      </c>
      <c r="KZ17" s="234" t="s">
        <v>220</v>
      </c>
      <c r="LA17" s="234">
        <v>0</v>
      </c>
      <c r="LB17" s="234">
        <v>0</v>
      </c>
      <c r="LC17" s="234">
        <v>0</v>
      </c>
      <c r="LD17" s="234">
        <v>0</v>
      </c>
      <c r="LE17" s="234">
        <v>0</v>
      </c>
      <c r="LF17" s="234">
        <v>0</v>
      </c>
      <c r="LG17" s="234">
        <v>0</v>
      </c>
      <c r="LH17" s="234">
        <v>0</v>
      </c>
      <c r="LI17" s="234">
        <v>0</v>
      </c>
      <c r="LJ17" s="234">
        <v>0</v>
      </c>
      <c r="LK17" s="234">
        <v>0</v>
      </c>
      <c r="LL17" s="234">
        <v>0</v>
      </c>
      <c r="LM17" s="234">
        <v>0</v>
      </c>
      <c r="LN17" s="234">
        <v>0</v>
      </c>
      <c r="LO17" s="234">
        <v>0</v>
      </c>
      <c r="LP17" s="234">
        <v>0</v>
      </c>
      <c r="LQ17" s="234">
        <v>0</v>
      </c>
      <c r="LR17" s="234">
        <v>0</v>
      </c>
      <c r="LS17" s="234">
        <v>0</v>
      </c>
      <c r="LT17" s="234">
        <v>0</v>
      </c>
      <c r="LU17" s="234">
        <v>0</v>
      </c>
      <c r="LV17" s="234">
        <v>0</v>
      </c>
      <c r="LW17" s="234">
        <v>0</v>
      </c>
      <c r="LX17" s="234">
        <v>0</v>
      </c>
      <c r="LY17" s="234">
        <v>0</v>
      </c>
      <c r="LZ17" s="234">
        <v>0</v>
      </c>
      <c r="MA17" s="234">
        <v>300</v>
      </c>
      <c r="MB17" s="234">
        <v>350</v>
      </c>
      <c r="MC17" s="234">
        <v>200</v>
      </c>
      <c r="MD17" s="234">
        <v>0</v>
      </c>
      <c r="ME17" s="234">
        <v>0</v>
      </c>
      <c r="MF17" s="234">
        <v>0</v>
      </c>
      <c r="MG17" s="234">
        <v>0</v>
      </c>
      <c r="MH17" s="234">
        <v>0</v>
      </c>
      <c r="MI17" s="234">
        <v>0</v>
      </c>
      <c r="MJ17" s="234">
        <v>0</v>
      </c>
      <c r="MK17" s="234">
        <v>0</v>
      </c>
      <c r="ML17" s="234">
        <v>0</v>
      </c>
      <c r="MM17" s="234">
        <v>0</v>
      </c>
      <c r="MN17" s="234">
        <v>0</v>
      </c>
      <c r="MO17" s="234">
        <v>0</v>
      </c>
      <c r="MP17" s="234">
        <v>0</v>
      </c>
      <c r="MQ17" s="234">
        <v>0</v>
      </c>
      <c r="MR17" s="234">
        <v>0</v>
      </c>
      <c r="MS17" s="234">
        <v>0</v>
      </c>
      <c r="MT17" s="234">
        <v>0</v>
      </c>
      <c r="MU17" s="234">
        <v>0</v>
      </c>
      <c r="MV17" s="234">
        <v>0</v>
      </c>
      <c r="MW17" s="234">
        <v>0</v>
      </c>
      <c r="MX17" s="234">
        <v>0</v>
      </c>
      <c r="MY17" s="234">
        <v>0</v>
      </c>
      <c r="MZ17" s="234">
        <v>0</v>
      </c>
      <c r="NA17" s="234">
        <v>0</v>
      </c>
      <c r="NB17" s="234">
        <v>0</v>
      </c>
      <c r="NC17" s="234">
        <v>0</v>
      </c>
      <c r="ND17" s="234">
        <v>0</v>
      </c>
      <c r="NE17" s="234" t="s">
        <v>253</v>
      </c>
      <c r="NF17" s="234" t="s">
        <v>253</v>
      </c>
      <c r="NG17" s="234" t="s">
        <v>253</v>
      </c>
      <c r="NH17" s="234" t="s">
        <v>253</v>
      </c>
      <c r="NI17" s="234">
        <v>0</v>
      </c>
      <c r="NJ17" s="234">
        <v>0</v>
      </c>
      <c r="NK17" s="234">
        <v>0</v>
      </c>
      <c r="NL17" s="234">
        <v>0</v>
      </c>
      <c r="NM17" s="234">
        <v>0</v>
      </c>
      <c r="NN17" s="234">
        <v>0</v>
      </c>
      <c r="NO17" s="234">
        <v>0</v>
      </c>
      <c r="NP17" s="234">
        <v>0</v>
      </c>
      <c r="NQ17" s="234">
        <v>0</v>
      </c>
      <c r="NR17" s="234">
        <v>0</v>
      </c>
      <c r="NS17" s="234">
        <v>0</v>
      </c>
      <c r="NT17" s="234">
        <v>0</v>
      </c>
      <c r="NU17" s="234">
        <v>0</v>
      </c>
      <c r="NV17" s="234">
        <v>0</v>
      </c>
      <c r="NW17" s="234">
        <v>0</v>
      </c>
      <c r="NX17" s="234">
        <v>0</v>
      </c>
      <c r="NY17" s="234">
        <v>0</v>
      </c>
      <c r="NZ17" s="234">
        <v>0</v>
      </c>
      <c r="OA17" s="234">
        <v>0</v>
      </c>
      <c r="OB17" s="234">
        <v>0</v>
      </c>
      <c r="OC17" s="234">
        <v>0</v>
      </c>
      <c r="OD17" s="234">
        <v>0</v>
      </c>
      <c r="OE17" s="234">
        <v>0</v>
      </c>
      <c r="OF17" s="234">
        <v>0</v>
      </c>
      <c r="OG17" s="234">
        <v>0</v>
      </c>
      <c r="OH17" s="234">
        <v>0</v>
      </c>
      <c r="OI17" s="234">
        <v>0</v>
      </c>
      <c r="OJ17" s="234">
        <v>1</v>
      </c>
      <c r="OK17" s="234">
        <v>7</v>
      </c>
      <c r="OL17" s="234">
        <v>0</v>
      </c>
      <c r="OM17" s="234">
        <v>0</v>
      </c>
      <c r="ON17" s="234">
        <v>0</v>
      </c>
      <c r="OO17" s="234">
        <v>0</v>
      </c>
      <c r="OP17" s="234">
        <v>0</v>
      </c>
      <c r="OQ17" s="234">
        <v>0</v>
      </c>
      <c r="OR17" s="234">
        <v>0</v>
      </c>
      <c r="OS17" s="234">
        <v>0</v>
      </c>
      <c r="OT17" s="234">
        <v>0</v>
      </c>
      <c r="OU17" s="234">
        <v>0</v>
      </c>
      <c r="OV17" s="234">
        <v>0</v>
      </c>
      <c r="OW17" s="234">
        <v>0</v>
      </c>
      <c r="OX17" s="234">
        <v>0</v>
      </c>
      <c r="OY17" s="234">
        <v>0</v>
      </c>
      <c r="OZ17" s="234">
        <v>0</v>
      </c>
      <c r="PA17" s="234">
        <v>0</v>
      </c>
      <c r="PB17" s="234">
        <v>0</v>
      </c>
      <c r="PC17" s="234">
        <v>0</v>
      </c>
      <c r="PD17" s="234">
        <v>0</v>
      </c>
      <c r="PE17" s="234">
        <v>0</v>
      </c>
      <c r="PF17" s="234">
        <v>0</v>
      </c>
      <c r="PG17" s="234">
        <v>0</v>
      </c>
      <c r="PH17" s="234">
        <v>0</v>
      </c>
      <c r="PI17" s="234">
        <v>0</v>
      </c>
      <c r="PJ17" s="234">
        <v>0</v>
      </c>
      <c r="PK17" s="234">
        <v>0</v>
      </c>
      <c r="PL17" s="234">
        <v>0</v>
      </c>
    </row>
    <row r="18" spans="1:428" s="234" customFormat="1" ht="12" customHeight="1">
      <c r="A18" s="234">
        <f t="shared" si="2"/>
        <v>18</v>
      </c>
      <c r="B18" s="235"/>
      <c r="C18" s="262">
        <v>18</v>
      </c>
      <c r="D18" s="262">
        <v>1908240010</v>
      </c>
      <c r="E18" s="262" t="s">
        <v>220</v>
      </c>
      <c r="F18" s="263" t="s">
        <v>375</v>
      </c>
      <c r="G18" s="263" t="s">
        <v>114</v>
      </c>
      <c r="H18" s="264">
        <v>5600</v>
      </c>
      <c r="I18" s="263" t="s">
        <v>376</v>
      </c>
      <c r="J18" s="263" t="s">
        <v>123</v>
      </c>
      <c r="K18" s="264">
        <v>1000</v>
      </c>
      <c r="L18" s="264">
        <v>0</v>
      </c>
      <c r="M18" s="262">
        <v>4600</v>
      </c>
      <c r="N18" s="262">
        <v>0</v>
      </c>
      <c r="O18" s="262">
        <v>0</v>
      </c>
      <c r="P18" s="262">
        <v>300</v>
      </c>
      <c r="Q18" s="262">
        <v>700</v>
      </c>
      <c r="R18" s="262">
        <v>580</v>
      </c>
      <c r="S18" s="262">
        <v>0</v>
      </c>
      <c r="T18" s="262">
        <v>700</v>
      </c>
      <c r="U18" s="262">
        <v>0</v>
      </c>
      <c r="V18" s="262" t="s">
        <v>377</v>
      </c>
      <c r="W18" s="262">
        <v>0</v>
      </c>
      <c r="X18" s="262" t="s">
        <v>378</v>
      </c>
      <c r="Y18" s="262" t="s">
        <v>373</v>
      </c>
      <c r="Z18" s="262">
        <v>0</v>
      </c>
      <c r="AA18" s="282">
        <v>0</v>
      </c>
      <c r="AB18" s="282">
        <v>0</v>
      </c>
      <c r="AC18" s="262">
        <v>0</v>
      </c>
      <c r="AD18" s="262">
        <v>0</v>
      </c>
      <c r="AE18" s="262">
        <v>1600</v>
      </c>
      <c r="AF18" s="262">
        <v>480</v>
      </c>
      <c r="AG18" s="262">
        <v>0</v>
      </c>
      <c r="AH18" s="262">
        <v>900</v>
      </c>
      <c r="AI18" s="262">
        <v>220</v>
      </c>
      <c r="AJ18" s="262">
        <v>1</v>
      </c>
      <c r="AK18" s="262" t="s">
        <v>194</v>
      </c>
      <c r="AL18" s="262">
        <v>1000</v>
      </c>
      <c r="AM18" s="262" t="s">
        <v>194</v>
      </c>
      <c r="AN18" s="262" t="s">
        <v>194</v>
      </c>
      <c r="AO18" s="262" t="s">
        <v>194</v>
      </c>
      <c r="AP18" s="262">
        <v>490</v>
      </c>
      <c r="AQ18" s="262">
        <v>105</v>
      </c>
      <c r="AR18" s="262">
        <v>70</v>
      </c>
      <c r="AS18" s="262">
        <v>35</v>
      </c>
      <c r="AT18" s="262">
        <v>1</v>
      </c>
      <c r="AU18" s="262" t="s">
        <v>113</v>
      </c>
      <c r="AV18" s="262">
        <v>1600</v>
      </c>
      <c r="AW18" s="262" t="s">
        <v>113</v>
      </c>
      <c r="AX18" s="262" t="s">
        <v>113</v>
      </c>
      <c r="AY18" s="262" t="s">
        <v>113</v>
      </c>
      <c r="AZ18" s="262">
        <v>154</v>
      </c>
      <c r="BA18" s="262">
        <v>33</v>
      </c>
      <c r="BB18" s="262">
        <v>22</v>
      </c>
      <c r="BC18" s="262">
        <v>11</v>
      </c>
      <c r="BD18" s="262">
        <v>0</v>
      </c>
      <c r="BE18" s="262">
        <v>0</v>
      </c>
      <c r="BF18" s="262">
        <v>0</v>
      </c>
      <c r="BG18" s="262">
        <v>0</v>
      </c>
      <c r="BH18" s="262">
        <v>0</v>
      </c>
      <c r="BI18" s="262">
        <v>0</v>
      </c>
      <c r="BJ18" s="262">
        <v>0</v>
      </c>
      <c r="BK18" s="262">
        <v>0</v>
      </c>
      <c r="BL18" s="262">
        <v>0</v>
      </c>
      <c r="BM18" s="262">
        <v>0</v>
      </c>
      <c r="BN18" s="262">
        <v>0</v>
      </c>
      <c r="BO18" s="262">
        <v>0</v>
      </c>
      <c r="BP18" s="262">
        <v>0</v>
      </c>
      <c r="BQ18" s="262">
        <v>0</v>
      </c>
      <c r="BR18" s="262">
        <v>0</v>
      </c>
      <c r="BS18" s="262">
        <v>0</v>
      </c>
      <c r="BT18" s="262">
        <v>0</v>
      </c>
      <c r="BU18" s="262">
        <v>0</v>
      </c>
      <c r="BV18" s="262">
        <v>0</v>
      </c>
      <c r="BW18" s="262">
        <v>0</v>
      </c>
      <c r="BX18" s="262">
        <v>0</v>
      </c>
      <c r="BY18" s="262">
        <v>0</v>
      </c>
      <c r="BZ18" s="262">
        <v>0</v>
      </c>
      <c r="CA18" s="262">
        <v>0</v>
      </c>
      <c r="CB18" s="262">
        <v>0</v>
      </c>
      <c r="CC18" s="262">
        <v>0</v>
      </c>
      <c r="CD18" s="262">
        <v>0</v>
      </c>
      <c r="CE18" s="262">
        <v>0</v>
      </c>
      <c r="CF18" s="262">
        <v>0</v>
      </c>
      <c r="CG18" s="262">
        <v>0</v>
      </c>
      <c r="CH18" s="262">
        <v>3</v>
      </c>
      <c r="CI18" s="262">
        <v>3</v>
      </c>
      <c r="CJ18" s="262">
        <v>4</v>
      </c>
      <c r="CK18" s="262">
        <v>22</v>
      </c>
      <c r="CL18" s="262">
        <v>13</v>
      </c>
      <c r="CM18" s="262">
        <v>23</v>
      </c>
      <c r="CN18" s="262">
        <v>24</v>
      </c>
      <c r="CO18" s="262">
        <v>13</v>
      </c>
      <c r="CP18" s="262">
        <v>22</v>
      </c>
      <c r="CQ18" s="262">
        <v>23</v>
      </c>
      <c r="CR18" s="262">
        <v>13</v>
      </c>
      <c r="CS18" s="262">
        <v>0</v>
      </c>
      <c r="CT18" s="262">
        <v>0</v>
      </c>
      <c r="CU18" s="262">
        <v>0</v>
      </c>
      <c r="CV18" s="262">
        <v>0</v>
      </c>
      <c r="CW18" s="262">
        <v>0</v>
      </c>
      <c r="CX18" s="262">
        <v>0</v>
      </c>
      <c r="CY18" s="262">
        <v>0</v>
      </c>
      <c r="CZ18" s="262">
        <v>0</v>
      </c>
      <c r="DA18" s="262">
        <v>0</v>
      </c>
      <c r="DB18" s="262">
        <v>0</v>
      </c>
      <c r="DC18" s="262">
        <v>0</v>
      </c>
      <c r="DD18" s="262">
        <v>0</v>
      </c>
      <c r="DE18" s="262">
        <v>0</v>
      </c>
      <c r="DF18" s="262">
        <v>0</v>
      </c>
      <c r="DG18" s="262">
        <v>0</v>
      </c>
      <c r="DH18" s="262">
        <v>0</v>
      </c>
      <c r="DI18" s="262">
        <v>0</v>
      </c>
      <c r="DJ18" s="262">
        <v>0</v>
      </c>
      <c r="DK18" s="262">
        <v>0</v>
      </c>
      <c r="DL18" s="262">
        <v>2</v>
      </c>
      <c r="DM18" s="262">
        <v>2</v>
      </c>
      <c r="DN18" s="262">
        <v>5</v>
      </c>
      <c r="DO18" s="262">
        <v>1</v>
      </c>
      <c r="DP18" s="262">
        <v>1</v>
      </c>
      <c r="DQ18" s="262">
        <v>1</v>
      </c>
      <c r="DR18" s="262">
        <v>1</v>
      </c>
      <c r="DS18" s="262">
        <v>1</v>
      </c>
      <c r="DT18" s="262">
        <v>1</v>
      </c>
      <c r="DU18" s="262">
        <v>1</v>
      </c>
      <c r="DV18" s="262">
        <v>1</v>
      </c>
      <c r="DW18" s="262">
        <v>0</v>
      </c>
      <c r="DX18" s="262">
        <v>0</v>
      </c>
      <c r="DY18" s="262">
        <v>0</v>
      </c>
      <c r="DZ18" s="262">
        <v>0</v>
      </c>
      <c r="EA18" s="262">
        <v>0</v>
      </c>
      <c r="EB18" s="262">
        <v>0</v>
      </c>
      <c r="EC18" s="262">
        <v>0</v>
      </c>
      <c r="ED18" s="262">
        <v>0</v>
      </c>
      <c r="EE18" s="262">
        <v>0</v>
      </c>
      <c r="EF18" s="262">
        <v>0</v>
      </c>
      <c r="EG18" s="262">
        <v>0</v>
      </c>
      <c r="EH18" s="262">
        <v>0</v>
      </c>
      <c r="EI18" s="262">
        <v>0</v>
      </c>
      <c r="EJ18" s="262">
        <v>0</v>
      </c>
      <c r="EK18" s="262">
        <v>0</v>
      </c>
      <c r="EL18" s="262">
        <v>0</v>
      </c>
      <c r="EM18" s="262">
        <v>0</v>
      </c>
      <c r="EN18" s="262">
        <v>0</v>
      </c>
      <c r="EO18" s="296">
        <v>0</v>
      </c>
      <c r="EP18" s="262" t="s">
        <v>247</v>
      </c>
      <c r="EQ18" s="239" t="s">
        <v>247</v>
      </c>
      <c r="ER18" s="262" t="s">
        <v>247</v>
      </c>
      <c r="ES18" s="262" t="s">
        <v>307</v>
      </c>
      <c r="ET18" s="262" t="s">
        <v>307</v>
      </c>
      <c r="EU18" s="262" t="s">
        <v>307</v>
      </c>
      <c r="EV18" s="262" t="s">
        <v>307</v>
      </c>
      <c r="EW18" s="262" t="s">
        <v>307</v>
      </c>
      <c r="EX18" s="262" t="s">
        <v>307</v>
      </c>
      <c r="EY18" s="262" t="s">
        <v>307</v>
      </c>
      <c r="EZ18" s="262" t="s">
        <v>307</v>
      </c>
      <c r="FA18" s="262">
        <v>0</v>
      </c>
      <c r="FB18" s="262">
        <v>0</v>
      </c>
      <c r="FC18" s="262">
        <v>0</v>
      </c>
      <c r="FD18" s="262">
        <v>0</v>
      </c>
      <c r="FE18" s="262">
        <v>0</v>
      </c>
      <c r="FF18" s="262">
        <v>0</v>
      </c>
      <c r="FG18" s="262">
        <v>0</v>
      </c>
      <c r="FH18" s="262">
        <v>0</v>
      </c>
      <c r="FI18" s="262">
        <v>0</v>
      </c>
      <c r="FJ18" s="262">
        <v>0</v>
      </c>
      <c r="FK18" s="262">
        <v>0</v>
      </c>
      <c r="FL18" s="262">
        <v>0</v>
      </c>
      <c r="FM18" s="262">
        <v>0</v>
      </c>
      <c r="FN18" s="262">
        <v>0</v>
      </c>
      <c r="FO18" s="262">
        <v>0</v>
      </c>
      <c r="FP18" s="262">
        <v>0</v>
      </c>
      <c r="FQ18" s="262">
        <v>0</v>
      </c>
      <c r="FR18" s="262">
        <v>0</v>
      </c>
      <c r="FS18" s="296">
        <v>0</v>
      </c>
      <c r="FT18" s="297"/>
      <c r="FU18" s="297"/>
      <c r="FV18" s="234" t="s">
        <v>331</v>
      </c>
      <c r="FW18" s="234" t="s">
        <v>332</v>
      </c>
      <c r="FX18" s="231">
        <v>0</v>
      </c>
      <c r="FY18" s="231">
        <v>0</v>
      </c>
      <c r="FZ18" s="231">
        <v>0</v>
      </c>
      <c r="GA18" s="234">
        <v>0</v>
      </c>
      <c r="GB18" s="234">
        <v>0</v>
      </c>
      <c r="GC18" s="234" t="s">
        <v>251</v>
      </c>
      <c r="GD18" s="234" t="s">
        <v>251</v>
      </c>
      <c r="GE18" s="234" t="s">
        <v>251</v>
      </c>
      <c r="GF18" s="231">
        <v>4</v>
      </c>
      <c r="GG18" s="234">
        <v>3</v>
      </c>
      <c r="GH18" s="234">
        <v>0</v>
      </c>
      <c r="GI18" s="234">
        <v>0</v>
      </c>
      <c r="GJ18" s="234">
        <v>0</v>
      </c>
      <c r="GK18" s="234">
        <v>0</v>
      </c>
      <c r="GL18" s="234">
        <v>0</v>
      </c>
      <c r="GM18" s="234">
        <v>0</v>
      </c>
      <c r="GN18" s="234">
        <v>0</v>
      </c>
      <c r="GO18" s="234">
        <v>0</v>
      </c>
      <c r="GP18" s="234">
        <v>0</v>
      </c>
      <c r="GQ18" s="234">
        <v>0</v>
      </c>
      <c r="GR18" s="234">
        <v>0</v>
      </c>
      <c r="GS18" s="234">
        <v>0</v>
      </c>
      <c r="GT18" s="234">
        <v>0</v>
      </c>
      <c r="GU18" s="234">
        <v>0</v>
      </c>
      <c r="GV18" s="234">
        <v>0</v>
      </c>
      <c r="GW18" s="234">
        <v>0</v>
      </c>
      <c r="GX18" s="234">
        <v>0</v>
      </c>
      <c r="GY18" s="231">
        <v>0</v>
      </c>
      <c r="GZ18" s="234">
        <v>0</v>
      </c>
      <c r="HA18" s="234">
        <v>0</v>
      </c>
      <c r="HB18" s="234">
        <v>0</v>
      </c>
      <c r="HC18" s="234">
        <v>0</v>
      </c>
      <c r="HD18" s="234">
        <v>0</v>
      </c>
      <c r="HE18" s="231">
        <v>0</v>
      </c>
      <c r="HF18" s="231">
        <v>0</v>
      </c>
      <c r="HG18" s="231">
        <v>0</v>
      </c>
      <c r="HH18" s="231">
        <v>0</v>
      </c>
      <c r="HI18" s="231">
        <v>0</v>
      </c>
      <c r="HJ18" s="231"/>
      <c r="HK18" s="231" t="s">
        <v>249</v>
      </c>
      <c r="HL18" s="231" t="s">
        <v>262</v>
      </c>
      <c r="HM18" s="231">
        <v>0</v>
      </c>
      <c r="HN18" s="234">
        <v>0</v>
      </c>
      <c r="HO18" s="234">
        <v>0</v>
      </c>
      <c r="HP18" s="234">
        <v>0</v>
      </c>
      <c r="HQ18" s="234">
        <v>0</v>
      </c>
      <c r="HR18" s="234">
        <v>0</v>
      </c>
      <c r="HS18" s="234">
        <v>0</v>
      </c>
      <c r="HT18" s="234">
        <v>0</v>
      </c>
      <c r="HU18" s="234">
        <v>0</v>
      </c>
      <c r="HV18" s="234">
        <v>0</v>
      </c>
      <c r="HW18" s="234">
        <v>0</v>
      </c>
      <c r="HX18" s="234">
        <v>0</v>
      </c>
      <c r="HY18" s="234">
        <v>0</v>
      </c>
      <c r="HZ18" s="234">
        <v>0</v>
      </c>
      <c r="IA18" s="234">
        <v>0</v>
      </c>
      <c r="IB18" s="234">
        <v>0</v>
      </c>
      <c r="IC18" s="234">
        <v>0</v>
      </c>
      <c r="ID18" s="234">
        <v>0</v>
      </c>
      <c r="IE18" s="234">
        <v>0</v>
      </c>
      <c r="IF18" s="234">
        <v>0</v>
      </c>
      <c r="IG18" s="234">
        <v>0</v>
      </c>
      <c r="IH18" s="234">
        <v>0</v>
      </c>
      <c r="II18" s="234">
        <v>0</v>
      </c>
      <c r="IJ18" s="234">
        <v>0</v>
      </c>
      <c r="IK18" s="234">
        <v>0</v>
      </c>
      <c r="IL18" s="234">
        <v>0</v>
      </c>
      <c r="IM18" s="234">
        <v>0</v>
      </c>
      <c r="IN18" s="234">
        <v>0</v>
      </c>
      <c r="IO18" s="234">
        <v>5</v>
      </c>
      <c r="IP18" s="234">
        <v>4</v>
      </c>
      <c r="IQ18" s="234">
        <v>0</v>
      </c>
      <c r="IR18" s="234">
        <v>0</v>
      </c>
      <c r="IS18" s="234">
        <v>0</v>
      </c>
      <c r="IT18" s="234">
        <v>0</v>
      </c>
      <c r="IU18" s="234">
        <v>0</v>
      </c>
      <c r="IV18" s="234">
        <v>0</v>
      </c>
      <c r="IW18" s="234">
        <v>0</v>
      </c>
      <c r="IX18" s="234">
        <v>0</v>
      </c>
      <c r="IY18" s="234">
        <v>0</v>
      </c>
      <c r="IZ18" s="234">
        <v>0</v>
      </c>
      <c r="JA18" s="234">
        <v>0</v>
      </c>
      <c r="JB18" s="234">
        <v>0</v>
      </c>
      <c r="JC18" s="234">
        <v>0</v>
      </c>
      <c r="JD18" s="234">
        <v>0</v>
      </c>
      <c r="JE18" s="234">
        <v>0</v>
      </c>
      <c r="JF18" s="234">
        <v>0</v>
      </c>
      <c r="JG18" s="234">
        <v>0</v>
      </c>
      <c r="JH18" s="234">
        <v>0</v>
      </c>
      <c r="JI18" s="234">
        <v>0</v>
      </c>
      <c r="JJ18" s="234">
        <v>0</v>
      </c>
      <c r="JK18" s="234">
        <v>0</v>
      </c>
      <c r="JL18" s="234">
        <v>0</v>
      </c>
      <c r="JM18" s="234">
        <v>0</v>
      </c>
      <c r="JN18" s="234">
        <v>0</v>
      </c>
      <c r="JO18" s="234">
        <v>0</v>
      </c>
      <c r="JP18" s="234">
        <v>0</v>
      </c>
      <c r="JQ18" s="234">
        <v>0</v>
      </c>
      <c r="JR18" s="234">
        <v>0</v>
      </c>
      <c r="JS18" s="234" t="s">
        <v>393</v>
      </c>
      <c r="JT18" s="234" t="s">
        <v>396</v>
      </c>
      <c r="JU18" s="234">
        <v>0</v>
      </c>
      <c r="JV18" s="234">
        <v>0</v>
      </c>
      <c r="JW18" s="234">
        <v>0</v>
      </c>
      <c r="JX18" s="234">
        <v>0</v>
      </c>
      <c r="JY18" s="234">
        <v>0</v>
      </c>
      <c r="JZ18" s="234">
        <v>0</v>
      </c>
      <c r="KA18" s="234">
        <v>0</v>
      </c>
      <c r="KB18" s="234">
        <v>0</v>
      </c>
      <c r="KC18" s="234">
        <v>0</v>
      </c>
      <c r="KD18" s="234">
        <v>0</v>
      </c>
      <c r="KE18" s="234">
        <v>0</v>
      </c>
      <c r="KF18" s="234">
        <v>0</v>
      </c>
      <c r="KG18" s="234">
        <v>0</v>
      </c>
      <c r="KH18" s="234">
        <v>0</v>
      </c>
      <c r="KI18" s="234">
        <v>0</v>
      </c>
      <c r="KJ18" s="234">
        <v>0</v>
      </c>
      <c r="KK18" s="234">
        <v>0</v>
      </c>
      <c r="KL18" s="234">
        <v>0</v>
      </c>
      <c r="KM18" s="234">
        <v>0</v>
      </c>
      <c r="KN18" s="234">
        <v>0</v>
      </c>
      <c r="KO18" s="234">
        <v>0</v>
      </c>
      <c r="KP18" s="234">
        <v>0</v>
      </c>
      <c r="KQ18" s="234">
        <v>0</v>
      </c>
      <c r="KR18" s="234">
        <v>0</v>
      </c>
      <c r="KS18" s="234">
        <v>0</v>
      </c>
      <c r="KT18" s="234">
        <v>0</v>
      </c>
      <c r="KU18" s="234">
        <v>0</v>
      </c>
      <c r="KV18" s="234">
        <v>0</v>
      </c>
      <c r="KW18" s="234" t="s">
        <v>238</v>
      </c>
      <c r="KX18" s="234" t="s">
        <v>254</v>
      </c>
      <c r="KY18" s="234">
        <v>0</v>
      </c>
      <c r="KZ18" s="234">
        <v>0</v>
      </c>
      <c r="LA18" s="234">
        <v>0</v>
      </c>
      <c r="LB18" s="234">
        <v>0</v>
      </c>
      <c r="LC18" s="234">
        <v>0</v>
      </c>
      <c r="LD18" s="234">
        <v>0</v>
      </c>
      <c r="LE18" s="234">
        <v>0</v>
      </c>
      <c r="LF18" s="234">
        <v>0</v>
      </c>
      <c r="LG18" s="234">
        <v>0</v>
      </c>
      <c r="LH18" s="234">
        <v>0</v>
      </c>
      <c r="LI18" s="234">
        <v>0</v>
      </c>
      <c r="LJ18" s="234">
        <v>0</v>
      </c>
      <c r="LK18" s="234">
        <v>0</v>
      </c>
      <c r="LL18" s="234">
        <v>0</v>
      </c>
      <c r="LM18" s="234">
        <v>0</v>
      </c>
      <c r="LN18" s="234">
        <v>0</v>
      </c>
      <c r="LO18" s="234">
        <v>0</v>
      </c>
      <c r="LP18" s="234">
        <v>0</v>
      </c>
      <c r="LQ18" s="234">
        <v>0</v>
      </c>
      <c r="LR18" s="234">
        <v>0</v>
      </c>
      <c r="LS18" s="234">
        <v>0</v>
      </c>
      <c r="LT18" s="234">
        <v>0</v>
      </c>
      <c r="LU18" s="234">
        <v>0</v>
      </c>
      <c r="LV18" s="234">
        <v>0</v>
      </c>
      <c r="LW18" s="234">
        <v>0</v>
      </c>
      <c r="LX18" s="234">
        <v>0</v>
      </c>
      <c r="LY18" s="234">
        <v>0</v>
      </c>
      <c r="LZ18" s="234">
        <v>0</v>
      </c>
      <c r="MA18" s="234">
        <v>300</v>
      </c>
      <c r="MB18" s="234">
        <v>280</v>
      </c>
      <c r="MC18" s="234">
        <v>0</v>
      </c>
      <c r="MD18" s="234">
        <v>0</v>
      </c>
      <c r="ME18" s="234">
        <v>0</v>
      </c>
      <c r="MF18" s="234">
        <v>0</v>
      </c>
      <c r="MG18" s="234">
        <v>0</v>
      </c>
      <c r="MH18" s="234">
        <v>0</v>
      </c>
      <c r="MI18" s="234">
        <v>0</v>
      </c>
      <c r="MJ18" s="234">
        <v>0</v>
      </c>
      <c r="MK18" s="234">
        <v>0</v>
      </c>
      <c r="ML18" s="234">
        <v>0</v>
      </c>
      <c r="MM18" s="234">
        <v>0</v>
      </c>
      <c r="MN18" s="234">
        <v>0</v>
      </c>
      <c r="MO18" s="234">
        <v>0</v>
      </c>
      <c r="MP18" s="234">
        <v>0</v>
      </c>
      <c r="MQ18" s="234">
        <v>0</v>
      </c>
      <c r="MR18" s="234">
        <v>0</v>
      </c>
      <c r="MS18" s="234">
        <v>0</v>
      </c>
      <c r="MT18" s="234">
        <v>0</v>
      </c>
      <c r="MU18" s="234">
        <v>0</v>
      </c>
      <c r="MV18" s="234">
        <v>0</v>
      </c>
      <c r="MW18" s="234">
        <v>0</v>
      </c>
      <c r="MX18" s="234">
        <v>0</v>
      </c>
      <c r="MY18" s="234">
        <v>0</v>
      </c>
      <c r="MZ18" s="234">
        <v>0</v>
      </c>
      <c r="NA18" s="234">
        <v>0</v>
      </c>
      <c r="NB18" s="234">
        <v>0</v>
      </c>
      <c r="NC18" s="234">
        <v>0</v>
      </c>
      <c r="ND18" s="234">
        <v>0</v>
      </c>
      <c r="NE18" s="234" t="s">
        <v>253</v>
      </c>
      <c r="NF18" s="234" t="s">
        <v>397</v>
      </c>
      <c r="NG18" s="234">
        <v>0</v>
      </c>
      <c r="NH18" s="234">
        <v>0</v>
      </c>
      <c r="NI18" s="234">
        <v>0</v>
      </c>
      <c r="NJ18" s="234">
        <v>0</v>
      </c>
      <c r="NK18" s="234">
        <v>0</v>
      </c>
      <c r="NL18" s="234">
        <v>0</v>
      </c>
      <c r="NM18" s="234">
        <v>0</v>
      </c>
      <c r="NN18" s="234">
        <v>0</v>
      </c>
      <c r="NO18" s="234">
        <v>0</v>
      </c>
      <c r="NP18" s="234">
        <v>0</v>
      </c>
      <c r="NQ18" s="234">
        <v>0</v>
      </c>
      <c r="NR18" s="234">
        <v>0</v>
      </c>
      <c r="NS18" s="234">
        <v>0</v>
      </c>
      <c r="NT18" s="234">
        <v>0</v>
      </c>
      <c r="NU18" s="234">
        <v>0</v>
      </c>
      <c r="NV18" s="234">
        <v>0</v>
      </c>
      <c r="NW18" s="234">
        <v>0</v>
      </c>
      <c r="NX18" s="234">
        <v>0</v>
      </c>
      <c r="NY18" s="234">
        <v>0</v>
      </c>
      <c r="NZ18" s="234">
        <v>0</v>
      </c>
      <c r="OA18" s="234">
        <v>0</v>
      </c>
      <c r="OB18" s="234">
        <v>0</v>
      </c>
      <c r="OC18" s="234">
        <v>0</v>
      </c>
      <c r="OD18" s="234">
        <v>0</v>
      </c>
      <c r="OE18" s="234">
        <v>0</v>
      </c>
      <c r="OF18" s="234">
        <v>0</v>
      </c>
      <c r="OG18" s="234">
        <v>0</v>
      </c>
      <c r="OH18" s="234">
        <v>0</v>
      </c>
      <c r="OI18" s="234">
        <v>0</v>
      </c>
      <c r="OJ18" s="234">
        <v>-11</v>
      </c>
      <c r="OK18" s="234">
        <v>0</v>
      </c>
      <c r="OL18" s="234">
        <v>0</v>
      </c>
      <c r="OM18" s="234">
        <v>0</v>
      </c>
      <c r="ON18" s="234">
        <v>0</v>
      </c>
      <c r="OO18" s="234">
        <v>0</v>
      </c>
      <c r="OP18" s="234">
        <v>0</v>
      </c>
      <c r="OQ18" s="234">
        <v>0</v>
      </c>
      <c r="OR18" s="234">
        <v>0</v>
      </c>
      <c r="OS18" s="234">
        <v>0</v>
      </c>
      <c r="OT18" s="234">
        <v>0</v>
      </c>
      <c r="OU18" s="234">
        <v>0</v>
      </c>
      <c r="OV18" s="234">
        <v>0</v>
      </c>
      <c r="OW18" s="234">
        <v>0</v>
      </c>
      <c r="OX18" s="234">
        <v>0</v>
      </c>
      <c r="OY18" s="234">
        <v>0</v>
      </c>
      <c r="OZ18" s="234">
        <v>0</v>
      </c>
      <c r="PA18" s="234">
        <v>0</v>
      </c>
      <c r="PB18" s="234">
        <v>0</v>
      </c>
      <c r="PC18" s="234">
        <v>0</v>
      </c>
      <c r="PD18" s="234">
        <v>0</v>
      </c>
      <c r="PE18" s="234">
        <v>0</v>
      </c>
      <c r="PF18" s="234">
        <v>0</v>
      </c>
      <c r="PG18" s="234">
        <v>0</v>
      </c>
      <c r="PH18" s="234">
        <v>0</v>
      </c>
      <c r="PI18" s="234">
        <v>0</v>
      </c>
      <c r="PJ18" s="234">
        <v>0</v>
      </c>
      <c r="PK18" s="234">
        <v>0</v>
      </c>
      <c r="PL18" s="234">
        <v>0</v>
      </c>
    </row>
    <row r="19" spans="1:428" s="234" customFormat="1" ht="12" customHeight="1">
      <c r="A19" s="234">
        <f t="shared" si="2"/>
        <v>19</v>
      </c>
      <c r="B19" s="235"/>
      <c r="C19" s="262">
        <v>19</v>
      </c>
      <c r="D19" s="262">
        <v>1908240011</v>
      </c>
      <c r="E19" s="262" t="s">
        <v>113</v>
      </c>
      <c r="F19" s="263" t="s">
        <v>379</v>
      </c>
      <c r="G19" s="263" t="s">
        <v>114</v>
      </c>
      <c r="H19" s="264">
        <v>5600</v>
      </c>
      <c r="I19" s="263" t="s">
        <v>376</v>
      </c>
      <c r="J19" s="263" t="s">
        <v>123</v>
      </c>
      <c r="K19" s="264">
        <v>1000</v>
      </c>
      <c r="L19" s="264">
        <v>0</v>
      </c>
      <c r="M19" s="262">
        <v>4600</v>
      </c>
      <c r="N19" s="262">
        <v>0</v>
      </c>
      <c r="O19" s="262">
        <v>0</v>
      </c>
      <c r="P19" s="262">
        <v>300</v>
      </c>
      <c r="Q19" s="262">
        <v>700</v>
      </c>
      <c r="R19" s="262">
        <v>580</v>
      </c>
      <c r="S19" s="262">
        <v>0</v>
      </c>
      <c r="T19" s="262">
        <v>700</v>
      </c>
      <c r="U19" s="262" t="s">
        <v>201</v>
      </c>
      <c r="V19" s="262">
        <v>0</v>
      </c>
      <c r="W19" s="262" t="s">
        <v>380</v>
      </c>
      <c r="X19" s="262" t="s">
        <v>381</v>
      </c>
      <c r="Y19" s="262" t="s">
        <v>382</v>
      </c>
      <c r="Z19" s="262" t="s">
        <v>373</v>
      </c>
      <c r="AA19" s="282" t="s">
        <v>383</v>
      </c>
      <c r="AB19" s="282" t="s">
        <v>384</v>
      </c>
      <c r="AC19" s="262" t="s">
        <v>385</v>
      </c>
      <c r="AD19" s="262">
        <v>0</v>
      </c>
      <c r="AE19" s="262">
        <v>0</v>
      </c>
      <c r="AF19" s="262">
        <v>0</v>
      </c>
      <c r="AG19" s="262">
        <v>0</v>
      </c>
      <c r="AH19" s="262">
        <v>0</v>
      </c>
      <c r="AI19" s="262">
        <v>0</v>
      </c>
      <c r="AJ19" s="262">
        <v>1</v>
      </c>
      <c r="AK19" s="262" t="s">
        <v>194</v>
      </c>
      <c r="AL19" s="262">
        <v>1000</v>
      </c>
      <c r="AM19" s="262" t="s">
        <v>194</v>
      </c>
      <c r="AN19" s="262" t="s">
        <v>194</v>
      </c>
      <c r="AO19" s="262" t="s">
        <v>194</v>
      </c>
      <c r="AP19" s="262">
        <v>490</v>
      </c>
      <c r="AQ19" s="262">
        <v>105</v>
      </c>
      <c r="AR19" s="262">
        <v>70</v>
      </c>
      <c r="AS19" s="262">
        <v>35</v>
      </c>
      <c r="AT19" s="262">
        <v>0</v>
      </c>
      <c r="AU19" s="262">
        <v>0</v>
      </c>
      <c r="AV19" s="262">
        <v>0</v>
      </c>
      <c r="AW19" s="262">
        <v>0</v>
      </c>
      <c r="AX19" s="262">
        <v>0</v>
      </c>
      <c r="AY19" s="262">
        <v>0</v>
      </c>
      <c r="AZ19" s="262">
        <v>0</v>
      </c>
      <c r="BA19" s="262">
        <v>0</v>
      </c>
      <c r="BB19" s="262">
        <v>0</v>
      </c>
      <c r="BC19" s="262">
        <v>0</v>
      </c>
      <c r="BD19" s="262">
        <v>0</v>
      </c>
      <c r="BE19" s="262">
        <v>0</v>
      </c>
      <c r="BF19" s="262">
        <v>0</v>
      </c>
      <c r="BG19" s="262">
        <v>0</v>
      </c>
      <c r="BH19" s="262">
        <v>0</v>
      </c>
      <c r="BI19" s="262">
        <v>0</v>
      </c>
      <c r="BJ19" s="262">
        <v>0</v>
      </c>
      <c r="BK19" s="262">
        <v>0</v>
      </c>
      <c r="BL19" s="262">
        <v>0</v>
      </c>
      <c r="BM19" s="262">
        <v>0</v>
      </c>
      <c r="BN19" s="262">
        <v>0</v>
      </c>
      <c r="BO19" s="262">
        <v>0</v>
      </c>
      <c r="BP19" s="262">
        <v>0</v>
      </c>
      <c r="BQ19" s="262">
        <v>0</v>
      </c>
      <c r="BR19" s="262">
        <v>0</v>
      </c>
      <c r="BS19" s="262">
        <v>0</v>
      </c>
      <c r="BT19" s="262">
        <v>0</v>
      </c>
      <c r="BU19" s="262">
        <v>0</v>
      </c>
      <c r="BV19" s="262">
        <v>0</v>
      </c>
      <c r="BW19" s="262">
        <v>0</v>
      </c>
      <c r="BX19" s="262">
        <v>0</v>
      </c>
      <c r="BY19" s="262">
        <v>0</v>
      </c>
      <c r="BZ19" s="262">
        <v>0</v>
      </c>
      <c r="CA19" s="262">
        <v>0</v>
      </c>
      <c r="CB19" s="262">
        <v>0</v>
      </c>
      <c r="CC19" s="262">
        <v>0</v>
      </c>
      <c r="CD19" s="262">
        <v>0</v>
      </c>
      <c r="CE19" s="262">
        <v>0</v>
      </c>
      <c r="CF19" s="262">
        <v>0</v>
      </c>
      <c r="CG19" s="262">
        <v>0</v>
      </c>
      <c r="CH19" s="262">
        <v>3</v>
      </c>
      <c r="CI19" s="262">
        <v>3</v>
      </c>
      <c r="CJ19" s="262">
        <v>4</v>
      </c>
      <c r="CK19" s="262">
        <v>0</v>
      </c>
      <c r="CL19" s="262">
        <v>0</v>
      </c>
      <c r="CM19" s="262">
        <v>0</v>
      </c>
      <c r="CN19" s="262">
        <v>0</v>
      </c>
      <c r="CO19" s="262">
        <v>0</v>
      </c>
      <c r="CP19" s="262">
        <v>0</v>
      </c>
      <c r="CQ19" s="262">
        <v>0</v>
      </c>
      <c r="CR19" s="262">
        <v>0</v>
      </c>
      <c r="CS19" s="262">
        <v>0</v>
      </c>
      <c r="CT19" s="262">
        <v>0</v>
      </c>
      <c r="CU19" s="262">
        <v>0</v>
      </c>
      <c r="CV19" s="262">
        <v>0</v>
      </c>
      <c r="CW19" s="262">
        <v>0</v>
      </c>
      <c r="CX19" s="262">
        <v>0</v>
      </c>
      <c r="CY19" s="262">
        <v>0</v>
      </c>
      <c r="CZ19" s="262">
        <v>0</v>
      </c>
      <c r="DA19" s="262">
        <v>0</v>
      </c>
      <c r="DB19" s="262">
        <v>0</v>
      </c>
      <c r="DC19" s="262">
        <v>0</v>
      </c>
      <c r="DD19" s="262">
        <v>0</v>
      </c>
      <c r="DE19" s="262">
        <v>0</v>
      </c>
      <c r="DF19" s="262">
        <v>0</v>
      </c>
      <c r="DG19" s="262">
        <v>0</v>
      </c>
      <c r="DH19" s="262">
        <v>0</v>
      </c>
      <c r="DI19" s="262">
        <v>0</v>
      </c>
      <c r="DJ19" s="262">
        <v>0</v>
      </c>
      <c r="DK19" s="262">
        <v>0</v>
      </c>
      <c r="DL19" s="262">
        <v>2</v>
      </c>
      <c r="DM19" s="262">
        <v>2</v>
      </c>
      <c r="DN19" s="262">
        <v>5</v>
      </c>
      <c r="DO19" s="262">
        <v>0</v>
      </c>
      <c r="DP19" s="262">
        <v>0</v>
      </c>
      <c r="DQ19" s="262">
        <v>0</v>
      </c>
      <c r="DR19" s="262">
        <v>0</v>
      </c>
      <c r="DS19" s="262">
        <v>0</v>
      </c>
      <c r="DT19" s="262">
        <v>0</v>
      </c>
      <c r="DU19" s="262">
        <v>0</v>
      </c>
      <c r="DV19" s="262">
        <v>0</v>
      </c>
      <c r="DW19" s="262">
        <v>0</v>
      </c>
      <c r="DX19" s="262">
        <v>0</v>
      </c>
      <c r="DY19" s="262">
        <v>0</v>
      </c>
      <c r="DZ19" s="262">
        <v>0</v>
      </c>
      <c r="EA19" s="262">
        <v>0</v>
      </c>
      <c r="EB19" s="262">
        <v>0</v>
      </c>
      <c r="EC19" s="262">
        <v>0</v>
      </c>
      <c r="ED19" s="262">
        <v>0</v>
      </c>
      <c r="EE19" s="262">
        <v>0</v>
      </c>
      <c r="EF19" s="262">
        <v>0</v>
      </c>
      <c r="EG19" s="262">
        <v>0</v>
      </c>
      <c r="EH19" s="262">
        <v>0</v>
      </c>
      <c r="EI19" s="262">
        <v>0</v>
      </c>
      <c r="EJ19" s="262">
        <v>0</v>
      </c>
      <c r="EK19" s="262">
        <v>0</v>
      </c>
      <c r="EL19" s="262">
        <v>0</v>
      </c>
      <c r="EM19" s="262">
        <v>0</v>
      </c>
      <c r="EN19" s="262">
        <v>0</v>
      </c>
      <c r="EO19" s="296">
        <v>0</v>
      </c>
      <c r="EP19" s="262" t="s">
        <v>247</v>
      </c>
      <c r="EQ19" s="239" t="s">
        <v>247</v>
      </c>
      <c r="ER19" s="262" t="s">
        <v>247</v>
      </c>
      <c r="ES19" s="262">
        <v>0</v>
      </c>
      <c r="ET19" s="262">
        <v>0</v>
      </c>
      <c r="EU19" s="262">
        <v>0</v>
      </c>
      <c r="EV19" s="262">
        <v>0</v>
      </c>
      <c r="EW19" s="262">
        <v>0</v>
      </c>
      <c r="EX19" s="262">
        <v>0</v>
      </c>
      <c r="EY19" s="262">
        <v>0</v>
      </c>
      <c r="EZ19" s="262">
        <v>0</v>
      </c>
      <c r="FA19" s="262">
        <v>0</v>
      </c>
      <c r="FB19" s="262">
        <v>0</v>
      </c>
      <c r="FC19" s="262">
        <v>0</v>
      </c>
      <c r="FD19" s="262">
        <v>0</v>
      </c>
      <c r="FE19" s="262">
        <v>0</v>
      </c>
      <c r="FF19" s="262">
        <v>0</v>
      </c>
      <c r="FG19" s="262">
        <v>0</v>
      </c>
      <c r="FH19" s="262">
        <v>0</v>
      </c>
      <c r="FI19" s="262">
        <v>0</v>
      </c>
      <c r="FJ19" s="262">
        <v>0</v>
      </c>
      <c r="FK19" s="262">
        <v>0</v>
      </c>
      <c r="FL19" s="262">
        <v>0</v>
      </c>
      <c r="FM19" s="262">
        <v>0</v>
      </c>
      <c r="FN19" s="262">
        <v>0</v>
      </c>
      <c r="FO19" s="262">
        <v>0</v>
      </c>
      <c r="FP19" s="262">
        <v>0</v>
      </c>
      <c r="FQ19" s="262">
        <v>0</v>
      </c>
      <c r="FR19" s="262">
        <v>0</v>
      </c>
      <c r="FS19" s="296">
        <v>0</v>
      </c>
      <c r="FT19" s="297"/>
      <c r="FU19" s="297"/>
      <c r="FV19" s="234">
        <v>0</v>
      </c>
      <c r="FW19" s="234">
        <v>0</v>
      </c>
      <c r="FX19" s="231">
        <v>0</v>
      </c>
      <c r="FY19" s="231">
        <v>0</v>
      </c>
      <c r="FZ19" s="231">
        <v>0</v>
      </c>
      <c r="GA19" s="234">
        <v>0</v>
      </c>
      <c r="GB19" s="234" t="s">
        <v>251</v>
      </c>
      <c r="GC19" s="234" t="s">
        <v>251</v>
      </c>
      <c r="GD19" s="234" t="s">
        <v>251</v>
      </c>
      <c r="GE19" s="234" t="s">
        <v>251</v>
      </c>
      <c r="GF19" s="231">
        <v>4</v>
      </c>
      <c r="GG19" s="234">
        <v>0</v>
      </c>
      <c r="GH19" s="234">
        <v>0</v>
      </c>
      <c r="GI19" s="234">
        <v>0</v>
      </c>
      <c r="GJ19" s="234">
        <v>0</v>
      </c>
      <c r="GK19" s="234">
        <v>0</v>
      </c>
      <c r="GL19" s="234">
        <v>0</v>
      </c>
      <c r="GM19" s="234">
        <v>0</v>
      </c>
      <c r="GN19" s="234">
        <v>0</v>
      </c>
      <c r="GO19" s="234">
        <v>0</v>
      </c>
      <c r="GP19" s="234">
        <v>0</v>
      </c>
      <c r="GQ19" s="234">
        <v>0</v>
      </c>
      <c r="GR19" s="234">
        <v>0</v>
      </c>
      <c r="GS19" s="234">
        <v>0</v>
      </c>
      <c r="GT19" s="234">
        <v>0</v>
      </c>
      <c r="GU19" s="234">
        <v>0</v>
      </c>
      <c r="GV19" s="234">
        <v>0</v>
      </c>
      <c r="GW19" s="234">
        <v>0</v>
      </c>
      <c r="GX19" s="234">
        <v>0</v>
      </c>
      <c r="GY19" s="231">
        <v>0</v>
      </c>
      <c r="GZ19" s="234">
        <v>0</v>
      </c>
      <c r="HA19" s="234">
        <v>0</v>
      </c>
      <c r="HB19" s="234">
        <v>0</v>
      </c>
      <c r="HC19" s="234">
        <v>0</v>
      </c>
      <c r="HD19" s="234">
        <v>0</v>
      </c>
      <c r="HE19" s="231">
        <v>0</v>
      </c>
      <c r="HF19" s="231">
        <v>0</v>
      </c>
      <c r="HG19" s="231">
        <v>0</v>
      </c>
      <c r="HH19" s="231">
        <v>0</v>
      </c>
      <c r="HI19" s="231">
        <v>0</v>
      </c>
      <c r="HJ19" s="231"/>
      <c r="HK19" s="231" t="s">
        <v>249</v>
      </c>
      <c r="HL19" s="231">
        <v>0</v>
      </c>
      <c r="HM19" s="231">
        <v>0</v>
      </c>
      <c r="HN19" s="234">
        <v>0</v>
      </c>
      <c r="HO19" s="234">
        <v>0</v>
      </c>
      <c r="HP19" s="234">
        <v>0</v>
      </c>
      <c r="HQ19" s="234">
        <v>0</v>
      </c>
      <c r="HR19" s="234">
        <v>0</v>
      </c>
      <c r="HS19" s="234">
        <v>0</v>
      </c>
      <c r="HT19" s="234">
        <v>0</v>
      </c>
      <c r="HU19" s="234">
        <v>0</v>
      </c>
      <c r="HV19" s="234">
        <v>0</v>
      </c>
      <c r="HW19" s="234">
        <v>0</v>
      </c>
      <c r="HX19" s="234">
        <v>0</v>
      </c>
      <c r="HY19" s="234">
        <v>0</v>
      </c>
      <c r="HZ19" s="234">
        <v>0</v>
      </c>
      <c r="IA19" s="234">
        <v>0</v>
      </c>
      <c r="IB19" s="234">
        <v>0</v>
      </c>
      <c r="IC19" s="234">
        <v>0</v>
      </c>
      <c r="ID19" s="234">
        <v>0</v>
      </c>
      <c r="IE19" s="234">
        <v>0</v>
      </c>
      <c r="IF19" s="234">
        <v>0</v>
      </c>
      <c r="IG19" s="234">
        <v>0</v>
      </c>
      <c r="IH19" s="234">
        <v>0</v>
      </c>
      <c r="II19" s="234">
        <v>0</v>
      </c>
      <c r="IJ19" s="234">
        <v>0</v>
      </c>
      <c r="IK19" s="234">
        <v>0</v>
      </c>
      <c r="IL19" s="234">
        <v>0</v>
      </c>
      <c r="IM19" s="234">
        <v>0</v>
      </c>
      <c r="IN19" s="234">
        <v>0</v>
      </c>
      <c r="IO19" s="234">
        <v>5</v>
      </c>
      <c r="IP19" s="234">
        <v>0</v>
      </c>
      <c r="IQ19" s="234">
        <v>0</v>
      </c>
      <c r="IR19" s="234">
        <v>0</v>
      </c>
      <c r="IS19" s="234">
        <v>0</v>
      </c>
      <c r="IT19" s="234">
        <v>0</v>
      </c>
      <c r="IU19" s="234">
        <v>0</v>
      </c>
      <c r="IV19" s="234">
        <v>0</v>
      </c>
      <c r="IW19" s="234">
        <v>0</v>
      </c>
      <c r="IX19" s="234">
        <v>0</v>
      </c>
      <c r="IY19" s="234">
        <v>0</v>
      </c>
      <c r="IZ19" s="234">
        <v>0</v>
      </c>
      <c r="JA19" s="234">
        <v>0</v>
      </c>
      <c r="JB19" s="234">
        <v>0</v>
      </c>
      <c r="JC19" s="234">
        <v>0</v>
      </c>
      <c r="JD19" s="234">
        <v>0</v>
      </c>
      <c r="JE19" s="234">
        <v>0</v>
      </c>
      <c r="JF19" s="234">
        <v>0</v>
      </c>
      <c r="JG19" s="234">
        <v>0</v>
      </c>
      <c r="JH19" s="234">
        <v>0</v>
      </c>
      <c r="JI19" s="234">
        <v>0</v>
      </c>
      <c r="JJ19" s="234">
        <v>0</v>
      </c>
      <c r="JK19" s="234">
        <v>0</v>
      </c>
      <c r="JL19" s="234">
        <v>0</v>
      </c>
      <c r="JM19" s="234">
        <v>0</v>
      </c>
      <c r="JN19" s="234">
        <v>0</v>
      </c>
      <c r="JO19" s="234">
        <v>0</v>
      </c>
      <c r="JP19" s="234">
        <v>0</v>
      </c>
      <c r="JQ19" s="234">
        <v>0</v>
      </c>
      <c r="JR19" s="234">
        <v>0</v>
      </c>
      <c r="JS19" s="234" t="s">
        <v>395</v>
      </c>
      <c r="JT19" s="234">
        <v>0</v>
      </c>
      <c r="JU19" s="234">
        <v>0</v>
      </c>
      <c r="JV19" s="234">
        <v>0</v>
      </c>
      <c r="JW19" s="234">
        <v>0</v>
      </c>
      <c r="JX19" s="234">
        <v>0</v>
      </c>
      <c r="JY19" s="234">
        <v>0</v>
      </c>
      <c r="JZ19" s="234">
        <v>0</v>
      </c>
      <c r="KA19" s="234">
        <v>0</v>
      </c>
      <c r="KB19" s="234">
        <v>0</v>
      </c>
      <c r="KC19" s="234">
        <v>0</v>
      </c>
      <c r="KD19" s="234">
        <v>0</v>
      </c>
      <c r="KE19" s="234">
        <v>0</v>
      </c>
      <c r="KF19" s="234">
        <v>0</v>
      </c>
      <c r="KG19" s="234">
        <v>0</v>
      </c>
      <c r="KH19" s="234">
        <v>0</v>
      </c>
      <c r="KI19" s="234">
        <v>0</v>
      </c>
      <c r="KJ19" s="234">
        <v>0</v>
      </c>
      <c r="KK19" s="234">
        <v>0</v>
      </c>
      <c r="KL19" s="234">
        <v>0</v>
      </c>
      <c r="KM19" s="234">
        <v>0</v>
      </c>
      <c r="KN19" s="234">
        <v>0</v>
      </c>
      <c r="KO19" s="234">
        <v>0</v>
      </c>
      <c r="KP19" s="234">
        <v>0</v>
      </c>
      <c r="KQ19" s="234">
        <v>0</v>
      </c>
      <c r="KR19" s="234">
        <v>0</v>
      </c>
      <c r="KS19" s="234">
        <v>0</v>
      </c>
      <c r="KT19" s="234">
        <v>0</v>
      </c>
      <c r="KU19" s="234">
        <v>0</v>
      </c>
      <c r="KV19" s="234">
        <v>0</v>
      </c>
      <c r="KW19" s="234" t="s">
        <v>238</v>
      </c>
      <c r="KX19" s="234">
        <v>0</v>
      </c>
      <c r="KY19" s="234">
        <v>0</v>
      </c>
      <c r="KZ19" s="234">
        <v>0</v>
      </c>
      <c r="LA19" s="234">
        <v>0</v>
      </c>
      <c r="LB19" s="234">
        <v>0</v>
      </c>
      <c r="LC19" s="234">
        <v>0</v>
      </c>
      <c r="LD19" s="234">
        <v>0</v>
      </c>
      <c r="LE19" s="234">
        <v>0</v>
      </c>
      <c r="LF19" s="234">
        <v>0</v>
      </c>
      <c r="LG19" s="234">
        <v>0</v>
      </c>
      <c r="LH19" s="234">
        <v>0</v>
      </c>
      <c r="LI19" s="234">
        <v>0</v>
      </c>
      <c r="LJ19" s="234">
        <v>0</v>
      </c>
      <c r="LK19" s="234">
        <v>0</v>
      </c>
      <c r="LL19" s="234">
        <v>0</v>
      </c>
      <c r="LM19" s="234">
        <v>0</v>
      </c>
      <c r="LN19" s="234">
        <v>0</v>
      </c>
      <c r="LO19" s="234">
        <v>0</v>
      </c>
      <c r="LP19" s="234">
        <v>0</v>
      </c>
      <c r="LQ19" s="234">
        <v>0</v>
      </c>
      <c r="LR19" s="234">
        <v>0</v>
      </c>
      <c r="LS19" s="234">
        <v>0</v>
      </c>
      <c r="LT19" s="234">
        <v>0</v>
      </c>
      <c r="LU19" s="234">
        <v>0</v>
      </c>
      <c r="LV19" s="234">
        <v>0</v>
      </c>
      <c r="LW19" s="234">
        <v>0</v>
      </c>
      <c r="LX19" s="234">
        <v>0</v>
      </c>
      <c r="LY19" s="234">
        <v>0</v>
      </c>
      <c r="LZ19" s="234">
        <v>0</v>
      </c>
      <c r="MA19" s="234">
        <v>300</v>
      </c>
      <c r="MB19" s="234">
        <v>0</v>
      </c>
      <c r="MC19" s="234">
        <v>0</v>
      </c>
      <c r="MD19" s="234">
        <v>0</v>
      </c>
      <c r="ME19" s="234">
        <v>0</v>
      </c>
      <c r="MF19" s="234">
        <v>0</v>
      </c>
      <c r="MG19" s="234">
        <v>0</v>
      </c>
      <c r="MH19" s="234">
        <v>0</v>
      </c>
      <c r="MI19" s="234">
        <v>0</v>
      </c>
      <c r="MJ19" s="234">
        <v>0</v>
      </c>
      <c r="MK19" s="234">
        <v>0</v>
      </c>
      <c r="ML19" s="234">
        <v>0</v>
      </c>
      <c r="MM19" s="234">
        <v>0</v>
      </c>
      <c r="MN19" s="234">
        <v>0</v>
      </c>
      <c r="MO19" s="234">
        <v>0</v>
      </c>
      <c r="MP19" s="234">
        <v>0</v>
      </c>
      <c r="MQ19" s="234">
        <v>0</v>
      </c>
      <c r="MR19" s="234">
        <v>0</v>
      </c>
      <c r="MS19" s="234">
        <v>0</v>
      </c>
      <c r="MT19" s="234">
        <v>0</v>
      </c>
      <c r="MU19" s="234">
        <v>0</v>
      </c>
      <c r="MV19" s="234">
        <v>0</v>
      </c>
      <c r="MW19" s="234">
        <v>0</v>
      </c>
      <c r="MX19" s="234">
        <v>0</v>
      </c>
      <c r="MY19" s="234">
        <v>0</v>
      </c>
      <c r="MZ19" s="234">
        <v>0</v>
      </c>
      <c r="NA19" s="234">
        <v>0</v>
      </c>
      <c r="NB19" s="234">
        <v>0</v>
      </c>
      <c r="NC19" s="234">
        <v>0</v>
      </c>
      <c r="ND19" s="234">
        <v>0</v>
      </c>
      <c r="NE19" s="234" t="s">
        <v>253</v>
      </c>
      <c r="NF19" s="234">
        <v>0</v>
      </c>
      <c r="NG19" s="234">
        <v>0</v>
      </c>
      <c r="NH19" s="234">
        <v>0</v>
      </c>
      <c r="NI19" s="234">
        <v>0</v>
      </c>
      <c r="NJ19" s="234">
        <v>0</v>
      </c>
      <c r="NK19" s="234">
        <v>0</v>
      </c>
      <c r="NL19" s="234">
        <v>0</v>
      </c>
      <c r="NM19" s="234">
        <v>0</v>
      </c>
      <c r="NN19" s="234">
        <v>0</v>
      </c>
      <c r="NO19" s="234">
        <v>0</v>
      </c>
      <c r="NP19" s="234">
        <v>0</v>
      </c>
      <c r="NQ19" s="234">
        <v>0</v>
      </c>
      <c r="NR19" s="234">
        <v>0</v>
      </c>
      <c r="NS19" s="234">
        <v>0</v>
      </c>
      <c r="NT19" s="234">
        <v>0</v>
      </c>
      <c r="NU19" s="234">
        <v>0</v>
      </c>
      <c r="NV19" s="234">
        <v>0</v>
      </c>
      <c r="NW19" s="234">
        <v>0</v>
      </c>
      <c r="NX19" s="234">
        <v>0</v>
      </c>
      <c r="NY19" s="234">
        <v>0</v>
      </c>
      <c r="NZ19" s="234">
        <v>0</v>
      </c>
      <c r="OA19" s="234">
        <v>0</v>
      </c>
      <c r="OB19" s="234">
        <v>0</v>
      </c>
      <c r="OC19" s="234">
        <v>0</v>
      </c>
      <c r="OD19" s="234">
        <v>0</v>
      </c>
      <c r="OE19" s="234">
        <v>0</v>
      </c>
      <c r="OF19" s="234">
        <v>0</v>
      </c>
      <c r="OG19" s="234">
        <v>0</v>
      </c>
      <c r="OH19" s="234">
        <v>0</v>
      </c>
      <c r="OI19" s="234">
        <v>0</v>
      </c>
      <c r="OJ19" s="234">
        <v>0</v>
      </c>
      <c r="OK19" s="234">
        <v>0</v>
      </c>
      <c r="OL19" s="234">
        <v>0</v>
      </c>
      <c r="OM19" s="234">
        <v>0</v>
      </c>
      <c r="ON19" s="234">
        <v>0</v>
      </c>
      <c r="OO19" s="234">
        <v>0</v>
      </c>
      <c r="OP19" s="234">
        <v>0</v>
      </c>
      <c r="OQ19" s="234">
        <v>0</v>
      </c>
      <c r="OR19" s="234">
        <v>0</v>
      </c>
      <c r="OS19" s="234">
        <v>0</v>
      </c>
      <c r="OT19" s="234">
        <v>0</v>
      </c>
      <c r="OU19" s="234">
        <v>0</v>
      </c>
      <c r="OV19" s="234">
        <v>0</v>
      </c>
      <c r="OW19" s="234">
        <v>0</v>
      </c>
      <c r="OX19" s="234">
        <v>0</v>
      </c>
      <c r="OY19" s="234">
        <v>0</v>
      </c>
      <c r="OZ19" s="234">
        <v>0</v>
      </c>
      <c r="PA19" s="234">
        <v>0</v>
      </c>
      <c r="PB19" s="234">
        <v>0</v>
      </c>
      <c r="PC19" s="234">
        <v>0</v>
      </c>
      <c r="PD19" s="234">
        <v>0</v>
      </c>
      <c r="PE19" s="234">
        <v>0</v>
      </c>
      <c r="PF19" s="234">
        <v>0</v>
      </c>
      <c r="PG19" s="234">
        <v>0</v>
      </c>
      <c r="PH19" s="234">
        <v>0</v>
      </c>
      <c r="PI19" s="234">
        <v>0</v>
      </c>
      <c r="PJ19" s="234">
        <v>0</v>
      </c>
      <c r="PK19" s="234">
        <v>0</v>
      </c>
      <c r="PL19" s="234">
        <v>0</v>
      </c>
    </row>
    <row r="20" spans="1:428" s="234" customFormat="1" ht="12" customHeight="1">
      <c r="A20" s="234">
        <f t="shared" si="2"/>
        <v>20</v>
      </c>
      <c r="B20" s="235"/>
      <c r="C20" s="262">
        <v>20</v>
      </c>
      <c r="D20" s="262">
        <v>1908310012</v>
      </c>
      <c r="E20" s="262" t="s">
        <v>201</v>
      </c>
      <c r="F20" s="263" t="s">
        <v>386</v>
      </c>
      <c r="G20" s="263" t="s">
        <v>114</v>
      </c>
      <c r="H20" s="264">
        <v>5600</v>
      </c>
      <c r="I20" s="263" t="s">
        <v>370</v>
      </c>
      <c r="J20" s="263" t="s">
        <v>123</v>
      </c>
      <c r="K20" s="264">
        <v>1000</v>
      </c>
      <c r="L20" s="264">
        <v>-800</v>
      </c>
      <c r="M20" s="262">
        <v>4600</v>
      </c>
      <c r="N20" s="262">
        <v>0</v>
      </c>
      <c r="O20" s="262">
        <v>0</v>
      </c>
      <c r="P20" s="262">
        <v>300</v>
      </c>
      <c r="Q20" s="262">
        <v>700</v>
      </c>
      <c r="R20" s="262">
        <v>850</v>
      </c>
      <c r="S20" s="262">
        <v>1071</v>
      </c>
      <c r="T20" s="262">
        <v>700</v>
      </c>
      <c r="U20" s="262" t="s">
        <v>201</v>
      </c>
      <c r="V20" s="262">
        <v>0</v>
      </c>
      <c r="W20" s="262" t="s">
        <v>288</v>
      </c>
      <c r="X20" s="262">
        <v>0</v>
      </c>
      <c r="Y20" s="262" t="s">
        <v>387</v>
      </c>
      <c r="Z20" s="262" t="s">
        <v>388</v>
      </c>
      <c r="AA20" s="282">
        <v>0</v>
      </c>
      <c r="AB20" s="282">
        <v>0</v>
      </c>
      <c r="AC20" s="262">
        <v>0</v>
      </c>
      <c r="AD20" s="262">
        <v>0</v>
      </c>
      <c r="AE20" s="262">
        <v>2500</v>
      </c>
      <c r="AF20" s="262">
        <v>750</v>
      </c>
      <c r="AG20" s="262">
        <v>155</v>
      </c>
      <c r="AH20" s="262">
        <v>160</v>
      </c>
      <c r="AI20" s="262">
        <v>1435</v>
      </c>
      <c r="AJ20" s="262">
        <v>0.7</v>
      </c>
      <c r="AK20" s="262" t="s">
        <v>194</v>
      </c>
      <c r="AL20" s="262">
        <v>700</v>
      </c>
      <c r="AM20" s="262" t="s">
        <v>194</v>
      </c>
      <c r="AN20" s="262" t="s">
        <v>194</v>
      </c>
      <c r="AO20" s="262" t="s">
        <v>194</v>
      </c>
      <c r="AP20" s="262">
        <v>240.1</v>
      </c>
      <c r="AQ20" s="262">
        <v>51.45</v>
      </c>
      <c r="AR20" s="262">
        <v>34</v>
      </c>
      <c r="AS20" s="262">
        <v>17.149999999999999</v>
      </c>
      <c r="AT20" s="262">
        <v>0.5</v>
      </c>
      <c r="AU20" s="262" t="s">
        <v>113</v>
      </c>
      <c r="AV20" s="262">
        <v>1250</v>
      </c>
      <c r="AW20" s="262" t="s">
        <v>113</v>
      </c>
      <c r="AX20" s="262" t="s">
        <v>113</v>
      </c>
      <c r="AY20" s="262" t="s">
        <v>113</v>
      </c>
      <c r="AZ20" s="262">
        <v>502.25</v>
      </c>
      <c r="BA20" s="262">
        <v>107.62</v>
      </c>
      <c r="BB20" s="262">
        <v>71.75</v>
      </c>
      <c r="BC20" s="262">
        <v>35.869999999999997</v>
      </c>
      <c r="BD20" s="262">
        <v>0.5</v>
      </c>
      <c r="BE20" s="262" t="s">
        <v>113</v>
      </c>
      <c r="BF20" s="262">
        <v>1250</v>
      </c>
      <c r="BG20" s="262" t="s">
        <v>113</v>
      </c>
      <c r="BH20" s="262" t="s">
        <v>113</v>
      </c>
      <c r="BI20" s="262" t="s">
        <v>113</v>
      </c>
      <c r="BJ20" s="262">
        <v>502.25</v>
      </c>
      <c r="BK20" s="262">
        <v>107.62</v>
      </c>
      <c r="BL20" s="262">
        <v>71.75</v>
      </c>
      <c r="BM20" s="262">
        <v>35.869999999999997</v>
      </c>
      <c r="BN20" s="262">
        <v>0</v>
      </c>
      <c r="BO20" s="262">
        <v>0</v>
      </c>
      <c r="BP20" s="262">
        <v>0</v>
      </c>
      <c r="BQ20" s="262">
        <v>0</v>
      </c>
      <c r="BR20" s="262">
        <v>0</v>
      </c>
      <c r="BS20" s="262">
        <v>0</v>
      </c>
      <c r="BT20" s="262">
        <v>0</v>
      </c>
      <c r="BU20" s="262">
        <v>0</v>
      </c>
      <c r="BV20" s="262">
        <v>0</v>
      </c>
      <c r="BW20" s="262">
        <v>0</v>
      </c>
      <c r="BX20" s="262">
        <v>0</v>
      </c>
      <c r="BY20" s="262">
        <v>0</v>
      </c>
      <c r="BZ20" s="262">
        <v>0</v>
      </c>
      <c r="CA20" s="262">
        <v>0</v>
      </c>
      <c r="CB20" s="262">
        <v>0</v>
      </c>
      <c r="CC20" s="262">
        <v>0</v>
      </c>
      <c r="CD20" s="262">
        <v>0</v>
      </c>
      <c r="CE20" s="262">
        <v>0</v>
      </c>
      <c r="CF20" s="262">
        <v>0</v>
      </c>
      <c r="CG20" s="262">
        <v>0</v>
      </c>
      <c r="CH20" s="262">
        <v>28</v>
      </c>
      <c r="CI20" s="262">
        <v>3</v>
      </c>
      <c r="CJ20" s="262">
        <v>4</v>
      </c>
      <c r="CK20" s="262">
        <v>9</v>
      </c>
      <c r="CL20" s="262">
        <v>12</v>
      </c>
      <c r="CM20" s="262">
        <v>13</v>
      </c>
      <c r="CN20" s="262">
        <v>7</v>
      </c>
      <c r="CO20" s="262">
        <v>1</v>
      </c>
      <c r="CP20" s="262">
        <v>29</v>
      </c>
      <c r="CQ20" s="262">
        <v>2</v>
      </c>
      <c r="CR20" s="262">
        <v>19</v>
      </c>
      <c r="CS20" s="262">
        <v>17</v>
      </c>
      <c r="CT20" s="262">
        <v>8</v>
      </c>
      <c r="CU20" s="262">
        <v>3</v>
      </c>
      <c r="CV20" s="262">
        <v>13</v>
      </c>
      <c r="CW20" s="262">
        <v>0</v>
      </c>
      <c r="CX20" s="262">
        <v>0</v>
      </c>
      <c r="CY20" s="262">
        <v>0</v>
      </c>
      <c r="CZ20" s="262">
        <v>0</v>
      </c>
      <c r="DA20" s="262">
        <v>0</v>
      </c>
      <c r="DB20" s="262">
        <v>0</v>
      </c>
      <c r="DC20" s="262">
        <v>0</v>
      </c>
      <c r="DD20" s="262">
        <v>0</v>
      </c>
      <c r="DE20" s="262">
        <v>0</v>
      </c>
      <c r="DF20" s="262">
        <v>0</v>
      </c>
      <c r="DG20" s="262">
        <v>0</v>
      </c>
      <c r="DH20" s="262">
        <v>0</v>
      </c>
      <c r="DI20" s="262">
        <v>0</v>
      </c>
      <c r="DJ20" s="262">
        <v>0</v>
      </c>
      <c r="DK20" s="262">
        <v>0</v>
      </c>
      <c r="DL20" s="262">
        <v>40</v>
      </c>
      <c r="DM20" s="262">
        <v>5</v>
      </c>
      <c r="DN20" s="262">
        <v>5</v>
      </c>
      <c r="DO20" s="262">
        <v>1</v>
      </c>
      <c r="DP20" s="262">
        <v>1</v>
      </c>
      <c r="DQ20" s="262">
        <v>1</v>
      </c>
      <c r="DR20" s="262">
        <v>1</v>
      </c>
      <c r="DS20" s="262">
        <v>5</v>
      </c>
      <c r="DT20" s="262">
        <v>1</v>
      </c>
      <c r="DU20" s="262">
        <v>3</v>
      </c>
      <c r="DV20" s="262">
        <v>1</v>
      </c>
      <c r="DW20" s="262">
        <v>1</v>
      </c>
      <c r="DX20" s="262">
        <v>3</v>
      </c>
      <c r="DY20" s="262">
        <v>2</v>
      </c>
      <c r="DZ20" s="262">
        <v>1</v>
      </c>
      <c r="EA20" s="262">
        <v>0</v>
      </c>
      <c r="EB20" s="262">
        <v>0</v>
      </c>
      <c r="EC20" s="262">
        <v>0</v>
      </c>
      <c r="ED20" s="262">
        <v>0</v>
      </c>
      <c r="EE20" s="262">
        <v>0</v>
      </c>
      <c r="EF20" s="262">
        <v>0</v>
      </c>
      <c r="EG20" s="262">
        <v>0</v>
      </c>
      <c r="EH20" s="262">
        <v>0</v>
      </c>
      <c r="EI20" s="262">
        <v>0</v>
      </c>
      <c r="EJ20" s="262">
        <v>0</v>
      </c>
      <c r="EK20" s="262">
        <v>0</v>
      </c>
      <c r="EL20" s="262">
        <v>0</v>
      </c>
      <c r="EM20" s="262">
        <v>0</v>
      </c>
      <c r="EN20" s="262">
        <v>0</v>
      </c>
      <c r="EO20" s="296">
        <v>0</v>
      </c>
      <c r="EP20" s="262" t="s">
        <v>247</v>
      </c>
      <c r="EQ20" s="239" t="s">
        <v>247</v>
      </c>
      <c r="ER20" s="262" t="s">
        <v>247</v>
      </c>
      <c r="ES20" s="262" t="s">
        <v>247</v>
      </c>
      <c r="ET20" s="262" t="s">
        <v>247</v>
      </c>
      <c r="EU20" s="262" t="s">
        <v>286</v>
      </c>
      <c r="EV20" s="262" t="s">
        <v>286</v>
      </c>
      <c r="EW20" s="262" t="s">
        <v>247</v>
      </c>
      <c r="EX20" s="262" t="s">
        <v>247</v>
      </c>
      <c r="EY20" s="262" t="s">
        <v>247</v>
      </c>
      <c r="EZ20" s="262" t="s">
        <v>247</v>
      </c>
      <c r="FA20" s="262" t="s">
        <v>247</v>
      </c>
      <c r="FB20" s="262" t="s">
        <v>307</v>
      </c>
      <c r="FC20" s="262" t="s">
        <v>307</v>
      </c>
      <c r="FD20" s="262" t="s">
        <v>307</v>
      </c>
      <c r="FE20" s="262">
        <v>0</v>
      </c>
      <c r="FF20" s="262">
        <v>0</v>
      </c>
      <c r="FG20" s="262">
        <v>0</v>
      </c>
      <c r="FH20" s="262">
        <v>0</v>
      </c>
      <c r="FI20" s="262">
        <v>0</v>
      </c>
      <c r="FJ20" s="262">
        <v>0</v>
      </c>
      <c r="FK20" s="262">
        <v>0</v>
      </c>
      <c r="FL20" s="262">
        <v>0</v>
      </c>
      <c r="FM20" s="262">
        <v>0</v>
      </c>
      <c r="FN20" s="262">
        <v>0</v>
      </c>
      <c r="FO20" s="262">
        <v>0</v>
      </c>
      <c r="FP20" s="262">
        <v>0</v>
      </c>
      <c r="FQ20" s="262">
        <v>0</v>
      </c>
      <c r="FR20" s="262">
        <v>0</v>
      </c>
      <c r="FS20" s="296">
        <v>0</v>
      </c>
      <c r="FT20" s="297"/>
      <c r="FU20" s="297"/>
      <c r="FV20" s="234" t="s">
        <v>331</v>
      </c>
      <c r="FW20" s="234" t="s">
        <v>332</v>
      </c>
      <c r="FX20" s="231" t="s">
        <v>332</v>
      </c>
      <c r="FY20" s="231">
        <v>0</v>
      </c>
      <c r="FZ20" s="231">
        <v>0</v>
      </c>
      <c r="GA20" s="234" t="s">
        <v>335</v>
      </c>
      <c r="GB20" s="234" t="s">
        <v>335</v>
      </c>
      <c r="GC20" s="234" t="s">
        <v>251</v>
      </c>
      <c r="GD20" s="234">
        <v>0</v>
      </c>
      <c r="GE20" s="234" t="s">
        <v>251</v>
      </c>
      <c r="GF20" s="231">
        <v>4</v>
      </c>
      <c r="GG20" s="234">
        <v>3</v>
      </c>
      <c r="GH20" s="234">
        <v>28</v>
      </c>
      <c r="GI20" s="234">
        <v>9</v>
      </c>
      <c r="GJ20" s="234">
        <v>12</v>
      </c>
      <c r="GK20" s="234">
        <v>13</v>
      </c>
      <c r="GL20" s="234">
        <v>7</v>
      </c>
      <c r="GM20" s="234">
        <v>1</v>
      </c>
      <c r="GN20" s="234">
        <v>29</v>
      </c>
      <c r="GO20" s="234">
        <v>2</v>
      </c>
      <c r="GP20" s="234">
        <v>19</v>
      </c>
      <c r="GQ20" s="234">
        <v>17</v>
      </c>
      <c r="GR20" s="234">
        <v>8</v>
      </c>
      <c r="GS20" s="234">
        <v>0</v>
      </c>
      <c r="GT20" s="234">
        <v>0</v>
      </c>
      <c r="GU20" s="234" t="s">
        <v>251</v>
      </c>
      <c r="GV20" s="234" t="s">
        <v>251</v>
      </c>
      <c r="GW20" s="234" t="s">
        <v>251</v>
      </c>
      <c r="GX20" s="234" t="s">
        <v>251</v>
      </c>
      <c r="GY20" s="231">
        <v>0</v>
      </c>
      <c r="GZ20" s="234" t="s">
        <v>251</v>
      </c>
      <c r="HA20" s="234" t="s">
        <v>251</v>
      </c>
      <c r="HB20" s="234" t="s">
        <v>251</v>
      </c>
      <c r="HC20" s="234" t="s">
        <v>251</v>
      </c>
      <c r="HD20" s="234" t="s">
        <v>251</v>
      </c>
      <c r="HE20" s="231" t="s">
        <v>251</v>
      </c>
      <c r="HF20" s="231" t="s">
        <v>251</v>
      </c>
      <c r="HG20" s="231" t="s">
        <v>251</v>
      </c>
      <c r="HH20" s="231" t="s">
        <v>251</v>
      </c>
      <c r="HI20" s="231" t="s">
        <v>251</v>
      </c>
      <c r="HJ20" s="231"/>
      <c r="HK20" s="231" t="s">
        <v>249</v>
      </c>
      <c r="HL20" s="231" t="s">
        <v>262</v>
      </c>
      <c r="HM20" s="231" t="s">
        <v>267</v>
      </c>
      <c r="HN20" s="234" t="s">
        <v>277</v>
      </c>
      <c r="HO20" s="234" t="s">
        <v>281</v>
      </c>
      <c r="HP20" s="234" t="s">
        <v>281</v>
      </c>
      <c r="HQ20" s="234" t="s">
        <v>281</v>
      </c>
      <c r="HR20" s="234" t="s">
        <v>281</v>
      </c>
      <c r="HS20" s="234" t="s">
        <v>281</v>
      </c>
      <c r="HT20" s="234" t="s">
        <v>281</v>
      </c>
      <c r="HU20" s="234" t="s">
        <v>281</v>
      </c>
      <c r="HV20" s="234" t="s">
        <v>281</v>
      </c>
      <c r="HW20" s="234" t="s">
        <v>281</v>
      </c>
      <c r="HX20" s="234">
        <v>0</v>
      </c>
      <c r="HY20" s="234">
        <v>0</v>
      </c>
      <c r="HZ20" s="234">
        <v>0</v>
      </c>
      <c r="IA20" s="234">
        <v>0</v>
      </c>
      <c r="IB20" s="234">
        <v>0</v>
      </c>
      <c r="IC20" s="234">
        <v>0</v>
      </c>
      <c r="ID20" s="234">
        <v>0</v>
      </c>
      <c r="IE20" s="234">
        <v>0</v>
      </c>
      <c r="IF20" s="234">
        <v>0</v>
      </c>
      <c r="IG20" s="234">
        <v>0</v>
      </c>
      <c r="IH20" s="234">
        <v>0</v>
      </c>
      <c r="II20" s="234">
        <v>0</v>
      </c>
      <c r="IJ20" s="234">
        <v>0</v>
      </c>
      <c r="IK20" s="234">
        <v>0</v>
      </c>
      <c r="IL20" s="234">
        <v>0</v>
      </c>
      <c r="IM20" s="234">
        <v>0</v>
      </c>
      <c r="IN20" s="234">
        <v>0</v>
      </c>
      <c r="IO20" s="234">
        <v>5</v>
      </c>
      <c r="IP20" s="234">
        <v>7</v>
      </c>
      <c r="IQ20" s="234">
        <v>40</v>
      </c>
      <c r="IR20" s="234">
        <v>1</v>
      </c>
      <c r="IS20" s="234">
        <v>1</v>
      </c>
      <c r="IT20" s="234">
        <v>2</v>
      </c>
      <c r="IU20" s="234">
        <v>1</v>
      </c>
      <c r="IV20" s="234">
        <v>5</v>
      </c>
      <c r="IW20" s="234">
        <v>1</v>
      </c>
      <c r="IX20" s="234">
        <v>3</v>
      </c>
      <c r="IY20" s="234">
        <v>1</v>
      </c>
      <c r="IZ20" s="234">
        <v>1</v>
      </c>
      <c r="JA20" s="234">
        <v>3</v>
      </c>
      <c r="JB20" s="234">
        <v>0</v>
      </c>
      <c r="JC20" s="234">
        <v>0</v>
      </c>
      <c r="JD20" s="234">
        <v>0</v>
      </c>
      <c r="JE20" s="234">
        <v>0</v>
      </c>
      <c r="JF20" s="234">
        <v>0</v>
      </c>
      <c r="JG20" s="234">
        <v>0</v>
      </c>
      <c r="JH20" s="234">
        <v>0</v>
      </c>
      <c r="JI20" s="234">
        <v>0</v>
      </c>
      <c r="JJ20" s="234">
        <v>0</v>
      </c>
      <c r="JK20" s="234">
        <v>0</v>
      </c>
      <c r="JL20" s="234">
        <v>0</v>
      </c>
      <c r="JM20" s="234">
        <v>0</v>
      </c>
      <c r="JN20" s="234">
        <v>0</v>
      </c>
      <c r="JO20" s="234">
        <v>0</v>
      </c>
      <c r="JP20" s="234">
        <v>0</v>
      </c>
      <c r="JQ20" s="234">
        <v>0</v>
      </c>
      <c r="JR20" s="234">
        <v>0</v>
      </c>
      <c r="JS20" s="234" t="s">
        <v>398</v>
      </c>
      <c r="JT20" s="234" t="s">
        <v>398</v>
      </c>
      <c r="JU20" s="234" t="s">
        <v>398</v>
      </c>
      <c r="JV20" s="234" t="s">
        <v>398</v>
      </c>
      <c r="JW20" s="234" t="s">
        <v>399</v>
      </c>
      <c r="JX20" s="234" t="s">
        <v>399</v>
      </c>
      <c r="JY20" s="234" t="s">
        <v>399</v>
      </c>
      <c r="JZ20" s="234" t="s">
        <v>399</v>
      </c>
      <c r="KA20" s="234" t="s">
        <v>399</v>
      </c>
      <c r="KB20" s="234" t="s">
        <v>399</v>
      </c>
      <c r="KC20" s="234" t="s">
        <v>399</v>
      </c>
      <c r="KD20" s="234" t="s">
        <v>399</v>
      </c>
      <c r="KE20" s="234" t="s">
        <v>393</v>
      </c>
      <c r="KF20" s="234">
        <v>0</v>
      </c>
      <c r="KG20" s="234">
        <v>0</v>
      </c>
      <c r="KH20" s="234">
        <v>0</v>
      </c>
      <c r="KI20" s="234">
        <v>0</v>
      </c>
      <c r="KJ20" s="234">
        <v>0</v>
      </c>
      <c r="KK20" s="234">
        <v>0</v>
      </c>
      <c r="KL20" s="234">
        <v>0</v>
      </c>
      <c r="KM20" s="234">
        <v>0</v>
      </c>
      <c r="KN20" s="234">
        <v>0</v>
      </c>
      <c r="KO20" s="234">
        <v>0</v>
      </c>
      <c r="KP20" s="234">
        <v>0</v>
      </c>
      <c r="KQ20" s="234">
        <v>0</v>
      </c>
      <c r="KR20" s="234">
        <v>0</v>
      </c>
      <c r="KS20" s="234">
        <v>0</v>
      </c>
      <c r="KT20" s="234">
        <v>0</v>
      </c>
      <c r="KU20" s="234">
        <v>0</v>
      </c>
      <c r="KV20" s="234">
        <v>0</v>
      </c>
      <c r="KW20" s="234" t="s">
        <v>238</v>
      </c>
      <c r="KX20" s="234" t="s">
        <v>254</v>
      </c>
      <c r="KY20" s="234" t="s">
        <v>220</v>
      </c>
      <c r="KZ20" s="234" t="s">
        <v>284</v>
      </c>
      <c r="LA20" s="234" t="s">
        <v>271</v>
      </c>
      <c r="LB20" s="234" t="s">
        <v>271</v>
      </c>
      <c r="LC20" s="234" t="s">
        <v>271</v>
      </c>
      <c r="LD20" s="234" t="s">
        <v>270</v>
      </c>
      <c r="LE20" s="234" t="s">
        <v>270</v>
      </c>
      <c r="LF20" s="234" t="s">
        <v>270</v>
      </c>
      <c r="LG20" s="234" t="s">
        <v>270</v>
      </c>
      <c r="LH20" s="234" t="s">
        <v>270</v>
      </c>
      <c r="LI20" s="234" t="s">
        <v>270</v>
      </c>
      <c r="LJ20" s="234">
        <v>0</v>
      </c>
      <c r="LK20" s="234">
        <v>0</v>
      </c>
      <c r="LL20" s="234">
        <v>0</v>
      </c>
      <c r="LM20" s="234">
        <v>0</v>
      </c>
      <c r="LN20" s="234">
        <v>0</v>
      </c>
      <c r="LO20" s="234">
        <v>0</v>
      </c>
      <c r="LP20" s="234">
        <v>0</v>
      </c>
      <c r="LQ20" s="234">
        <v>0</v>
      </c>
      <c r="LR20" s="234">
        <v>0</v>
      </c>
      <c r="LS20" s="234">
        <v>0</v>
      </c>
      <c r="LT20" s="234">
        <v>0</v>
      </c>
      <c r="LU20" s="234">
        <v>0</v>
      </c>
      <c r="LV20" s="234">
        <v>0</v>
      </c>
      <c r="LW20" s="234">
        <v>0</v>
      </c>
      <c r="LX20" s="234">
        <v>0</v>
      </c>
      <c r="LY20" s="234">
        <v>0</v>
      </c>
      <c r="LZ20" s="234">
        <v>0</v>
      </c>
      <c r="MA20" s="234">
        <v>300</v>
      </c>
      <c r="MB20" s="234">
        <v>490</v>
      </c>
      <c r="MC20" s="234">
        <v>200</v>
      </c>
      <c r="MD20" s="234">
        <v>0</v>
      </c>
      <c r="ME20" s="234">
        <v>0</v>
      </c>
      <c r="MF20" s="234">
        <v>0</v>
      </c>
      <c r="MG20" s="234">
        <v>0</v>
      </c>
      <c r="MH20" s="234">
        <v>0</v>
      </c>
      <c r="MI20" s="234">
        <v>0</v>
      </c>
      <c r="MJ20" s="234">
        <v>0</v>
      </c>
      <c r="MK20" s="234">
        <v>0</v>
      </c>
      <c r="ML20" s="234">
        <v>0</v>
      </c>
      <c r="MM20" s="234">
        <v>15</v>
      </c>
      <c r="MN20" s="234">
        <v>0</v>
      </c>
      <c r="MO20" s="234">
        <v>0</v>
      </c>
      <c r="MP20" s="234">
        <v>0</v>
      </c>
      <c r="MQ20" s="234">
        <v>0</v>
      </c>
      <c r="MR20" s="234">
        <v>0</v>
      </c>
      <c r="MS20" s="234">
        <v>0</v>
      </c>
      <c r="MT20" s="234">
        <v>0</v>
      </c>
      <c r="MU20" s="234">
        <v>0</v>
      </c>
      <c r="MV20" s="234">
        <v>0</v>
      </c>
      <c r="MW20" s="234">
        <v>0</v>
      </c>
      <c r="MX20" s="234">
        <v>0</v>
      </c>
      <c r="MY20" s="234">
        <v>0</v>
      </c>
      <c r="MZ20" s="234">
        <v>0</v>
      </c>
      <c r="NA20" s="234">
        <v>0</v>
      </c>
      <c r="NB20" s="234">
        <v>0</v>
      </c>
      <c r="NC20" s="234">
        <v>0</v>
      </c>
      <c r="ND20" s="234">
        <v>0</v>
      </c>
      <c r="NE20" s="234" t="s">
        <v>253</v>
      </c>
      <c r="NF20" s="234" t="s">
        <v>253</v>
      </c>
      <c r="NG20" s="234" t="s">
        <v>253</v>
      </c>
      <c r="NH20" s="234" t="s">
        <v>253</v>
      </c>
      <c r="NI20" s="234" t="s">
        <v>253</v>
      </c>
      <c r="NJ20" s="234" t="s">
        <v>253</v>
      </c>
      <c r="NK20" s="234" t="s">
        <v>253</v>
      </c>
      <c r="NL20" s="234" t="s">
        <v>253</v>
      </c>
      <c r="NM20" s="234" t="s">
        <v>253</v>
      </c>
      <c r="NN20" s="234" t="s">
        <v>253</v>
      </c>
      <c r="NO20" s="234" t="s">
        <v>253</v>
      </c>
      <c r="NP20" s="234" t="s">
        <v>253</v>
      </c>
      <c r="NQ20" s="234" t="s">
        <v>253</v>
      </c>
      <c r="NR20" s="234">
        <v>0</v>
      </c>
      <c r="NS20" s="234">
        <v>0</v>
      </c>
      <c r="NT20" s="234">
        <v>0</v>
      </c>
      <c r="NU20" s="234">
        <v>0</v>
      </c>
      <c r="NV20" s="234">
        <v>0</v>
      </c>
      <c r="NW20" s="234">
        <v>0</v>
      </c>
      <c r="NX20" s="234">
        <v>0</v>
      </c>
      <c r="NY20" s="234">
        <v>0</v>
      </c>
      <c r="NZ20" s="234">
        <v>0</v>
      </c>
      <c r="OA20" s="234">
        <v>0</v>
      </c>
      <c r="OB20" s="234">
        <v>0</v>
      </c>
      <c r="OC20" s="234">
        <v>0</v>
      </c>
      <c r="OD20" s="234">
        <v>0</v>
      </c>
      <c r="OE20" s="234">
        <v>0</v>
      </c>
      <c r="OF20" s="234">
        <v>0</v>
      </c>
      <c r="OG20" s="234">
        <v>0</v>
      </c>
      <c r="OH20" s="234">
        <v>0</v>
      </c>
      <c r="OI20" s="234">
        <v>0</v>
      </c>
      <c r="OJ20" s="234">
        <v>1</v>
      </c>
      <c r="OK20" s="234">
        <v>7</v>
      </c>
      <c r="OL20" s="234">
        <v>7</v>
      </c>
      <c r="OM20" s="234">
        <v>29</v>
      </c>
      <c r="ON20" s="234">
        <v>29</v>
      </c>
      <c r="OO20" s="234">
        <v>29</v>
      </c>
      <c r="OP20" s="234">
        <v>29</v>
      </c>
      <c r="OQ20" s="234">
        <v>29</v>
      </c>
      <c r="OR20" s="234">
        <v>29</v>
      </c>
      <c r="OS20" s="234">
        <v>29</v>
      </c>
      <c r="OT20" s="234">
        <v>29</v>
      </c>
      <c r="OU20" s="234">
        <v>26</v>
      </c>
      <c r="OV20" s="234">
        <v>0</v>
      </c>
      <c r="OW20" s="234">
        <v>0</v>
      </c>
      <c r="OX20" s="234">
        <v>0</v>
      </c>
      <c r="OY20" s="234">
        <v>0</v>
      </c>
      <c r="OZ20" s="234">
        <v>0</v>
      </c>
      <c r="PA20" s="234">
        <v>0</v>
      </c>
      <c r="PB20" s="234">
        <v>0</v>
      </c>
      <c r="PC20" s="234">
        <v>0</v>
      </c>
      <c r="PD20" s="234">
        <v>0</v>
      </c>
      <c r="PE20" s="234">
        <v>0</v>
      </c>
      <c r="PF20" s="234">
        <v>0</v>
      </c>
      <c r="PG20" s="234">
        <v>0</v>
      </c>
      <c r="PH20" s="234">
        <v>0</v>
      </c>
      <c r="PI20" s="234">
        <v>0</v>
      </c>
      <c r="PJ20" s="234">
        <v>0</v>
      </c>
      <c r="PK20" s="234">
        <v>0</v>
      </c>
      <c r="PL20" s="234">
        <v>0</v>
      </c>
    </row>
    <row r="21" spans="1:428" s="234" customFormat="1" ht="12" customHeight="1">
      <c r="A21" s="234">
        <f t="shared" si="2"/>
        <v>21</v>
      </c>
      <c r="B21" s="235"/>
      <c r="C21" s="262">
        <v>21</v>
      </c>
      <c r="D21" s="262">
        <v>1908310013</v>
      </c>
      <c r="E21" s="262" t="s">
        <v>113</v>
      </c>
      <c r="F21" s="263" t="s">
        <v>400</v>
      </c>
      <c r="G21" s="263" t="s">
        <v>114</v>
      </c>
      <c r="H21" s="264">
        <v>5600</v>
      </c>
      <c r="I21" s="263" t="s">
        <v>376</v>
      </c>
      <c r="J21" s="263" t="s">
        <v>195</v>
      </c>
      <c r="K21" s="264">
        <v>5600</v>
      </c>
      <c r="L21" s="264">
        <v>5600</v>
      </c>
      <c r="M21" s="262">
        <v>0</v>
      </c>
      <c r="N21" s="262">
        <v>0</v>
      </c>
      <c r="O21" s="262">
        <v>0</v>
      </c>
      <c r="P21" s="262">
        <v>1680</v>
      </c>
      <c r="Q21" s="262">
        <v>3920</v>
      </c>
      <c r="R21" s="262">
        <v>580</v>
      </c>
      <c r="S21" s="262">
        <v>0</v>
      </c>
      <c r="T21" s="262">
        <v>3340</v>
      </c>
      <c r="U21" s="262">
        <v>0</v>
      </c>
      <c r="V21" s="262">
        <v>0</v>
      </c>
      <c r="W21" s="262" t="s">
        <v>401</v>
      </c>
      <c r="X21" s="262">
        <v>0</v>
      </c>
      <c r="Y21" s="262" t="s">
        <v>402</v>
      </c>
      <c r="Z21" s="262" t="s">
        <v>269</v>
      </c>
      <c r="AA21" s="282">
        <v>0</v>
      </c>
      <c r="AB21" s="282">
        <v>0</v>
      </c>
      <c r="AC21" s="262">
        <v>0</v>
      </c>
      <c r="AD21" s="262">
        <v>0</v>
      </c>
      <c r="AE21" s="262">
        <v>8000</v>
      </c>
      <c r="AF21" s="262">
        <v>2400</v>
      </c>
      <c r="AG21" s="262">
        <v>5</v>
      </c>
      <c r="AH21" s="262">
        <v>561</v>
      </c>
      <c r="AI21" s="262">
        <v>5034</v>
      </c>
      <c r="AJ21" s="262" t="s">
        <v>403</v>
      </c>
      <c r="AK21" s="262" t="s">
        <v>352</v>
      </c>
      <c r="AL21" s="262" t="s">
        <v>194</v>
      </c>
      <c r="AM21" s="262" t="s">
        <v>194</v>
      </c>
      <c r="AN21" s="262" t="s">
        <v>194</v>
      </c>
      <c r="AO21" s="262" t="s">
        <v>194</v>
      </c>
      <c r="AP21" s="262" t="s">
        <v>404</v>
      </c>
      <c r="AQ21" s="262" t="s">
        <v>405</v>
      </c>
      <c r="AR21" s="262" t="s">
        <v>406</v>
      </c>
      <c r="AS21" s="262" t="s">
        <v>407</v>
      </c>
      <c r="AT21" s="262" t="s">
        <v>408</v>
      </c>
      <c r="AU21" s="262" t="s">
        <v>409</v>
      </c>
      <c r="AV21" s="262" t="s">
        <v>193</v>
      </c>
      <c r="AW21" s="262" t="s">
        <v>193</v>
      </c>
      <c r="AX21" s="262" t="s">
        <v>220</v>
      </c>
      <c r="AY21" s="262" t="s">
        <v>113</v>
      </c>
      <c r="AZ21" s="262" t="s">
        <v>410</v>
      </c>
      <c r="BA21" s="262" t="s">
        <v>411</v>
      </c>
      <c r="BB21" s="262" t="s">
        <v>412</v>
      </c>
      <c r="BC21" s="262" t="s">
        <v>413</v>
      </c>
      <c r="BD21" s="262">
        <v>0</v>
      </c>
      <c r="BE21" s="262">
        <v>0</v>
      </c>
      <c r="BF21" s="262">
        <v>0</v>
      </c>
      <c r="BG21" s="262">
        <v>0</v>
      </c>
      <c r="BH21" s="262">
        <v>0</v>
      </c>
      <c r="BI21" s="262">
        <v>0</v>
      </c>
      <c r="BJ21" s="262">
        <v>0</v>
      </c>
      <c r="BK21" s="262">
        <v>0</v>
      </c>
      <c r="BL21" s="262">
        <v>0</v>
      </c>
      <c r="BM21" s="262">
        <v>0</v>
      </c>
      <c r="BN21" s="262">
        <v>0</v>
      </c>
      <c r="BO21" s="262">
        <v>0</v>
      </c>
      <c r="BP21" s="262">
        <v>0</v>
      </c>
      <c r="BQ21" s="262">
        <v>0</v>
      </c>
      <c r="BR21" s="262">
        <v>0</v>
      </c>
      <c r="BS21" s="262">
        <v>0</v>
      </c>
      <c r="BT21" s="262">
        <v>0</v>
      </c>
      <c r="BU21" s="262">
        <v>0</v>
      </c>
      <c r="BV21" s="262">
        <v>0</v>
      </c>
      <c r="BW21" s="262">
        <v>0</v>
      </c>
      <c r="BX21" s="262">
        <v>0</v>
      </c>
      <c r="BY21" s="262">
        <v>0</v>
      </c>
      <c r="BZ21" s="262">
        <v>0</v>
      </c>
      <c r="CA21" s="262">
        <v>0</v>
      </c>
      <c r="CB21" s="262">
        <v>0</v>
      </c>
      <c r="CC21" s="262">
        <v>0</v>
      </c>
      <c r="CD21" s="262">
        <v>0</v>
      </c>
      <c r="CE21" s="262">
        <v>0</v>
      </c>
      <c r="CF21" s="262">
        <v>0</v>
      </c>
      <c r="CG21" s="262">
        <v>0</v>
      </c>
      <c r="CH21" s="262">
        <v>3</v>
      </c>
      <c r="CI21" s="262">
        <v>3</v>
      </c>
      <c r="CJ21" s="262">
        <v>4</v>
      </c>
      <c r="CK21" s="262">
        <v>23</v>
      </c>
      <c r="CL21" s="262">
        <v>0</v>
      </c>
      <c r="CM21" s="262">
        <v>13</v>
      </c>
      <c r="CN21" s="262">
        <v>12</v>
      </c>
      <c r="CO21" s="262">
        <v>0</v>
      </c>
      <c r="CP21" s="262">
        <v>0</v>
      </c>
      <c r="CQ21" s="262">
        <v>0</v>
      </c>
      <c r="CR21" s="262">
        <v>0</v>
      </c>
      <c r="CS21" s="262">
        <v>0</v>
      </c>
      <c r="CT21" s="262">
        <v>0</v>
      </c>
      <c r="CU21" s="262">
        <v>0</v>
      </c>
      <c r="CV21" s="262">
        <v>0</v>
      </c>
      <c r="CW21" s="262">
        <v>0</v>
      </c>
      <c r="CX21" s="262">
        <v>0</v>
      </c>
      <c r="CY21" s="262">
        <v>0</v>
      </c>
      <c r="CZ21" s="262">
        <v>0</v>
      </c>
      <c r="DA21" s="262">
        <v>0</v>
      </c>
      <c r="DB21" s="262">
        <v>0</v>
      </c>
      <c r="DC21" s="262">
        <v>0</v>
      </c>
      <c r="DD21" s="262">
        <v>0</v>
      </c>
      <c r="DE21" s="262">
        <v>0</v>
      </c>
      <c r="DF21" s="262">
        <v>0</v>
      </c>
      <c r="DG21" s="262">
        <v>0</v>
      </c>
      <c r="DH21" s="262">
        <v>0</v>
      </c>
      <c r="DI21" s="262">
        <v>0</v>
      </c>
      <c r="DJ21" s="262">
        <v>0</v>
      </c>
      <c r="DK21" s="262">
        <v>0</v>
      </c>
      <c r="DL21" s="262">
        <v>2</v>
      </c>
      <c r="DM21" s="262">
        <v>2</v>
      </c>
      <c r="DN21" s="262">
        <v>5</v>
      </c>
      <c r="DO21" s="262">
        <v>1</v>
      </c>
      <c r="DP21" s="262">
        <v>0</v>
      </c>
      <c r="DQ21" s="262">
        <v>1</v>
      </c>
      <c r="DR21" s="262">
        <v>1</v>
      </c>
      <c r="DS21" s="262">
        <v>0</v>
      </c>
      <c r="DT21" s="262">
        <v>0</v>
      </c>
      <c r="DU21" s="262">
        <v>0</v>
      </c>
      <c r="DV21" s="262">
        <v>0</v>
      </c>
      <c r="DW21" s="262">
        <v>0</v>
      </c>
      <c r="DX21" s="262">
        <v>0</v>
      </c>
      <c r="DY21" s="262">
        <v>0</v>
      </c>
      <c r="DZ21" s="262">
        <v>0</v>
      </c>
      <c r="EA21" s="262">
        <v>0</v>
      </c>
      <c r="EB21" s="262">
        <v>0</v>
      </c>
      <c r="EC21" s="262">
        <v>0</v>
      </c>
      <c r="ED21" s="262">
        <v>0</v>
      </c>
      <c r="EE21" s="262">
        <v>0</v>
      </c>
      <c r="EF21" s="262">
        <v>0</v>
      </c>
      <c r="EG21" s="262">
        <v>0</v>
      </c>
      <c r="EH21" s="262">
        <v>0</v>
      </c>
      <c r="EI21" s="262">
        <v>0</v>
      </c>
      <c r="EJ21" s="262">
        <v>0</v>
      </c>
      <c r="EK21" s="262">
        <v>0</v>
      </c>
      <c r="EL21" s="262">
        <v>0</v>
      </c>
      <c r="EM21" s="262">
        <v>0</v>
      </c>
      <c r="EN21" s="262">
        <v>0</v>
      </c>
      <c r="EO21" s="296">
        <v>0</v>
      </c>
      <c r="EP21" s="262" t="s">
        <v>247</v>
      </c>
      <c r="EQ21" s="239" t="s">
        <v>247</v>
      </c>
      <c r="ER21" s="262" t="s">
        <v>247</v>
      </c>
      <c r="ES21" s="262" t="s">
        <v>307</v>
      </c>
      <c r="ET21" s="262">
        <v>0</v>
      </c>
      <c r="EU21" s="262" t="s">
        <v>307</v>
      </c>
      <c r="EV21" s="262" t="s">
        <v>307</v>
      </c>
      <c r="EW21" s="262">
        <v>0</v>
      </c>
      <c r="EX21" s="262">
        <v>0</v>
      </c>
      <c r="EY21" s="262">
        <v>0</v>
      </c>
      <c r="EZ21" s="262">
        <v>0</v>
      </c>
      <c r="FA21" s="262">
        <v>0</v>
      </c>
      <c r="FB21" s="262">
        <v>0</v>
      </c>
      <c r="FC21" s="262">
        <v>0</v>
      </c>
      <c r="FD21" s="262">
        <v>0</v>
      </c>
      <c r="FE21" s="262">
        <v>0</v>
      </c>
      <c r="FF21" s="262">
        <v>0</v>
      </c>
      <c r="FG21" s="262">
        <v>0</v>
      </c>
      <c r="FH21" s="262">
        <v>0</v>
      </c>
      <c r="FI21" s="262">
        <v>0</v>
      </c>
      <c r="FJ21" s="262">
        <v>0</v>
      </c>
      <c r="FK21" s="262">
        <v>0</v>
      </c>
      <c r="FL21" s="262">
        <v>0</v>
      </c>
      <c r="FM21" s="262">
        <v>0</v>
      </c>
      <c r="FN21" s="262">
        <v>0</v>
      </c>
      <c r="FO21" s="262">
        <v>0</v>
      </c>
      <c r="FP21" s="262">
        <v>0</v>
      </c>
      <c r="FQ21" s="262">
        <v>0</v>
      </c>
      <c r="FR21" s="262">
        <v>0</v>
      </c>
      <c r="FS21" s="296">
        <v>0</v>
      </c>
      <c r="FT21" s="297"/>
      <c r="FU21" s="297"/>
      <c r="FV21" s="234" t="s">
        <v>331</v>
      </c>
      <c r="FW21" s="234" t="s">
        <v>331</v>
      </c>
      <c r="FX21" s="231">
        <v>0</v>
      </c>
      <c r="FY21" s="231">
        <v>0</v>
      </c>
      <c r="FZ21" s="231">
        <v>0</v>
      </c>
      <c r="GA21" s="234">
        <v>0</v>
      </c>
      <c r="GB21" s="234" t="s">
        <v>335</v>
      </c>
      <c r="GC21" s="234" t="s">
        <v>251</v>
      </c>
      <c r="GD21" s="234" t="s">
        <v>251</v>
      </c>
      <c r="GE21" s="234" t="s">
        <v>251</v>
      </c>
      <c r="GF21" s="231">
        <v>4</v>
      </c>
      <c r="GG21" s="234">
        <v>3</v>
      </c>
      <c r="GH21" s="234" t="s">
        <v>253</v>
      </c>
      <c r="GI21" s="234" t="s">
        <v>251</v>
      </c>
      <c r="GJ21" s="234" t="s">
        <v>253</v>
      </c>
      <c r="GK21" s="234" t="s">
        <v>251</v>
      </c>
      <c r="GL21" s="234" t="s">
        <v>251</v>
      </c>
      <c r="GM21" s="234" t="s">
        <v>251</v>
      </c>
      <c r="GN21" s="234" t="s">
        <v>251</v>
      </c>
      <c r="GO21" s="234" t="s">
        <v>253</v>
      </c>
      <c r="GP21" s="234" t="s">
        <v>251</v>
      </c>
      <c r="GQ21" s="234" t="s">
        <v>251</v>
      </c>
      <c r="GR21" s="234" t="s">
        <v>253</v>
      </c>
      <c r="GS21" s="234" t="s">
        <v>251</v>
      </c>
      <c r="GT21" s="234" t="s">
        <v>251</v>
      </c>
      <c r="GU21" s="234" t="s">
        <v>251</v>
      </c>
      <c r="GV21" s="234" t="s">
        <v>251</v>
      </c>
      <c r="GW21" s="234" t="s">
        <v>251</v>
      </c>
      <c r="GX21" s="234" t="s">
        <v>251</v>
      </c>
      <c r="GY21" s="231">
        <v>0</v>
      </c>
      <c r="GZ21" s="234" t="s">
        <v>251</v>
      </c>
      <c r="HA21" s="234" t="s">
        <v>251</v>
      </c>
      <c r="HB21" s="234" t="s">
        <v>251</v>
      </c>
      <c r="HC21" s="234" t="s">
        <v>251</v>
      </c>
      <c r="HD21" s="234" t="s">
        <v>251</v>
      </c>
      <c r="HE21" s="231" t="s">
        <v>251</v>
      </c>
      <c r="HF21" s="231" t="s">
        <v>251</v>
      </c>
      <c r="HG21" s="231" t="s">
        <v>251</v>
      </c>
      <c r="HH21" s="231" t="s">
        <v>251</v>
      </c>
      <c r="HI21" s="231" t="s">
        <v>251</v>
      </c>
      <c r="HJ21" s="231"/>
      <c r="HK21" s="231" t="s">
        <v>249</v>
      </c>
      <c r="HL21" s="231" t="s">
        <v>262</v>
      </c>
      <c r="HM21" s="231">
        <v>0</v>
      </c>
      <c r="HN21" s="234">
        <v>0</v>
      </c>
      <c r="HO21" s="234">
        <v>0</v>
      </c>
      <c r="HP21" s="234">
        <v>0</v>
      </c>
      <c r="HQ21" s="234">
        <v>0</v>
      </c>
      <c r="HR21" s="234">
        <v>0</v>
      </c>
      <c r="HS21" s="234">
        <v>0</v>
      </c>
      <c r="HT21" s="234">
        <v>0</v>
      </c>
      <c r="HU21" s="234">
        <v>0</v>
      </c>
      <c r="HV21" s="234">
        <v>0</v>
      </c>
      <c r="HW21" s="234">
        <v>0</v>
      </c>
      <c r="HX21" s="234">
        <v>0</v>
      </c>
      <c r="HY21" s="234">
        <v>0</v>
      </c>
      <c r="HZ21" s="234">
        <v>0</v>
      </c>
      <c r="IA21" s="234">
        <v>0</v>
      </c>
      <c r="IB21" s="234">
        <v>0</v>
      </c>
      <c r="IC21" s="234">
        <v>0</v>
      </c>
      <c r="ID21" s="234">
        <v>0</v>
      </c>
      <c r="IE21" s="234">
        <v>0</v>
      </c>
      <c r="IF21" s="234">
        <v>0</v>
      </c>
      <c r="IG21" s="234">
        <v>0</v>
      </c>
      <c r="IH21" s="234">
        <v>0</v>
      </c>
      <c r="II21" s="234">
        <v>0</v>
      </c>
      <c r="IJ21" s="234">
        <v>0</v>
      </c>
      <c r="IK21" s="234">
        <v>0</v>
      </c>
      <c r="IL21" s="234">
        <v>0</v>
      </c>
      <c r="IM21" s="234">
        <v>0</v>
      </c>
      <c r="IN21" s="234">
        <v>0</v>
      </c>
      <c r="IO21" s="234">
        <v>5</v>
      </c>
      <c r="IP21" s="234">
        <v>4</v>
      </c>
      <c r="IQ21" s="234">
        <v>0</v>
      </c>
      <c r="IR21" s="234">
        <v>0</v>
      </c>
      <c r="IS21" s="234">
        <v>0</v>
      </c>
      <c r="IT21" s="234">
        <v>0</v>
      </c>
      <c r="IU21" s="234">
        <v>0</v>
      </c>
      <c r="IV21" s="234">
        <v>0</v>
      </c>
      <c r="IW21" s="234">
        <v>0</v>
      </c>
      <c r="IX21" s="234">
        <v>0</v>
      </c>
      <c r="IY21" s="234">
        <v>0</v>
      </c>
      <c r="IZ21" s="234">
        <v>0</v>
      </c>
      <c r="JA21" s="234">
        <v>0</v>
      </c>
      <c r="JB21" s="234">
        <v>0</v>
      </c>
      <c r="JC21" s="234">
        <v>0</v>
      </c>
      <c r="JD21" s="234">
        <v>0</v>
      </c>
      <c r="JE21" s="234">
        <v>0</v>
      </c>
      <c r="JF21" s="234">
        <v>0</v>
      </c>
      <c r="JG21" s="234">
        <v>0</v>
      </c>
      <c r="JH21" s="234">
        <v>0</v>
      </c>
      <c r="JI21" s="234">
        <v>0</v>
      </c>
      <c r="JJ21" s="234">
        <v>0</v>
      </c>
      <c r="JK21" s="234">
        <v>0</v>
      </c>
      <c r="JL21" s="234">
        <v>0</v>
      </c>
      <c r="JM21" s="234">
        <v>0</v>
      </c>
      <c r="JN21" s="234">
        <v>0</v>
      </c>
      <c r="JO21" s="234">
        <v>0</v>
      </c>
      <c r="JP21" s="234">
        <v>0</v>
      </c>
      <c r="JQ21" s="234">
        <v>0</v>
      </c>
      <c r="JR21" s="234">
        <v>0</v>
      </c>
      <c r="JS21" s="234" t="s">
        <v>414</v>
      </c>
      <c r="JT21" s="234" t="s">
        <v>415</v>
      </c>
      <c r="JU21" s="234">
        <v>0</v>
      </c>
      <c r="JV21" s="234">
        <v>0</v>
      </c>
      <c r="JW21" s="234">
        <v>0</v>
      </c>
      <c r="JX21" s="234">
        <v>0</v>
      </c>
      <c r="JY21" s="234">
        <v>0</v>
      </c>
      <c r="JZ21" s="234">
        <v>0</v>
      </c>
      <c r="KA21" s="234">
        <v>0</v>
      </c>
      <c r="KB21" s="234">
        <v>0</v>
      </c>
      <c r="KC21" s="234">
        <v>0</v>
      </c>
      <c r="KD21" s="234">
        <v>0</v>
      </c>
      <c r="KE21" s="234">
        <v>0</v>
      </c>
      <c r="KF21" s="234">
        <v>0</v>
      </c>
      <c r="KG21" s="234">
        <v>0</v>
      </c>
      <c r="KH21" s="234">
        <v>0</v>
      </c>
      <c r="KI21" s="234">
        <v>0</v>
      </c>
      <c r="KJ21" s="234">
        <v>0</v>
      </c>
      <c r="KK21" s="234">
        <v>0</v>
      </c>
      <c r="KL21" s="234">
        <v>0</v>
      </c>
      <c r="KM21" s="234">
        <v>0</v>
      </c>
      <c r="KN21" s="234">
        <v>0</v>
      </c>
      <c r="KO21" s="234">
        <v>0</v>
      </c>
      <c r="KP21" s="234">
        <v>0</v>
      </c>
      <c r="KQ21" s="234">
        <v>0</v>
      </c>
      <c r="KR21" s="234">
        <v>0</v>
      </c>
      <c r="KS21" s="234">
        <v>0</v>
      </c>
      <c r="KT21" s="234">
        <v>0</v>
      </c>
      <c r="KU21" s="234">
        <v>0</v>
      </c>
      <c r="KV21" s="234">
        <v>0</v>
      </c>
      <c r="KW21" s="234" t="s">
        <v>238</v>
      </c>
      <c r="KX21" s="234" t="s">
        <v>254</v>
      </c>
      <c r="KY21" s="234">
        <v>0</v>
      </c>
      <c r="KZ21" s="234">
        <v>0</v>
      </c>
      <c r="LA21" s="234">
        <v>0</v>
      </c>
      <c r="LB21" s="234">
        <v>0</v>
      </c>
      <c r="LC21" s="234">
        <v>0</v>
      </c>
      <c r="LD21" s="234">
        <v>0</v>
      </c>
      <c r="LE21" s="234">
        <v>0</v>
      </c>
      <c r="LF21" s="234">
        <v>0</v>
      </c>
      <c r="LG21" s="234">
        <v>0</v>
      </c>
      <c r="LH21" s="234">
        <v>0</v>
      </c>
      <c r="LI21" s="234">
        <v>0</v>
      </c>
      <c r="LJ21" s="234">
        <v>0</v>
      </c>
      <c r="LK21" s="234">
        <v>0</v>
      </c>
      <c r="LL21" s="234">
        <v>0</v>
      </c>
      <c r="LM21" s="234">
        <v>0</v>
      </c>
      <c r="LN21" s="234">
        <v>0</v>
      </c>
      <c r="LO21" s="234">
        <v>0</v>
      </c>
      <c r="LP21" s="234">
        <v>0</v>
      </c>
      <c r="LQ21" s="234">
        <v>0</v>
      </c>
      <c r="LR21" s="234">
        <v>0</v>
      </c>
      <c r="LS21" s="234">
        <v>0</v>
      </c>
      <c r="LT21" s="234">
        <v>0</v>
      </c>
      <c r="LU21" s="234">
        <v>0</v>
      </c>
      <c r="LV21" s="234">
        <v>0</v>
      </c>
      <c r="LW21" s="234">
        <v>0</v>
      </c>
      <c r="LX21" s="234">
        <v>0</v>
      </c>
      <c r="LY21" s="234">
        <v>0</v>
      </c>
      <c r="LZ21" s="234">
        <v>0</v>
      </c>
      <c r="MA21" s="234">
        <v>300</v>
      </c>
      <c r="MB21" s="234">
        <v>280</v>
      </c>
      <c r="MC21" s="234">
        <v>0</v>
      </c>
      <c r="MD21" s="234">
        <v>0</v>
      </c>
      <c r="ME21" s="234">
        <v>0</v>
      </c>
      <c r="MF21" s="234">
        <v>0</v>
      </c>
      <c r="MG21" s="234">
        <v>0</v>
      </c>
      <c r="MH21" s="234">
        <v>0</v>
      </c>
      <c r="MI21" s="234">
        <v>0</v>
      </c>
      <c r="MJ21" s="234">
        <v>0</v>
      </c>
      <c r="MK21" s="234">
        <v>0</v>
      </c>
      <c r="ML21" s="234">
        <v>0</v>
      </c>
      <c r="MM21" s="234">
        <v>0</v>
      </c>
      <c r="MN21" s="234">
        <v>0</v>
      </c>
      <c r="MO21" s="234">
        <v>0</v>
      </c>
      <c r="MP21" s="234">
        <v>0</v>
      </c>
      <c r="MQ21" s="234">
        <v>0</v>
      </c>
      <c r="MR21" s="234">
        <v>0</v>
      </c>
      <c r="MS21" s="234">
        <v>0</v>
      </c>
      <c r="MT21" s="234">
        <v>0</v>
      </c>
      <c r="MU21" s="234">
        <v>0</v>
      </c>
      <c r="MV21" s="234">
        <v>0</v>
      </c>
      <c r="MW21" s="234">
        <v>0</v>
      </c>
      <c r="MX21" s="234">
        <v>0</v>
      </c>
      <c r="MY21" s="234">
        <v>0</v>
      </c>
      <c r="MZ21" s="234">
        <v>0</v>
      </c>
      <c r="NA21" s="234">
        <v>0</v>
      </c>
      <c r="NB21" s="234">
        <v>0</v>
      </c>
      <c r="NC21" s="234">
        <v>0</v>
      </c>
      <c r="ND21" s="234">
        <v>0</v>
      </c>
      <c r="NE21" s="234" t="s">
        <v>253</v>
      </c>
      <c r="NF21" s="234" t="s">
        <v>253</v>
      </c>
      <c r="NG21" s="234">
        <v>0</v>
      </c>
      <c r="NH21" s="234">
        <v>0</v>
      </c>
      <c r="NI21" s="234">
        <v>0</v>
      </c>
      <c r="NJ21" s="234">
        <v>0</v>
      </c>
      <c r="NK21" s="234">
        <v>0</v>
      </c>
      <c r="NL21" s="234">
        <v>0</v>
      </c>
      <c r="NM21" s="234">
        <v>0</v>
      </c>
      <c r="NN21" s="234">
        <v>0</v>
      </c>
      <c r="NO21" s="234">
        <v>0</v>
      </c>
      <c r="NP21" s="234">
        <v>0</v>
      </c>
      <c r="NQ21" s="234">
        <v>0</v>
      </c>
      <c r="NR21" s="234">
        <v>0</v>
      </c>
      <c r="NS21" s="234">
        <v>0</v>
      </c>
      <c r="NT21" s="234">
        <v>0</v>
      </c>
      <c r="NU21" s="234">
        <v>0</v>
      </c>
      <c r="NV21" s="234">
        <v>0</v>
      </c>
      <c r="NW21" s="234">
        <v>0</v>
      </c>
      <c r="NX21" s="234">
        <v>0</v>
      </c>
      <c r="NY21" s="234">
        <v>0</v>
      </c>
      <c r="NZ21" s="234">
        <v>0</v>
      </c>
      <c r="OA21" s="234">
        <v>0</v>
      </c>
      <c r="OB21" s="234">
        <v>0</v>
      </c>
      <c r="OC21" s="234">
        <v>0</v>
      </c>
      <c r="OD21" s="234">
        <v>0</v>
      </c>
      <c r="OE21" s="234">
        <v>0</v>
      </c>
      <c r="OF21" s="234">
        <v>0</v>
      </c>
      <c r="OG21" s="234">
        <v>0</v>
      </c>
      <c r="OH21" s="234">
        <v>0</v>
      </c>
      <c r="OI21" s="234">
        <v>0</v>
      </c>
      <c r="OJ21" s="234">
        <v>0</v>
      </c>
      <c r="OK21" s="234">
        <v>0</v>
      </c>
      <c r="OL21" s="234">
        <v>0</v>
      </c>
      <c r="OM21" s="234">
        <v>0</v>
      </c>
      <c r="ON21" s="234">
        <v>0</v>
      </c>
      <c r="OO21" s="234">
        <v>0</v>
      </c>
      <c r="OP21" s="234">
        <v>0</v>
      </c>
      <c r="OQ21" s="234">
        <v>0</v>
      </c>
      <c r="OR21" s="234">
        <v>0</v>
      </c>
      <c r="OS21" s="234">
        <v>0</v>
      </c>
      <c r="OT21" s="234">
        <v>0</v>
      </c>
      <c r="OU21" s="234">
        <v>0</v>
      </c>
      <c r="OV21" s="234">
        <v>0</v>
      </c>
      <c r="OW21" s="234">
        <v>0</v>
      </c>
      <c r="OX21" s="234">
        <v>0</v>
      </c>
      <c r="OY21" s="234">
        <v>0</v>
      </c>
      <c r="OZ21" s="234">
        <v>0</v>
      </c>
      <c r="PA21" s="234">
        <v>0</v>
      </c>
      <c r="PB21" s="234">
        <v>0</v>
      </c>
      <c r="PC21" s="234">
        <v>0</v>
      </c>
      <c r="PD21" s="234">
        <v>0</v>
      </c>
      <c r="PE21" s="234">
        <v>0</v>
      </c>
      <c r="PF21" s="234">
        <v>0</v>
      </c>
      <c r="PG21" s="234">
        <v>0</v>
      </c>
      <c r="PH21" s="234">
        <v>0</v>
      </c>
      <c r="PI21" s="234">
        <v>0</v>
      </c>
      <c r="PJ21" s="234">
        <v>0</v>
      </c>
      <c r="PK21" s="234">
        <v>0</v>
      </c>
      <c r="PL21" s="234">
        <v>0</v>
      </c>
    </row>
    <row r="22" spans="1:428" s="234" customFormat="1" ht="12" customHeight="1">
      <c r="A22" s="234">
        <f t="shared" si="2"/>
        <v>22</v>
      </c>
      <c r="B22" s="235"/>
      <c r="C22" s="262">
        <v>22</v>
      </c>
      <c r="D22" s="262">
        <v>1908310014</v>
      </c>
      <c r="E22" s="262" t="s">
        <v>113</v>
      </c>
      <c r="F22" s="263" t="s">
        <v>400</v>
      </c>
      <c r="G22" s="263" t="s">
        <v>114</v>
      </c>
      <c r="H22" s="264">
        <v>5600</v>
      </c>
      <c r="I22" s="263" t="s">
        <v>376</v>
      </c>
      <c r="J22" s="263" t="s">
        <v>208</v>
      </c>
      <c r="K22" s="264">
        <v>0</v>
      </c>
      <c r="L22" s="264">
        <v>-600</v>
      </c>
      <c r="M22" s="262">
        <v>0</v>
      </c>
      <c r="N22" s="262">
        <v>0</v>
      </c>
      <c r="O22" s="262"/>
      <c r="P22" s="262">
        <v>1680</v>
      </c>
      <c r="Q22" s="262">
        <v>3920</v>
      </c>
      <c r="R22" s="262">
        <v>580</v>
      </c>
      <c r="S22" s="262">
        <v>0</v>
      </c>
      <c r="T22" s="262">
        <v>3340</v>
      </c>
      <c r="U22" s="262"/>
      <c r="V22" s="262"/>
      <c r="W22" s="262" t="s">
        <v>416</v>
      </c>
      <c r="X22" s="262"/>
      <c r="Y22" s="262" t="s">
        <v>417</v>
      </c>
      <c r="Z22" s="262" t="s">
        <v>418</v>
      </c>
      <c r="AA22" s="282"/>
      <c r="AB22" s="282"/>
      <c r="AC22" s="262"/>
      <c r="AD22" s="262"/>
      <c r="AE22" s="262"/>
      <c r="AF22" s="262"/>
      <c r="AG22" s="262"/>
      <c r="AH22" s="262"/>
      <c r="AI22" s="262"/>
      <c r="AJ22" s="262">
        <v>1</v>
      </c>
      <c r="AK22" s="262">
        <v>5600</v>
      </c>
      <c r="AL22" s="262" t="s">
        <v>194</v>
      </c>
      <c r="AM22" s="262" t="s">
        <v>194</v>
      </c>
      <c r="AN22" s="262" t="s">
        <v>194</v>
      </c>
      <c r="AO22" s="262" t="s">
        <v>194</v>
      </c>
      <c r="AP22" s="262">
        <v>2338</v>
      </c>
      <c r="AQ22" s="262">
        <v>501</v>
      </c>
      <c r="AR22" s="262">
        <v>334</v>
      </c>
      <c r="AS22" s="262">
        <v>167</v>
      </c>
      <c r="AT22" s="262">
        <v>0</v>
      </c>
      <c r="AU22" s="262">
        <v>0</v>
      </c>
      <c r="AV22" s="262">
        <v>0</v>
      </c>
      <c r="AW22" s="262">
        <v>0</v>
      </c>
      <c r="AX22" s="262">
        <v>0</v>
      </c>
      <c r="AY22" s="262">
        <v>0</v>
      </c>
      <c r="AZ22" s="262">
        <v>0</v>
      </c>
      <c r="BA22" s="262">
        <v>0</v>
      </c>
      <c r="BB22" s="262">
        <v>0</v>
      </c>
      <c r="BC22" s="262">
        <v>0</v>
      </c>
      <c r="BD22" s="262">
        <v>0</v>
      </c>
      <c r="BE22" s="262">
        <v>0</v>
      </c>
      <c r="BF22" s="262">
        <v>0</v>
      </c>
      <c r="BG22" s="262">
        <v>0</v>
      </c>
      <c r="BH22" s="262">
        <v>0</v>
      </c>
      <c r="BI22" s="262">
        <v>0</v>
      </c>
      <c r="BJ22" s="262">
        <v>0</v>
      </c>
      <c r="BK22" s="262">
        <v>0</v>
      </c>
      <c r="BL22" s="262">
        <v>0</v>
      </c>
      <c r="BM22" s="262">
        <v>0</v>
      </c>
      <c r="BN22" s="262">
        <v>0</v>
      </c>
      <c r="BO22" s="262">
        <v>0</v>
      </c>
      <c r="BP22" s="262">
        <v>0</v>
      </c>
      <c r="BQ22" s="262">
        <v>0</v>
      </c>
      <c r="BR22" s="262">
        <v>0</v>
      </c>
      <c r="BS22" s="262">
        <v>0</v>
      </c>
      <c r="BT22" s="262">
        <v>0</v>
      </c>
      <c r="BU22" s="262">
        <v>0</v>
      </c>
      <c r="BV22" s="262">
        <v>0</v>
      </c>
      <c r="BW22" s="262">
        <v>0</v>
      </c>
      <c r="BX22" s="262">
        <v>0</v>
      </c>
      <c r="BY22" s="262">
        <v>0</v>
      </c>
      <c r="BZ22" s="262">
        <v>0</v>
      </c>
      <c r="CA22" s="262">
        <v>0</v>
      </c>
      <c r="CB22" s="262">
        <v>0</v>
      </c>
      <c r="CC22" s="262">
        <v>0</v>
      </c>
      <c r="CD22" s="262">
        <v>0</v>
      </c>
      <c r="CE22" s="262">
        <v>0</v>
      </c>
      <c r="CF22" s="262">
        <v>0</v>
      </c>
      <c r="CG22" s="262">
        <v>0</v>
      </c>
      <c r="CH22" s="262">
        <v>3</v>
      </c>
      <c r="CI22" s="262">
        <v>3</v>
      </c>
      <c r="CJ22" s="262">
        <v>4</v>
      </c>
      <c r="CK22" s="262">
        <v>0</v>
      </c>
      <c r="CL22" s="262">
        <v>0</v>
      </c>
      <c r="CM22" s="262">
        <v>0</v>
      </c>
      <c r="CN22" s="262">
        <v>0</v>
      </c>
      <c r="CO22" s="262">
        <v>0</v>
      </c>
      <c r="CP22" s="262">
        <v>0</v>
      </c>
      <c r="CQ22" s="262">
        <v>0</v>
      </c>
      <c r="CR22" s="262">
        <v>0</v>
      </c>
      <c r="CS22" s="262">
        <v>0</v>
      </c>
      <c r="CT22" s="262">
        <v>0</v>
      </c>
      <c r="CU22" s="262">
        <v>0</v>
      </c>
      <c r="CV22" s="262">
        <v>0</v>
      </c>
      <c r="CW22" s="262">
        <v>0</v>
      </c>
      <c r="CX22" s="262">
        <v>0</v>
      </c>
      <c r="CY22" s="262">
        <v>0</v>
      </c>
      <c r="CZ22" s="262">
        <v>0</v>
      </c>
      <c r="DA22" s="262">
        <v>0</v>
      </c>
      <c r="DB22" s="262">
        <v>0</v>
      </c>
      <c r="DC22" s="262">
        <v>0</v>
      </c>
      <c r="DD22" s="262">
        <v>0</v>
      </c>
      <c r="DE22" s="262">
        <v>0</v>
      </c>
      <c r="DF22" s="262">
        <v>0</v>
      </c>
      <c r="DG22" s="262">
        <v>0</v>
      </c>
      <c r="DH22" s="262">
        <v>0</v>
      </c>
      <c r="DI22" s="262">
        <v>0</v>
      </c>
      <c r="DJ22" s="262">
        <v>0</v>
      </c>
      <c r="DK22" s="262">
        <v>0</v>
      </c>
      <c r="DL22" s="262">
        <v>2</v>
      </c>
      <c r="DM22" s="262">
        <v>2</v>
      </c>
      <c r="DN22" s="262">
        <v>5</v>
      </c>
      <c r="DO22" s="262">
        <v>0</v>
      </c>
      <c r="DP22" s="262">
        <v>0</v>
      </c>
      <c r="DQ22" s="262">
        <v>0</v>
      </c>
      <c r="DR22" s="262">
        <v>0</v>
      </c>
      <c r="DS22" s="262">
        <v>0</v>
      </c>
      <c r="DT22" s="262">
        <v>0</v>
      </c>
      <c r="DU22" s="262">
        <v>0</v>
      </c>
      <c r="DV22" s="262">
        <v>0</v>
      </c>
      <c r="DW22" s="262">
        <v>0</v>
      </c>
      <c r="DX22" s="262">
        <v>0</v>
      </c>
      <c r="DY22" s="262">
        <v>0</v>
      </c>
      <c r="DZ22" s="262">
        <v>0</v>
      </c>
      <c r="EA22" s="262">
        <v>0</v>
      </c>
      <c r="EB22" s="262">
        <v>0</v>
      </c>
      <c r="EC22" s="262">
        <v>0</v>
      </c>
      <c r="ED22" s="262">
        <v>0</v>
      </c>
      <c r="EE22" s="262">
        <v>0</v>
      </c>
      <c r="EF22" s="262">
        <v>0</v>
      </c>
      <c r="EG22" s="262">
        <v>0</v>
      </c>
      <c r="EH22" s="262">
        <v>0</v>
      </c>
      <c r="EI22" s="262">
        <v>0</v>
      </c>
      <c r="EJ22" s="262">
        <v>0</v>
      </c>
      <c r="EK22" s="262">
        <v>0</v>
      </c>
      <c r="EL22" s="262">
        <v>0</v>
      </c>
      <c r="EM22" s="262">
        <v>0</v>
      </c>
      <c r="EN22" s="262">
        <v>0</v>
      </c>
      <c r="EO22" s="296">
        <v>0</v>
      </c>
      <c r="EP22" s="262" t="s">
        <v>247</v>
      </c>
      <c r="EQ22" s="239" t="s">
        <v>247</v>
      </c>
      <c r="ER22" s="262" t="s">
        <v>247</v>
      </c>
      <c r="ES22" s="262" t="s">
        <v>251</v>
      </c>
      <c r="ET22" s="262" t="s">
        <v>251</v>
      </c>
      <c r="EU22" s="262" t="s">
        <v>251</v>
      </c>
      <c r="EV22" s="262" t="s">
        <v>251</v>
      </c>
      <c r="EW22" s="262" t="s">
        <v>251</v>
      </c>
      <c r="EX22" s="262" t="s">
        <v>251</v>
      </c>
      <c r="EY22" s="262" t="s">
        <v>251</v>
      </c>
      <c r="EZ22" s="262" t="s">
        <v>251</v>
      </c>
      <c r="FA22" s="262" t="s">
        <v>251</v>
      </c>
      <c r="FB22" s="262" t="s">
        <v>251</v>
      </c>
      <c r="FC22" s="262" t="s">
        <v>251</v>
      </c>
      <c r="FD22" s="262" t="s">
        <v>251</v>
      </c>
      <c r="FE22" s="262" t="s">
        <v>251</v>
      </c>
      <c r="FF22" s="262" t="s">
        <v>251</v>
      </c>
      <c r="FG22" s="262" t="s">
        <v>251</v>
      </c>
      <c r="FH22" s="262" t="s">
        <v>251</v>
      </c>
      <c r="FI22" s="262" t="s">
        <v>251</v>
      </c>
      <c r="FJ22" s="262" t="s">
        <v>251</v>
      </c>
      <c r="FK22" s="262" t="s">
        <v>251</v>
      </c>
      <c r="FL22" s="262" t="s">
        <v>251</v>
      </c>
      <c r="FM22" s="262" t="s">
        <v>251</v>
      </c>
      <c r="FN22" s="262" t="s">
        <v>251</v>
      </c>
      <c r="FO22" s="262" t="s">
        <v>251</v>
      </c>
      <c r="FP22" s="262" t="s">
        <v>251</v>
      </c>
      <c r="FQ22" s="262" t="s">
        <v>251</v>
      </c>
      <c r="FR22" s="262" t="s">
        <v>251</v>
      </c>
      <c r="FS22" s="296" t="s">
        <v>251</v>
      </c>
      <c r="FT22" s="297"/>
      <c r="FU22" s="297"/>
      <c r="FX22" s="231"/>
      <c r="FY22" s="231"/>
      <c r="FZ22" s="231"/>
      <c r="GF22" s="231"/>
      <c r="GY22" s="231"/>
      <c r="HE22" s="231"/>
      <c r="HF22" s="231"/>
      <c r="HG22" s="231"/>
      <c r="HH22" s="231"/>
      <c r="HI22" s="231"/>
      <c r="HJ22" s="231"/>
      <c r="HK22" s="231"/>
      <c r="HL22" s="231"/>
      <c r="HM22" s="231"/>
    </row>
    <row r="23" spans="1:428" s="234" customFormat="1" ht="12" customHeight="1">
      <c r="A23" s="234">
        <f t="shared" si="2"/>
        <v>23</v>
      </c>
      <c r="B23" s="235"/>
      <c r="C23" s="262">
        <v>23</v>
      </c>
      <c r="D23" s="262">
        <v>1908310015</v>
      </c>
      <c r="E23" s="262" t="s">
        <v>113</v>
      </c>
      <c r="F23" s="263" t="s">
        <v>419</v>
      </c>
      <c r="G23" s="263" t="s">
        <v>114</v>
      </c>
      <c r="H23" s="264">
        <v>5600</v>
      </c>
      <c r="I23" s="263" t="s">
        <v>376</v>
      </c>
      <c r="J23" s="263" t="s">
        <v>225</v>
      </c>
      <c r="K23" s="264">
        <v>5600</v>
      </c>
      <c r="L23" s="264">
        <v>5600</v>
      </c>
      <c r="M23" s="262">
        <v>0</v>
      </c>
      <c r="N23" s="262">
        <v>0</v>
      </c>
      <c r="O23" s="262">
        <v>0</v>
      </c>
      <c r="P23" s="262">
        <v>1680</v>
      </c>
      <c r="Q23" s="262">
        <v>3920</v>
      </c>
      <c r="R23" s="262">
        <v>580</v>
      </c>
      <c r="S23" s="262">
        <v>0</v>
      </c>
      <c r="T23" s="262">
        <v>3340</v>
      </c>
      <c r="U23" s="262">
        <v>0</v>
      </c>
      <c r="V23" s="262">
        <v>0</v>
      </c>
      <c r="W23" s="262" t="s">
        <v>420</v>
      </c>
      <c r="X23" s="262">
        <v>0</v>
      </c>
      <c r="Y23" s="262" t="s">
        <v>421</v>
      </c>
      <c r="Z23" s="262" t="s">
        <v>418</v>
      </c>
      <c r="AA23" s="282">
        <v>0</v>
      </c>
      <c r="AB23" s="282">
        <v>0</v>
      </c>
      <c r="AC23" s="262">
        <v>0</v>
      </c>
      <c r="AD23" s="262">
        <v>0</v>
      </c>
      <c r="AE23" s="262">
        <v>0</v>
      </c>
      <c r="AF23" s="262">
        <v>0</v>
      </c>
      <c r="AG23" s="262">
        <v>0</v>
      </c>
      <c r="AH23" s="262">
        <v>0</v>
      </c>
      <c r="AI23" s="262">
        <v>0</v>
      </c>
      <c r="AJ23" s="262">
        <v>1</v>
      </c>
      <c r="AK23" s="262" t="s">
        <v>194</v>
      </c>
      <c r="AL23" s="262">
        <v>5600</v>
      </c>
      <c r="AM23" s="262" t="s">
        <v>194</v>
      </c>
      <c r="AN23" s="262" t="s">
        <v>194</v>
      </c>
      <c r="AO23" s="262" t="s">
        <v>194</v>
      </c>
      <c r="AP23" s="262">
        <v>2338</v>
      </c>
      <c r="AQ23" s="262">
        <v>501</v>
      </c>
      <c r="AR23" s="262">
        <v>334</v>
      </c>
      <c r="AS23" s="262">
        <v>167</v>
      </c>
      <c r="AT23" s="262">
        <v>0</v>
      </c>
      <c r="AU23" s="262">
        <v>0</v>
      </c>
      <c r="AV23" s="262">
        <v>0</v>
      </c>
      <c r="AW23" s="262">
        <v>0</v>
      </c>
      <c r="AX23" s="262">
        <v>0</v>
      </c>
      <c r="AY23" s="262">
        <v>0</v>
      </c>
      <c r="AZ23" s="262">
        <v>0</v>
      </c>
      <c r="BA23" s="262">
        <v>0</v>
      </c>
      <c r="BB23" s="262">
        <v>0</v>
      </c>
      <c r="BC23" s="262">
        <v>0</v>
      </c>
      <c r="BD23" s="262">
        <v>0</v>
      </c>
      <c r="BE23" s="262">
        <v>0</v>
      </c>
      <c r="BF23" s="262">
        <v>0</v>
      </c>
      <c r="BG23" s="262">
        <v>0</v>
      </c>
      <c r="BH23" s="262">
        <v>0</v>
      </c>
      <c r="BI23" s="262">
        <v>0</v>
      </c>
      <c r="BJ23" s="262">
        <v>0</v>
      </c>
      <c r="BK23" s="262">
        <v>0</v>
      </c>
      <c r="BL23" s="262">
        <v>0</v>
      </c>
      <c r="BM23" s="262">
        <v>0</v>
      </c>
      <c r="BN23" s="262">
        <v>0</v>
      </c>
      <c r="BO23" s="262">
        <v>0</v>
      </c>
      <c r="BP23" s="262">
        <v>0</v>
      </c>
      <c r="BQ23" s="262">
        <v>0</v>
      </c>
      <c r="BR23" s="262">
        <v>0</v>
      </c>
      <c r="BS23" s="262">
        <v>0</v>
      </c>
      <c r="BT23" s="262">
        <v>0</v>
      </c>
      <c r="BU23" s="262">
        <v>0</v>
      </c>
      <c r="BV23" s="262">
        <v>0</v>
      </c>
      <c r="BW23" s="262">
        <v>0</v>
      </c>
      <c r="BX23" s="262">
        <v>0</v>
      </c>
      <c r="BY23" s="262">
        <v>0</v>
      </c>
      <c r="BZ23" s="262">
        <v>0</v>
      </c>
      <c r="CA23" s="262">
        <v>0</v>
      </c>
      <c r="CB23" s="262">
        <v>0</v>
      </c>
      <c r="CC23" s="262">
        <v>0</v>
      </c>
      <c r="CD23" s="262">
        <v>0</v>
      </c>
      <c r="CE23" s="262">
        <v>0</v>
      </c>
      <c r="CF23" s="262">
        <v>0</v>
      </c>
      <c r="CG23" s="262">
        <v>0</v>
      </c>
      <c r="CH23" s="262">
        <v>3</v>
      </c>
      <c r="CI23" s="262">
        <v>3</v>
      </c>
      <c r="CJ23" s="262">
        <v>4</v>
      </c>
      <c r="CK23" s="262">
        <v>0</v>
      </c>
      <c r="CL23" s="262">
        <v>0</v>
      </c>
      <c r="CM23" s="262">
        <v>0</v>
      </c>
      <c r="CN23" s="262">
        <v>0</v>
      </c>
      <c r="CO23" s="262">
        <v>0</v>
      </c>
      <c r="CP23" s="262">
        <v>0</v>
      </c>
      <c r="CQ23" s="262">
        <v>0</v>
      </c>
      <c r="CR23" s="262">
        <v>0</v>
      </c>
      <c r="CS23" s="262">
        <v>0</v>
      </c>
      <c r="CT23" s="262">
        <v>0</v>
      </c>
      <c r="CU23" s="262">
        <v>0</v>
      </c>
      <c r="CV23" s="262">
        <v>0</v>
      </c>
      <c r="CW23" s="262">
        <v>0</v>
      </c>
      <c r="CX23" s="262">
        <v>0</v>
      </c>
      <c r="CY23" s="262">
        <v>0</v>
      </c>
      <c r="CZ23" s="262">
        <v>0</v>
      </c>
      <c r="DA23" s="262">
        <v>0</v>
      </c>
      <c r="DB23" s="262">
        <v>0</v>
      </c>
      <c r="DC23" s="262">
        <v>0</v>
      </c>
      <c r="DD23" s="262">
        <v>0</v>
      </c>
      <c r="DE23" s="262">
        <v>0</v>
      </c>
      <c r="DF23" s="262">
        <v>0</v>
      </c>
      <c r="DG23" s="262">
        <v>0</v>
      </c>
      <c r="DH23" s="262">
        <v>0</v>
      </c>
      <c r="DI23" s="262">
        <v>0</v>
      </c>
      <c r="DJ23" s="262">
        <v>0</v>
      </c>
      <c r="DK23" s="262">
        <v>0</v>
      </c>
      <c r="DL23" s="262">
        <v>2</v>
      </c>
      <c r="DM23" s="262">
        <v>2</v>
      </c>
      <c r="DN23" s="262">
        <v>5</v>
      </c>
      <c r="DO23" s="262">
        <v>0</v>
      </c>
      <c r="DP23" s="262">
        <v>0</v>
      </c>
      <c r="DQ23" s="262">
        <v>0</v>
      </c>
      <c r="DR23" s="262">
        <v>0</v>
      </c>
      <c r="DS23" s="262">
        <v>0</v>
      </c>
      <c r="DT23" s="262">
        <v>0</v>
      </c>
      <c r="DU23" s="262">
        <v>0</v>
      </c>
      <c r="DV23" s="262">
        <v>0</v>
      </c>
      <c r="DW23" s="262">
        <v>0</v>
      </c>
      <c r="DX23" s="262">
        <v>0</v>
      </c>
      <c r="DY23" s="262">
        <v>0</v>
      </c>
      <c r="DZ23" s="262">
        <v>0</v>
      </c>
      <c r="EA23" s="262">
        <v>0</v>
      </c>
      <c r="EB23" s="262">
        <v>0</v>
      </c>
      <c r="EC23" s="262">
        <v>0</v>
      </c>
      <c r="ED23" s="262">
        <v>0</v>
      </c>
      <c r="EE23" s="262">
        <v>0</v>
      </c>
      <c r="EF23" s="262">
        <v>0</v>
      </c>
      <c r="EG23" s="262">
        <v>0</v>
      </c>
      <c r="EH23" s="262">
        <v>0</v>
      </c>
      <c r="EI23" s="262">
        <v>0</v>
      </c>
      <c r="EJ23" s="262">
        <v>0</v>
      </c>
      <c r="EK23" s="262">
        <v>0</v>
      </c>
      <c r="EL23" s="262">
        <v>0</v>
      </c>
      <c r="EM23" s="262">
        <v>0</v>
      </c>
      <c r="EN23" s="262">
        <v>0</v>
      </c>
      <c r="EO23" s="296">
        <v>0</v>
      </c>
      <c r="EP23" s="262" t="s">
        <v>247</v>
      </c>
      <c r="EQ23" s="262" t="s">
        <v>247</v>
      </c>
      <c r="ER23" s="262" t="s">
        <v>247</v>
      </c>
      <c r="ES23" s="262">
        <v>0</v>
      </c>
      <c r="ET23" s="262">
        <v>0</v>
      </c>
      <c r="EU23" s="262">
        <v>0</v>
      </c>
      <c r="EV23" s="262">
        <v>0</v>
      </c>
      <c r="EW23" s="262">
        <v>0</v>
      </c>
      <c r="EX23" s="262">
        <v>0</v>
      </c>
      <c r="EY23" s="262">
        <v>0</v>
      </c>
      <c r="EZ23" s="262">
        <v>0</v>
      </c>
      <c r="FA23" s="262">
        <v>0</v>
      </c>
      <c r="FB23" s="262">
        <v>0</v>
      </c>
      <c r="FC23" s="262">
        <v>0</v>
      </c>
      <c r="FD23" s="262">
        <v>0</v>
      </c>
      <c r="FE23" s="262">
        <v>0</v>
      </c>
      <c r="FF23" s="262">
        <v>0</v>
      </c>
      <c r="FG23" s="262">
        <v>0</v>
      </c>
      <c r="FH23" s="262">
        <v>0</v>
      </c>
      <c r="FI23" s="262">
        <v>0</v>
      </c>
      <c r="FJ23" s="262">
        <v>0</v>
      </c>
      <c r="FK23" s="262">
        <v>0</v>
      </c>
      <c r="FL23" s="262">
        <v>0</v>
      </c>
      <c r="FM23" s="262">
        <v>0</v>
      </c>
      <c r="FN23" s="262">
        <v>0</v>
      </c>
      <c r="FO23" s="262">
        <v>0</v>
      </c>
      <c r="FP23" s="262">
        <v>0</v>
      </c>
      <c r="FQ23" s="262">
        <v>0</v>
      </c>
      <c r="FR23" s="262">
        <v>0</v>
      </c>
      <c r="FS23" s="296">
        <v>0</v>
      </c>
      <c r="FT23" s="297"/>
      <c r="FU23" s="297"/>
      <c r="FV23" s="234">
        <v>0</v>
      </c>
      <c r="FW23" s="234">
        <v>0</v>
      </c>
      <c r="FX23" s="231">
        <v>0</v>
      </c>
      <c r="FY23" s="231">
        <v>0</v>
      </c>
      <c r="FZ23" s="231">
        <v>0</v>
      </c>
      <c r="GA23" s="234">
        <v>0</v>
      </c>
      <c r="GB23" s="234" t="s">
        <v>251</v>
      </c>
      <c r="GC23" s="234" t="s">
        <v>251</v>
      </c>
      <c r="GD23" s="234" t="s">
        <v>251</v>
      </c>
      <c r="GE23" s="234" t="s">
        <v>251</v>
      </c>
      <c r="GF23" s="231">
        <v>4</v>
      </c>
      <c r="GG23" s="234">
        <v>0</v>
      </c>
      <c r="GH23" s="234">
        <v>0</v>
      </c>
      <c r="GI23" s="234">
        <v>0</v>
      </c>
      <c r="GJ23" s="234">
        <v>0</v>
      </c>
      <c r="GK23" s="234">
        <v>0</v>
      </c>
      <c r="GL23" s="234">
        <v>0</v>
      </c>
      <c r="GM23" s="234">
        <v>0</v>
      </c>
      <c r="GN23" s="234">
        <v>0</v>
      </c>
      <c r="GO23" s="234">
        <v>0</v>
      </c>
      <c r="GP23" s="234">
        <v>0</v>
      </c>
      <c r="GQ23" s="234">
        <v>0</v>
      </c>
      <c r="GR23" s="234">
        <v>0</v>
      </c>
      <c r="GS23" s="234">
        <v>0</v>
      </c>
      <c r="GT23" s="234">
        <v>0</v>
      </c>
      <c r="GU23" s="234">
        <v>0</v>
      </c>
      <c r="GV23" s="234">
        <v>0</v>
      </c>
      <c r="GW23" s="234">
        <v>0</v>
      </c>
      <c r="GX23" s="234">
        <v>0</v>
      </c>
      <c r="GY23" s="231">
        <v>0</v>
      </c>
      <c r="GZ23" s="234">
        <v>0</v>
      </c>
      <c r="HA23" s="234">
        <v>0</v>
      </c>
      <c r="HB23" s="234">
        <v>0</v>
      </c>
      <c r="HC23" s="234">
        <v>0</v>
      </c>
      <c r="HD23" s="234">
        <v>0</v>
      </c>
      <c r="HE23" s="231">
        <v>0</v>
      </c>
      <c r="HF23" s="231">
        <v>0</v>
      </c>
      <c r="HG23" s="231">
        <v>0</v>
      </c>
      <c r="HH23" s="231">
        <v>0</v>
      </c>
      <c r="HI23" s="231">
        <v>0</v>
      </c>
      <c r="HJ23" s="231"/>
      <c r="HK23" s="231" t="s">
        <v>249</v>
      </c>
      <c r="HL23" s="231">
        <v>0</v>
      </c>
      <c r="HM23" s="231">
        <v>0</v>
      </c>
      <c r="HN23" s="234">
        <v>0</v>
      </c>
      <c r="HO23" s="234">
        <v>0</v>
      </c>
      <c r="HP23" s="234">
        <v>0</v>
      </c>
      <c r="HQ23" s="234">
        <v>0</v>
      </c>
      <c r="HR23" s="234">
        <v>0</v>
      </c>
      <c r="HS23" s="234">
        <v>0</v>
      </c>
      <c r="HT23" s="234">
        <v>0</v>
      </c>
      <c r="HU23" s="234">
        <v>0</v>
      </c>
      <c r="HV23" s="234">
        <v>0</v>
      </c>
      <c r="HW23" s="234">
        <v>0</v>
      </c>
      <c r="HX23" s="234">
        <v>0</v>
      </c>
      <c r="HY23" s="234">
        <v>0</v>
      </c>
      <c r="HZ23" s="234">
        <v>0</v>
      </c>
      <c r="IA23" s="234">
        <v>0</v>
      </c>
      <c r="IB23" s="234">
        <v>0</v>
      </c>
      <c r="IC23" s="234">
        <v>0</v>
      </c>
      <c r="ID23" s="234">
        <v>0</v>
      </c>
      <c r="IE23" s="234">
        <v>0</v>
      </c>
      <c r="IF23" s="234">
        <v>0</v>
      </c>
      <c r="IG23" s="234">
        <v>0</v>
      </c>
      <c r="IH23" s="234">
        <v>0</v>
      </c>
      <c r="II23" s="234">
        <v>0</v>
      </c>
      <c r="IJ23" s="234">
        <v>0</v>
      </c>
      <c r="IK23" s="234">
        <v>0</v>
      </c>
      <c r="IL23" s="234">
        <v>0</v>
      </c>
      <c r="IM23" s="234">
        <v>0</v>
      </c>
      <c r="IN23" s="234">
        <v>0</v>
      </c>
      <c r="IO23" s="234">
        <v>5</v>
      </c>
      <c r="IP23" s="234">
        <v>0</v>
      </c>
      <c r="IQ23" s="234">
        <v>0</v>
      </c>
      <c r="IR23" s="234">
        <v>0</v>
      </c>
      <c r="IS23" s="234">
        <v>0</v>
      </c>
      <c r="IT23" s="234">
        <v>0</v>
      </c>
      <c r="IU23" s="234">
        <v>0</v>
      </c>
      <c r="IV23" s="234">
        <v>0</v>
      </c>
      <c r="IW23" s="234">
        <v>0</v>
      </c>
      <c r="IX23" s="234">
        <v>0</v>
      </c>
      <c r="IY23" s="234">
        <v>0</v>
      </c>
      <c r="IZ23" s="234">
        <v>0</v>
      </c>
      <c r="JA23" s="234">
        <v>0</v>
      </c>
      <c r="JB23" s="234">
        <v>0</v>
      </c>
      <c r="JC23" s="234">
        <v>0</v>
      </c>
      <c r="JD23" s="234">
        <v>0</v>
      </c>
      <c r="JE23" s="234">
        <v>0</v>
      </c>
      <c r="JF23" s="234">
        <v>0</v>
      </c>
      <c r="JG23" s="234">
        <v>0</v>
      </c>
      <c r="JH23" s="234">
        <v>0</v>
      </c>
      <c r="JI23" s="234">
        <v>0</v>
      </c>
      <c r="JJ23" s="234">
        <v>0</v>
      </c>
      <c r="JK23" s="234">
        <v>0</v>
      </c>
      <c r="JL23" s="234">
        <v>0</v>
      </c>
      <c r="JM23" s="234">
        <v>0</v>
      </c>
      <c r="JN23" s="234">
        <v>0</v>
      </c>
      <c r="JO23" s="234">
        <v>0</v>
      </c>
      <c r="JP23" s="234">
        <v>0</v>
      </c>
      <c r="JQ23" s="234">
        <v>0</v>
      </c>
      <c r="JR23" s="234">
        <v>0</v>
      </c>
      <c r="JS23" s="234" t="s">
        <v>374</v>
      </c>
      <c r="JT23" s="234">
        <v>0</v>
      </c>
      <c r="JU23" s="234">
        <v>0</v>
      </c>
      <c r="JV23" s="234">
        <v>0</v>
      </c>
      <c r="JW23" s="234">
        <v>0</v>
      </c>
      <c r="JX23" s="234">
        <v>0</v>
      </c>
      <c r="JY23" s="234">
        <v>0</v>
      </c>
      <c r="JZ23" s="234">
        <v>0</v>
      </c>
      <c r="KA23" s="234">
        <v>0</v>
      </c>
      <c r="KB23" s="234">
        <v>0</v>
      </c>
      <c r="KC23" s="234">
        <v>0</v>
      </c>
      <c r="KD23" s="234">
        <v>0</v>
      </c>
      <c r="KE23" s="234">
        <v>0</v>
      </c>
      <c r="KF23" s="234">
        <v>0</v>
      </c>
      <c r="KG23" s="234">
        <v>0</v>
      </c>
      <c r="KH23" s="234">
        <v>0</v>
      </c>
      <c r="KI23" s="234">
        <v>0</v>
      </c>
      <c r="KJ23" s="234">
        <v>0</v>
      </c>
      <c r="KK23" s="234">
        <v>0</v>
      </c>
      <c r="KL23" s="234">
        <v>0</v>
      </c>
      <c r="KM23" s="234">
        <v>0</v>
      </c>
      <c r="KN23" s="234">
        <v>0</v>
      </c>
      <c r="KO23" s="234">
        <v>0</v>
      </c>
      <c r="KP23" s="234">
        <v>0</v>
      </c>
      <c r="KQ23" s="234">
        <v>0</v>
      </c>
      <c r="KR23" s="234">
        <v>0</v>
      </c>
      <c r="KS23" s="234">
        <v>0</v>
      </c>
      <c r="KT23" s="234">
        <v>0</v>
      </c>
      <c r="KU23" s="234">
        <v>0</v>
      </c>
      <c r="KV23" s="234">
        <v>0</v>
      </c>
      <c r="KW23" s="234" t="s">
        <v>238</v>
      </c>
      <c r="KX23" s="234">
        <v>0</v>
      </c>
      <c r="KY23" s="234">
        <v>0</v>
      </c>
      <c r="KZ23" s="234">
        <v>0</v>
      </c>
      <c r="LA23" s="234">
        <v>0</v>
      </c>
      <c r="LB23" s="234">
        <v>0</v>
      </c>
      <c r="LC23" s="234">
        <v>0</v>
      </c>
      <c r="LD23" s="234">
        <v>0</v>
      </c>
      <c r="LE23" s="234">
        <v>0</v>
      </c>
      <c r="LF23" s="234">
        <v>0</v>
      </c>
      <c r="LG23" s="234">
        <v>0</v>
      </c>
      <c r="LH23" s="234">
        <v>0</v>
      </c>
      <c r="LI23" s="234">
        <v>0</v>
      </c>
      <c r="LJ23" s="234">
        <v>0</v>
      </c>
      <c r="LK23" s="234">
        <v>0</v>
      </c>
      <c r="LL23" s="234">
        <v>0</v>
      </c>
      <c r="LM23" s="234">
        <v>0</v>
      </c>
      <c r="LN23" s="234">
        <v>0</v>
      </c>
      <c r="LO23" s="234">
        <v>0</v>
      </c>
      <c r="LP23" s="234">
        <v>0</v>
      </c>
      <c r="LQ23" s="234">
        <v>0</v>
      </c>
      <c r="LR23" s="234">
        <v>0</v>
      </c>
      <c r="LS23" s="234">
        <v>0</v>
      </c>
      <c r="LT23" s="234">
        <v>0</v>
      </c>
      <c r="LU23" s="234">
        <v>0</v>
      </c>
      <c r="LV23" s="234">
        <v>0</v>
      </c>
      <c r="LW23" s="234">
        <v>0</v>
      </c>
      <c r="LX23" s="234">
        <v>0</v>
      </c>
      <c r="LY23" s="234">
        <v>0</v>
      </c>
      <c r="LZ23" s="234">
        <v>0</v>
      </c>
      <c r="MA23" s="234">
        <v>300</v>
      </c>
      <c r="MB23" s="234">
        <v>0</v>
      </c>
      <c r="MC23" s="234">
        <v>0</v>
      </c>
      <c r="MD23" s="234">
        <v>0</v>
      </c>
      <c r="ME23" s="234">
        <v>0</v>
      </c>
      <c r="MF23" s="234">
        <v>0</v>
      </c>
      <c r="MG23" s="234">
        <v>0</v>
      </c>
      <c r="MH23" s="234">
        <v>0</v>
      </c>
      <c r="MI23" s="234">
        <v>0</v>
      </c>
      <c r="MJ23" s="234">
        <v>0</v>
      </c>
      <c r="MK23" s="234">
        <v>0</v>
      </c>
      <c r="ML23" s="234">
        <v>0</v>
      </c>
      <c r="MM23" s="234">
        <v>0</v>
      </c>
      <c r="MN23" s="234">
        <v>0</v>
      </c>
      <c r="MO23" s="234">
        <v>0</v>
      </c>
      <c r="MP23" s="234">
        <v>0</v>
      </c>
      <c r="MQ23" s="234">
        <v>0</v>
      </c>
      <c r="MR23" s="234">
        <v>0</v>
      </c>
      <c r="MS23" s="234">
        <v>0</v>
      </c>
      <c r="MT23" s="234">
        <v>0</v>
      </c>
      <c r="MU23" s="234">
        <v>0</v>
      </c>
      <c r="MV23" s="234">
        <v>0</v>
      </c>
      <c r="MW23" s="234">
        <v>0</v>
      </c>
      <c r="MX23" s="234">
        <v>0</v>
      </c>
      <c r="MY23" s="234">
        <v>0</v>
      </c>
      <c r="MZ23" s="234">
        <v>0</v>
      </c>
      <c r="NA23" s="234">
        <v>0</v>
      </c>
      <c r="NB23" s="234">
        <v>0</v>
      </c>
      <c r="NC23" s="234">
        <v>0</v>
      </c>
      <c r="ND23" s="234">
        <v>0</v>
      </c>
      <c r="NE23" s="234" t="s">
        <v>253</v>
      </c>
      <c r="NF23" s="234">
        <v>0</v>
      </c>
      <c r="NG23" s="234">
        <v>0</v>
      </c>
      <c r="NH23" s="234">
        <v>0</v>
      </c>
      <c r="NI23" s="234">
        <v>0</v>
      </c>
      <c r="NJ23" s="234">
        <v>0</v>
      </c>
      <c r="NK23" s="234">
        <v>0</v>
      </c>
      <c r="NL23" s="234">
        <v>0</v>
      </c>
      <c r="NM23" s="234">
        <v>0</v>
      </c>
      <c r="NN23" s="234">
        <v>0</v>
      </c>
      <c r="NO23" s="234">
        <v>0</v>
      </c>
      <c r="NP23" s="234">
        <v>0</v>
      </c>
      <c r="NQ23" s="234">
        <v>0</v>
      </c>
      <c r="NR23" s="234">
        <v>0</v>
      </c>
      <c r="NS23" s="234">
        <v>0</v>
      </c>
      <c r="NT23" s="234">
        <v>0</v>
      </c>
      <c r="NU23" s="234">
        <v>0</v>
      </c>
      <c r="NV23" s="234">
        <v>0</v>
      </c>
      <c r="NW23" s="234">
        <v>0</v>
      </c>
      <c r="NX23" s="234">
        <v>0</v>
      </c>
      <c r="NY23" s="234">
        <v>0</v>
      </c>
      <c r="NZ23" s="234">
        <v>0</v>
      </c>
      <c r="OA23" s="234">
        <v>0</v>
      </c>
      <c r="OB23" s="234">
        <v>0</v>
      </c>
      <c r="OC23" s="234">
        <v>0</v>
      </c>
      <c r="OD23" s="234">
        <v>0</v>
      </c>
      <c r="OE23" s="234">
        <v>0</v>
      </c>
      <c r="OF23" s="234">
        <v>0</v>
      </c>
      <c r="OG23" s="234">
        <v>0</v>
      </c>
      <c r="OH23" s="234">
        <v>0</v>
      </c>
      <c r="OI23" s="234">
        <v>0</v>
      </c>
      <c r="OJ23" s="234">
        <v>0</v>
      </c>
      <c r="OK23" s="234">
        <v>0</v>
      </c>
      <c r="OL23" s="234">
        <v>0</v>
      </c>
      <c r="OM23" s="234">
        <v>0</v>
      </c>
      <c r="ON23" s="234">
        <v>0</v>
      </c>
      <c r="OO23" s="234">
        <v>0</v>
      </c>
      <c r="OP23" s="234">
        <v>0</v>
      </c>
      <c r="OQ23" s="234">
        <v>0</v>
      </c>
      <c r="OR23" s="234">
        <v>0</v>
      </c>
      <c r="OS23" s="234">
        <v>0</v>
      </c>
      <c r="OT23" s="234">
        <v>0</v>
      </c>
      <c r="OU23" s="234">
        <v>0</v>
      </c>
      <c r="OV23" s="234">
        <v>0</v>
      </c>
      <c r="OW23" s="234">
        <v>0</v>
      </c>
      <c r="OX23" s="234">
        <v>0</v>
      </c>
      <c r="OY23" s="234">
        <v>0</v>
      </c>
      <c r="OZ23" s="234">
        <v>0</v>
      </c>
      <c r="PA23" s="234">
        <v>0</v>
      </c>
      <c r="PB23" s="234">
        <v>0</v>
      </c>
      <c r="PC23" s="234">
        <v>0</v>
      </c>
      <c r="PD23" s="234">
        <v>0</v>
      </c>
      <c r="PE23" s="234">
        <v>0</v>
      </c>
      <c r="PF23" s="234">
        <v>0</v>
      </c>
      <c r="PG23" s="234">
        <v>0</v>
      </c>
      <c r="PH23" s="234">
        <v>0</v>
      </c>
      <c r="PI23" s="234">
        <v>0</v>
      </c>
      <c r="PJ23" s="234">
        <v>0</v>
      </c>
      <c r="PK23" s="234">
        <v>0</v>
      </c>
      <c r="PL23" s="234">
        <v>0</v>
      </c>
    </row>
    <row r="24" spans="1:428" s="234" customFormat="1" ht="12" customHeight="1">
      <c r="A24" s="234">
        <f t="shared" si="2"/>
        <v>24</v>
      </c>
      <c r="B24" s="235"/>
      <c r="C24" s="262">
        <v>24</v>
      </c>
      <c r="D24" s="262">
        <v>1908310016</v>
      </c>
      <c r="E24" s="262" t="s">
        <v>113</v>
      </c>
      <c r="F24" s="263" t="s">
        <v>422</v>
      </c>
      <c r="G24" s="263" t="s">
        <v>114</v>
      </c>
      <c r="H24" s="264">
        <v>8800</v>
      </c>
      <c r="I24" s="263" t="s">
        <v>423</v>
      </c>
      <c r="J24" s="263" t="s">
        <v>195</v>
      </c>
      <c r="K24" s="264">
        <v>8800</v>
      </c>
      <c r="L24" s="264">
        <v>8800</v>
      </c>
      <c r="M24" s="262">
        <v>0</v>
      </c>
      <c r="N24" s="262">
        <v>0</v>
      </c>
      <c r="O24" s="262">
        <v>0</v>
      </c>
      <c r="P24" s="262">
        <v>2640</v>
      </c>
      <c r="Q24" s="262">
        <v>6160</v>
      </c>
      <c r="R24" s="262">
        <v>700</v>
      </c>
      <c r="S24" s="262">
        <v>895</v>
      </c>
      <c r="T24" s="262">
        <v>4565</v>
      </c>
      <c r="U24" s="262">
        <v>0</v>
      </c>
      <c r="V24" s="262">
        <v>0</v>
      </c>
      <c r="W24" s="262" t="s">
        <v>288</v>
      </c>
      <c r="X24" s="262">
        <v>0</v>
      </c>
      <c r="Y24" s="262" t="s">
        <v>424</v>
      </c>
      <c r="Z24" s="262" t="s">
        <v>418</v>
      </c>
      <c r="AA24" s="282">
        <v>0</v>
      </c>
      <c r="AB24" s="282">
        <v>0</v>
      </c>
      <c r="AC24" s="262">
        <v>0</v>
      </c>
      <c r="AD24" s="262">
        <v>0</v>
      </c>
      <c r="AE24" s="262">
        <v>0</v>
      </c>
      <c r="AF24" s="262">
        <v>0</v>
      </c>
      <c r="AG24" s="262">
        <v>0</v>
      </c>
      <c r="AH24" s="262">
        <v>0</v>
      </c>
      <c r="AI24" s="262">
        <v>0</v>
      </c>
      <c r="AJ24" s="262">
        <v>1</v>
      </c>
      <c r="AK24" s="262">
        <v>8800</v>
      </c>
      <c r="AL24" s="262" t="s">
        <v>113</v>
      </c>
      <c r="AM24" s="262" t="s">
        <v>113</v>
      </c>
      <c r="AN24" s="262" t="s">
        <v>113</v>
      </c>
      <c r="AO24" s="262" t="s">
        <v>113</v>
      </c>
      <c r="AP24" s="262">
        <v>3195.5</v>
      </c>
      <c r="AQ24" s="262">
        <v>684.75</v>
      </c>
      <c r="AR24" s="262">
        <v>457</v>
      </c>
      <c r="AS24" s="262">
        <v>228.25</v>
      </c>
      <c r="AT24" s="262">
        <v>0.3</v>
      </c>
      <c r="AU24" s="262">
        <v>900</v>
      </c>
      <c r="AV24" s="262" t="s">
        <v>193</v>
      </c>
      <c r="AW24" s="262" t="s">
        <v>193</v>
      </c>
      <c r="AX24" s="262" t="s">
        <v>220</v>
      </c>
      <c r="AY24" s="262" t="s">
        <v>113</v>
      </c>
      <c r="AZ24" s="262">
        <v>373.8</v>
      </c>
      <c r="BA24" s="262">
        <v>80.099999999999994</v>
      </c>
      <c r="BB24" s="262">
        <v>53.4</v>
      </c>
      <c r="BC24" s="262">
        <v>26.7</v>
      </c>
      <c r="BD24" s="262">
        <v>0.4</v>
      </c>
      <c r="BE24" s="262">
        <v>1200</v>
      </c>
      <c r="BF24" s="262" t="s">
        <v>254</v>
      </c>
      <c r="BG24" s="262" t="s">
        <v>254</v>
      </c>
      <c r="BH24" s="262" t="s">
        <v>220</v>
      </c>
      <c r="BI24" s="262" t="s">
        <v>113</v>
      </c>
      <c r="BJ24" s="262">
        <v>498.4</v>
      </c>
      <c r="BK24" s="262">
        <v>106.8</v>
      </c>
      <c r="BL24" s="262">
        <v>71.2</v>
      </c>
      <c r="BM24" s="262">
        <v>35.6</v>
      </c>
      <c r="BN24" s="262">
        <v>0.3</v>
      </c>
      <c r="BO24" s="262">
        <v>900</v>
      </c>
      <c r="BP24" s="262" t="s">
        <v>291</v>
      </c>
      <c r="BQ24" s="262" t="s">
        <v>113</v>
      </c>
      <c r="BR24" s="262" t="s">
        <v>113</v>
      </c>
      <c r="BS24" s="262" t="s">
        <v>113</v>
      </c>
      <c r="BT24" s="262">
        <v>373.8</v>
      </c>
      <c r="BU24" s="262">
        <v>80.099999999999994</v>
      </c>
      <c r="BV24" s="262">
        <v>53.4</v>
      </c>
      <c r="BW24" s="262">
        <v>26.7</v>
      </c>
      <c r="BX24" s="262">
        <v>0.3</v>
      </c>
      <c r="BY24" s="262">
        <v>900</v>
      </c>
      <c r="BZ24" s="262" t="s">
        <v>193</v>
      </c>
      <c r="CA24" s="262" t="s">
        <v>193</v>
      </c>
      <c r="CB24" s="262" t="s">
        <v>220</v>
      </c>
      <c r="CC24" s="262" t="s">
        <v>113</v>
      </c>
      <c r="CD24" s="262">
        <v>373.8</v>
      </c>
      <c r="CE24" s="262">
        <v>80.099999999999994</v>
      </c>
      <c r="CF24" s="262">
        <v>53.4</v>
      </c>
      <c r="CG24" s="262">
        <v>26.7</v>
      </c>
      <c r="CH24" s="262">
        <v>1</v>
      </c>
      <c r="CI24" s="262">
        <v>6</v>
      </c>
      <c r="CJ24" s="262">
        <v>7</v>
      </c>
      <c r="CK24" s="262">
        <v>9</v>
      </c>
      <c r="CL24" s="262">
        <v>3</v>
      </c>
      <c r="CM24" s="262">
        <v>4</v>
      </c>
      <c r="CN24" s="262">
        <v>28</v>
      </c>
      <c r="CO24" s="262">
        <v>12</v>
      </c>
      <c r="CP24" s="262">
        <v>17</v>
      </c>
      <c r="CQ24" s="262">
        <v>19</v>
      </c>
      <c r="CR24" s="262">
        <v>34</v>
      </c>
      <c r="CS24" s="262">
        <v>8</v>
      </c>
      <c r="CT24" s="262">
        <v>3</v>
      </c>
      <c r="CU24" s="262">
        <v>13</v>
      </c>
      <c r="CV24" s="262">
        <v>8</v>
      </c>
      <c r="CW24" s="262">
        <v>11</v>
      </c>
      <c r="CX24" s="262">
        <v>11</v>
      </c>
      <c r="CY24" s="262">
        <v>0</v>
      </c>
      <c r="CZ24" s="262">
        <v>0</v>
      </c>
      <c r="DA24" s="262">
        <v>0</v>
      </c>
      <c r="DB24" s="262">
        <v>0</v>
      </c>
      <c r="DC24" s="262">
        <v>0</v>
      </c>
      <c r="DD24" s="262">
        <v>0</v>
      </c>
      <c r="DE24" s="262">
        <v>0</v>
      </c>
      <c r="DF24" s="262">
        <v>0</v>
      </c>
      <c r="DG24" s="262">
        <v>0</v>
      </c>
      <c r="DH24" s="262">
        <v>0</v>
      </c>
      <c r="DI24" s="262">
        <v>0</v>
      </c>
      <c r="DJ24" s="262">
        <v>0</v>
      </c>
      <c r="DK24" s="262">
        <v>0</v>
      </c>
      <c r="DL24" s="262">
        <v>4</v>
      </c>
      <c r="DM24" s="262">
        <v>2</v>
      </c>
      <c r="DN24" s="262">
        <v>1</v>
      </c>
      <c r="DO24" s="262">
        <v>1</v>
      </c>
      <c r="DP24" s="262">
        <v>4</v>
      </c>
      <c r="DQ24" s="262">
        <v>4</v>
      </c>
      <c r="DR24" s="262">
        <v>36</v>
      </c>
      <c r="DS24" s="262">
        <v>1</v>
      </c>
      <c r="DT24" s="262">
        <v>1</v>
      </c>
      <c r="DU24" s="262">
        <v>1</v>
      </c>
      <c r="DV24" s="262">
        <v>1</v>
      </c>
      <c r="DW24" s="262">
        <v>3</v>
      </c>
      <c r="DX24" s="262">
        <v>2</v>
      </c>
      <c r="DY24" s="262">
        <v>1</v>
      </c>
      <c r="DZ24" s="262">
        <v>1</v>
      </c>
      <c r="EA24" s="262">
        <v>2</v>
      </c>
      <c r="EB24" s="262">
        <v>2</v>
      </c>
      <c r="EC24" s="262">
        <v>0</v>
      </c>
      <c r="ED24" s="262">
        <v>0</v>
      </c>
      <c r="EE24" s="262">
        <v>0</v>
      </c>
      <c r="EF24" s="262">
        <v>0</v>
      </c>
      <c r="EG24" s="262">
        <v>0</v>
      </c>
      <c r="EH24" s="262">
        <v>0</v>
      </c>
      <c r="EI24" s="262">
        <v>0</v>
      </c>
      <c r="EJ24" s="262">
        <v>0</v>
      </c>
      <c r="EK24" s="262">
        <v>0</v>
      </c>
      <c r="EL24" s="262">
        <v>0</v>
      </c>
      <c r="EM24" s="262">
        <v>0</v>
      </c>
      <c r="EN24" s="262">
        <v>0</v>
      </c>
      <c r="EO24" s="296">
        <v>0</v>
      </c>
      <c r="EP24" s="262" t="s">
        <v>247</v>
      </c>
      <c r="EQ24" s="262" t="s">
        <v>247</v>
      </c>
      <c r="ER24" s="262" t="s">
        <v>247</v>
      </c>
      <c r="ES24" s="262" t="s">
        <v>247</v>
      </c>
      <c r="ET24" s="262" t="s">
        <v>247</v>
      </c>
      <c r="EU24" s="262" t="s">
        <v>247</v>
      </c>
      <c r="EV24" s="262" t="s">
        <v>247</v>
      </c>
      <c r="EW24" s="262" t="s">
        <v>247</v>
      </c>
      <c r="EX24" s="262" t="s">
        <v>247</v>
      </c>
      <c r="EY24" s="262" t="s">
        <v>247</v>
      </c>
      <c r="EZ24" s="262" t="s">
        <v>247</v>
      </c>
      <c r="FA24" s="262" t="s">
        <v>307</v>
      </c>
      <c r="FB24" s="262" t="s">
        <v>307</v>
      </c>
      <c r="FC24" s="262" t="s">
        <v>307</v>
      </c>
      <c r="FD24" s="262" t="s">
        <v>307</v>
      </c>
      <c r="FE24" s="262" t="s">
        <v>307</v>
      </c>
      <c r="FF24" s="262">
        <v>0</v>
      </c>
      <c r="FG24" s="262">
        <v>0</v>
      </c>
      <c r="FH24" s="262">
        <v>0</v>
      </c>
      <c r="FI24" s="262">
        <v>0</v>
      </c>
      <c r="FJ24" s="262">
        <v>0</v>
      </c>
      <c r="FK24" s="262">
        <v>0</v>
      </c>
      <c r="FL24" s="262">
        <v>0</v>
      </c>
      <c r="FM24" s="262">
        <v>0</v>
      </c>
      <c r="FN24" s="262">
        <v>0</v>
      </c>
      <c r="FO24" s="262">
        <v>0</v>
      </c>
      <c r="FP24" s="262">
        <v>0</v>
      </c>
      <c r="FQ24" s="262">
        <v>0</v>
      </c>
      <c r="FR24" s="262">
        <v>0</v>
      </c>
      <c r="FS24" s="296">
        <v>0</v>
      </c>
      <c r="FT24" s="297"/>
      <c r="FU24" s="297"/>
      <c r="FV24" s="234" t="s">
        <v>328</v>
      </c>
      <c r="FW24" s="234" t="s">
        <v>328</v>
      </c>
      <c r="FX24" s="231" t="s">
        <v>328</v>
      </c>
      <c r="FY24" s="231" t="s">
        <v>328</v>
      </c>
      <c r="FZ24" s="231" t="s">
        <v>328</v>
      </c>
      <c r="GA24" s="234" t="s">
        <v>329</v>
      </c>
      <c r="GB24" s="234">
        <v>0</v>
      </c>
      <c r="GC24" s="234">
        <v>0</v>
      </c>
      <c r="GD24" s="234">
        <v>0</v>
      </c>
      <c r="GE24" s="234">
        <v>0</v>
      </c>
      <c r="GF24" s="231" t="s">
        <v>251</v>
      </c>
      <c r="GG24" s="234" t="s">
        <v>253</v>
      </c>
      <c r="GH24" s="234" t="s">
        <v>253</v>
      </c>
      <c r="GI24" s="234" t="s">
        <v>253</v>
      </c>
      <c r="GJ24" s="234" t="s">
        <v>253</v>
      </c>
      <c r="GK24" s="234" t="s">
        <v>253</v>
      </c>
      <c r="GL24" s="234" t="s">
        <v>253</v>
      </c>
      <c r="GM24" s="234" t="s">
        <v>253</v>
      </c>
      <c r="GN24" s="234" t="s">
        <v>253</v>
      </c>
      <c r="GO24" s="234" t="s">
        <v>251</v>
      </c>
      <c r="GP24" s="234" t="s">
        <v>251</v>
      </c>
      <c r="GQ24" s="234" t="s">
        <v>251</v>
      </c>
      <c r="GR24" s="234" t="s">
        <v>253</v>
      </c>
      <c r="GS24" s="234" t="s">
        <v>251</v>
      </c>
      <c r="GT24" s="234" t="s">
        <v>251</v>
      </c>
      <c r="GU24" s="234" t="s">
        <v>251</v>
      </c>
      <c r="GV24" s="234" t="s">
        <v>251</v>
      </c>
      <c r="GW24" s="234" t="s">
        <v>251</v>
      </c>
      <c r="GX24" s="234" t="s">
        <v>251</v>
      </c>
      <c r="GY24" s="231"/>
      <c r="GZ24" s="234" t="s">
        <v>251</v>
      </c>
      <c r="HA24" s="234" t="s">
        <v>251</v>
      </c>
      <c r="HB24" s="234" t="s">
        <v>251</v>
      </c>
      <c r="HC24" s="234" t="s">
        <v>251</v>
      </c>
      <c r="HD24" s="234" t="s">
        <v>251</v>
      </c>
      <c r="HE24" s="231" t="s">
        <v>251</v>
      </c>
      <c r="HF24" s="231" t="s">
        <v>251</v>
      </c>
      <c r="HG24" s="231" t="s">
        <v>251</v>
      </c>
      <c r="HH24" s="231" t="s">
        <v>251</v>
      </c>
      <c r="HI24" s="231" t="s">
        <v>251</v>
      </c>
      <c r="HJ24" s="231"/>
      <c r="HK24" s="231" t="s">
        <v>249</v>
      </c>
      <c r="HL24" s="231" t="s">
        <v>262</v>
      </c>
      <c r="HM24" s="231" t="s">
        <v>267</v>
      </c>
      <c r="HN24" s="234" t="s">
        <v>277</v>
      </c>
      <c r="HO24" s="234" t="s">
        <v>281</v>
      </c>
      <c r="HP24" s="234" t="s">
        <v>281</v>
      </c>
      <c r="HQ24" s="234" t="s">
        <v>281</v>
      </c>
      <c r="HR24" s="234" t="s">
        <v>281</v>
      </c>
      <c r="HS24" s="234">
        <v>0</v>
      </c>
      <c r="HT24" s="234">
        <v>0</v>
      </c>
      <c r="HU24" s="234">
        <v>0</v>
      </c>
      <c r="HV24" s="234">
        <v>0</v>
      </c>
      <c r="HW24" s="234">
        <v>0</v>
      </c>
      <c r="HX24" s="234">
        <v>0</v>
      </c>
      <c r="HY24" s="234">
        <v>0</v>
      </c>
      <c r="HZ24" s="234">
        <v>0</v>
      </c>
      <c r="IA24" s="234">
        <v>0</v>
      </c>
      <c r="IB24" s="234">
        <v>0</v>
      </c>
      <c r="IC24" s="234">
        <v>0</v>
      </c>
      <c r="ID24" s="234">
        <v>0</v>
      </c>
      <c r="IE24" s="234">
        <v>0</v>
      </c>
      <c r="IF24" s="234">
        <v>0</v>
      </c>
      <c r="IG24" s="234">
        <v>0</v>
      </c>
      <c r="IH24" s="234">
        <v>0</v>
      </c>
      <c r="II24" s="234">
        <v>0</v>
      </c>
      <c r="IJ24" s="234">
        <v>0</v>
      </c>
      <c r="IK24" s="234">
        <v>0</v>
      </c>
      <c r="IL24" s="234">
        <v>0</v>
      </c>
      <c r="IM24" s="234">
        <v>0</v>
      </c>
      <c r="IN24" s="234">
        <v>0</v>
      </c>
      <c r="IO24" s="234">
        <v>5</v>
      </c>
      <c r="IP24" s="234">
        <v>5</v>
      </c>
      <c r="IQ24" s="234">
        <v>40</v>
      </c>
      <c r="IR24" s="234">
        <v>1</v>
      </c>
      <c r="IS24" s="234">
        <v>1</v>
      </c>
      <c r="IT24" s="234">
        <v>1</v>
      </c>
      <c r="IU24" s="234">
        <v>1</v>
      </c>
      <c r="IV24" s="234">
        <v>2</v>
      </c>
      <c r="IW24" s="234">
        <v>0</v>
      </c>
      <c r="IX24" s="234">
        <v>0</v>
      </c>
      <c r="IY24" s="234">
        <v>0</v>
      </c>
      <c r="IZ24" s="234">
        <v>0</v>
      </c>
      <c r="JA24" s="234">
        <v>0</v>
      </c>
      <c r="JB24" s="234">
        <v>0</v>
      </c>
      <c r="JC24" s="234">
        <v>0</v>
      </c>
      <c r="JD24" s="234">
        <v>0</v>
      </c>
      <c r="JE24" s="234">
        <v>0</v>
      </c>
      <c r="JF24" s="234">
        <v>0</v>
      </c>
      <c r="JG24" s="234">
        <v>0</v>
      </c>
      <c r="JH24" s="234">
        <v>0</v>
      </c>
      <c r="JI24" s="234">
        <v>0</v>
      </c>
      <c r="JJ24" s="234">
        <v>0</v>
      </c>
      <c r="JK24" s="234">
        <v>0</v>
      </c>
      <c r="JL24" s="234">
        <v>0</v>
      </c>
      <c r="JM24" s="234">
        <v>0</v>
      </c>
      <c r="JN24" s="234">
        <v>0</v>
      </c>
      <c r="JO24" s="234">
        <v>0</v>
      </c>
      <c r="JP24" s="234">
        <v>0</v>
      </c>
      <c r="JQ24" s="234">
        <v>0</v>
      </c>
      <c r="JR24" s="234">
        <v>0</v>
      </c>
      <c r="JS24" s="234" t="s">
        <v>252</v>
      </c>
      <c r="JT24" s="234" t="s">
        <v>252</v>
      </c>
      <c r="JU24" s="234" t="s">
        <v>269</v>
      </c>
      <c r="JV24" s="234" t="s">
        <v>269</v>
      </c>
      <c r="JW24" s="234" t="s">
        <v>294</v>
      </c>
      <c r="JX24" s="234" t="s">
        <v>294</v>
      </c>
      <c r="JY24" s="234" t="s">
        <v>294</v>
      </c>
      <c r="JZ24" s="234" t="s">
        <v>294</v>
      </c>
      <c r="KA24" s="234">
        <v>0</v>
      </c>
      <c r="KB24" s="234">
        <v>0</v>
      </c>
      <c r="KC24" s="234">
        <v>0</v>
      </c>
      <c r="KD24" s="234">
        <v>0</v>
      </c>
      <c r="KE24" s="234">
        <v>0</v>
      </c>
      <c r="KF24" s="234">
        <v>0</v>
      </c>
      <c r="KG24" s="234">
        <v>0</v>
      </c>
      <c r="KH24" s="234">
        <v>0</v>
      </c>
      <c r="KI24" s="234">
        <v>0</v>
      </c>
      <c r="KJ24" s="234">
        <v>0</v>
      </c>
      <c r="KK24" s="234">
        <v>0</v>
      </c>
      <c r="KL24" s="234">
        <v>0</v>
      </c>
      <c r="KM24" s="234">
        <v>0</v>
      </c>
      <c r="KN24" s="234">
        <v>0</v>
      </c>
      <c r="KO24" s="234">
        <v>0</v>
      </c>
      <c r="KP24" s="234">
        <v>0</v>
      </c>
      <c r="KQ24" s="234">
        <v>0</v>
      </c>
      <c r="KR24" s="234">
        <v>0</v>
      </c>
      <c r="KS24" s="234">
        <v>0</v>
      </c>
      <c r="KT24" s="234">
        <v>0</v>
      </c>
      <c r="KU24" s="234">
        <v>0</v>
      </c>
      <c r="KV24" s="234">
        <v>0</v>
      </c>
      <c r="KW24" s="234" t="s">
        <v>238</v>
      </c>
      <c r="KX24" s="234" t="s">
        <v>254</v>
      </c>
      <c r="KY24" s="234" t="s">
        <v>270</v>
      </c>
      <c r="KZ24" s="234" t="s">
        <v>238</v>
      </c>
      <c r="LA24" s="234" t="s">
        <v>284</v>
      </c>
      <c r="LB24" s="234" t="s">
        <v>193</v>
      </c>
      <c r="LC24" s="234" t="s">
        <v>284</v>
      </c>
      <c r="LD24" s="234" t="s">
        <v>270</v>
      </c>
      <c r="LE24" s="234">
        <v>0</v>
      </c>
      <c r="LF24" s="234">
        <v>0</v>
      </c>
      <c r="LG24" s="234">
        <v>0</v>
      </c>
      <c r="LH24" s="234">
        <v>0</v>
      </c>
      <c r="LI24" s="234">
        <v>0</v>
      </c>
      <c r="LJ24" s="234">
        <v>0</v>
      </c>
      <c r="LK24" s="234">
        <v>0</v>
      </c>
      <c r="LL24" s="234">
        <v>0</v>
      </c>
      <c r="LM24" s="234">
        <v>0</v>
      </c>
      <c r="LN24" s="234">
        <v>0</v>
      </c>
      <c r="LO24" s="234">
        <v>0</v>
      </c>
      <c r="LP24" s="234">
        <v>0</v>
      </c>
      <c r="LQ24" s="234">
        <v>0</v>
      </c>
      <c r="LR24" s="234">
        <v>0</v>
      </c>
      <c r="LS24" s="234">
        <v>0</v>
      </c>
      <c r="LT24" s="234">
        <v>0</v>
      </c>
      <c r="LU24" s="234">
        <v>0</v>
      </c>
      <c r="LV24" s="234">
        <v>0</v>
      </c>
      <c r="LW24" s="234">
        <v>0</v>
      </c>
      <c r="LX24" s="234">
        <v>0</v>
      </c>
      <c r="LY24" s="234">
        <v>0</v>
      </c>
      <c r="LZ24" s="234">
        <v>0</v>
      </c>
      <c r="MA24" s="234">
        <v>300</v>
      </c>
      <c r="MB24" s="234">
        <v>350</v>
      </c>
      <c r="MC24" s="234">
        <v>200</v>
      </c>
      <c r="MD24" s="234">
        <v>0</v>
      </c>
      <c r="ME24" s="234">
        <v>0</v>
      </c>
      <c r="MF24" s="234">
        <v>0</v>
      </c>
      <c r="MG24" s="234">
        <v>0</v>
      </c>
      <c r="MH24" s="234">
        <v>0</v>
      </c>
      <c r="MI24" s="234">
        <v>0</v>
      </c>
      <c r="MJ24" s="234">
        <v>0</v>
      </c>
      <c r="MK24" s="234">
        <v>0</v>
      </c>
      <c r="ML24" s="234">
        <v>0</v>
      </c>
      <c r="MM24" s="234">
        <v>0</v>
      </c>
      <c r="MN24" s="234">
        <v>0</v>
      </c>
      <c r="MO24" s="234">
        <v>0</v>
      </c>
      <c r="MP24" s="234">
        <v>0</v>
      </c>
      <c r="MQ24" s="234">
        <v>0</v>
      </c>
      <c r="MR24" s="234">
        <v>0</v>
      </c>
      <c r="MS24" s="234">
        <v>0</v>
      </c>
      <c r="MT24" s="234">
        <v>0</v>
      </c>
      <c r="MU24" s="234">
        <v>0</v>
      </c>
      <c r="MV24" s="234">
        <v>0</v>
      </c>
      <c r="MW24" s="234">
        <v>0</v>
      </c>
      <c r="MX24" s="234">
        <v>0</v>
      </c>
      <c r="MY24" s="234">
        <v>0</v>
      </c>
      <c r="MZ24" s="234">
        <v>0</v>
      </c>
      <c r="NA24" s="234">
        <v>0</v>
      </c>
      <c r="NB24" s="234">
        <v>0</v>
      </c>
      <c r="NC24" s="234">
        <v>0</v>
      </c>
      <c r="ND24" s="234">
        <v>0</v>
      </c>
      <c r="NE24" s="234" t="s">
        <v>253</v>
      </c>
      <c r="NF24" s="234" t="s">
        <v>253</v>
      </c>
      <c r="NG24" s="234" t="s">
        <v>253</v>
      </c>
      <c r="NH24" s="234" t="s">
        <v>253</v>
      </c>
      <c r="NI24" s="234" t="s">
        <v>253</v>
      </c>
      <c r="NJ24" s="234" t="s">
        <v>253</v>
      </c>
      <c r="NK24" s="234" t="s">
        <v>253</v>
      </c>
      <c r="NL24" s="234" t="s">
        <v>253</v>
      </c>
      <c r="NM24" s="234">
        <v>0</v>
      </c>
      <c r="NN24" s="234">
        <v>0</v>
      </c>
      <c r="NO24" s="234">
        <v>0</v>
      </c>
      <c r="NP24" s="234">
        <v>0</v>
      </c>
      <c r="NQ24" s="234">
        <v>0</v>
      </c>
      <c r="NR24" s="234">
        <v>0</v>
      </c>
      <c r="NS24" s="234">
        <v>0</v>
      </c>
      <c r="NT24" s="234">
        <v>0</v>
      </c>
      <c r="NU24" s="234">
        <v>0</v>
      </c>
      <c r="NV24" s="234">
        <v>0</v>
      </c>
      <c r="NW24" s="234">
        <v>0</v>
      </c>
      <c r="NX24" s="234">
        <v>0</v>
      </c>
      <c r="NY24" s="234">
        <v>0</v>
      </c>
      <c r="NZ24" s="234">
        <v>0</v>
      </c>
      <c r="OA24" s="234">
        <v>0</v>
      </c>
      <c r="OB24" s="234">
        <v>0</v>
      </c>
      <c r="OC24" s="234">
        <v>0</v>
      </c>
      <c r="OD24" s="234">
        <v>0</v>
      </c>
      <c r="OE24" s="234">
        <v>0</v>
      </c>
      <c r="OF24" s="234">
        <v>0</v>
      </c>
      <c r="OG24" s="234">
        <v>0</v>
      </c>
      <c r="OH24" s="234">
        <v>0</v>
      </c>
      <c r="OI24" s="234">
        <v>0</v>
      </c>
      <c r="OJ24" s="234">
        <v>1</v>
      </c>
      <c r="OK24" s="234">
        <v>5</v>
      </c>
      <c r="OL24" s="234">
        <v>7</v>
      </c>
      <c r="OM24" s="234">
        <v>27</v>
      </c>
      <c r="ON24" s="234">
        <v>27</v>
      </c>
      <c r="OO24" s="234">
        <v>27</v>
      </c>
      <c r="OP24" s="234">
        <v>27</v>
      </c>
      <c r="OQ24" s="234">
        <v>0</v>
      </c>
      <c r="OR24" s="234">
        <v>0</v>
      </c>
      <c r="OS24" s="234">
        <v>0</v>
      </c>
      <c r="OT24" s="234">
        <v>0</v>
      </c>
      <c r="OU24" s="234">
        <v>0</v>
      </c>
      <c r="OV24" s="234">
        <v>0</v>
      </c>
      <c r="OW24" s="234">
        <v>0</v>
      </c>
      <c r="OX24" s="234">
        <v>0</v>
      </c>
      <c r="OY24" s="234">
        <v>0</v>
      </c>
      <c r="OZ24" s="234">
        <v>0</v>
      </c>
      <c r="PA24" s="234">
        <v>0</v>
      </c>
      <c r="PB24" s="234">
        <v>0</v>
      </c>
      <c r="PC24" s="234">
        <v>0</v>
      </c>
      <c r="PD24" s="234">
        <v>0</v>
      </c>
      <c r="PE24" s="234">
        <v>0</v>
      </c>
      <c r="PF24" s="234">
        <v>0</v>
      </c>
      <c r="PG24" s="234">
        <v>0</v>
      </c>
      <c r="PH24" s="234">
        <v>0</v>
      </c>
      <c r="PI24" s="234">
        <v>0</v>
      </c>
      <c r="PJ24" s="234">
        <v>0</v>
      </c>
      <c r="PK24" s="234">
        <v>0</v>
      </c>
      <c r="PL24" s="234">
        <v>0</v>
      </c>
    </row>
    <row r="25" spans="1:428" s="234" customFormat="1" ht="12" customHeight="1">
      <c r="A25" s="234">
        <f t="shared" si="2"/>
        <v>25</v>
      </c>
      <c r="B25" s="235"/>
      <c r="C25" s="262">
        <v>25</v>
      </c>
      <c r="D25" s="262">
        <v>1908310017</v>
      </c>
      <c r="E25" s="262" t="s">
        <v>193</v>
      </c>
      <c r="F25" s="263" t="s">
        <v>422</v>
      </c>
      <c r="G25" s="263" t="s">
        <v>114</v>
      </c>
      <c r="H25" s="264">
        <v>4900</v>
      </c>
      <c r="I25" s="263" t="s">
        <v>425</v>
      </c>
      <c r="J25" s="263" t="s">
        <v>195</v>
      </c>
      <c r="K25" s="264">
        <v>0</v>
      </c>
      <c r="L25" s="264">
        <v>-1280</v>
      </c>
      <c r="M25" s="262">
        <v>0</v>
      </c>
      <c r="N25" s="262">
        <v>0</v>
      </c>
      <c r="O25" s="262">
        <v>0</v>
      </c>
      <c r="P25" s="262">
        <v>1470</v>
      </c>
      <c r="Q25" s="262">
        <v>3430</v>
      </c>
      <c r="R25" s="262">
        <v>700</v>
      </c>
      <c r="S25" s="262">
        <v>895</v>
      </c>
      <c r="T25" s="262">
        <v>1835</v>
      </c>
      <c r="U25" s="262">
        <v>0</v>
      </c>
      <c r="V25" s="262">
        <v>0</v>
      </c>
      <c r="W25" s="262" t="s">
        <v>113</v>
      </c>
      <c r="X25" s="262">
        <v>0</v>
      </c>
      <c r="Y25" s="262" t="s">
        <v>426</v>
      </c>
      <c r="Z25" s="262" t="s">
        <v>427</v>
      </c>
      <c r="AA25" s="282">
        <v>0</v>
      </c>
      <c r="AB25" s="282">
        <v>0</v>
      </c>
      <c r="AC25" s="262">
        <v>0</v>
      </c>
      <c r="AD25" s="262">
        <v>0</v>
      </c>
      <c r="AE25" s="262">
        <v>0</v>
      </c>
      <c r="AF25" s="262">
        <v>0</v>
      </c>
      <c r="AG25" s="262">
        <v>160</v>
      </c>
      <c r="AH25" s="262">
        <v>160</v>
      </c>
      <c r="AI25" s="262">
        <v>-320</v>
      </c>
      <c r="AJ25" s="262">
        <v>1</v>
      </c>
      <c r="AK25" s="262" t="s">
        <v>193</v>
      </c>
      <c r="AL25" s="262">
        <v>4900</v>
      </c>
      <c r="AM25" s="262" t="s">
        <v>193</v>
      </c>
      <c r="AN25" s="262" t="s">
        <v>220</v>
      </c>
      <c r="AO25" s="262" t="s">
        <v>113</v>
      </c>
      <c r="AP25" s="262">
        <v>1284.5</v>
      </c>
      <c r="AQ25" s="262">
        <v>275.25</v>
      </c>
      <c r="AR25" s="262">
        <v>184</v>
      </c>
      <c r="AS25" s="262">
        <v>91.75</v>
      </c>
      <c r="AT25" s="262">
        <v>0.3</v>
      </c>
      <c r="AU25" s="262" t="s">
        <v>193</v>
      </c>
      <c r="AV25" s="262">
        <v>900</v>
      </c>
      <c r="AW25" s="262" t="s">
        <v>193</v>
      </c>
      <c r="AX25" s="262" t="s">
        <v>220</v>
      </c>
      <c r="AY25" s="262" t="s">
        <v>113</v>
      </c>
      <c r="AZ25" s="262">
        <v>373.8</v>
      </c>
      <c r="BA25" s="262">
        <v>80.099999999999994</v>
      </c>
      <c r="BB25" s="262">
        <v>53.4</v>
      </c>
      <c r="BC25" s="262">
        <v>26.7</v>
      </c>
      <c r="BD25" s="262">
        <v>0.4</v>
      </c>
      <c r="BE25" s="262" t="s">
        <v>254</v>
      </c>
      <c r="BF25" s="262">
        <v>1200</v>
      </c>
      <c r="BG25" s="262" t="s">
        <v>254</v>
      </c>
      <c r="BH25" s="262" t="s">
        <v>220</v>
      </c>
      <c r="BI25" s="262" t="s">
        <v>113</v>
      </c>
      <c r="BJ25" s="262">
        <v>498.4</v>
      </c>
      <c r="BK25" s="262">
        <v>106.8</v>
      </c>
      <c r="BL25" s="262">
        <v>71.2</v>
      </c>
      <c r="BM25" s="262">
        <v>35.6</v>
      </c>
      <c r="BN25" s="262">
        <v>0</v>
      </c>
      <c r="BO25" s="262">
        <v>0</v>
      </c>
      <c r="BP25" s="262">
        <v>0</v>
      </c>
      <c r="BQ25" s="262">
        <v>0</v>
      </c>
      <c r="BR25" s="262">
        <v>0</v>
      </c>
      <c r="BS25" s="262">
        <v>0</v>
      </c>
      <c r="BT25" s="262">
        <v>0</v>
      </c>
      <c r="BU25" s="262">
        <v>0</v>
      </c>
      <c r="BV25" s="262">
        <v>0</v>
      </c>
      <c r="BW25" s="262">
        <v>0</v>
      </c>
      <c r="BX25" s="262">
        <v>0.3</v>
      </c>
      <c r="BY25" s="262" t="s">
        <v>193</v>
      </c>
      <c r="BZ25" s="262">
        <v>900</v>
      </c>
      <c r="CA25" s="262" t="s">
        <v>193</v>
      </c>
      <c r="CB25" s="262" t="s">
        <v>220</v>
      </c>
      <c r="CC25" s="262" t="s">
        <v>113</v>
      </c>
      <c r="CD25" s="262">
        <v>373.8</v>
      </c>
      <c r="CE25" s="262">
        <v>80.099999999999994</v>
      </c>
      <c r="CF25" s="262">
        <v>53.4</v>
      </c>
      <c r="CG25" s="262">
        <v>26.7</v>
      </c>
      <c r="CH25" s="262">
        <v>1</v>
      </c>
      <c r="CI25" s="262">
        <v>6</v>
      </c>
      <c r="CJ25" s="262">
        <v>7</v>
      </c>
      <c r="CK25" s="262">
        <v>9</v>
      </c>
      <c r="CL25" s="262">
        <v>3</v>
      </c>
      <c r="CM25" s="262">
        <v>4</v>
      </c>
      <c r="CN25" s="262">
        <v>28</v>
      </c>
      <c r="CO25" s="262">
        <v>12</v>
      </c>
      <c r="CP25" s="262">
        <v>17</v>
      </c>
      <c r="CQ25" s="262">
        <v>19</v>
      </c>
      <c r="CR25" s="262">
        <v>34</v>
      </c>
      <c r="CS25" s="262">
        <v>8</v>
      </c>
      <c r="CT25" s="262">
        <v>3</v>
      </c>
      <c r="CU25" s="262">
        <v>13</v>
      </c>
      <c r="CV25" s="262">
        <v>8</v>
      </c>
      <c r="CW25" s="262">
        <v>0</v>
      </c>
      <c r="CX25" s="262">
        <v>0</v>
      </c>
      <c r="CY25" s="262">
        <v>0</v>
      </c>
      <c r="CZ25" s="262">
        <v>0</v>
      </c>
      <c r="DA25" s="262">
        <v>0</v>
      </c>
      <c r="DB25" s="262">
        <v>0</v>
      </c>
      <c r="DC25" s="262">
        <v>0</v>
      </c>
      <c r="DD25" s="262">
        <v>0</v>
      </c>
      <c r="DE25" s="262">
        <v>0</v>
      </c>
      <c r="DF25" s="262">
        <v>0</v>
      </c>
      <c r="DG25" s="262">
        <v>0</v>
      </c>
      <c r="DH25" s="262">
        <v>0</v>
      </c>
      <c r="DI25" s="262">
        <v>0</v>
      </c>
      <c r="DJ25" s="262">
        <v>0</v>
      </c>
      <c r="DK25" s="262">
        <v>0</v>
      </c>
      <c r="DL25" s="262">
        <v>4</v>
      </c>
      <c r="DM25" s="262">
        <v>2</v>
      </c>
      <c r="DN25" s="262">
        <v>1</v>
      </c>
      <c r="DO25" s="262">
        <v>1</v>
      </c>
      <c r="DP25" s="262">
        <v>4</v>
      </c>
      <c r="DQ25" s="262">
        <v>4</v>
      </c>
      <c r="DR25" s="262">
        <v>36</v>
      </c>
      <c r="DS25" s="262">
        <v>1</v>
      </c>
      <c r="DT25" s="262">
        <v>1</v>
      </c>
      <c r="DU25" s="262">
        <v>1</v>
      </c>
      <c r="DV25" s="262">
        <v>1</v>
      </c>
      <c r="DW25" s="262">
        <v>3</v>
      </c>
      <c r="DX25" s="262">
        <v>2</v>
      </c>
      <c r="DY25" s="262">
        <v>1</v>
      </c>
      <c r="DZ25" s="262">
        <v>1</v>
      </c>
      <c r="EA25" s="262">
        <v>0</v>
      </c>
      <c r="EB25" s="262">
        <v>0</v>
      </c>
      <c r="EC25" s="262">
        <v>0</v>
      </c>
      <c r="ED25" s="262">
        <v>0</v>
      </c>
      <c r="EE25" s="262">
        <v>0</v>
      </c>
      <c r="EF25" s="262">
        <v>0</v>
      </c>
      <c r="EG25" s="262">
        <v>0</v>
      </c>
      <c r="EH25" s="262">
        <v>0</v>
      </c>
      <c r="EI25" s="262">
        <v>0</v>
      </c>
      <c r="EJ25" s="262">
        <v>0</v>
      </c>
      <c r="EK25" s="262">
        <v>0</v>
      </c>
      <c r="EL25" s="262">
        <v>0</v>
      </c>
      <c r="EM25" s="262">
        <v>0</v>
      </c>
      <c r="EN25" s="262">
        <v>0</v>
      </c>
      <c r="EO25" s="296">
        <v>0</v>
      </c>
      <c r="EP25" s="262" t="s">
        <v>247</v>
      </c>
      <c r="EQ25" s="262" t="s">
        <v>247</v>
      </c>
      <c r="ER25" s="262" t="s">
        <v>247</v>
      </c>
      <c r="ES25" s="262" t="s">
        <v>247</v>
      </c>
      <c r="ET25" s="262" t="s">
        <v>247</v>
      </c>
      <c r="EU25" s="262" t="s">
        <v>247</v>
      </c>
      <c r="EV25" s="262" t="s">
        <v>247</v>
      </c>
      <c r="EW25" s="262" t="s">
        <v>247</v>
      </c>
      <c r="EX25" s="262" t="s">
        <v>247</v>
      </c>
      <c r="EY25" s="262" t="s">
        <v>247</v>
      </c>
      <c r="EZ25" s="262" t="s">
        <v>247</v>
      </c>
      <c r="FA25" s="262" t="s">
        <v>307</v>
      </c>
      <c r="FB25" s="262" t="s">
        <v>307</v>
      </c>
      <c r="FC25" s="262" t="s">
        <v>307</v>
      </c>
      <c r="FD25" s="262" t="s">
        <v>307</v>
      </c>
      <c r="FE25" s="262">
        <v>0</v>
      </c>
      <c r="FF25" s="262">
        <v>0</v>
      </c>
      <c r="FG25" s="262">
        <v>0</v>
      </c>
      <c r="FH25" s="262">
        <v>0</v>
      </c>
      <c r="FI25" s="262">
        <v>0</v>
      </c>
      <c r="FJ25" s="262">
        <v>0</v>
      </c>
      <c r="FK25" s="262">
        <v>0</v>
      </c>
      <c r="FL25" s="262">
        <v>0</v>
      </c>
      <c r="FM25" s="262">
        <v>0</v>
      </c>
      <c r="FN25" s="262">
        <v>0</v>
      </c>
      <c r="FO25" s="262">
        <v>0</v>
      </c>
      <c r="FP25" s="262">
        <v>0</v>
      </c>
      <c r="FQ25" s="262">
        <v>0</v>
      </c>
      <c r="FR25" s="262">
        <v>0</v>
      </c>
      <c r="FS25" s="296">
        <v>0</v>
      </c>
      <c r="FT25" s="297"/>
      <c r="FU25" s="297"/>
      <c r="FV25" s="234" t="s">
        <v>328</v>
      </c>
      <c r="FW25" s="234" t="s">
        <v>328</v>
      </c>
      <c r="FX25" s="231" t="s">
        <v>328</v>
      </c>
      <c r="FY25" s="231">
        <v>0</v>
      </c>
      <c r="FZ25" s="231" t="s">
        <v>332</v>
      </c>
      <c r="GA25" s="234" t="s">
        <v>329</v>
      </c>
      <c r="GB25" s="234">
        <v>0</v>
      </c>
      <c r="GC25" s="234">
        <v>0</v>
      </c>
      <c r="GD25" s="234">
        <v>0</v>
      </c>
      <c r="GE25" s="234">
        <v>0</v>
      </c>
      <c r="GF25" s="231" t="s">
        <v>251</v>
      </c>
      <c r="GG25" s="234" t="s">
        <v>253</v>
      </c>
      <c r="GH25" s="234" t="s">
        <v>253</v>
      </c>
      <c r="GI25" s="234" t="s">
        <v>253</v>
      </c>
      <c r="GJ25" s="234" t="s">
        <v>253</v>
      </c>
      <c r="GK25" s="234" t="s">
        <v>253</v>
      </c>
      <c r="GL25" s="234" t="s">
        <v>253</v>
      </c>
      <c r="GM25" s="234" t="s">
        <v>253</v>
      </c>
      <c r="GN25" s="234" t="s">
        <v>253</v>
      </c>
      <c r="GO25" s="234" t="s">
        <v>253</v>
      </c>
      <c r="GP25" s="234" t="s">
        <v>251</v>
      </c>
      <c r="GQ25" s="234" t="s">
        <v>253</v>
      </c>
      <c r="GR25" s="234" t="s">
        <v>253</v>
      </c>
      <c r="GS25" s="234" t="s">
        <v>253</v>
      </c>
      <c r="GT25" s="234" t="s">
        <v>253</v>
      </c>
      <c r="GU25" s="234" t="s">
        <v>251</v>
      </c>
      <c r="GV25" s="234" t="s">
        <v>251</v>
      </c>
      <c r="GW25" s="234" t="s">
        <v>251</v>
      </c>
      <c r="GX25" s="234" t="s">
        <v>251</v>
      </c>
      <c r="GY25" s="231">
        <v>0</v>
      </c>
      <c r="GZ25" s="234" t="s">
        <v>251</v>
      </c>
      <c r="HA25" s="234" t="s">
        <v>251</v>
      </c>
      <c r="HB25" s="234" t="s">
        <v>251</v>
      </c>
      <c r="HC25" s="234" t="s">
        <v>251</v>
      </c>
      <c r="HD25" s="234" t="s">
        <v>251</v>
      </c>
      <c r="HE25" s="231" t="s">
        <v>251</v>
      </c>
      <c r="HF25" s="231" t="s">
        <v>251</v>
      </c>
      <c r="HG25" s="231" t="s">
        <v>251</v>
      </c>
      <c r="HH25" s="231" t="s">
        <v>251</v>
      </c>
      <c r="HI25" s="231" t="s">
        <v>251</v>
      </c>
      <c r="HJ25" s="231"/>
      <c r="HK25" s="231" t="s">
        <v>249</v>
      </c>
      <c r="HL25" s="231" t="s">
        <v>262</v>
      </c>
      <c r="HM25" s="231" t="s">
        <v>267</v>
      </c>
      <c r="HN25" s="234" t="s">
        <v>277</v>
      </c>
      <c r="HO25" s="234" t="s">
        <v>281</v>
      </c>
      <c r="HP25" s="234" t="s">
        <v>281</v>
      </c>
      <c r="HQ25" s="234" t="s">
        <v>281</v>
      </c>
      <c r="HR25" s="234" t="s">
        <v>281</v>
      </c>
      <c r="HS25" s="234" t="s">
        <v>281</v>
      </c>
      <c r="HT25" s="234" t="s">
        <v>281</v>
      </c>
      <c r="HU25" s="234" t="s">
        <v>281</v>
      </c>
      <c r="HV25" s="234">
        <v>0</v>
      </c>
      <c r="HW25" s="234">
        <v>0</v>
      </c>
      <c r="HX25" s="234">
        <v>0</v>
      </c>
      <c r="HY25" s="234">
        <v>0</v>
      </c>
      <c r="HZ25" s="234">
        <v>0</v>
      </c>
      <c r="IA25" s="234">
        <v>0</v>
      </c>
      <c r="IB25" s="234">
        <v>0</v>
      </c>
      <c r="IC25" s="234">
        <v>0</v>
      </c>
      <c r="ID25" s="234">
        <v>0</v>
      </c>
      <c r="IE25" s="234">
        <v>0</v>
      </c>
      <c r="IF25" s="234">
        <v>0</v>
      </c>
      <c r="IG25" s="234">
        <v>0</v>
      </c>
      <c r="IH25" s="234">
        <v>0</v>
      </c>
      <c r="II25" s="234">
        <v>0</v>
      </c>
      <c r="IJ25" s="234">
        <v>0</v>
      </c>
      <c r="IK25" s="234">
        <v>0</v>
      </c>
      <c r="IL25" s="234">
        <v>0</v>
      </c>
      <c r="IM25" s="234">
        <v>0</v>
      </c>
      <c r="IN25" s="234">
        <v>0</v>
      </c>
      <c r="IO25" s="234">
        <v>5</v>
      </c>
      <c r="IP25" s="234">
        <v>5</v>
      </c>
      <c r="IQ25" s="234">
        <v>40</v>
      </c>
      <c r="IR25" s="234">
        <v>1</v>
      </c>
      <c r="IS25" s="234">
        <v>1</v>
      </c>
      <c r="IT25" s="234">
        <v>1</v>
      </c>
      <c r="IU25" s="234">
        <v>1</v>
      </c>
      <c r="IV25" s="234">
        <v>4</v>
      </c>
      <c r="IW25" s="234">
        <v>1</v>
      </c>
      <c r="IX25" s="234">
        <v>1</v>
      </c>
      <c r="IY25" s="234">
        <v>2</v>
      </c>
      <c r="IZ25" s="234">
        <v>0</v>
      </c>
      <c r="JA25" s="234">
        <v>0</v>
      </c>
      <c r="JB25" s="234">
        <v>0</v>
      </c>
      <c r="JC25" s="234">
        <v>0</v>
      </c>
      <c r="JD25" s="234">
        <v>0</v>
      </c>
      <c r="JE25" s="234">
        <v>0</v>
      </c>
      <c r="JF25" s="234">
        <v>0</v>
      </c>
      <c r="JG25" s="234">
        <v>0</v>
      </c>
      <c r="JH25" s="234">
        <v>0</v>
      </c>
      <c r="JI25" s="234">
        <v>0</v>
      </c>
      <c r="JJ25" s="234">
        <v>0</v>
      </c>
      <c r="JK25" s="234">
        <v>0</v>
      </c>
      <c r="JL25" s="234">
        <v>0</v>
      </c>
      <c r="JM25" s="234">
        <v>0</v>
      </c>
      <c r="JN25" s="234">
        <v>0</v>
      </c>
      <c r="JO25" s="234">
        <v>0</v>
      </c>
      <c r="JP25" s="234">
        <v>0</v>
      </c>
      <c r="JQ25" s="234">
        <v>0</v>
      </c>
      <c r="JR25" s="234">
        <v>0</v>
      </c>
      <c r="JS25" s="234" t="s">
        <v>252</v>
      </c>
      <c r="JT25" s="234" t="s">
        <v>252</v>
      </c>
      <c r="JU25" s="234" t="s">
        <v>269</v>
      </c>
      <c r="JV25" s="234" t="s">
        <v>269</v>
      </c>
      <c r="JW25" s="234" t="s">
        <v>269</v>
      </c>
      <c r="JX25" s="234" t="s">
        <v>269</v>
      </c>
      <c r="JY25" s="234" t="s">
        <v>269</v>
      </c>
      <c r="JZ25" s="234" t="s">
        <v>294</v>
      </c>
      <c r="KA25" s="234" t="s">
        <v>294</v>
      </c>
      <c r="KB25" s="234" t="s">
        <v>294</v>
      </c>
      <c r="KC25" s="234" t="s">
        <v>294</v>
      </c>
      <c r="KD25" s="234">
        <v>0</v>
      </c>
      <c r="KE25" s="234">
        <v>0</v>
      </c>
      <c r="KF25" s="234">
        <v>0</v>
      </c>
      <c r="KG25" s="234">
        <v>0</v>
      </c>
      <c r="KH25" s="234">
        <v>0</v>
      </c>
      <c r="KI25" s="234">
        <v>0</v>
      </c>
      <c r="KJ25" s="234">
        <v>0</v>
      </c>
      <c r="KK25" s="234">
        <v>0</v>
      </c>
      <c r="KL25" s="234">
        <v>0</v>
      </c>
      <c r="KM25" s="234">
        <v>0</v>
      </c>
      <c r="KN25" s="234">
        <v>0</v>
      </c>
      <c r="KO25" s="234">
        <v>0</v>
      </c>
      <c r="KP25" s="234">
        <v>0</v>
      </c>
      <c r="KQ25" s="234">
        <v>0</v>
      </c>
      <c r="KR25" s="234">
        <v>0</v>
      </c>
      <c r="KS25" s="234">
        <v>0</v>
      </c>
      <c r="KT25" s="234">
        <v>0</v>
      </c>
      <c r="KU25" s="234">
        <v>0</v>
      </c>
      <c r="KV25" s="234">
        <v>0</v>
      </c>
      <c r="KW25" s="234" t="s">
        <v>238</v>
      </c>
      <c r="KX25" s="234" t="s">
        <v>254</v>
      </c>
      <c r="KY25" s="234" t="s">
        <v>270</v>
      </c>
      <c r="KZ25" s="234" t="s">
        <v>238</v>
      </c>
      <c r="LA25" s="234" t="s">
        <v>270</v>
      </c>
      <c r="LB25" s="234" t="s">
        <v>271</v>
      </c>
      <c r="LC25" s="234" t="s">
        <v>284</v>
      </c>
      <c r="LD25" s="234" t="s">
        <v>271</v>
      </c>
      <c r="LE25" s="234" t="s">
        <v>270</v>
      </c>
      <c r="LF25" s="234" t="s">
        <v>288</v>
      </c>
      <c r="LG25" s="234" t="s">
        <v>238</v>
      </c>
      <c r="LH25" s="234">
        <v>0</v>
      </c>
      <c r="LI25" s="234">
        <v>0</v>
      </c>
      <c r="LJ25" s="234">
        <v>0</v>
      </c>
      <c r="LK25" s="234">
        <v>0</v>
      </c>
      <c r="LL25" s="234">
        <v>0</v>
      </c>
      <c r="LM25" s="234">
        <v>0</v>
      </c>
      <c r="LN25" s="234">
        <v>0</v>
      </c>
      <c r="LO25" s="234">
        <v>0</v>
      </c>
      <c r="LP25" s="234">
        <v>0</v>
      </c>
      <c r="LQ25" s="234">
        <v>0</v>
      </c>
      <c r="LR25" s="234">
        <v>0</v>
      </c>
      <c r="LS25" s="234">
        <v>0</v>
      </c>
      <c r="LT25" s="234">
        <v>0</v>
      </c>
      <c r="LU25" s="234">
        <v>0</v>
      </c>
      <c r="LV25" s="234">
        <v>0</v>
      </c>
      <c r="LW25" s="234">
        <v>0</v>
      </c>
      <c r="LX25" s="234">
        <v>0</v>
      </c>
      <c r="LY25" s="234">
        <v>0</v>
      </c>
      <c r="LZ25" s="234">
        <v>0</v>
      </c>
      <c r="MA25" s="234">
        <v>300</v>
      </c>
      <c r="MB25" s="234">
        <v>350</v>
      </c>
      <c r="MC25" s="234">
        <v>200</v>
      </c>
      <c r="MD25" s="234">
        <v>0</v>
      </c>
      <c r="ME25" s="234">
        <v>0</v>
      </c>
      <c r="MF25" s="234">
        <v>0</v>
      </c>
      <c r="MG25" s="234">
        <v>0</v>
      </c>
      <c r="MH25" s="234">
        <v>20</v>
      </c>
      <c r="MI25" s="234">
        <v>0</v>
      </c>
      <c r="MJ25" s="234">
        <v>0</v>
      </c>
      <c r="MK25" s="234">
        <v>0</v>
      </c>
      <c r="ML25" s="234">
        <v>0</v>
      </c>
      <c r="MM25" s="234">
        <v>0</v>
      </c>
      <c r="MN25" s="234">
        <v>0</v>
      </c>
      <c r="MO25" s="234">
        <v>0</v>
      </c>
      <c r="MP25" s="234">
        <v>0</v>
      </c>
      <c r="MQ25" s="234">
        <v>0</v>
      </c>
      <c r="MR25" s="234">
        <v>0</v>
      </c>
      <c r="MS25" s="234">
        <v>0</v>
      </c>
      <c r="MT25" s="234">
        <v>0</v>
      </c>
      <c r="MU25" s="234">
        <v>0</v>
      </c>
      <c r="MV25" s="234">
        <v>0</v>
      </c>
      <c r="MW25" s="234">
        <v>0</v>
      </c>
      <c r="MX25" s="234">
        <v>0</v>
      </c>
      <c r="MY25" s="234">
        <v>0</v>
      </c>
      <c r="MZ25" s="234">
        <v>0</v>
      </c>
      <c r="NA25" s="234">
        <v>0</v>
      </c>
      <c r="NB25" s="234">
        <v>0</v>
      </c>
      <c r="NC25" s="234">
        <v>0</v>
      </c>
      <c r="ND25" s="234">
        <v>0</v>
      </c>
      <c r="NE25" s="234" t="s">
        <v>253</v>
      </c>
      <c r="NF25" s="234" t="s">
        <v>253</v>
      </c>
      <c r="NG25" s="234" t="s">
        <v>253</v>
      </c>
      <c r="NH25" s="234" t="s">
        <v>253</v>
      </c>
      <c r="NI25" s="234" t="s">
        <v>253</v>
      </c>
      <c r="NJ25" s="234" t="s">
        <v>253</v>
      </c>
      <c r="NK25" s="234" t="s">
        <v>253</v>
      </c>
      <c r="NL25" s="234" t="s">
        <v>253</v>
      </c>
      <c r="NM25" s="234" t="s">
        <v>253</v>
      </c>
      <c r="NN25" s="234" t="s">
        <v>253</v>
      </c>
      <c r="NO25" s="234" t="s">
        <v>253</v>
      </c>
      <c r="NP25" s="234">
        <v>0</v>
      </c>
      <c r="NQ25" s="234">
        <v>0</v>
      </c>
      <c r="NR25" s="234">
        <v>0</v>
      </c>
      <c r="NS25" s="234">
        <v>0</v>
      </c>
      <c r="NT25" s="234">
        <v>0</v>
      </c>
      <c r="NU25" s="234">
        <v>0</v>
      </c>
      <c r="NV25" s="234">
        <v>0</v>
      </c>
      <c r="NW25" s="234">
        <v>0</v>
      </c>
      <c r="NX25" s="234">
        <v>0</v>
      </c>
      <c r="NY25" s="234">
        <v>0</v>
      </c>
      <c r="NZ25" s="234">
        <v>0</v>
      </c>
      <c r="OA25" s="234">
        <v>0</v>
      </c>
      <c r="OB25" s="234">
        <v>0</v>
      </c>
      <c r="OC25" s="234">
        <v>0</v>
      </c>
      <c r="OD25" s="234">
        <v>0</v>
      </c>
      <c r="OE25" s="234">
        <v>0</v>
      </c>
      <c r="OF25" s="234">
        <v>0</v>
      </c>
      <c r="OG25" s="234">
        <v>0</v>
      </c>
      <c r="OH25" s="234">
        <v>0</v>
      </c>
      <c r="OI25" s="234">
        <v>0</v>
      </c>
      <c r="OJ25" s="234">
        <v>1</v>
      </c>
      <c r="OK25" s="234">
        <v>5</v>
      </c>
      <c r="OL25" s="234">
        <v>7</v>
      </c>
      <c r="OM25" s="234">
        <v>30</v>
      </c>
      <c r="ON25" s="234">
        <v>30</v>
      </c>
      <c r="OO25" s="234">
        <v>30</v>
      </c>
      <c r="OP25" s="234">
        <v>27</v>
      </c>
      <c r="OQ25" s="234">
        <v>27</v>
      </c>
      <c r="OR25" s="234">
        <v>27</v>
      </c>
      <c r="OS25" s="234">
        <v>27</v>
      </c>
      <c r="OT25" s="234">
        <v>0</v>
      </c>
      <c r="OU25" s="234">
        <v>0</v>
      </c>
      <c r="OV25" s="234">
        <v>0</v>
      </c>
      <c r="OW25" s="234">
        <v>0</v>
      </c>
      <c r="OX25" s="234">
        <v>0</v>
      </c>
      <c r="OY25" s="234">
        <v>0</v>
      </c>
      <c r="OZ25" s="234">
        <v>0</v>
      </c>
      <c r="PA25" s="234">
        <v>0</v>
      </c>
      <c r="PB25" s="234">
        <v>0</v>
      </c>
      <c r="PC25" s="234">
        <v>0</v>
      </c>
      <c r="PD25" s="234">
        <v>0</v>
      </c>
      <c r="PE25" s="234">
        <v>0</v>
      </c>
      <c r="PF25" s="234">
        <v>0</v>
      </c>
      <c r="PG25" s="234">
        <v>0</v>
      </c>
      <c r="PH25" s="234">
        <v>0</v>
      </c>
      <c r="PI25" s="234">
        <v>0</v>
      </c>
      <c r="PJ25" s="234">
        <v>0</v>
      </c>
      <c r="PK25" s="234">
        <v>0</v>
      </c>
      <c r="PL25" s="234">
        <v>0</v>
      </c>
    </row>
    <row r="26" spans="1:428" s="234" customFormat="1" ht="12" customHeight="1">
      <c r="A26" s="234">
        <f t="shared" si="2"/>
        <v>26</v>
      </c>
      <c r="B26" s="235"/>
      <c r="C26" s="262">
        <v>26</v>
      </c>
      <c r="D26" s="262">
        <v>1909220019</v>
      </c>
      <c r="E26" s="262" t="s">
        <v>113</v>
      </c>
      <c r="F26" s="263" t="s">
        <v>294</v>
      </c>
      <c r="G26" s="263" t="s">
        <v>114</v>
      </c>
      <c r="H26" s="264" t="s">
        <v>352</v>
      </c>
      <c r="I26" s="263" t="s">
        <v>370</v>
      </c>
      <c r="J26" s="263">
        <v>0</v>
      </c>
      <c r="K26" s="264">
        <v>0</v>
      </c>
      <c r="L26" s="264">
        <v>0</v>
      </c>
      <c r="M26" s="262">
        <v>5600</v>
      </c>
      <c r="N26" s="262">
        <v>0</v>
      </c>
      <c r="O26" s="262">
        <v>0</v>
      </c>
      <c r="P26" s="262">
        <v>0</v>
      </c>
      <c r="Q26" s="262">
        <v>0</v>
      </c>
      <c r="R26" s="262">
        <v>970</v>
      </c>
      <c r="S26" s="262">
        <v>368</v>
      </c>
      <c r="T26" s="262">
        <v>-1338</v>
      </c>
      <c r="U26" s="262">
        <v>0</v>
      </c>
      <c r="V26" s="262">
        <v>0</v>
      </c>
      <c r="W26" s="262" t="s">
        <v>428</v>
      </c>
      <c r="X26" s="262">
        <v>0</v>
      </c>
      <c r="Y26" s="262" t="s">
        <v>429</v>
      </c>
      <c r="Z26" s="262">
        <v>0</v>
      </c>
      <c r="AA26" s="282">
        <v>0</v>
      </c>
      <c r="AB26" s="282">
        <v>0</v>
      </c>
      <c r="AC26" s="262">
        <v>0</v>
      </c>
      <c r="AD26" s="262">
        <v>0</v>
      </c>
      <c r="AE26" s="262">
        <v>0</v>
      </c>
      <c r="AF26" s="262">
        <v>0</v>
      </c>
      <c r="AG26" s="262">
        <v>0</v>
      </c>
      <c r="AH26" s="262">
        <v>0</v>
      </c>
      <c r="AI26" s="262">
        <v>0</v>
      </c>
      <c r="AJ26" s="262">
        <v>0.15</v>
      </c>
      <c r="AK26" s="262" t="s">
        <v>201</v>
      </c>
      <c r="AL26" s="262">
        <v>0</v>
      </c>
      <c r="AM26" s="262" t="s">
        <v>201</v>
      </c>
      <c r="AN26" s="262" t="s">
        <v>201</v>
      </c>
      <c r="AO26" s="262" t="s">
        <v>113</v>
      </c>
      <c r="AP26" s="262">
        <v>-140.49</v>
      </c>
      <c r="AQ26" s="262">
        <v>-30.1</v>
      </c>
      <c r="AR26" s="262">
        <v>-20.07</v>
      </c>
      <c r="AS26" s="262">
        <v>-10.029999999999999</v>
      </c>
      <c r="AT26" s="262">
        <v>0.3</v>
      </c>
      <c r="AU26" s="262" t="s">
        <v>193</v>
      </c>
      <c r="AV26" s="262">
        <v>600</v>
      </c>
      <c r="AW26" s="262" t="s">
        <v>193</v>
      </c>
      <c r="AX26" s="262" t="s">
        <v>220</v>
      </c>
      <c r="AY26" s="262" t="s">
        <v>113</v>
      </c>
      <c r="AZ26" s="262">
        <v>-280.98</v>
      </c>
      <c r="BA26" s="262">
        <v>-60.21</v>
      </c>
      <c r="BB26" s="262">
        <v>-40.14</v>
      </c>
      <c r="BC26" s="262">
        <v>-20.07</v>
      </c>
      <c r="BD26" s="262">
        <v>0.3</v>
      </c>
      <c r="BE26" s="262" t="s">
        <v>254</v>
      </c>
      <c r="BF26" s="262">
        <v>600</v>
      </c>
      <c r="BG26" s="262" t="s">
        <v>254</v>
      </c>
      <c r="BH26" s="262" t="s">
        <v>220</v>
      </c>
      <c r="BI26" s="262" t="s">
        <v>113</v>
      </c>
      <c r="BJ26" s="262">
        <v>-280.98</v>
      </c>
      <c r="BK26" s="262">
        <v>-60.21</v>
      </c>
      <c r="BL26" s="262">
        <v>-40.14</v>
      </c>
      <c r="BM26" s="262">
        <v>-20.07</v>
      </c>
      <c r="BN26" s="262">
        <v>0.25</v>
      </c>
      <c r="BO26" s="262" t="s">
        <v>220</v>
      </c>
      <c r="BP26" s="262">
        <v>500</v>
      </c>
      <c r="BQ26" s="262" t="s">
        <v>220</v>
      </c>
      <c r="BR26" s="262" t="s">
        <v>220</v>
      </c>
      <c r="BS26" s="262" t="s">
        <v>113</v>
      </c>
      <c r="BT26" s="262">
        <v>-234.15</v>
      </c>
      <c r="BU26" s="262">
        <v>-50.17</v>
      </c>
      <c r="BV26" s="262">
        <v>-33.450000000000003</v>
      </c>
      <c r="BW26" s="262">
        <v>-16.72</v>
      </c>
      <c r="BX26" s="262">
        <v>0</v>
      </c>
      <c r="BY26" s="262">
        <v>0</v>
      </c>
      <c r="BZ26" s="262">
        <v>0</v>
      </c>
      <c r="CA26" s="262">
        <v>0</v>
      </c>
      <c r="CB26" s="262">
        <v>0</v>
      </c>
      <c r="CC26" s="262">
        <v>0</v>
      </c>
      <c r="CD26" s="262">
        <v>0</v>
      </c>
      <c r="CE26" s="262">
        <v>0</v>
      </c>
      <c r="CF26" s="262">
        <v>0</v>
      </c>
      <c r="CG26" s="262">
        <v>0</v>
      </c>
      <c r="CH26" s="262">
        <v>28</v>
      </c>
      <c r="CI26" s="262">
        <v>3</v>
      </c>
      <c r="CJ26" s="262">
        <v>4</v>
      </c>
      <c r="CK26" s="262">
        <v>9</v>
      </c>
      <c r="CL26" s="262">
        <v>7</v>
      </c>
      <c r="CM26" s="262">
        <v>1</v>
      </c>
      <c r="CN26" s="262">
        <v>29</v>
      </c>
      <c r="CO26" s="262">
        <v>2</v>
      </c>
      <c r="CP26" s="262">
        <v>19</v>
      </c>
      <c r="CQ26" s="262">
        <v>17</v>
      </c>
      <c r="CR26" s="262">
        <v>11</v>
      </c>
      <c r="CS26" s="262">
        <v>4</v>
      </c>
      <c r="CT26" s="262">
        <v>0</v>
      </c>
      <c r="CU26" s="262">
        <v>0</v>
      </c>
      <c r="CV26" s="262">
        <v>0</v>
      </c>
      <c r="CW26" s="262">
        <v>0</v>
      </c>
      <c r="CX26" s="262">
        <v>0</v>
      </c>
      <c r="CY26" s="262">
        <v>0</v>
      </c>
      <c r="CZ26" s="262">
        <v>0</v>
      </c>
      <c r="DA26" s="262">
        <v>0</v>
      </c>
      <c r="DB26" s="262">
        <v>0</v>
      </c>
      <c r="DC26" s="262">
        <v>0</v>
      </c>
      <c r="DD26" s="262">
        <v>0</v>
      </c>
      <c r="DE26" s="262">
        <v>0</v>
      </c>
      <c r="DF26" s="262">
        <v>0</v>
      </c>
      <c r="DG26" s="262">
        <v>0</v>
      </c>
      <c r="DH26" s="262">
        <v>0</v>
      </c>
      <c r="DI26" s="262">
        <v>0</v>
      </c>
      <c r="DJ26" s="262">
        <v>0</v>
      </c>
      <c r="DK26" s="262">
        <v>0</v>
      </c>
      <c r="DL26" s="262">
        <v>40</v>
      </c>
      <c r="DM26" s="262">
        <v>5</v>
      </c>
      <c r="DN26" s="262">
        <v>5</v>
      </c>
      <c r="DO26" s="262">
        <v>1</v>
      </c>
      <c r="DP26" s="262">
        <v>1</v>
      </c>
      <c r="DQ26" s="262">
        <v>5</v>
      </c>
      <c r="DR26" s="262">
        <v>1</v>
      </c>
      <c r="DS26" s="262">
        <v>3</v>
      </c>
      <c r="DT26" s="262">
        <v>1</v>
      </c>
      <c r="DU26" s="262">
        <v>1</v>
      </c>
      <c r="DV26" s="262">
        <v>2</v>
      </c>
      <c r="DW26" s="262">
        <v>2</v>
      </c>
      <c r="DX26" s="262">
        <v>0</v>
      </c>
      <c r="DY26" s="262">
        <v>0</v>
      </c>
      <c r="DZ26" s="262">
        <v>0</v>
      </c>
      <c r="EA26" s="262">
        <v>0</v>
      </c>
      <c r="EB26" s="262">
        <v>0</v>
      </c>
      <c r="EC26" s="262">
        <v>0</v>
      </c>
      <c r="ED26" s="262">
        <v>0</v>
      </c>
      <c r="EE26" s="262">
        <v>0</v>
      </c>
      <c r="EF26" s="262">
        <v>0</v>
      </c>
      <c r="EG26" s="262">
        <v>0</v>
      </c>
      <c r="EH26" s="262">
        <v>0</v>
      </c>
      <c r="EI26" s="262">
        <v>0</v>
      </c>
      <c r="EJ26" s="262">
        <v>0</v>
      </c>
      <c r="EK26" s="262">
        <v>0</v>
      </c>
      <c r="EL26" s="262">
        <v>0</v>
      </c>
      <c r="EM26" s="262">
        <v>0</v>
      </c>
      <c r="EN26" s="262">
        <v>0</v>
      </c>
      <c r="EO26" s="296">
        <v>0</v>
      </c>
      <c r="EP26" s="262" t="s">
        <v>247</v>
      </c>
      <c r="EQ26" s="262" t="s">
        <v>247</v>
      </c>
      <c r="ER26" s="262" t="s">
        <v>247</v>
      </c>
      <c r="ES26" s="262" t="s">
        <v>247</v>
      </c>
      <c r="ET26" s="262" t="s">
        <v>286</v>
      </c>
      <c r="EU26" s="262" t="s">
        <v>247</v>
      </c>
      <c r="EV26" s="262" t="s">
        <v>247</v>
      </c>
      <c r="EW26" s="262" t="s">
        <v>247</v>
      </c>
      <c r="EX26" s="262" t="s">
        <v>247</v>
      </c>
      <c r="EY26" s="262" t="s">
        <v>247</v>
      </c>
      <c r="EZ26" s="262" t="s">
        <v>247</v>
      </c>
      <c r="FA26" s="262" t="s">
        <v>247</v>
      </c>
      <c r="FB26" s="262">
        <v>0</v>
      </c>
      <c r="FC26" s="262">
        <v>0</v>
      </c>
      <c r="FD26" s="262">
        <v>0</v>
      </c>
      <c r="FE26" s="262">
        <v>0</v>
      </c>
      <c r="FF26" s="262">
        <v>0</v>
      </c>
      <c r="FG26" s="262">
        <v>0</v>
      </c>
      <c r="FH26" s="262">
        <v>0</v>
      </c>
      <c r="FI26" s="262">
        <v>0</v>
      </c>
      <c r="FJ26" s="262">
        <v>0</v>
      </c>
      <c r="FK26" s="262">
        <v>0</v>
      </c>
      <c r="FL26" s="262">
        <v>0</v>
      </c>
      <c r="FM26" s="262">
        <v>0</v>
      </c>
      <c r="FN26" s="262">
        <v>0</v>
      </c>
      <c r="FO26" s="262">
        <v>0</v>
      </c>
      <c r="FP26" s="262">
        <v>0</v>
      </c>
      <c r="FQ26" s="262">
        <v>0</v>
      </c>
      <c r="FR26" s="262">
        <v>0</v>
      </c>
      <c r="FS26" s="296">
        <v>0</v>
      </c>
      <c r="FT26" s="297"/>
      <c r="FU26" s="297"/>
      <c r="FV26" s="234">
        <v>0</v>
      </c>
      <c r="FW26" s="234">
        <v>0</v>
      </c>
      <c r="FX26" s="231">
        <v>0</v>
      </c>
      <c r="FY26" s="231">
        <v>0</v>
      </c>
      <c r="FZ26" s="231">
        <v>0</v>
      </c>
      <c r="GA26" s="234">
        <v>0</v>
      </c>
      <c r="GB26" s="234">
        <v>0</v>
      </c>
      <c r="GC26" s="234">
        <v>0</v>
      </c>
      <c r="GD26" s="234">
        <v>0</v>
      </c>
      <c r="GE26" s="234" t="s">
        <v>251</v>
      </c>
      <c r="GF26" s="231">
        <v>4</v>
      </c>
      <c r="GG26" s="234">
        <v>0</v>
      </c>
      <c r="GH26" s="234">
        <v>0</v>
      </c>
      <c r="GI26" s="234">
        <v>0</v>
      </c>
      <c r="GJ26" s="234">
        <v>0</v>
      </c>
      <c r="GK26" s="234">
        <v>0</v>
      </c>
      <c r="GL26" s="234">
        <v>0</v>
      </c>
      <c r="GM26" s="234">
        <v>0</v>
      </c>
      <c r="GN26" s="234">
        <v>0</v>
      </c>
      <c r="GO26" s="234">
        <v>0</v>
      </c>
      <c r="GP26" s="234">
        <v>0</v>
      </c>
      <c r="GQ26" s="234">
        <v>0</v>
      </c>
      <c r="GR26" s="234">
        <v>0</v>
      </c>
      <c r="GS26" s="234">
        <v>0</v>
      </c>
      <c r="GT26" s="234">
        <v>0</v>
      </c>
      <c r="GU26" s="234">
        <v>0</v>
      </c>
      <c r="GV26" s="234">
        <v>0</v>
      </c>
      <c r="GW26" s="234">
        <v>0</v>
      </c>
      <c r="GX26" s="234">
        <v>0</v>
      </c>
      <c r="GY26" s="231">
        <v>0</v>
      </c>
      <c r="GZ26" s="234">
        <v>0</v>
      </c>
      <c r="HA26" s="234">
        <v>0</v>
      </c>
      <c r="HB26" s="234">
        <v>0</v>
      </c>
      <c r="HC26" s="234">
        <v>0</v>
      </c>
      <c r="HD26" s="234">
        <v>0</v>
      </c>
      <c r="HE26" s="231">
        <v>0</v>
      </c>
      <c r="HF26" s="231">
        <v>0</v>
      </c>
      <c r="HG26" s="231">
        <v>0</v>
      </c>
      <c r="HH26" s="231">
        <v>0</v>
      </c>
      <c r="HI26" s="231">
        <v>0</v>
      </c>
      <c r="HJ26" s="231"/>
      <c r="HK26" s="231" t="s">
        <v>249</v>
      </c>
      <c r="HL26" s="231">
        <v>0</v>
      </c>
      <c r="HM26" s="231">
        <v>0</v>
      </c>
      <c r="HN26" s="234">
        <v>0</v>
      </c>
      <c r="HO26" s="234">
        <v>0</v>
      </c>
      <c r="HP26" s="234">
        <v>0</v>
      </c>
      <c r="HQ26" s="234">
        <v>0</v>
      </c>
      <c r="HR26" s="234">
        <v>0</v>
      </c>
      <c r="HS26" s="234">
        <v>0</v>
      </c>
      <c r="HT26" s="234">
        <v>0</v>
      </c>
      <c r="HU26" s="234">
        <v>0</v>
      </c>
      <c r="HV26" s="234">
        <v>0</v>
      </c>
      <c r="HW26" s="234">
        <v>0</v>
      </c>
      <c r="HX26" s="234">
        <v>0</v>
      </c>
      <c r="HY26" s="234">
        <v>0</v>
      </c>
      <c r="HZ26" s="234">
        <v>0</v>
      </c>
      <c r="IA26" s="234">
        <v>0</v>
      </c>
      <c r="IB26" s="234">
        <v>0</v>
      </c>
      <c r="IC26" s="234">
        <v>0</v>
      </c>
      <c r="ID26" s="234">
        <v>0</v>
      </c>
      <c r="IE26" s="234">
        <v>0</v>
      </c>
      <c r="IF26" s="234">
        <v>0</v>
      </c>
      <c r="IG26" s="234">
        <v>0</v>
      </c>
      <c r="IH26" s="234">
        <v>0</v>
      </c>
      <c r="II26" s="234">
        <v>0</v>
      </c>
      <c r="IJ26" s="234">
        <v>0</v>
      </c>
      <c r="IK26" s="234">
        <v>0</v>
      </c>
      <c r="IL26" s="234">
        <v>0</v>
      </c>
      <c r="IM26" s="234">
        <v>0</v>
      </c>
      <c r="IN26" s="234">
        <v>0</v>
      </c>
      <c r="IO26" s="234">
        <v>7</v>
      </c>
      <c r="IP26" s="234">
        <v>0</v>
      </c>
      <c r="IQ26" s="234">
        <v>0</v>
      </c>
      <c r="IR26" s="234">
        <v>0</v>
      </c>
      <c r="IS26" s="234">
        <v>0</v>
      </c>
      <c r="IT26" s="234">
        <v>0</v>
      </c>
      <c r="IU26" s="234">
        <v>0</v>
      </c>
      <c r="IV26" s="234">
        <v>0</v>
      </c>
      <c r="IW26" s="234">
        <v>0</v>
      </c>
      <c r="IX26" s="234">
        <v>0</v>
      </c>
      <c r="IY26" s="234">
        <v>0</v>
      </c>
      <c r="IZ26" s="234">
        <v>0</v>
      </c>
      <c r="JA26" s="234">
        <v>0</v>
      </c>
      <c r="JB26" s="234">
        <v>0</v>
      </c>
      <c r="JC26" s="234">
        <v>0</v>
      </c>
      <c r="JD26" s="234">
        <v>0</v>
      </c>
      <c r="JE26" s="234">
        <v>0</v>
      </c>
      <c r="JF26" s="234">
        <v>0</v>
      </c>
      <c r="JG26" s="234">
        <v>0</v>
      </c>
      <c r="JH26" s="234">
        <v>0</v>
      </c>
      <c r="JI26" s="234">
        <v>0</v>
      </c>
      <c r="JJ26" s="234">
        <v>0</v>
      </c>
      <c r="JK26" s="234">
        <v>0</v>
      </c>
      <c r="JL26" s="234">
        <v>0</v>
      </c>
      <c r="JM26" s="234">
        <v>0</v>
      </c>
      <c r="JN26" s="234">
        <v>0</v>
      </c>
      <c r="JO26" s="234">
        <v>0</v>
      </c>
      <c r="JP26" s="234">
        <v>0</v>
      </c>
      <c r="JQ26" s="234">
        <v>0</v>
      </c>
      <c r="JR26" s="234">
        <v>0</v>
      </c>
      <c r="JS26" s="234" t="s">
        <v>374</v>
      </c>
      <c r="JT26" s="234">
        <v>0</v>
      </c>
      <c r="JU26" s="234">
        <v>0</v>
      </c>
      <c r="JV26" s="234">
        <v>0</v>
      </c>
      <c r="JW26" s="234">
        <v>0</v>
      </c>
      <c r="JX26" s="234">
        <v>0</v>
      </c>
      <c r="JY26" s="234">
        <v>0</v>
      </c>
      <c r="JZ26" s="234">
        <v>0</v>
      </c>
      <c r="KA26" s="234">
        <v>0</v>
      </c>
      <c r="KB26" s="234">
        <v>0</v>
      </c>
      <c r="KC26" s="234">
        <v>0</v>
      </c>
      <c r="KD26" s="234">
        <v>0</v>
      </c>
      <c r="KE26" s="234">
        <v>0</v>
      </c>
      <c r="KF26" s="234">
        <v>0</v>
      </c>
      <c r="KG26" s="234">
        <v>0</v>
      </c>
      <c r="KH26" s="234">
        <v>0</v>
      </c>
      <c r="KI26" s="234">
        <v>0</v>
      </c>
      <c r="KJ26" s="234">
        <v>0</v>
      </c>
      <c r="KK26" s="234">
        <v>0</v>
      </c>
      <c r="KL26" s="234">
        <v>0</v>
      </c>
      <c r="KM26" s="234">
        <v>0</v>
      </c>
      <c r="KN26" s="234">
        <v>0</v>
      </c>
      <c r="KO26" s="234">
        <v>0</v>
      </c>
      <c r="KP26" s="234">
        <v>0</v>
      </c>
      <c r="KQ26" s="234">
        <v>0</v>
      </c>
      <c r="KR26" s="234">
        <v>0</v>
      </c>
      <c r="KS26" s="234">
        <v>0</v>
      </c>
      <c r="KT26" s="234">
        <v>0</v>
      </c>
      <c r="KU26" s="234">
        <v>0</v>
      </c>
      <c r="KV26" s="234">
        <v>0</v>
      </c>
      <c r="KW26" s="234" t="s">
        <v>238</v>
      </c>
      <c r="KX26" s="234">
        <v>0</v>
      </c>
      <c r="KY26" s="234">
        <v>0</v>
      </c>
      <c r="KZ26" s="234">
        <v>0</v>
      </c>
      <c r="LA26" s="234">
        <v>0</v>
      </c>
      <c r="LB26" s="234">
        <v>0</v>
      </c>
      <c r="LC26" s="234">
        <v>0</v>
      </c>
      <c r="LD26" s="234">
        <v>0</v>
      </c>
      <c r="LE26" s="234">
        <v>0</v>
      </c>
      <c r="LF26" s="234">
        <v>0</v>
      </c>
      <c r="LG26" s="234">
        <v>0</v>
      </c>
      <c r="LH26" s="234">
        <v>0</v>
      </c>
      <c r="LI26" s="234">
        <v>0</v>
      </c>
      <c r="LJ26" s="234">
        <v>0</v>
      </c>
      <c r="LK26" s="234">
        <v>0</v>
      </c>
      <c r="LL26" s="234">
        <v>0</v>
      </c>
      <c r="LM26" s="234">
        <v>0</v>
      </c>
      <c r="LN26" s="234">
        <v>0</v>
      </c>
      <c r="LO26" s="234">
        <v>0</v>
      </c>
      <c r="LP26" s="234">
        <v>0</v>
      </c>
      <c r="LQ26" s="234">
        <v>0</v>
      </c>
      <c r="LR26" s="234">
        <v>0</v>
      </c>
      <c r="LS26" s="234">
        <v>0</v>
      </c>
      <c r="LT26" s="234">
        <v>0</v>
      </c>
      <c r="LU26" s="234">
        <v>0</v>
      </c>
      <c r="LV26" s="234">
        <v>0</v>
      </c>
      <c r="LW26" s="234">
        <v>0</v>
      </c>
      <c r="LX26" s="234">
        <v>0</v>
      </c>
      <c r="LY26" s="234">
        <v>0</v>
      </c>
      <c r="LZ26" s="234">
        <v>0</v>
      </c>
      <c r="MA26" s="234">
        <v>420</v>
      </c>
      <c r="MB26" s="234">
        <v>0</v>
      </c>
      <c r="MC26" s="234">
        <v>0</v>
      </c>
      <c r="MD26" s="234">
        <v>0</v>
      </c>
      <c r="ME26" s="234">
        <v>0</v>
      </c>
      <c r="MF26" s="234">
        <v>0</v>
      </c>
      <c r="MG26" s="234">
        <v>0</v>
      </c>
      <c r="MH26" s="234">
        <v>0</v>
      </c>
      <c r="MI26" s="234">
        <v>0</v>
      </c>
      <c r="MJ26" s="234">
        <v>0</v>
      </c>
      <c r="MK26" s="234">
        <v>0</v>
      </c>
      <c r="ML26" s="234">
        <v>0</v>
      </c>
      <c r="MM26" s="234">
        <v>0</v>
      </c>
      <c r="MN26" s="234">
        <v>0</v>
      </c>
      <c r="MO26" s="234">
        <v>0</v>
      </c>
      <c r="MP26" s="234">
        <v>0</v>
      </c>
      <c r="MQ26" s="234">
        <v>0</v>
      </c>
      <c r="MR26" s="234">
        <v>0</v>
      </c>
      <c r="MS26" s="234">
        <v>0</v>
      </c>
      <c r="MT26" s="234">
        <v>0</v>
      </c>
      <c r="MU26" s="234">
        <v>0</v>
      </c>
      <c r="MV26" s="234">
        <v>0</v>
      </c>
      <c r="MW26" s="234">
        <v>0</v>
      </c>
      <c r="MX26" s="234">
        <v>0</v>
      </c>
      <c r="MY26" s="234">
        <v>0</v>
      </c>
      <c r="MZ26" s="234">
        <v>0</v>
      </c>
      <c r="NA26" s="234">
        <v>0</v>
      </c>
      <c r="NB26" s="234">
        <v>0</v>
      </c>
      <c r="NC26" s="234">
        <v>0</v>
      </c>
      <c r="ND26" s="234">
        <v>0</v>
      </c>
      <c r="NE26" s="234" t="s">
        <v>253</v>
      </c>
      <c r="NF26" s="234">
        <v>0</v>
      </c>
      <c r="NG26" s="234">
        <v>0</v>
      </c>
      <c r="NH26" s="234">
        <v>0</v>
      </c>
      <c r="NI26" s="234">
        <v>0</v>
      </c>
      <c r="NJ26" s="234">
        <v>0</v>
      </c>
      <c r="NK26" s="234">
        <v>0</v>
      </c>
      <c r="NL26" s="234">
        <v>0</v>
      </c>
      <c r="NM26" s="234">
        <v>0</v>
      </c>
      <c r="NN26" s="234">
        <v>0</v>
      </c>
      <c r="NO26" s="234">
        <v>0</v>
      </c>
      <c r="NP26" s="234">
        <v>0</v>
      </c>
      <c r="NQ26" s="234">
        <v>0</v>
      </c>
      <c r="NR26" s="234">
        <v>0</v>
      </c>
      <c r="NS26" s="234">
        <v>0</v>
      </c>
      <c r="NT26" s="234">
        <v>0</v>
      </c>
      <c r="NU26" s="234">
        <v>0</v>
      </c>
      <c r="NV26" s="234">
        <v>0</v>
      </c>
      <c r="NW26" s="234">
        <v>0</v>
      </c>
      <c r="NX26" s="234">
        <v>0</v>
      </c>
      <c r="NY26" s="234">
        <v>0</v>
      </c>
      <c r="NZ26" s="234">
        <v>0</v>
      </c>
      <c r="OA26" s="234">
        <v>0</v>
      </c>
      <c r="OB26" s="234">
        <v>0</v>
      </c>
      <c r="OC26" s="234">
        <v>0</v>
      </c>
      <c r="OD26" s="234">
        <v>0</v>
      </c>
      <c r="OE26" s="234">
        <v>0</v>
      </c>
      <c r="OF26" s="234">
        <v>0</v>
      </c>
      <c r="OG26" s="234">
        <v>0</v>
      </c>
      <c r="OH26" s="234">
        <v>0</v>
      </c>
      <c r="OI26" s="234">
        <v>0</v>
      </c>
      <c r="OJ26" s="234">
        <v>0</v>
      </c>
      <c r="OK26" s="234">
        <v>0</v>
      </c>
      <c r="OL26" s="234">
        <v>0</v>
      </c>
      <c r="OM26" s="234">
        <v>0</v>
      </c>
      <c r="ON26" s="234">
        <v>0</v>
      </c>
      <c r="OO26" s="234">
        <v>0</v>
      </c>
      <c r="OP26" s="234">
        <v>0</v>
      </c>
      <c r="OQ26" s="234">
        <v>0</v>
      </c>
      <c r="OR26" s="234">
        <v>0</v>
      </c>
      <c r="OS26" s="234">
        <v>0</v>
      </c>
      <c r="OT26" s="234">
        <v>0</v>
      </c>
      <c r="OU26" s="234">
        <v>0</v>
      </c>
      <c r="OV26" s="234">
        <v>0</v>
      </c>
      <c r="OW26" s="234">
        <v>0</v>
      </c>
      <c r="OX26" s="234">
        <v>0</v>
      </c>
      <c r="OY26" s="234">
        <v>0</v>
      </c>
      <c r="OZ26" s="234">
        <v>0</v>
      </c>
      <c r="PA26" s="234">
        <v>0</v>
      </c>
      <c r="PB26" s="234">
        <v>0</v>
      </c>
      <c r="PC26" s="234">
        <v>0</v>
      </c>
      <c r="PD26" s="234">
        <v>0</v>
      </c>
      <c r="PE26" s="234">
        <v>0</v>
      </c>
      <c r="PF26" s="234">
        <v>0</v>
      </c>
      <c r="PG26" s="234">
        <v>0</v>
      </c>
      <c r="PH26" s="234">
        <v>0</v>
      </c>
      <c r="PI26" s="234">
        <v>0</v>
      </c>
      <c r="PJ26" s="234">
        <v>0</v>
      </c>
      <c r="PK26" s="234">
        <v>0</v>
      </c>
      <c r="PL26" s="234">
        <v>0</v>
      </c>
    </row>
    <row r="27" spans="1:428" s="234" customFormat="1" ht="12" customHeight="1">
      <c r="A27" s="234">
        <f t="shared" si="2"/>
        <v>27</v>
      </c>
      <c r="B27" s="235"/>
      <c r="C27" s="262">
        <v>27</v>
      </c>
      <c r="D27" s="262">
        <v>1909220020</v>
      </c>
      <c r="E27" s="262" t="s">
        <v>113</v>
      </c>
      <c r="F27" s="263" t="s">
        <v>294</v>
      </c>
      <c r="G27" s="263" t="s">
        <v>114</v>
      </c>
      <c r="H27" s="264" t="s">
        <v>352</v>
      </c>
      <c r="I27" s="263" t="s">
        <v>370</v>
      </c>
      <c r="J27" s="263">
        <v>0</v>
      </c>
      <c r="K27" s="264">
        <v>0</v>
      </c>
      <c r="L27" s="264">
        <v>0</v>
      </c>
      <c r="M27" s="262">
        <v>5600</v>
      </c>
      <c r="N27" s="262">
        <v>0</v>
      </c>
      <c r="O27" s="262">
        <v>0</v>
      </c>
      <c r="P27" s="262">
        <v>0</v>
      </c>
      <c r="Q27" s="262">
        <v>0</v>
      </c>
      <c r="R27" s="262">
        <v>970</v>
      </c>
      <c r="S27" s="262">
        <v>368</v>
      </c>
      <c r="T27" s="262">
        <v>-1338</v>
      </c>
      <c r="U27" s="262"/>
      <c r="V27" s="262"/>
      <c r="W27" s="262" t="s">
        <v>428</v>
      </c>
      <c r="X27" s="262">
        <v>0</v>
      </c>
      <c r="Y27" s="262" t="s">
        <v>429</v>
      </c>
      <c r="Z27" s="262">
        <v>0</v>
      </c>
      <c r="AA27" s="282">
        <v>0</v>
      </c>
      <c r="AB27" s="282">
        <v>0</v>
      </c>
      <c r="AC27" s="262">
        <v>0</v>
      </c>
      <c r="AD27" s="262">
        <v>0</v>
      </c>
      <c r="AE27" s="262"/>
      <c r="AF27" s="262"/>
      <c r="AG27" s="262"/>
      <c r="AH27" s="262"/>
      <c r="AI27" s="262"/>
      <c r="AJ27" s="262">
        <v>0.15</v>
      </c>
      <c r="AK27" s="262">
        <v>0</v>
      </c>
      <c r="AL27" s="262" t="s">
        <v>201</v>
      </c>
      <c r="AM27" s="262" t="s">
        <v>201</v>
      </c>
      <c r="AN27" s="262" t="s">
        <v>201</v>
      </c>
      <c r="AO27" s="262" t="s">
        <v>113</v>
      </c>
      <c r="AP27" s="262">
        <v>-140.49</v>
      </c>
      <c r="AQ27" s="262">
        <v>-30.1</v>
      </c>
      <c r="AR27" s="262">
        <v>-20.07</v>
      </c>
      <c r="AS27" s="262">
        <v>-10.029999999999999</v>
      </c>
      <c r="AT27" s="262">
        <v>0.3</v>
      </c>
      <c r="AU27" s="262">
        <v>600</v>
      </c>
      <c r="AV27" s="262" t="s">
        <v>193</v>
      </c>
      <c r="AW27" s="262" t="s">
        <v>193</v>
      </c>
      <c r="AX27" s="262" t="s">
        <v>220</v>
      </c>
      <c r="AY27" s="262" t="s">
        <v>113</v>
      </c>
      <c r="AZ27" s="262">
        <v>-280.98</v>
      </c>
      <c r="BA27" s="262">
        <v>-60.21</v>
      </c>
      <c r="BB27" s="262">
        <v>-40.14</v>
      </c>
      <c r="BC27" s="262">
        <v>-20.07</v>
      </c>
      <c r="BD27" s="262">
        <v>0.3</v>
      </c>
      <c r="BE27" s="262">
        <v>600</v>
      </c>
      <c r="BF27" s="262" t="s">
        <v>254</v>
      </c>
      <c r="BG27" s="262" t="s">
        <v>254</v>
      </c>
      <c r="BH27" s="262" t="s">
        <v>220</v>
      </c>
      <c r="BI27" s="262" t="s">
        <v>113</v>
      </c>
      <c r="BJ27" s="262">
        <v>-280.98</v>
      </c>
      <c r="BK27" s="262">
        <v>-60.21</v>
      </c>
      <c r="BL27" s="262">
        <v>-40.14</v>
      </c>
      <c r="BM27" s="262">
        <v>-20.07</v>
      </c>
      <c r="BN27" s="262">
        <v>0.25</v>
      </c>
      <c r="BO27" s="262">
        <v>500</v>
      </c>
      <c r="BP27" s="262" t="s">
        <v>220</v>
      </c>
      <c r="BQ27" s="262" t="s">
        <v>220</v>
      </c>
      <c r="BR27" s="262" t="s">
        <v>220</v>
      </c>
      <c r="BS27" s="262" t="s">
        <v>113</v>
      </c>
      <c r="BT27" s="262">
        <v>-234.15</v>
      </c>
      <c r="BU27" s="262">
        <v>-50.17</v>
      </c>
      <c r="BV27" s="262">
        <v>-33.450000000000003</v>
      </c>
      <c r="BW27" s="262">
        <v>-16.72</v>
      </c>
      <c r="BX27" s="262">
        <v>0</v>
      </c>
      <c r="BY27" s="262">
        <v>0</v>
      </c>
      <c r="BZ27" s="262">
        <v>0</v>
      </c>
      <c r="CA27" s="262">
        <v>0</v>
      </c>
      <c r="CB27" s="262">
        <v>0</v>
      </c>
      <c r="CC27" s="262">
        <v>0</v>
      </c>
      <c r="CD27" s="262">
        <v>0</v>
      </c>
      <c r="CE27" s="262">
        <v>0</v>
      </c>
      <c r="CF27" s="262">
        <v>0</v>
      </c>
      <c r="CG27" s="262">
        <v>0</v>
      </c>
      <c r="CH27" s="262">
        <v>28</v>
      </c>
      <c r="CI27" s="262">
        <v>3</v>
      </c>
      <c r="CJ27" s="262">
        <v>4</v>
      </c>
      <c r="CK27" s="262">
        <v>9</v>
      </c>
      <c r="CL27" s="262">
        <v>7</v>
      </c>
      <c r="CM27" s="262">
        <v>1</v>
      </c>
      <c r="CN27" s="262">
        <v>29</v>
      </c>
      <c r="CO27" s="262">
        <v>2</v>
      </c>
      <c r="CP27" s="262">
        <v>19</v>
      </c>
      <c r="CQ27" s="262">
        <v>17</v>
      </c>
      <c r="CR27" s="262">
        <v>11</v>
      </c>
      <c r="CS27" s="262">
        <v>4</v>
      </c>
      <c r="CT27" s="262">
        <v>0</v>
      </c>
      <c r="CU27" s="262">
        <v>0</v>
      </c>
      <c r="CV27" s="262">
        <v>0</v>
      </c>
      <c r="CW27" s="262">
        <v>0</v>
      </c>
      <c r="CX27" s="262">
        <v>0</v>
      </c>
      <c r="CY27" s="262">
        <v>0</v>
      </c>
      <c r="CZ27" s="262">
        <v>0</v>
      </c>
      <c r="DA27" s="262">
        <v>0</v>
      </c>
      <c r="DB27" s="262">
        <v>0</v>
      </c>
      <c r="DC27" s="262">
        <v>0</v>
      </c>
      <c r="DD27" s="262">
        <v>0</v>
      </c>
      <c r="DE27" s="262">
        <v>0</v>
      </c>
      <c r="DF27" s="262">
        <v>0</v>
      </c>
      <c r="DG27" s="262">
        <v>0</v>
      </c>
      <c r="DH27" s="262">
        <v>0</v>
      </c>
      <c r="DI27" s="262">
        <v>0</v>
      </c>
      <c r="DJ27" s="262">
        <v>0</v>
      </c>
      <c r="DK27" s="262">
        <v>0</v>
      </c>
      <c r="DL27" s="262">
        <v>40</v>
      </c>
      <c r="DM27" s="262">
        <v>5</v>
      </c>
      <c r="DN27" s="262">
        <v>5</v>
      </c>
      <c r="DO27" s="262">
        <v>1</v>
      </c>
      <c r="DP27" s="262">
        <v>1</v>
      </c>
      <c r="DQ27" s="262">
        <v>5</v>
      </c>
      <c r="DR27" s="262">
        <v>1</v>
      </c>
      <c r="DS27" s="262">
        <v>3</v>
      </c>
      <c r="DT27" s="262">
        <v>1</v>
      </c>
      <c r="DU27" s="262">
        <v>1</v>
      </c>
      <c r="DV27" s="262">
        <v>2</v>
      </c>
      <c r="DW27" s="262">
        <v>2</v>
      </c>
      <c r="DX27" s="262">
        <v>0</v>
      </c>
      <c r="DY27" s="262">
        <v>0</v>
      </c>
      <c r="DZ27" s="262">
        <v>0</v>
      </c>
      <c r="EA27" s="262">
        <v>0</v>
      </c>
      <c r="EB27" s="262">
        <v>0</v>
      </c>
      <c r="EC27" s="262">
        <v>0</v>
      </c>
      <c r="ED27" s="262">
        <v>0</v>
      </c>
      <c r="EE27" s="262">
        <v>0</v>
      </c>
      <c r="EF27" s="262">
        <v>0</v>
      </c>
      <c r="EG27" s="262">
        <v>0</v>
      </c>
      <c r="EH27" s="262">
        <v>0</v>
      </c>
      <c r="EI27" s="262">
        <v>0</v>
      </c>
      <c r="EJ27" s="262">
        <v>0</v>
      </c>
      <c r="EK27" s="262">
        <v>0</v>
      </c>
      <c r="EL27" s="262">
        <v>0</v>
      </c>
      <c r="EM27" s="262">
        <v>0</v>
      </c>
      <c r="EN27" s="262">
        <v>0</v>
      </c>
      <c r="EO27" s="296">
        <v>0</v>
      </c>
      <c r="EP27" s="262" t="s">
        <v>247</v>
      </c>
      <c r="EQ27" s="262" t="s">
        <v>247</v>
      </c>
      <c r="ER27" s="262" t="s">
        <v>247</v>
      </c>
      <c r="ES27" s="262" t="s">
        <v>247</v>
      </c>
      <c r="ET27" s="262" t="s">
        <v>286</v>
      </c>
      <c r="EU27" s="262" t="s">
        <v>247</v>
      </c>
      <c r="EV27" s="262" t="s">
        <v>247</v>
      </c>
      <c r="EW27" s="262" t="s">
        <v>247</v>
      </c>
      <c r="EX27" s="262" t="s">
        <v>247</v>
      </c>
      <c r="EY27" s="262" t="s">
        <v>247</v>
      </c>
      <c r="EZ27" s="262" t="s">
        <v>247</v>
      </c>
      <c r="FA27" s="262" t="s">
        <v>247</v>
      </c>
      <c r="FB27" s="262">
        <v>0</v>
      </c>
      <c r="FC27" s="262">
        <v>0</v>
      </c>
      <c r="FD27" s="262">
        <v>0</v>
      </c>
      <c r="FE27" s="262">
        <v>0</v>
      </c>
      <c r="FF27" s="262">
        <v>0</v>
      </c>
      <c r="FG27" s="262">
        <v>0</v>
      </c>
      <c r="FH27" s="262">
        <v>0</v>
      </c>
      <c r="FI27" s="262">
        <v>0</v>
      </c>
      <c r="FJ27" s="262">
        <v>0</v>
      </c>
      <c r="FK27" s="262">
        <v>0</v>
      </c>
      <c r="FL27" s="262">
        <v>0</v>
      </c>
      <c r="FM27" s="262">
        <v>0</v>
      </c>
      <c r="FN27" s="262">
        <v>0</v>
      </c>
      <c r="FO27" s="262">
        <v>0</v>
      </c>
      <c r="FP27" s="262">
        <v>0</v>
      </c>
      <c r="FQ27" s="262">
        <v>0</v>
      </c>
      <c r="FR27" s="262">
        <v>0</v>
      </c>
      <c r="FS27" s="296">
        <v>0</v>
      </c>
      <c r="FT27" s="297"/>
      <c r="FU27" s="297"/>
      <c r="FX27" s="231"/>
      <c r="FY27" s="231"/>
      <c r="FZ27" s="231"/>
      <c r="GF27" s="231"/>
      <c r="GY27" s="231"/>
      <c r="HE27" s="231"/>
      <c r="HF27" s="231"/>
      <c r="HG27" s="231"/>
      <c r="HH27" s="231"/>
      <c r="HI27" s="231"/>
      <c r="HJ27" s="231"/>
      <c r="HK27" s="231"/>
      <c r="HL27" s="231"/>
      <c r="HM27" s="231"/>
    </row>
    <row r="28" spans="1:428" s="234" customFormat="1" ht="12" customHeight="1">
      <c r="A28" s="234">
        <f t="shared" si="2"/>
        <v>28</v>
      </c>
      <c r="B28" s="235"/>
      <c r="C28" s="262">
        <v>28</v>
      </c>
      <c r="D28" s="262">
        <v>1909220021</v>
      </c>
      <c r="E28" s="262" t="s">
        <v>113</v>
      </c>
      <c r="F28" s="263" t="s">
        <v>294</v>
      </c>
      <c r="G28" s="263" t="s">
        <v>114</v>
      </c>
      <c r="H28" s="264" t="s">
        <v>352</v>
      </c>
      <c r="I28" s="263" t="s">
        <v>370</v>
      </c>
      <c r="J28" s="263">
        <v>0</v>
      </c>
      <c r="K28" s="264">
        <v>0</v>
      </c>
      <c r="L28" s="264">
        <v>0</v>
      </c>
      <c r="M28" s="262">
        <v>5600</v>
      </c>
      <c r="N28" s="262">
        <v>0</v>
      </c>
      <c r="O28" s="262">
        <v>0</v>
      </c>
      <c r="P28" s="262">
        <v>0</v>
      </c>
      <c r="Q28" s="262">
        <v>0</v>
      </c>
      <c r="R28" s="262">
        <v>970</v>
      </c>
      <c r="S28" s="262">
        <v>368</v>
      </c>
      <c r="T28" s="262">
        <v>-1338</v>
      </c>
      <c r="U28" s="262"/>
      <c r="V28" s="262"/>
      <c r="W28" s="262" t="s">
        <v>428</v>
      </c>
      <c r="X28" s="262">
        <v>0</v>
      </c>
      <c r="Y28" s="262" t="s">
        <v>429</v>
      </c>
      <c r="Z28" s="262">
        <v>0</v>
      </c>
      <c r="AA28" s="282">
        <v>0</v>
      </c>
      <c r="AB28" s="282">
        <v>0</v>
      </c>
      <c r="AC28" s="262">
        <v>0</v>
      </c>
      <c r="AD28" s="262">
        <v>0</v>
      </c>
      <c r="AE28" s="262"/>
      <c r="AF28" s="262"/>
      <c r="AG28" s="262"/>
      <c r="AH28" s="262"/>
      <c r="AI28" s="262"/>
      <c r="AJ28" s="262">
        <v>0.15</v>
      </c>
      <c r="AK28" s="262">
        <v>0</v>
      </c>
      <c r="AL28" s="262" t="s">
        <v>201</v>
      </c>
      <c r="AM28" s="262" t="s">
        <v>201</v>
      </c>
      <c r="AN28" s="262" t="s">
        <v>201</v>
      </c>
      <c r="AO28" s="262" t="s">
        <v>113</v>
      </c>
      <c r="AP28" s="262">
        <v>-140.49</v>
      </c>
      <c r="AQ28" s="262">
        <v>-30.1</v>
      </c>
      <c r="AR28" s="262">
        <v>-20.07</v>
      </c>
      <c r="AS28" s="262">
        <v>-10.029999999999999</v>
      </c>
      <c r="AT28" s="262">
        <v>0.3</v>
      </c>
      <c r="AU28" s="262">
        <v>600</v>
      </c>
      <c r="AV28" s="262" t="s">
        <v>193</v>
      </c>
      <c r="AW28" s="262" t="s">
        <v>193</v>
      </c>
      <c r="AX28" s="262" t="s">
        <v>220</v>
      </c>
      <c r="AY28" s="262" t="s">
        <v>113</v>
      </c>
      <c r="AZ28" s="262">
        <v>-280.98</v>
      </c>
      <c r="BA28" s="262">
        <v>-60.21</v>
      </c>
      <c r="BB28" s="262">
        <v>-40.14</v>
      </c>
      <c r="BC28" s="262">
        <v>-20.07</v>
      </c>
      <c r="BD28" s="262">
        <v>0.3</v>
      </c>
      <c r="BE28" s="262">
        <v>600</v>
      </c>
      <c r="BF28" s="262" t="s">
        <v>254</v>
      </c>
      <c r="BG28" s="262" t="s">
        <v>254</v>
      </c>
      <c r="BH28" s="262" t="s">
        <v>220</v>
      </c>
      <c r="BI28" s="262" t="s">
        <v>113</v>
      </c>
      <c r="BJ28" s="262">
        <v>-280.98</v>
      </c>
      <c r="BK28" s="262">
        <v>-60.21</v>
      </c>
      <c r="BL28" s="262">
        <v>-40.14</v>
      </c>
      <c r="BM28" s="262">
        <v>-20.07</v>
      </c>
      <c r="BN28" s="262">
        <v>0.25</v>
      </c>
      <c r="BO28" s="262">
        <v>500</v>
      </c>
      <c r="BP28" s="262" t="s">
        <v>220</v>
      </c>
      <c r="BQ28" s="262" t="s">
        <v>220</v>
      </c>
      <c r="BR28" s="262" t="s">
        <v>220</v>
      </c>
      <c r="BS28" s="262" t="s">
        <v>113</v>
      </c>
      <c r="BT28" s="262">
        <v>-234.15</v>
      </c>
      <c r="BU28" s="262">
        <v>-50.17</v>
      </c>
      <c r="BV28" s="262">
        <v>-33.450000000000003</v>
      </c>
      <c r="BW28" s="262">
        <v>-16.72</v>
      </c>
      <c r="BX28" s="262">
        <v>0</v>
      </c>
      <c r="BY28" s="262">
        <v>0</v>
      </c>
      <c r="BZ28" s="262">
        <v>0</v>
      </c>
      <c r="CA28" s="262">
        <v>0</v>
      </c>
      <c r="CB28" s="262">
        <v>0</v>
      </c>
      <c r="CC28" s="262">
        <v>0</v>
      </c>
      <c r="CD28" s="262">
        <v>0</v>
      </c>
      <c r="CE28" s="262">
        <v>0</v>
      </c>
      <c r="CF28" s="262">
        <v>0</v>
      </c>
      <c r="CG28" s="262">
        <v>0</v>
      </c>
      <c r="CH28" s="262">
        <v>28</v>
      </c>
      <c r="CI28" s="262">
        <v>3</v>
      </c>
      <c r="CJ28" s="262">
        <v>4</v>
      </c>
      <c r="CK28" s="262">
        <v>9</v>
      </c>
      <c r="CL28" s="262">
        <v>7</v>
      </c>
      <c r="CM28" s="262">
        <v>1</v>
      </c>
      <c r="CN28" s="262">
        <v>29</v>
      </c>
      <c r="CO28" s="262">
        <v>2</v>
      </c>
      <c r="CP28" s="262">
        <v>19</v>
      </c>
      <c r="CQ28" s="262">
        <v>17</v>
      </c>
      <c r="CR28" s="262">
        <v>11</v>
      </c>
      <c r="CS28" s="262">
        <v>4</v>
      </c>
      <c r="CT28" s="262">
        <v>0</v>
      </c>
      <c r="CU28" s="262">
        <v>0</v>
      </c>
      <c r="CV28" s="262">
        <v>0</v>
      </c>
      <c r="CW28" s="262">
        <v>0</v>
      </c>
      <c r="CX28" s="262">
        <v>0</v>
      </c>
      <c r="CY28" s="262">
        <v>0</v>
      </c>
      <c r="CZ28" s="262">
        <v>0</v>
      </c>
      <c r="DA28" s="262">
        <v>0</v>
      </c>
      <c r="DB28" s="262">
        <v>0</v>
      </c>
      <c r="DC28" s="262">
        <v>0</v>
      </c>
      <c r="DD28" s="262">
        <v>0</v>
      </c>
      <c r="DE28" s="262">
        <v>0</v>
      </c>
      <c r="DF28" s="262">
        <v>0</v>
      </c>
      <c r="DG28" s="262">
        <v>0</v>
      </c>
      <c r="DH28" s="262">
        <v>0</v>
      </c>
      <c r="DI28" s="262">
        <v>0</v>
      </c>
      <c r="DJ28" s="262">
        <v>0</v>
      </c>
      <c r="DK28" s="262">
        <v>0</v>
      </c>
      <c r="DL28" s="262">
        <v>40</v>
      </c>
      <c r="DM28" s="262">
        <v>5</v>
      </c>
      <c r="DN28" s="262">
        <v>5</v>
      </c>
      <c r="DO28" s="262">
        <v>1</v>
      </c>
      <c r="DP28" s="262">
        <v>1</v>
      </c>
      <c r="DQ28" s="262">
        <v>5</v>
      </c>
      <c r="DR28" s="262">
        <v>1</v>
      </c>
      <c r="DS28" s="262">
        <v>3</v>
      </c>
      <c r="DT28" s="262">
        <v>1</v>
      </c>
      <c r="DU28" s="262">
        <v>1</v>
      </c>
      <c r="DV28" s="262">
        <v>2</v>
      </c>
      <c r="DW28" s="262">
        <v>2</v>
      </c>
      <c r="DX28" s="262">
        <v>0</v>
      </c>
      <c r="DY28" s="262">
        <v>0</v>
      </c>
      <c r="DZ28" s="262">
        <v>0</v>
      </c>
      <c r="EA28" s="262">
        <v>0</v>
      </c>
      <c r="EB28" s="262">
        <v>0</v>
      </c>
      <c r="EC28" s="262">
        <v>0</v>
      </c>
      <c r="ED28" s="262">
        <v>0</v>
      </c>
      <c r="EE28" s="262">
        <v>0</v>
      </c>
      <c r="EF28" s="262">
        <v>0</v>
      </c>
      <c r="EG28" s="262">
        <v>0</v>
      </c>
      <c r="EH28" s="262">
        <v>0</v>
      </c>
      <c r="EI28" s="262">
        <v>0</v>
      </c>
      <c r="EJ28" s="262">
        <v>0</v>
      </c>
      <c r="EK28" s="262">
        <v>0</v>
      </c>
      <c r="EL28" s="262">
        <v>0</v>
      </c>
      <c r="EM28" s="262">
        <v>0</v>
      </c>
      <c r="EN28" s="262">
        <v>0</v>
      </c>
      <c r="EO28" s="296">
        <v>0</v>
      </c>
      <c r="EP28" s="262" t="s">
        <v>247</v>
      </c>
      <c r="EQ28" s="262" t="s">
        <v>247</v>
      </c>
      <c r="ER28" s="262" t="s">
        <v>247</v>
      </c>
      <c r="ES28" s="262" t="s">
        <v>247</v>
      </c>
      <c r="ET28" s="262" t="s">
        <v>286</v>
      </c>
      <c r="EU28" s="262" t="s">
        <v>247</v>
      </c>
      <c r="EV28" s="262" t="s">
        <v>247</v>
      </c>
      <c r="EW28" s="262" t="s">
        <v>247</v>
      </c>
      <c r="EX28" s="262" t="s">
        <v>247</v>
      </c>
      <c r="EY28" s="262" t="s">
        <v>247</v>
      </c>
      <c r="EZ28" s="262" t="s">
        <v>247</v>
      </c>
      <c r="FA28" s="262" t="s">
        <v>247</v>
      </c>
      <c r="FB28" s="262">
        <v>0</v>
      </c>
      <c r="FC28" s="262">
        <v>0</v>
      </c>
      <c r="FD28" s="262">
        <v>0</v>
      </c>
      <c r="FE28" s="262">
        <v>0</v>
      </c>
      <c r="FF28" s="262">
        <v>0</v>
      </c>
      <c r="FG28" s="262">
        <v>0</v>
      </c>
      <c r="FH28" s="262">
        <v>0</v>
      </c>
      <c r="FI28" s="262">
        <v>0</v>
      </c>
      <c r="FJ28" s="262">
        <v>0</v>
      </c>
      <c r="FK28" s="262">
        <v>0</v>
      </c>
      <c r="FL28" s="262">
        <v>0</v>
      </c>
      <c r="FM28" s="262">
        <v>0</v>
      </c>
      <c r="FN28" s="262">
        <v>0</v>
      </c>
      <c r="FO28" s="262">
        <v>0</v>
      </c>
      <c r="FP28" s="262">
        <v>0</v>
      </c>
      <c r="FQ28" s="262">
        <v>0</v>
      </c>
      <c r="FR28" s="262">
        <v>0</v>
      </c>
      <c r="FS28" s="296">
        <v>0</v>
      </c>
      <c r="FT28" s="297"/>
      <c r="FU28" s="297"/>
      <c r="FX28" s="231"/>
      <c r="FY28" s="231"/>
      <c r="FZ28" s="231"/>
      <c r="GF28" s="231"/>
      <c r="GY28" s="231"/>
      <c r="HE28" s="231"/>
      <c r="HF28" s="231"/>
      <c r="HG28" s="231"/>
      <c r="HH28" s="231"/>
      <c r="HI28" s="231"/>
      <c r="HJ28" s="231"/>
      <c r="HK28" s="231"/>
      <c r="HL28" s="231"/>
      <c r="HM28" s="231"/>
    </row>
    <row r="29" spans="1:428" s="234" customFormat="1" ht="12" customHeight="1">
      <c r="A29" s="234">
        <f t="shared" si="2"/>
        <v>29</v>
      </c>
      <c r="B29" s="235"/>
      <c r="C29" s="262">
        <v>29</v>
      </c>
      <c r="D29" s="262">
        <v>1909220022</v>
      </c>
      <c r="E29" s="262" t="s">
        <v>113</v>
      </c>
      <c r="F29" s="263" t="s">
        <v>294</v>
      </c>
      <c r="G29" s="263" t="s">
        <v>114</v>
      </c>
      <c r="H29" s="264" t="s">
        <v>430</v>
      </c>
      <c r="I29" s="263" t="s">
        <v>425</v>
      </c>
      <c r="J29" s="263" t="s">
        <v>208</v>
      </c>
      <c r="K29" s="264" t="s">
        <v>430</v>
      </c>
      <c r="L29" s="264">
        <v>0</v>
      </c>
      <c r="M29" s="262">
        <v>0</v>
      </c>
      <c r="N29" s="262">
        <v>0</v>
      </c>
      <c r="O29" s="262">
        <v>0</v>
      </c>
      <c r="P29" s="262">
        <v>1470</v>
      </c>
      <c r="Q29" s="262">
        <v>3430</v>
      </c>
      <c r="R29" s="262">
        <v>700</v>
      </c>
      <c r="S29" s="262">
        <v>895</v>
      </c>
      <c r="T29" s="262">
        <v>1835</v>
      </c>
      <c r="U29" s="262">
        <v>0</v>
      </c>
      <c r="V29" s="262">
        <v>0</v>
      </c>
      <c r="W29" s="262" t="s">
        <v>431</v>
      </c>
      <c r="X29" s="262">
        <v>0</v>
      </c>
      <c r="Y29" s="262" t="s">
        <v>432</v>
      </c>
      <c r="Z29" s="262" t="s">
        <v>433</v>
      </c>
      <c r="AA29" s="282">
        <v>0</v>
      </c>
      <c r="AB29" s="282">
        <v>0</v>
      </c>
      <c r="AC29" s="262">
        <v>0</v>
      </c>
      <c r="AD29" s="262">
        <v>0</v>
      </c>
      <c r="AE29" s="262">
        <v>0</v>
      </c>
      <c r="AF29" s="262">
        <v>0</v>
      </c>
      <c r="AG29" s="262">
        <v>0</v>
      </c>
      <c r="AH29" s="262">
        <v>0</v>
      </c>
      <c r="AI29" s="262">
        <v>0</v>
      </c>
      <c r="AJ29" s="262">
        <v>0.15</v>
      </c>
      <c r="AK29" s="262" t="s">
        <v>201</v>
      </c>
      <c r="AL29" s="262">
        <v>735</v>
      </c>
      <c r="AM29" s="262" t="s">
        <v>201</v>
      </c>
      <c r="AN29" s="262" t="s">
        <v>201</v>
      </c>
      <c r="AO29" s="262" t="s">
        <v>113</v>
      </c>
      <c r="AP29" s="262">
        <v>192.67</v>
      </c>
      <c r="AQ29" s="262">
        <v>41.28</v>
      </c>
      <c r="AR29" s="262">
        <v>27.52</v>
      </c>
      <c r="AS29" s="262">
        <v>13.76</v>
      </c>
      <c r="AT29" s="262">
        <v>0.3</v>
      </c>
      <c r="AU29" s="262" t="s">
        <v>193</v>
      </c>
      <c r="AV29" s="262">
        <v>600</v>
      </c>
      <c r="AW29" s="262" t="s">
        <v>193</v>
      </c>
      <c r="AX29" s="262" t="s">
        <v>220</v>
      </c>
      <c r="AY29" s="262" t="s">
        <v>113</v>
      </c>
      <c r="AZ29" s="262">
        <v>385.35</v>
      </c>
      <c r="BA29" s="262">
        <v>82.57</v>
      </c>
      <c r="BB29" s="262">
        <v>55.05</v>
      </c>
      <c r="BC29" s="262">
        <v>27.52</v>
      </c>
      <c r="BD29" s="262">
        <v>0.3</v>
      </c>
      <c r="BE29" s="262" t="s">
        <v>254</v>
      </c>
      <c r="BF29" s="262">
        <v>600</v>
      </c>
      <c r="BG29" s="262" t="s">
        <v>254</v>
      </c>
      <c r="BH29" s="262" t="s">
        <v>220</v>
      </c>
      <c r="BI29" s="262" t="s">
        <v>113</v>
      </c>
      <c r="BJ29" s="262">
        <v>385.35</v>
      </c>
      <c r="BK29" s="262">
        <v>82.57</v>
      </c>
      <c r="BL29" s="262">
        <v>55.05</v>
      </c>
      <c r="BM29" s="262">
        <v>27.52</v>
      </c>
      <c r="BN29" s="262">
        <v>0.25</v>
      </c>
      <c r="BO29" s="262" t="s">
        <v>220</v>
      </c>
      <c r="BP29" s="262">
        <v>500</v>
      </c>
      <c r="BQ29" s="262" t="s">
        <v>220</v>
      </c>
      <c r="BR29" s="262" t="s">
        <v>220</v>
      </c>
      <c r="BS29" s="262" t="s">
        <v>113</v>
      </c>
      <c r="BT29" s="262">
        <v>321.12</v>
      </c>
      <c r="BU29" s="262">
        <v>68.81</v>
      </c>
      <c r="BV29" s="262">
        <v>45.87</v>
      </c>
      <c r="BW29" s="262">
        <v>22.93</v>
      </c>
      <c r="BX29" s="262">
        <v>0</v>
      </c>
      <c r="BY29" s="262">
        <v>0</v>
      </c>
      <c r="BZ29" s="262">
        <v>0</v>
      </c>
      <c r="CA29" s="262">
        <v>0</v>
      </c>
      <c r="CB29" s="262">
        <v>0</v>
      </c>
      <c r="CC29" s="262">
        <v>0</v>
      </c>
      <c r="CD29" s="262">
        <v>0</v>
      </c>
      <c r="CE29" s="262">
        <v>0</v>
      </c>
      <c r="CF29" s="262">
        <v>0</v>
      </c>
      <c r="CG29" s="262">
        <v>0</v>
      </c>
      <c r="CH29" s="262">
        <v>1</v>
      </c>
      <c r="CI29" s="262">
        <v>6</v>
      </c>
      <c r="CJ29" s="262">
        <v>7</v>
      </c>
      <c r="CK29" s="262">
        <v>9</v>
      </c>
      <c r="CL29" s="262">
        <v>3</v>
      </c>
      <c r="CM29" s="262">
        <v>4</v>
      </c>
      <c r="CN29" s="262">
        <v>28</v>
      </c>
      <c r="CO29" s="262">
        <v>12</v>
      </c>
      <c r="CP29" s="262">
        <v>17</v>
      </c>
      <c r="CQ29" s="262">
        <v>19</v>
      </c>
      <c r="CR29" s="262">
        <v>34</v>
      </c>
      <c r="CS29" s="262">
        <v>0</v>
      </c>
      <c r="CT29" s="262">
        <v>0</v>
      </c>
      <c r="CU29" s="262">
        <v>0</v>
      </c>
      <c r="CV29" s="262">
        <v>0</v>
      </c>
      <c r="CW29" s="262">
        <v>0</v>
      </c>
      <c r="CX29" s="262">
        <v>0</v>
      </c>
      <c r="CY29" s="262">
        <v>0</v>
      </c>
      <c r="CZ29" s="262">
        <v>0</v>
      </c>
      <c r="DA29" s="262">
        <v>0</v>
      </c>
      <c r="DB29" s="262">
        <v>0</v>
      </c>
      <c r="DC29" s="262">
        <v>0</v>
      </c>
      <c r="DD29" s="262">
        <v>0</v>
      </c>
      <c r="DE29" s="262">
        <v>0</v>
      </c>
      <c r="DF29" s="262">
        <v>0</v>
      </c>
      <c r="DG29" s="262">
        <v>0</v>
      </c>
      <c r="DH29" s="262">
        <v>0</v>
      </c>
      <c r="DI29" s="262">
        <v>0</v>
      </c>
      <c r="DJ29" s="262">
        <v>0</v>
      </c>
      <c r="DK29" s="262">
        <v>0</v>
      </c>
      <c r="DL29" s="262">
        <v>4</v>
      </c>
      <c r="DM29" s="262">
        <v>2</v>
      </c>
      <c r="DN29" s="262">
        <v>1</v>
      </c>
      <c r="DO29" s="262">
        <v>1</v>
      </c>
      <c r="DP29" s="262">
        <v>4</v>
      </c>
      <c r="DQ29" s="262">
        <v>4</v>
      </c>
      <c r="DR29" s="262">
        <v>36</v>
      </c>
      <c r="DS29" s="262">
        <v>1</v>
      </c>
      <c r="DT29" s="262">
        <v>1</v>
      </c>
      <c r="DU29" s="262">
        <v>1</v>
      </c>
      <c r="DV29" s="262">
        <v>1</v>
      </c>
      <c r="DW29" s="262">
        <v>0</v>
      </c>
      <c r="DX29" s="262">
        <v>0</v>
      </c>
      <c r="DY29" s="262">
        <v>0</v>
      </c>
      <c r="DZ29" s="262">
        <v>0</v>
      </c>
      <c r="EA29" s="262">
        <v>0</v>
      </c>
      <c r="EB29" s="262">
        <v>0</v>
      </c>
      <c r="EC29" s="262">
        <v>0</v>
      </c>
      <c r="ED29" s="262">
        <v>0</v>
      </c>
      <c r="EE29" s="262">
        <v>0</v>
      </c>
      <c r="EF29" s="262">
        <v>0</v>
      </c>
      <c r="EG29" s="262">
        <v>0</v>
      </c>
      <c r="EH29" s="262">
        <v>0</v>
      </c>
      <c r="EI29" s="262">
        <v>0</v>
      </c>
      <c r="EJ29" s="262">
        <v>0</v>
      </c>
      <c r="EK29" s="262">
        <v>0</v>
      </c>
      <c r="EL29" s="262">
        <v>0</v>
      </c>
      <c r="EM29" s="262">
        <v>0</v>
      </c>
      <c r="EN29" s="262">
        <v>0</v>
      </c>
      <c r="EO29" s="296">
        <v>0</v>
      </c>
      <c r="EP29" s="262" t="s">
        <v>247</v>
      </c>
      <c r="EQ29" s="262" t="s">
        <v>247</v>
      </c>
      <c r="ER29" s="262" t="s">
        <v>247</v>
      </c>
      <c r="ES29" s="262" t="s">
        <v>247</v>
      </c>
      <c r="ET29" s="262" t="s">
        <v>247</v>
      </c>
      <c r="EU29" s="262" t="s">
        <v>247</v>
      </c>
      <c r="EV29" s="262" t="s">
        <v>247</v>
      </c>
      <c r="EW29" s="262" t="s">
        <v>247</v>
      </c>
      <c r="EX29" s="262" t="s">
        <v>247</v>
      </c>
      <c r="EY29" s="262" t="s">
        <v>247</v>
      </c>
      <c r="EZ29" s="262" t="s">
        <v>247</v>
      </c>
      <c r="FA29" s="262">
        <v>0</v>
      </c>
      <c r="FB29" s="262">
        <v>0</v>
      </c>
      <c r="FC29" s="262">
        <v>0</v>
      </c>
      <c r="FD29" s="262">
        <v>0</v>
      </c>
      <c r="FE29" s="262">
        <v>0</v>
      </c>
      <c r="FF29" s="262">
        <v>0</v>
      </c>
      <c r="FG29" s="262">
        <v>0</v>
      </c>
      <c r="FH29" s="262">
        <v>0</v>
      </c>
      <c r="FI29" s="262">
        <v>0</v>
      </c>
      <c r="FJ29" s="262">
        <v>0</v>
      </c>
      <c r="FK29" s="262">
        <v>0</v>
      </c>
      <c r="FL29" s="262">
        <v>0</v>
      </c>
      <c r="FM29" s="262">
        <v>0</v>
      </c>
      <c r="FN29" s="262">
        <v>0</v>
      </c>
      <c r="FO29" s="262">
        <v>0</v>
      </c>
      <c r="FP29" s="262">
        <v>0</v>
      </c>
      <c r="FQ29" s="262">
        <v>0</v>
      </c>
      <c r="FR29" s="262">
        <v>0</v>
      </c>
      <c r="FS29" s="296">
        <v>0</v>
      </c>
      <c r="FT29" s="297"/>
      <c r="FU29" s="297"/>
      <c r="FV29" s="234">
        <v>0</v>
      </c>
      <c r="FW29" s="234">
        <v>0</v>
      </c>
      <c r="FX29" s="231">
        <v>0</v>
      </c>
      <c r="FY29" s="231">
        <v>0</v>
      </c>
      <c r="FZ29" s="231">
        <v>0</v>
      </c>
      <c r="GA29" s="234">
        <v>0</v>
      </c>
      <c r="GB29" s="234">
        <v>0</v>
      </c>
      <c r="GC29" s="234">
        <v>0</v>
      </c>
      <c r="GD29" s="234">
        <v>0</v>
      </c>
      <c r="GE29" s="234" t="s">
        <v>251</v>
      </c>
      <c r="GF29" s="231">
        <v>7</v>
      </c>
      <c r="GG29" s="234">
        <v>3</v>
      </c>
      <c r="GH29" s="234">
        <v>0</v>
      </c>
      <c r="GI29" s="234">
        <v>0</v>
      </c>
      <c r="GJ29" s="234">
        <v>0</v>
      </c>
      <c r="GK29" s="234">
        <v>0</v>
      </c>
      <c r="GL29" s="234">
        <v>0</v>
      </c>
      <c r="GM29" s="234">
        <v>0</v>
      </c>
      <c r="GN29" s="234">
        <v>0</v>
      </c>
      <c r="GO29" s="234">
        <v>0</v>
      </c>
      <c r="GP29" s="234">
        <v>0</v>
      </c>
      <c r="GQ29" s="234">
        <v>0</v>
      </c>
      <c r="GR29" s="234">
        <v>0</v>
      </c>
      <c r="GS29" s="234">
        <v>0</v>
      </c>
      <c r="GT29" s="234">
        <v>0</v>
      </c>
      <c r="GU29" s="234">
        <v>0</v>
      </c>
      <c r="GV29" s="234">
        <v>0</v>
      </c>
      <c r="GW29" s="234">
        <v>0</v>
      </c>
      <c r="GX29" s="234">
        <v>0</v>
      </c>
      <c r="GY29" s="231">
        <v>0</v>
      </c>
      <c r="GZ29" s="234">
        <v>0</v>
      </c>
      <c r="HA29" s="234">
        <v>0</v>
      </c>
      <c r="HB29" s="234">
        <v>0</v>
      </c>
      <c r="HC29" s="234">
        <v>0</v>
      </c>
      <c r="HD29" s="234">
        <v>0</v>
      </c>
      <c r="HE29" s="231">
        <v>0</v>
      </c>
      <c r="HF29" s="231">
        <v>0</v>
      </c>
      <c r="HG29" s="231">
        <v>0</v>
      </c>
      <c r="HH29" s="231">
        <v>0</v>
      </c>
      <c r="HI29" s="231">
        <v>0</v>
      </c>
      <c r="HJ29" s="231"/>
      <c r="HK29" s="231" t="s">
        <v>249</v>
      </c>
      <c r="HL29" s="231" t="s">
        <v>262</v>
      </c>
      <c r="HM29" s="231">
        <v>0</v>
      </c>
      <c r="HN29" s="234">
        <v>0</v>
      </c>
      <c r="HO29" s="234">
        <v>0</v>
      </c>
      <c r="HP29" s="234">
        <v>0</v>
      </c>
      <c r="HQ29" s="234">
        <v>0</v>
      </c>
      <c r="HR29" s="234">
        <v>0</v>
      </c>
      <c r="HS29" s="234">
        <v>0</v>
      </c>
      <c r="HT29" s="234">
        <v>0</v>
      </c>
      <c r="HU29" s="234">
        <v>0</v>
      </c>
      <c r="HV29" s="234">
        <v>0</v>
      </c>
      <c r="HW29" s="234">
        <v>0</v>
      </c>
      <c r="HX29" s="234">
        <v>0</v>
      </c>
      <c r="HY29" s="234">
        <v>0</v>
      </c>
      <c r="HZ29" s="234">
        <v>0</v>
      </c>
      <c r="IA29" s="234">
        <v>0</v>
      </c>
      <c r="IB29" s="234">
        <v>0</v>
      </c>
      <c r="IC29" s="234">
        <v>0</v>
      </c>
      <c r="ID29" s="234">
        <v>0</v>
      </c>
      <c r="IE29" s="234">
        <v>0</v>
      </c>
      <c r="IF29" s="234">
        <v>0</v>
      </c>
      <c r="IG29" s="234">
        <v>0</v>
      </c>
      <c r="IH29" s="234">
        <v>0</v>
      </c>
      <c r="II29" s="234">
        <v>0</v>
      </c>
      <c r="IJ29" s="234">
        <v>0</v>
      </c>
      <c r="IK29" s="234">
        <v>0</v>
      </c>
      <c r="IL29" s="234">
        <v>0</v>
      </c>
      <c r="IM29" s="234">
        <v>0</v>
      </c>
      <c r="IN29" s="234">
        <v>0</v>
      </c>
      <c r="IO29" s="234">
        <v>1</v>
      </c>
      <c r="IP29" s="234">
        <v>4</v>
      </c>
      <c r="IQ29" s="234">
        <v>0</v>
      </c>
      <c r="IR29" s="234">
        <v>0</v>
      </c>
      <c r="IS29" s="234">
        <v>0</v>
      </c>
      <c r="IT29" s="234">
        <v>0</v>
      </c>
      <c r="IU29" s="234">
        <v>0</v>
      </c>
      <c r="IV29" s="234">
        <v>0</v>
      </c>
      <c r="IW29" s="234">
        <v>0</v>
      </c>
      <c r="IX29" s="234">
        <v>0</v>
      </c>
      <c r="IY29" s="234">
        <v>0</v>
      </c>
      <c r="IZ29" s="234">
        <v>0</v>
      </c>
      <c r="JA29" s="234">
        <v>0</v>
      </c>
      <c r="JB29" s="234">
        <v>0</v>
      </c>
      <c r="JC29" s="234">
        <v>0</v>
      </c>
      <c r="JD29" s="234">
        <v>0</v>
      </c>
      <c r="JE29" s="234">
        <v>0</v>
      </c>
      <c r="JF29" s="234">
        <v>0</v>
      </c>
      <c r="JG29" s="234">
        <v>0</v>
      </c>
      <c r="JH29" s="234">
        <v>0</v>
      </c>
      <c r="JI29" s="234">
        <v>0</v>
      </c>
      <c r="JJ29" s="234">
        <v>0</v>
      </c>
      <c r="JK29" s="234">
        <v>0</v>
      </c>
      <c r="JL29" s="234">
        <v>0</v>
      </c>
      <c r="JM29" s="234">
        <v>0</v>
      </c>
      <c r="JN29" s="234">
        <v>0</v>
      </c>
      <c r="JO29" s="234">
        <v>0</v>
      </c>
      <c r="JP29" s="234">
        <v>0</v>
      </c>
      <c r="JQ29" s="234">
        <v>0</v>
      </c>
      <c r="JR29" s="234">
        <v>0</v>
      </c>
      <c r="JS29" s="234" t="s">
        <v>374</v>
      </c>
      <c r="JT29" s="234" t="s">
        <v>374</v>
      </c>
      <c r="JU29" s="234">
        <v>0</v>
      </c>
      <c r="JV29" s="234">
        <v>0</v>
      </c>
      <c r="JW29" s="234">
        <v>0</v>
      </c>
      <c r="JX29" s="234">
        <v>0</v>
      </c>
      <c r="JY29" s="234">
        <v>0</v>
      </c>
      <c r="JZ29" s="234">
        <v>0</v>
      </c>
      <c r="KA29" s="234">
        <v>0</v>
      </c>
      <c r="KB29" s="234">
        <v>0</v>
      </c>
      <c r="KC29" s="234">
        <v>0</v>
      </c>
      <c r="KD29" s="234">
        <v>0</v>
      </c>
      <c r="KE29" s="234">
        <v>0</v>
      </c>
      <c r="KF29" s="234">
        <v>0</v>
      </c>
      <c r="KG29" s="234">
        <v>0</v>
      </c>
      <c r="KH29" s="234">
        <v>0</v>
      </c>
      <c r="KI29" s="234">
        <v>0</v>
      </c>
      <c r="KJ29" s="234">
        <v>0</v>
      </c>
      <c r="KK29" s="234">
        <v>0</v>
      </c>
      <c r="KL29" s="234">
        <v>0</v>
      </c>
      <c r="KM29" s="234">
        <v>0</v>
      </c>
      <c r="KN29" s="234">
        <v>0</v>
      </c>
      <c r="KO29" s="234">
        <v>0</v>
      </c>
      <c r="KP29" s="234">
        <v>0</v>
      </c>
      <c r="KQ29" s="234">
        <v>0</v>
      </c>
      <c r="KR29" s="234">
        <v>0</v>
      </c>
      <c r="KS29" s="234">
        <v>0</v>
      </c>
      <c r="KT29" s="234">
        <v>0</v>
      </c>
      <c r="KU29" s="234">
        <v>0</v>
      </c>
      <c r="KV29" s="234">
        <v>0</v>
      </c>
      <c r="KW29" s="234" t="s">
        <v>238</v>
      </c>
      <c r="KX29" s="234" t="s">
        <v>254</v>
      </c>
      <c r="KY29" s="234">
        <v>0</v>
      </c>
      <c r="KZ29" s="234">
        <v>0</v>
      </c>
      <c r="LA29" s="234">
        <v>0</v>
      </c>
      <c r="LB29" s="234">
        <v>0</v>
      </c>
      <c r="LC29" s="234">
        <v>0</v>
      </c>
      <c r="LD29" s="234">
        <v>0</v>
      </c>
      <c r="LE29" s="234">
        <v>0</v>
      </c>
      <c r="LF29" s="234">
        <v>0</v>
      </c>
      <c r="LG29" s="234">
        <v>0</v>
      </c>
      <c r="LH29" s="234">
        <v>0</v>
      </c>
      <c r="LI29" s="234">
        <v>0</v>
      </c>
      <c r="LJ29" s="234">
        <v>0</v>
      </c>
      <c r="LK29" s="234">
        <v>0</v>
      </c>
      <c r="LL29" s="234">
        <v>0</v>
      </c>
      <c r="LM29" s="234">
        <v>0</v>
      </c>
      <c r="LN29" s="234">
        <v>0</v>
      </c>
      <c r="LO29" s="234">
        <v>0</v>
      </c>
      <c r="LP29" s="234">
        <v>0</v>
      </c>
      <c r="LQ29" s="234">
        <v>0</v>
      </c>
      <c r="LR29" s="234">
        <v>0</v>
      </c>
      <c r="LS29" s="234">
        <v>0</v>
      </c>
      <c r="LT29" s="234">
        <v>0</v>
      </c>
      <c r="LU29" s="234">
        <v>0</v>
      </c>
      <c r="LV29" s="234">
        <v>0</v>
      </c>
      <c r="LW29" s="234">
        <v>0</v>
      </c>
      <c r="LX29" s="234">
        <v>0</v>
      </c>
      <c r="LY29" s="234">
        <v>0</v>
      </c>
      <c r="LZ29" s="234">
        <v>0</v>
      </c>
      <c r="MA29" s="234">
        <v>0</v>
      </c>
      <c r="MB29" s="234">
        <v>280</v>
      </c>
      <c r="MC29" s="234">
        <v>0</v>
      </c>
      <c r="MD29" s="234">
        <v>0</v>
      </c>
      <c r="ME29" s="234">
        <v>0</v>
      </c>
      <c r="MF29" s="234">
        <v>0</v>
      </c>
      <c r="MG29" s="234">
        <v>0</v>
      </c>
      <c r="MH29" s="234">
        <v>0</v>
      </c>
      <c r="MI29" s="234">
        <v>0</v>
      </c>
      <c r="MJ29" s="234">
        <v>0</v>
      </c>
      <c r="MK29" s="234">
        <v>0</v>
      </c>
      <c r="ML29" s="234">
        <v>0</v>
      </c>
      <c r="MM29" s="234">
        <v>0</v>
      </c>
      <c r="MN29" s="234">
        <v>0</v>
      </c>
      <c r="MO29" s="234">
        <v>0</v>
      </c>
      <c r="MP29" s="234">
        <v>0</v>
      </c>
      <c r="MQ29" s="234">
        <v>0</v>
      </c>
      <c r="MR29" s="234">
        <v>0</v>
      </c>
      <c r="MS29" s="234">
        <v>0</v>
      </c>
      <c r="MT29" s="234">
        <v>0</v>
      </c>
      <c r="MU29" s="234">
        <v>0</v>
      </c>
      <c r="MV29" s="234">
        <v>0</v>
      </c>
      <c r="MW29" s="234">
        <v>0</v>
      </c>
      <c r="MX29" s="234">
        <v>0</v>
      </c>
      <c r="MY29" s="234">
        <v>0</v>
      </c>
      <c r="MZ29" s="234">
        <v>0</v>
      </c>
      <c r="NA29" s="234">
        <v>0</v>
      </c>
      <c r="NB29" s="234">
        <v>0</v>
      </c>
      <c r="NC29" s="234">
        <v>0</v>
      </c>
      <c r="ND29" s="234">
        <v>0</v>
      </c>
      <c r="NE29" s="234" t="s">
        <v>253</v>
      </c>
      <c r="NF29" s="234" t="s">
        <v>253</v>
      </c>
      <c r="NG29" s="234">
        <v>0</v>
      </c>
      <c r="NH29" s="234">
        <v>0</v>
      </c>
      <c r="NI29" s="234">
        <v>0</v>
      </c>
      <c r="NJ29" s="234">
        <v>0</v>
      </c>
      <c r="NK29" s="234">
        <v>0</v>
      </c>
      <c r="NL29" s="234">
        <v>0</v>
      </c>
      <c r="NM29" s="234">
        <v>0</v>
      </c>
      <c r="NN29" s="234">
        <v>0</v>
      </c>
      <c r="NO29" s="234">
        <v>0</v>
      </c>
      <c r="NP29" s="234">
        <v>0</v>
      </c>
      <c r="NQ29" s="234">
        <v>0</v>
      </c>
      <c r="NR29" s="234">
        <v>0</v>
      </c>
      <c r="NS29" s="234">
        <v>0</v>
      </c>
      <c r="NT29" s="234">
        <v>0</v>
      </c>
      <c r="NU29" s="234">
        <v>0</v>
      </c>
      <c r="NV29" s="234">
        <v>0</v>
      </c>
      <c r="NW29" s="234">
        <v>0</v>
      </c>
      <c r="NX29" s="234">
        <v>0</v>
      </c>
      <c r="NY29" s="234">
        <v>0</v>
      </c>
      <c r="NZ29" s="234">
        <v>0</v>
      </c>
      <c r="OA29" s="234">
        <v>0</v>
      </c>
      <c r="OB29" s="234">
        <v>0</v>
      </c>
      <c r="OC29" s="234">
        <v>0</v>
      </c>
      <c r="OD29" s="234">
        <v>0</v>
      </c>
      <c r="OE29" s="234">
        <v>0</v>
      </c>
      <c r="OF29" s="234">
        <v>0</v>
      </c>
      <c r="OG29" s="234">
        <v>0</v>
      </c>
      <c r="OH29" s="234">
        <v>0</v>
      </c>
      <c r="OI29" s="234">
        <v>0</v>
      </c>
      <c r="OJ29" s="234">
        <v>1</v>
      </c>
      <c r="OK29" s="234">
        <v>0</v>
      </c>
      <c r="OL29" s="234">
        <v>0</v>
      </c>
      <c r="OM29" s="234">
        <v>0</v>
      </c>
      <c r="ON29" s="234">
        <v>0</v>
      </c>
      <c r="OO29" s="234">
        <v>0</v>
      </c>
      <c r="OP29" s="234">
        <v>0</v>
      </c>
      <c r="OQ29" s="234">
        <v>0</v>
      </c>
      <c r="OR29" s="234">
        <v>0</v>
      </c>
      <c r="OS29" s="234">
        <v>0</v>
      </c>
      <c r="OT29" s="234">
        <v>0</v>
      </c>
      <c r="OU29" s="234">
        <v>0</v>
      </c>
      <c r="OV29" s="234">
        <v>0</v>
      </c>
      <c r="OW29" s="234">
        <v>0</v>
      </c>
      <c r="OX29" s="234">
        <v>0</v>
      </c>
      <c r="OY29" s="234">
        <v>0</v>
      </c>
      <c r="OZ29" s="234">
        <v>0</v>
      </c>
      <c r="PA29" s="234">
        <v>0</v>
      </c>
      <c r="PB29" s="234">
        <v>0</v>
      </c>
      <c r="PC29" s="234">
        <v>0</v>
      </c>
      <c r="PD29" s="234">
        <v>0</v>
      </c>
      <c r="PE29" s="234">
        <v>0</v>
      </c>
      <c r="PF29" s="234">
        <v>0</v>
      </c>
      <c r="PG29" s="234">
        <v>0</v>
      </c>
      <c r="PH29" s="234">
        <v>0</v>
      </c>
      <c r="PI29" s="234">
        <v>0</v>
      </c>
      <c r="PJ29" s="234">
        <v>0</v>
      </c>
      <c r="PK29" s="234">
        <v>0</v>
      </c>
      <c r="PL29" s="234">
        <v>0</v>
      </c>
    </row>
    <row r="30" spans="1:428" s="234" customFormat="1" ht="12" customHeight="1">
      <c r="A30" s="234">
        <f t="shared" si="2"/>
        <v>30</v>
      </c>
      <c r="B30" s="235"/>
      <c r="C30" s="262">
        <v>30</v>
      </c>
      <c r="D30" s="262">
        <v>1909220023</v>
      </c>
      <c r="E30" s="262" t="s">
        <v>113</v>
      </c>
      <c r="F30" s="263" t="s">
        <v>294</v>
      </c>
      <c r="G30" s="263" t="s">
        <v>114</v>
      </c>
      <c r="H30" s="264" t="s">
        <v>430</v>
      </c>
      <c r="I30" s="263" t="s">
        <v>425</v>
      </c>
      <c r="J30" s="263" t="s">
        <v>195</v>
      </c>
      <c r="K30" s="264" t="s">
        <v>430</v>
      </c>
      <c r="L30" s="264">
        <v>0</v>
      </c>
      <c r="M30" s="262">
        <v>0</v>
      </c>
      <c r="N30" s="262">
        <v>0</v>
      </c>
      <c r="O30" s="262">
        <v>0</v>
      </c>
      <c r="P30" s="262">
        <v>1470</v>
      </c>
      <c r="Q30" s="262">
        <v>3430</v>
      </c>
      <c r="R30" s="262">
        <v>785</v>
      </c>
      <c r="S30" s="262">
        <v>945</v>
      </c>
      <c r="T30" s="262">
        <v>1700</v>
      </c>
      <c r="U30" s="262">
        <v>0</v>
      </c>
      <c r="V30" s="262">
        <v>0</v>
      </c>
      <c r="W30" s="262" t="s">
        <v>434</v>
      </c>
      <c r="X30" s="262">
        <v>0</v>
      </c>
      <c r="Y30" s="262" t="s">
        <v>435</v>
      </c>
      <c r="Z30" s="262" t="s">
        <v>436</v>
      </c>
      <c r="AA30" s="282">
        <v>0</v>
      </c>
      <c r="AB30" s="282">
        <v>0</v>
      </c>
      <c r="AC30" s="262">
        <v>0</v>
      </c>
      <c r="AD30" s="262">
        <v>0</v>
      </c>
      <c r="AE30" s="262">
        <v>0</v>
      </c>
      <c r="AF30" s="262">
        <v>0</v>
      </c>
      <c r="AG30" s="262">
        <v>0</v>
      </c>
      <c r="AH30" s="262">
        <v>0</v>
      </c>
      <c r="AI30" s="262">
        <v>0</v>
      </c>
      <c r="AJ30" s="262">
        <v>0.15</v>
      </c>
      <c r="AK30" s="262">
        <v>735</v>
      </c>
      <c r="AL30" s="262" t="s">
        <v>201</v>
      </c>
      <c r="AM30" s="262" t="s">
        <v>201</v>
      </c>
      <c r="AN30" s="262" t="s">
        <v>201</v>
      </c>
      <c r="AO30" s="262" t="s">
        <v>113</v>
      </c>
      <c r="AP30" s="262">
        <v>178.5</v>
      </c>
      <c r="AQ30" s="262">
        <v>38.25</v>
      </c>
      <c r="AR30" s="262">
        <v>25.5</v>
      </c>
      <c r="AS30" s="262">
        <v>12.75</v>
      </c>
      <c r="AT30" s="262">
        <v>0.3</v>
      </c>
      <c r="AU30" s="262">
        <v>600</v>
      </c>
      <c r="AV30" s="262" t="s">
        <v>193</v>
      </c>
      <c r="AW30" s="262" t="s">
        <v>193</v>
      </c>
      <c r="AX30" s="262" t="s">
        <v>220</v>
      </c>
      <c r="AY30" s="262" t="s">
        <v>113</v>
      </c>
      <c r="AZ30" s="262">
        <v>357</v>
      </c>
      <c r="BA30" s="262">
        <v>76.5</v>
      </c>
      <c r="BB30" s="262">
        <v>51</v>
      </c>
      <c r="BC30" s="262">
        <v>25.5</v>
      </c>
      <c r="BD30" s="262">
        <v>0</v>
      </c>
      <c r="BE30" s="262">
        <v>0</v>
      </c>
      <c r="BF30" s="262">
        <v>0</v>
      </c>
      <c r="BG30" s="262">
        <v>0</v>
      </c>
      <c r="BH30" s="262">
        <v>0</v>
      </c>
      <c r="BI30" s="262">
        <v>0</v>
      </c>
      <c r="BJ30" s="262">
        <v>0</v>
      </c>
      <c r="BK30" s="262">
        <v>0</v>
      </c>
      <c r="BL30" s="262">
        <v>0</v>
      </c>
      <c r="BM30" s="262">
        <v>0</v>
      </c>
      <c r="BN30" s="262">
        <v>0</v>
      </c>
      <c r="BO30" s="262">
        <v>0</v>
      </c>
      <c r="BP30" s="262">
        <v>0</v>
      </c>
      <c r="BQ30" s="262">
        <v>0</v>
      </c>
      <c r="BR30" s="262">
        <v>0</v>
      </c>
      <c r="BS30" s="262">
        <v>0</v>
      </c>
      <c r="BT30" s="262">
        <v>0</v>
      </c>
      <c r="BU30" s="262">
        <v>0</v>
      </c>
      <c r="BV30" s="262">
        <v>0</v>
      </c>
      <c r="BW30" s="262">
        <v>0</v>
      </c>
      <c r="BX30" s="262">
        <v>0</v>
      </c>
      <c r="BY30" s="262">
        <v>0</v>
      </c>
      <c r="BZ30" s="262">
        <v>0</v>
      </c>
      <c r="CA30" s="262">
        <v>0</v>
      </c>
      <c r="CB30" s="262">
        <v>0</v>
      </c>
      <c r="CC30" s="262">
        <v>0</v>
      </c>
      <c r="CD30" s="262">
        <v>0</v>
      </c>
      <c r="CE30" s="262">
        <v>0</v>
      </c>
      <c r="CF30" s="262">
        <v>0</v>
      </c>
      <c r="CG30" s="262">
        <v>0</v>
      </c>
      <c r="CH30" s="262">
        <v>1</v>
      </c>
      <c r="CI30" s="262">
        <v>6</v>
      </c>
      <c r="CJ30" s="262">
        <v>7</v>
      </c>
      <c r="CK30" s="262">
        <v>9</v>
      </c>
      <c r="CL30" s="262">
        <v>3</v>
      </c>
      <c r="CM30" s="262">
        <v>4</v>
      </c>
      <c r="CN30" s="262">
        <v>28</v>
      </c>
      <c r="CO30" s="262">
        <v>12</v>
      </c>
      <c r="CP30" s="262">
        <v>17</v>
      </c>
      <c r="CQ30" s="262">
        <v>19</v>
      </c>
      <c r="CR30" s="262">
        <v>34</v>
      </c>
      <c r="CS30" s="262">
        <v>30</v>
      </c>
      <c r="CT30" s="262">
        <v>28</v>
      </c>
      <c r="CU30" s="262">
        <v>0</v>
      </c>
      <c r="CV30" s="262">
        <v>0</v>
      </c>
      <c r="CW30" s="262">
        <v>0</v>
      </c>
      <c r="CX30" s="262">
        <v>0</v>
      </c>
      <c r="CY30" s="262">
        <v>0</v>
      </c>
      <c r="CZ30" s="262">
        <v>0</v>
      </c>
      <c r="DA30" s="262">
        <v>0</v>
      </c>
      <c r="DB30" s="262">
        <v>0</v>
      </c>
      <c r="DC30" s="262">
        <v>0</v>
      </c>
      <c r="DD30" s="262">
        <v>0</v>
      </c>
      <c r="DE30" s="262">
        <v>0</v>
      </c>
      <c r="DF30" s="262">
        <v>0</v>
      </c>
      <c r="DG30" s="262">
        <v>0</v>
      </c>
      <c r="DH30" s="262">
        <v>0</v>
      </c>
      <c r="DI30" s="262">
        <v>0</v>
      </c>
      <c r="DJ30" s="262">
        <v>0</v>
      </c>
      <c r="DK30" s="262">
        <v>0</v>
      </c>
      <c r="DL30" s="262">
        <v>4</v>
      </c>
      <c r="DM30" s="262">
        <v>2</v>
      </c>
      <c r="DN30" s="262">
        <v>1</v>
      </c>
      <c r="DO30" s="262">
        <v>1</v>
      </c>
      <c r="DP30" s="262">
        <v>4</v>
      </c>
      <c r="DQ30" s="262">
        <v>4</v>
      </c>
      <c r="DR30" s="262">
        <v>36</v>
      </c>
      <c r="DS30" s="262">
        <v>1</v>
      </c>
      <c r="DT30" s="262">
        <v>1</v>
      </c>
      <c r="DU30" s="262">
        <v>1</v>
      </c>
      <c r="DV30" s="262">
        <v>1</v>
      </c>
      <c r="DW30" s="262">
        <v>1</v>
      </c>
      <c r="DX30" s="262">
        <v>7</v>
      </c>
      <c r="DY30" s="262">
        <v>0</v>
      </c>
      <c r="DZ30" s="262">
        <v>0</v>
      </c>
      <c r="EA30" s="262">
        <v>0</v>
      </c>
      <c r="EB30" s="262">
        <v>0</v>
      </c>
      <c r="EC30" s="262">
        <v>0</v>
      </c>
      <c r="ED30" s="262">
        <v>0</v>
      </c>
      <c r="EE30" s="262">
        <v>0</v>
      </c>
      <c r="EF30" s="262">
        <v>0</v>
      </c>
      <c r="EG30" s="262">
        <v>0</v>
      </c>
      <c r="EH30" s="262">
        <v>0</v>
      </c>
      <c r="EI30" s="262">
        <v>0</v>
      </c>
      <c r="EJ30" s="262">
        <v>0</v>
      </c>
      <c r="EK30" s="262">
        <v>0</v>
      </c>
      <c r="EL30" s="262">
        <v>0</v>
      </c>
      <c r="EM30" s="262">
        <v>0</v>
      </c>
      <c r="EN30" s="262">
        <v>0</v>
      </c>
      <c r="EO30" s="296">
        <v>0</v>
      </c>
      <c r="EP30" s="262" t="s">
        <v>247</v>
      </c>
      <c r="EQ30" s="262" t="s">
        <v>247</v>
      </c>
      <c r="ER30" s="262" t="s">
        <v>247</v>
      </c>
      <c r="ES30" s="262" t="s">
        <v>247</v>
      </c>
      <c r="ET30" s="262" t="s">
        <v>247</v>
      </c>
      <c r="EU30" s="262" t="s">
        <v>247</v>
      </c>
      <c r="EV30" s="262" t="s">
        <v>247</v>
      </c>
      <c r="EW30" s="262" t="s">
        <v>247</v>
      </c>
      <c r="EX30" s="262" t="s">
        <v>247</v>
      </c>
      <c r="EY30" s="262" t="s">
        <v>247</v>
      </c>
      <c r="EZ30" s="262" t="s">
        <v>247</v>
      </c>
      <c r="FA30" s="262" t="s">
        <v>286</v>
      </c>
      <c r="FB30" s="262" t="s">
        <v>286</v>
      </c>
      <c r="FC30" s="262">
        <v>0</v>
      </c>
      <c r="FD30" s="262">
        <v>0</v>
      </c>
      <c r="FE30" s="262">
        <v>0</v>
      </c>
      <c r="FF30" s="262">
        <v>0</v>
      </c>
      <c r="FG30" s="262">
        <v>0</v>
      </c>
      <c r="FH30" s="262">
        <v>0</v>
      </c>
      <c r="FI30" s="262">
        <v>0</v>
      </c>
      <c r="FJ30" s="262">
        <v>0</v>
      </c>
      <c r="FK30" s="262">
        <v>0</v>
      </c>
      <c r="FL30" s="262">
        <v>0</v>
      </c>
      <c r="FM30" s="262">
        <v>0</v>
      </c>
      <c r="FN30" s="262">
        <v>0</v>
      </c>
      <c r="FO30" s="262">
        <v>0</v>
      </c>
      <c r="FP30" s="262">
        <v>0</v>
      </c>
      <c r="FQ30" s="262">
        <v>0</v>
      </c>
      <c r="FR30" s="262">
        <v>0</v>
      </c>
      <c r="FS30" s="296">
        <v>0</v>
      </c>
      <c r="FT30" s="297"/>
      <c r="FU30" s="297"/>
      <c r="FV30" s="234">
        <v>0</v>
      </c>
      <c r="FW30" s="234">
        <v>0</v>
      </c>
      <c r="FX30" s="231">
        <v>0</v>
      </c>
      <c r="FY30" s="231">
        <v>0</v>
      </c>
      <c r="FZ30" s="231">
        <v>0</v>
      </c>
      <c r="GA30" s="234">
        <v>0</v>
      </c>
      <c r="GB30" s="234">
        <v>0</v>
      </c>
      <c r="GC30" s="234" t="s">
        <v>251</v>
      </c>
      <c r="GD30" s="234" t="s">
        <v>251</v>
      </c>
      <c r="GE30" s="234" t="s">
        <v>251</v>
      </c>
      <c r="GF30" s="231">
        <v>4</v>
      </c>
      <c r="GG30" s="234">
        <v>3</v>
      </c>
      <c r="GH30" s="234">
        <v>0</v>
      </c>
      <c r="GI30" s="234">
        <v>0</v>
      </c>
      <c r="GJ30" s="234">
        <v>0</v>
      </c>
      <c r="GK30" s="234">
        <v>0</v>
      </c>
      <c r="GL30" s="234">
        <v>0</v>
      </c>
      <c r="GM30" s="234">
        <v>0</v>
      </c>
      <c r="GN30" s="234">
        <v>0</v>
      </c>
      <c r="GO30" s="234">
        <v>0</v>
      </c>
      <c r="GP30" s="234">
        <v>0</v>
      </c>
      <c r="GQ30" s="234">
        <v>0</v>
      </c>
      <c r="GR30" s="234">
        <v>0</v>
      </c>
      <c r="GS30" s="234">
        <v>0</v>
      </c>
      <c r="GT30" s="234">
        <v>0</v>
      </c>
      <c r="GU30" s="234">
        <v>0</v>
      </c>
      <c r="GV30" s="234">
        <v>0</v>
      </c>
      <c r="GW30" s="234">
        <v>0</v>
      </c>
      <c r="GX30" s="234">
        <v>0</v>
      </c>
      <c r="GY30" s="231">
        <v>0</v>
      </c>
      <c r="GZ30" s="234">
        <v>0</v>
      </c>
      <c r="HA30" s="234">
        <v>0</v>
      </c>
      <c r="HB30" s="234">
        <v>0</v>
      </c>
      <c r="HC30" s="234">
        <v>0</v>
      </c>
      <c r="HD30" s="234">
        <v>0</v>
      </c>
      <c r="HE30" s="231">
        <v>0</v>
      </c>
      <c r="HF30" s="231">
        <v>0</v>
      </c>
      <c r="HG30" s="231">
        <v>0</v>
      </c>
      <c r="HH30" s="231">
        <v>0</v>
      </c>
      <c r="HI30" s="231">
        <v>0</v>
      </c>
      <c r="HJ30" s="231"/>
      <c r="HK30" s="231" t="s">
        <v>249</v>
      </c>
      <c r="HL30" s="231" t="s">
        <v>262</v>
      </c>
      <c r="HM30" s="231">
        <v>0</v>
      </c>
      <c r="HN30" s="234">
        <v>0</v>
      </c>
      <c r="HO30" s="234">
        <v>0</v>
      </c>
      <c r="HP30" s="234">
        <v>0</v>
      </c>
      <c r="HQ30" s="234">
        <v>0</v>
      </c>
      <c r="HR30" s="234">
        <v>0</v>
      </c>
      <c r="HS30" s="234">
        <v>0</v>
      </c>
      <c r="HT30" s="234">
        <v>0</v>
      </c>
      <c r="HU30" s="234">
        <v>0</v>
      </c>
      <c r="HV30" s="234">
        <v>0</v>
      </c>
      <c r="HW30" s="234">
        <v>0</v>
      </c>
      <c r="HX30" s="234">
        <v>0</v>
      </c>
      <c r="HY30" s="234">
        <v>0</v>
      </c>
      <c r="HZ30" s="234">
        <v>0</v>
      </c>
      <c r="IA30" s="234">
        <v>0</v>
      </c>
      <c r="IB30" s="234">
        <v>0</v>
      </c>
      <c r="IC30" s="234">
        <v>0</v>
      </c>
      <c r="ID30" s="234">
        <v>0</v>
      </c>
      <c r="IE30" s="234">
        <v>0</v>
      </c>
      <c r="IF30" s="234">
        <v>0</v>
      </c>
      <c r="IG30" s="234">
        <v>0</v>
      </c>
      <c r="IH30" s="234">
        <v>0</v>
      </c>
      <c r="II30" s="234">
        <v>0</v>
      </c>
      <c r="IJ30" s="234">
        <v>0</v>
      </c>
      <c r="IK30" s="234">
        <v>0</v>
      </c>
      <c r="IL30" s="234">
        <v>0</v>
      </c>
      <c r="IM30" s="234">
        <v>0</v>
      </c>
      <c r="IN30" s="234">
        <v>0</v>
      </c>
      <c r="IO30" s="234">
        <v>4</v>
      </c>
      <c r="IP30" s="234">
        <v>4</v>
      </c>
      <c r="IQ30" s="234">
        <v>0</v>
      </c>
      <c r="IR30" s="234">
        <v>0</v>
      </c>
      <c r="IS30" s="234">
        <v>0</v>
      </c>
      <c r="IT30" s="234">
        <v>0</v>
      </c>
      <c r="IU30" s="234">
        <v>0</v>
      </c>
      <c r="IV30" s="234">
        <v>0</v>
      </c>
      <c r="IW30" s="234">
        <v>0</v>
      </c>
      <c r="IX30" s="234">
        <v>0</v>
      </c>
      <c r="IY30" s="234">
        <v>0</v>
      </c>
      <c r="IZ30" s="234">
        <v>0</v>
      </c>
      <c r="JA30" s="234">
        <v>0</v>
      </c>
      <c r="JB30" s="234">
        <v>0</v>
      </c>
      <c r="JC30" s="234">
        <v>0</v>
      </c>
      <c r="JD30" s="234">
        <v>0</v>
      </c>
      <c r="JE30" s="234">
        <v>0</v>
      </c>
      <c r="JF30" s="234">
        <v>0</v>
      </c>
      <c r="JG30" s="234">
        <v>0</v>
      </c>
      <c r="JH30" s="234">
        <v>0</v>
      </c>
      <c r="JI30" s="234">
        <v>0</v>
      </c>
      <c r="JJ30" s="234">
        <v>0</v>
      </c>
      <c r="JK30" s="234">
        <v>0</v>
      </c>
      <c r="JL30" s="234">
        <v>0</v>
      </c>
      <c r="JM30" s="234">
        <v>0</v>
      </c>
      <c r="JN30" s="234">
        <v>0</v>
      </c>
      <c r="JO30" s="234">
        <v>0</v>
      </c>
      <c r="JP30" s="234">
        <v>0</v>
      </c>
      <c r="JQ30" s="234">
        <v>0</v>
      </c>
      <c r="JR30" s="234">
        <v>0</v>
      </c>
      <c r="JS30" s="234" t="s">
        <v>374</v>
      </c>
      <c r="JT30" s="234" t="s">
        <v>374</v>
      </c>
      <c r="JU30" s="234">
        <v>0</v>
      </c>
      <c r="JV30" s="234">
        <v>0</v>
      </c>
      <c r="JW30" s="234">
        <v>0</v>
      </c>
      <c r="JX30" s="234">
        <v>0</v>
      </c>
      <c r="JY30" s="234">
        <v>0</v>
      </c>
      <c r="JZ30" s="234">
        <v>0</v>
      </c>
      <c r="KA30" s="234">
        <v>0</v>
      </c>
      <c r="KB30" s="234">
        <v>0</v>
      </c>
      <c r="KC30" s="234">
        <v>0</v>
      </c>
      <c r="KD30" s="234">
        <v>0</v>
      </c>
      <c r="KE30" s="234">
        <v>0</v>
      </c>
      <c r="KF30" s="234">
        <v>0</v>
      </c>
      <c r="KG30" s="234">
        <v>0</v>
      </c>
      <c r="KH30" s="234">
        <v>0</v>
      </c>
      <c r="KI30" s="234">
        <v>0</v>
      </c>
      <c r="KJ30" s="234">
        <v>0</v>
      </c>
      <c r="KK30" s="234">
        <v>0</v>
      </c>
      <c r="KL30" s="234">
        <v>0</v>
      </c>
      <c r="KM30" s="234">
        <v>0</v>
      </c>
      <c r="KN30" s="234">
        <v>0</v>
      </c>
      <c r="KO30" s="234">
        <v>0</v>
      </c>
      <c r="KP30" s="234">
        <v>0</v>
      </c>
      <c r="KQ30" s="234">
        <v>0</v>
      </c>
      <c r="KR30" s="234">
        <v>0</v>
      </c>
      <c r="KS30" s="234">
        <v>0</v>
      </c>
      <c r="KT30" s="234">
        <v>0</v>
      </c>
      <c r="KU30" s="234">
        <v>0</v>
      </c>
      <c r="KV30" s="234">
        <v>0</v>
      </c>
      <c r="KW30" s="234" t="s">
        <v>238</v>
      </c>
      <c r="KX30" s="234" t="s">
        <v>254</v>
      </c>
      <c r="KY30" s="234">
        <v>0</v>
      </c>
      <c r="KZ30" s="234">
        <v>0</v>
      </c>
      <c r="LA30" s="234">
        <v>0</v>
      </c>
      <c r="LB30" s="234">
        <v>0</v>
      </c>
      <c r="LC30" s="234">
        <v>0</v>
      </c>
      <c r="LD30" s="234">
        <v>0</v>
      </c>
      <c r="LE30" s="234">
        <v>0</v>
      </c>
      <c r="LF30" s="234">
        <v>0</v>
      </c>
      <c r="LG30" s="234">
        <v>0</v>
      </c>
      <c r="LH30" s="234">
        <v>0</v>
      </c>
      <c r="LI30" s="234">
        <v>0</v>
      </c>
      <c r="LJ30" s="234">
        <v>0</v>
      </c>
      <c r="LK30" s="234">
        <v>0</v>
      </c>
      <c r="LL30" s="234">
        <v>0</v>
      </c>
      <c r="LM30" s="234">
        <v>0</v>
      </c>
      <c r="LN30" s="234">
        <v>0</v>
      </c>
      <c r="LO30" s="234">
        <v>0</v>
      </c>
      <c r="LP30" s="234">
        <v>0</v>
      </c>
      <c r="LQ30" s="234">
        <v>0</v>
      </c>
      <c r="LR30" s="234">
        <v>0</v>
      </c>
      <c r="LS30" s="234">
        <v>0</v>
      </c>
      <c r="LT30" s="234">
        <v>0</v>
      </c>
      <c r="LU30" s="234">
        <v>0</v>
      </c>
      <c r="LV30" s="234">
        <v>0</v>
      </c>
      <c r="LW30" s="234">
        <v>0</v>
      </c>
      <c r="LX30" s="234">
        <v>0</v>
      </c>
      <c r="LY30" s="234">
        <v>0</v>
      </c>
      <c r="LZ30" s="234">
        <v>0</v>
      </c>
      <c r="MA30" s="234">
        <v>240</v>
      </c>
      <c r="MB30" s="234">
        <v>280</v>
      </c>
      <c r="MC30" s="234">
        <v>0</v>
      </c>
      <c r="MD30" s="234">
        <v>0</v>
      </c>
      <c r="ME30" s="234">
        <v>0</v>
      </c>
      <c r="MF30" s="234">
        <v>0</v>
      </c>
      <c r="MG30" s="234">
        <v>0</v>
      </c>
      <c r="MH30" s="234">
        <v>0</v>
      </c>
      <c r="MI30" s="234">
        <v>0</v>
      </c>
      <c r="MJ30" s="234">
        <v>0</v>
      </c>
      <c r="MK30" s="234">
        <v>0</v>
      </c>
      <c r="ML30" s="234">
        <v>0</v>
      </c>
      <c r="MM30" s="234">
        <v>0</v>
      </c>
      <c r="MN30" s="234">
        <v>0</v>
      </c>
      <c r="MO30" s="234">
        <v>0</v>
      </c>
      <c r="MP30" s="234">
        <v>0</v>
      </c>
      <c r="MQ30" s="234">
        <v>0</v>
      </c>
      <c r="MR30" s="234">
        <v>0</v>
      </c>
      <c r="MS30" s="234">
        <v>0</v>
      </c>
      <c r="MT30" s="234">
        <v>0</v>
      </c>
      <c r="MU30" s="234">
        <v>0</v>
      </c>
      <c r="MV30" s="234">
        <v>0</v>
      </c>
      <c r="MW30" s="234">
        <v>0</v>
      </c>
      <c r="MX30" s="234">
        <v>0</v>
      </c>
      <c r="MY30" s="234">
        <v>0</v>
      </c>
      <c r="MZ30" s="234">
        <v>0</v>
      </c>
      <c r="NA30" s="234">
        <v>0</v>
      </c>
      <c r="NB30" s="234">
        <v>0</v>
      </c>
      <c r="NC30" s="234">
        <v>0</v>
      </c>
      <c r="ND30" s="234">
        <v>0</v>
      </c>
      <c r="NE30" s="234" t="s">
        <v>253</v>
      </c>
      <c r="NF30" s="234" t="s">
        <v>253</v>
      </c>
      <c r="NG30" s="234">
        <v>0</v>
      </c>
      <c r="NH30" s="234">
        <v>0</v>
      </c>
      <c r="NI30" s="234">
        <v>0</v>
      </c>
      <c r="NJ30" s="234">
        <v>0</v>
      </c>
      <c r="NK30" s="234">
        <v>0</v>
      </c>
      <c r="NL30" s="234">
        <v>0</v>
      </c>
      <c r="NM30" s="234">
        <v>0</v>
      </c>
      <c r="NN30" s="234">
        <v>0</v>
      </c>
      <c r="NO30" s="234">
        <v>0</v>
      </c>
      <c r="NP30" s="234">
        <v>0</v>
      </c>
      <c r="NQ30" s="234">
        <v>0</v>
      </c>
      <c r="NR30" s="234">
        <v>0</v>
      </c>
      <c r="NS30" s="234">
        <v>0</v>
      </c>
      <c r="NT30" s="234">
        <v>0</v>
      </c>
      <c r="NU30" s="234">
        <v>0</v>
      </c>
      <c r="NV30" s="234">
        <v>0</v>
      </c>
      <c r="NW30" s="234">
        <v>0</v>
      </c>
      <c r="NX30" s="234">
        <v>0</v>
      </c>
      <c r="NY30" s="234">
        <v>0</v>
      </c>
      <c r="NZ30" s="234">
        <v>0</v>
      </c>
      <c r="OA30" s="234">
        <v>0</v>
      </c>
      <c r="OB30" s="234">
        <v>0</v>
      </c>
      <c r="OC30" s="234">
        <v>0</v>
      </c>
      <c r="OD30" s="234">
        <v>0</v>
      </c>
      <c r="OE30" s="234">
        <v>0</v>
      </c>
      <c r="OF30" s="234">
        <v>0</v>
      </c>
      <c r="OG30" s="234">
        <v>0</v>
      </c>
      <c r="OH30" s="234">
        <v>0</v>
      </c>
      <c r="OI30" s="234">
        <v>0</v>
      </c>
      <c r="OJ30" s="234">
        <v>1</v>
      </c>
      <c r="OK30" s="234">
        <v>0</v>
      </c>
      <c r="OL30" s="234">
        <v>0</v>
      </c>
      <c r="OM30" s="234">
        <v>0</v>
      </c>
      <c r="ON30" s="234">
        <v>0</v>
      </c>
      <c r="OO30" s="234">
        <v>0</v>
      </c>
      <c r="OP30" s="234">
        <v>0</v>
      </c>
      <c r="OQ30" s="234">
        <v>0</v>
      </c>
      <c r="OR30" s="234">
        <v>0</v>
      </c>
      <c r="OS30" s="234">
        <v>0</v>
      </c>
      <c r="OT30" s="234">
        <v>0</v>
      </c>
      <c r="OU30" s="234">
        <v>0</v>
      </c>
      <c r="OV30" s="234">
        <v>0</v>
      </c>
      <c r="OW30" s="234">
        <v>0</v>
      </c>
      <c r="OX30" s="234">
        <v>0</v>
      </c>
      <c r="OY30" s="234">
        <v>0</v>
      </c>
      <c r="OZ30" s="234">
        <v>0</v>
      </c>
      <c r="PA30" s="234">
        <v>0</v>
      </c>
      <c r="PB30" s="234">
        <v>0</v>
      </c>
      <c r="PC30" s="234">
        <v>0</v>
      </c>
      <c r="PD30" s="234">
        <v>0</v>
      </c>
      <c r="PE30" s="234">
        <v>0</v>
      </c>
      <c r="PF30" s="234">
        <v>0</v>
      </c>
      <c r="PG30" s="234">
        <v>0</v>
      </c>
      <c r="PH30" s="234">
        <v>0</v>
      </c>
      <c r="PI30" s="234">
        <v>0</v>
      </c>
      <c r="PJ30" s="234">
        <v>0</v>
      </c>
      <c r="PK30" s="234">
        <v>0</v>
      </c>
      <c r="PL30" s="234">
        <v>0</v>
      </c>
    </row>
    <row r="31" spans="1:428" s="234" customFormat="1" ht="12" customHeight="1">
      <c r="A31" s="234">
        <f t="shared" si="2"/>
        <v>31</v>
      </c>
      <c r="B31" s="235"/>
      <c r="C31" s="262">
        <v>31</v>
      </c>
      <c r="D31" s="262">
        <v>1909220024</v>
      </c>
      <c r="E31" s="262" t="s">
        <v>113</v>
      </c>
      <c r="F31" s="263" t="s">
        <v>294</v>
      </c>
      <c r="G31" s="263" t="s">
        <v>114</v>
      </c>
      <c r="H31" s="264" t="s">
        <v>430</v>
      </c>
      <c r="I31" s="263" t="s">
        <v>425</v>
      </c>
      <c r="J31" s="263" t="s">
        <v>195</v>
      </c>
      <c r="K31" s="264" t="s">
        <v>430</v>
      </c>
      <c r="L31" s="264">
        <v>0</v>
      </c>
      <c r="M31" s="262">
        <v>0</v>
      </c>
      <c r="N31" s="262">
        <v>0</v>
      </c>
      <c r="O31" s="262">
        <v>0</v>
      </c>
      <c r="P31" s="262">
        <v>1470</v>
      </c>
      <c r="Q31" s="262">
        <v>3430</v>
      </c>
      <c r="R31" s="262">
        <v>785</v>
      </c>
      <c r="S31" s="262">
        <v>945</v>
      </c>
      <c r="T31" s="262">
        <v>1700</v>
      </c>
      <c r="U31" s="262" t="s">
        <v>201</v>
      </c>
      <c r="V31" s="262">
        <v>0</v>
      </c>
      <c r="W31" s="262" t="s">
        <v>434</v>
      </c>
      <c r="X31" s="262">
        <v>0</v>
      </c>
      <c r="Y31" s="262" t="s">
        <v>435</v>
      </c>
      <c r="Z31" s="262" t="s">
        <v>436</v>
      </c>
      <c r="AA31" s="282">
        <v>0</v>
      </c>
      <c r="AB31" s="282">
        <v>0</v>
      </c>
      <c r="AC31" s="262">
        <v>0</v>
      </c>
      <c r="AD31" s="262">
        <v>0</v>
      </c>
      <c r="AE31" s="262">
        <v>0</v>
      </c>
      <c r="AF31" s="262">
        <v>0</v>
      </c>
      <c r="AG31" s="262">
        <v>0</v>
      </c>
      <c r="AH31" s="262">
        <v>0</v>
      </c>
      <c r="AI31" s="262">
        <v>0</v>
      </c>
      <c r="AJ31" s="262">
        <v>0.15</v>
      </c>
      <c r="AK31" s="262" t="s">
        <v>201</v>
      </c>
      <c r="AL31" s="262">
        <v>735</v>
      </c>
      <c r="AM31" s="262" t="s">
        <v>201</v>
      </c>
      <c r="AN31" s="262" t="s">
        <v>201</v>
      </c>
      <c r="AO31" s="262" t="s">
        <v>113</v>
      </c>
      <c r="AP31" s="262">
        <v>178.5</v>
      </c>
      <c r="AQ31" s="262">
        <v>38.25</v>
      </c>
      <c r="AR31" s="262">
        <v>25.5</v>
      </c>
      <c r="AS31" s="262">
        <v>12.75</v>
      </c>
      <c r="AT31" s="262">
        <v>0.3</v>
      </c>
      <c r="AU31" s="262" t="s">
        <v>193</v>
      </c>
      <c r="AV31" s="262">
        <v>600</v>
      </c>
      <c r="AW31" s="262" t="s">
        <v>193</v>
      </c>
      <c r="AX31" s="262" t="s">
        <v>220</v>
      </c>
      <c r="AY31" s="262" t="s">
        <v>113</v>
      </c>
      <c r="AZ31" s="262">
        <v>357</v>
      </c>
      <c r="BA31" s="262">
        <v>76.5</v>
      </c>
      <c r="BB31" s="262">
        <v>51</v>
      </c>
      <c r="BC31" s="262">
        <v>25.5</v>
      </c>
      <c r="BD31" s="262">
        <v>0.3</v>
      </c>
      <c r="BE31" s="262" t="s">
        <v>254</v>
      </c>
      <c r="BF31" s="262">
        <v>600</v>
      </c>
      <c r="BG31" s="262" t="s">
        <v>254</v>
      </c>
      <c r="BH31" s="262" t="s">
        <v>220</v>
      </c>
      <c r="BI31" s="262" t="s">
        <v>113</v>
      </c>
      <c r="BJ31" s="262">
        <v>357</v>
      </c>
      <c r="BK31" s="262">
        <v>76.5</v>
      </c>
      <c r="BL31" s="262">
        <v>51</v>
      </c>
      <c r="BM31" s="262">
        <v>25.5</v>
      </c>
      <c r="BN31" s="262">
        <v>0</v>
      </c>
      <c r="BO31" s="262">
        <v>0</v>
      </c>
      <c r="BP31" s="262">
        <v>0</v>
      </c>
      <c r="BQ31" s="262">
        <v>0</v>
      </c>
      <c r="BR31" s="262">
        <v>0</v>
      </c>
      <c r="BS31" s="262">
        <v>0</v>
      </c>
      <c r="BT31" s="262">
        <v>0</v>
      </c>
      <c r="BU31" s="262">
        <v>0</v>
      </c>
      <c r="BV31" s="262">
        <v>0</v>
      </c>
      <c r="BW31" s="262">
        <v>0</v>
      </c>
      <c r="BX31" s="262">
        <v>0</v>
      </c>
      <c r="BY31" s="262">
        <v>0</v>
      </c>
      <c r="BZ31" s="262">
        <v>0</v>
      </c>
      <c r="CA31" s="262">
        <v>0</v>
      </c>
      <c r="CB31" s="262">
        <v>0</v>
      </c>
      <c r="CC31" s="262">
        <v>0</v>
      </c>
      <c r="CD31" s="262">
        <v>0</v>
      </c>
      <c r="CE31" s="262">
        <v>0</v>
      </c>
      <c r="CF31" s="262">
        <v>0</v>
      </c>
      <c r="CG31" s="262">
        <v>0</v>
      </c>
      <c r="CH31" s="262">
        <v>1</v>
      </c>
      <c r="CI31" s="262">
        <v>6</v>
      </c>
      <c r="CJ31" s="262">
        <v>7</v>
      </c>
      <c r="CK31" s="262">
        <v>9</v>
      </c>
      <c r="CL31" s="262">
        <v>3</v>
      </c>
      <c r="CM31" s="262">
        <v>4</v>
      </c>
      <c r="CN31" s="262">
        <v>28</v>
      </c>
      <c r="CO31" s="262">
        <v>12</v>
      </c>
      <c r="CP31" s="262">
        <v>17</v>
      </c>
      <c r="CQ31" s="262">
        <v>19</v>
      </c>
      <c r="CR31" s="262">
        <v>34</v>
      </c>
      <c r="CS31" s="262">
        <v>30</v>
      </c>
      <c r="CT31" s="262">
        <v>28</v>
      </c>
      <c r="CU31" s="262">
        <v>0</v>
      </c>
      <c r="CV31" s="262">
        <v>0</v>
      </c>
      <c r="CW31" s="262">
        <v>0</v>
      </c>
      <c r="CX31" s="262">
        <v>0</v>
      </c>
      <c r="CY31" s="262">
        <v>0</v>
      </c>
      <c r="CZ31" s="262">
        <v>0</v>
      </c>
      <c r="DA31" s="262">
        <v>0</v>
      </c>
      <c r="DB31" s="262">
        <v>0</v>
      </c>
      <c r="DC31" s="262">
        <v>0</v>
      </c>
      <c r="DD31" s="262">
        <v>0</v>
      </c>
      <c r="DE31" s="262">
        <v>0</v>
      </c>
      <c r="DF31" s="262">
        <v>0</v>
      </c>
      <c r="DG31" s="262">
        <v>0</v>
      </c>
      <c r="DH31" s="262">
        <v>0</v>
      </c>
      <c r="DI31" s="262">
        <v>0</v>
      </c>
      <c r="DJ31" s="262">
        <v>0</v>
      </c>
      <c r="DK31" s="262">
        <v>0</v>
      </c>
      <c r="DL31" s="262">
        <v>4</v>
      </c>
      <c r="DM31" s="262">
        <v>2</v>
      </c>
      <c r="DN31" s="262">
        <v>1</v>
      </c>
      <c r="DO31" s="262">
        <v>1</v>
      </c>
      <c r="DP31" s="262">
        <v>4</v>
      </c>
      <c r="DQ31" s="262">
        <v>4</v>
      </c>
      <c r="DR31" s="262">
        <v>36</v>
      </c>
      <c r="DS31" s="262">
        <v>1</v>
      </c>
      <c r="DT31" s="262">
        <v>1</v>
      </c>
      <c r="DU31" s="262">
        <v>1</v>
      </c>
      <c r="DV31" s="262">
        <v>1</v>
      </c>
      <c r="DW31" s="262">
        <v>1</v>
      </c>
      <c r="DX31" s="262">
        <v>7</v>
      </c>
      <c r="DY31" s="262">
        <v>0</v>
      </c>
      <c r="DZ31" s="262">
        <v>0</v>
      </c>
      <c r="EA31" s="262">
        <v>0</v>
      </c>
      <c r="EB31" s="262">
        <v>0</v>
      </c>
      <c r="EC31" s="262">
        <v>0</v>
      </c>
      <c r="ED31" s="262">
        <v>0</v>
      </c>
      <c r="EE31" s="262">
        <v>0</v>
      </c>
      <c r="EF31" s="262">
        <v>0</v>
      </c>
      <c r="EG31" s="262">
        <v>0</v>
      </c>
      <c r="EH31" s="262">
        <v>0</v>
      </c>
      <c r="EI31" s="262">
        <v>0</v>
      </c>
      <c r="EJ31" s="262">
        <v>0</v>
      </c>
      <c r="EK31" s="262">
        <v>0</v>
      </c>
      <c r="EL31" s="262">
        <v>0</v>
      </c>
      <c r="EM31" s="262">
        <v>0</v>
      </c>
      <c r="EN31" s="262">
        <v>0</v>
      </c>
      <c r="EO31" s="296">
        <v>0</v>
      </c>
      <c r="EP31" s="262" t="s">
        <v>247</v>
      </c>
      <c r="EQ31" s="262" t="s">
        <v>247</v>
      </c>
      <c r="ER31" s="262" t="s">
        <v>247</v>
      </c>
      <c r="ES31" s="262" t="s">
        <v>247</v>
      </c>
      <c r="ET31" s="262" t="s">
        <v>247</v>
      </c>
      <c r="EU31" s="262" t="s">
        <v>247</v>
      </c>
      <c r="EV31" s="262" t="s">
        <v>247</v>
      </c>
      <c r="EW31" s="262" t="s">
        <v>247</v>
      </c>
      <c r="EX31" s="262" t="s">
        <v>247</v>
      </c>
      <c r="EY31" s="262" t="s">
        <v>247</v>
      </c>
      <c r="EZ31" s="262" t="s">
        <v>247</v>
      </c>
      <c r="FA31" s="262" t="s">
        <v>286</v>
      </c>
      <c r="FB31" s="262" t="s">
        <v>286</v>
      </c>
      <c r="FC31" s="262">
        <v>0</v>
      </c>
      <c r="FD31" s="262">
        <v>0</v>
      </c>
      <c r="FE31" s="262">
        <v>0</v>
      </c>
      <c r="FF31" s="262">
        <v>0</v>
      </c>
      <c r="FG31" s="262">
        <v>0</v>
      </c>
      <c r="FH31" s="262">
        <v>0</v>
      </c>
      <c r="FI31" s="262">
        <v>0</v>
      </c>
      <c r="FJ31" s="262">
        <v>0</v>
      </c>
      <c r="FK31" s="262">
        <v>0</v>
      </c>
      <c r="FL31" s="262">
        <v>0</v>
      </c>
      <c r="FM31" s="262">
        <v>0</v>
      </c>
      <c r="FN31" s="262">
        <v>0</v>
      </c>
      <c r="FO31" s="262">
        <v>0</v>
      </c>
      <c r="FP31" s="262">
        <v>0</v>
      </c>
      <c r="FQ31" s="262">
        <v>0</v>
      </c>
      <c r="FR31" s="262">
        <v>0</v>
      </c>
      <c r="FS31" s="296">
        <v>0</v>
      </c>
      <c r="FT31" s="297"/>
      <c r="FU31" s="297"/>
      <c r="FV31" s="234">
        <v>0</v>
      </c>
      <c r="FW31" s="234">
        <v>0</v>
      </c>
      <c r="FX31" s="231">
        <v>0</v>
      </c>
      <c r="FY31" s="231">
        <v>0</v>
      </c>
      <c r="FZ31" s="231">
        <v>0</v>
      </c>
      <c r="GA31" s="234">
        <v>0</v>
      </c>
      <c r="GB31" s="234">
        <v>0</v>
      </c>
      <c r="GC31" s="234">
        <v>0</v>
      </c>
      <c r="GD31" s="234">
        <v>0</v>
      </c>
      <c r="GE31" s="234" t="s">
        <v>251</v>
      </c>
      <c r="GF31" s="231">
        <v>0</v>
      </c>
      <c r="GG31" s="234">
        <v>0</v>
      </c>
      <c r="GH31" s="234">
        <v>0</v>
      </c>
      <c r="GI31" s="234">
        <v>0</v>
      </c>
      <c r="GJ31" s="234">
        <v>0</v>
      </c>
      <c r="GK31" s="234">
        <v>0</v>
      </c>
      <c r="GL31" s="234">
        <v>0</v>
      </c>
      <c r="GM31" s="234">
        <v>0</v>
      </c>
      <c r="GN31" s="234">
        <v>0</v>
      </c>
      <c r="GO31" s="234">
        <v>0</v>
      </c>
      <c r="GP31" s="234">
        <v>0</v>
      </c>
      <c r="GQ31" s="234">
        <v>0</v>
      </c>
      <c r="GR31" s="234">
        <v>0</v>
      </c>
      <c r="GS31" s="234">
        <v>0</v>
      </c>
      <c r="GT31" s="234">
        <v>0</v>
      </c>
      <c r="GU31" s="234">
        <v>0</v>
      </c>
      <c r="GV31" s="234">
        <v>0</v>
      </c>
      <c r="GW31" s="234">
        <v>0</v>
      </c>
      <c r="GX31" s="234">
        <v>0</v>
      </c>
      <c r="GY31" s="231">
        <v>0</v>
      </c>
      <c r="GZ31" s="234">
        <v>0</v>
      </c>
      <c r="HA31" s="234">
        <v>0</v>
      </c>
      <c r="HB31" s="234">
        <v>0</v>
      </c>
      <c r="HC31" s="234">
        <v>0</v>
      </c>
      <c r="HD31" s="234">
        <v>0</v>
      </c>
      <c r="HE31" s="231">
        <v>0</v>
      </c>
      <c r="HF31" s="231">
        <v>0</v>
      </c>
      <c r="HG31" s="231">
        <v>0</v>
      </c>
      <c r="HH31" s="231">
        <v>0</v>
      </c>
      <c r="HI31" s="231">
        <v>0</v>
      </c>
      <c r="HJ31" s="231"/>
      <c r="HK31" s="231">
        <v>0</v>
      </c>
      <c r="HL31" s="231">
        <v>0</v>
      </c>
      <c r="HM31" s="231">
        <v>0</v>
      </c>
      <c r="HN31" s="234">
        <v>0</v>
      </c>
      <c r="HO31" s="234">
        <v>0</v>
      </c>
      <c r="HP31" s="234">
        <v>0</v>
      </c>
      <c r="HQ31" s="234">
        <v>0</v>
      </c>
      <c r="HR31" s="234">
        <v>0</v>
      </c>
      <c r="HS31" s="234">
        <v>0</v>
      </c>
      <c r="HT31" s="234">
        <v>0</v>
      </c>
      <c r="HU31" s="234">
        <v>0</v>
      </c>
      <c r="HV31" s="234">
        <v>0</v>
      </c>
      <c r="HW31" s="234">
        <v>0</v>
      </c>
      <c r="HX31" s="234">
        <v>0</v>
      </c>
      <c r="HY31" s="234">
        <v>0</v>
      </c>
      <c r="HZ31" s="234">
        <v>0</v>
      </c>
      <c r="IA31" s="234">
        <v>0</v>
      </c>
      <c r="IB31" s="234">
        <v>0</v>
      </c>
      <c r="IC31" s="234">
        <v>0</v>
      </c>
      <c r="ID31" s="234">
        <v>0</v>
      </c>
      <c r="IE31" s="234">
        <v>0</v>
      </c>
      <c r="IF31" s="234">
        <v>0</v>
      </c>
      <c r="IG31" s="234">
        <v>0</v>
      </c>
      <c r="IH31" s="234">
        <v>0</v>
      </c>
      <c r="II31" s="234">
        <v>0</v>
      </c>
      <c r="IJ31" s="234">
        <v>0</v>
      </c>
      <c r="IK31" s="234">
        <v>0</v>
      </c>
      <c r="IL31" s="234">
        <v>0</v>
      </c>
      <c r="IM31" s="234">
        <v>0</v>
      </c>
      <c r="IN31" s="234">
        <v>0</v>
      </c>
      <c r="IO31" s="234">
        <v>0</v>
      </c>
      <c r="IP31" s="234">
        <v>0</v>
      </c>
      <c r="IQ31" s="234">
        <v>0</v>
      </c>
      <c r="IR31" s="234">
        <v>0</v>
      </c>
      <c r="IS31" s="234">
        <v>0</v>
      </c>
      <c r="IT31" s="234">
        <v>0</v>
      </c>
      <c r="IU31" s="234">
        <v>0</v>
      </c>
      <c r="IV31" s="234">
        <v>0</v>
      </c>
      <c r="IW31" s="234">
        <v>0</v>
      </c>
      <c r="IX31" s="234">
        <v>0</v>
      </c>
      <c r="IY31" s="234">
        <v>0</v>
      </c>
      <c r="IZ31" s="234">
        <v>0</v>
      </c>
      <c r="JA31" s="234">
        <v>0</v>
      </c>
      <c r="JB31" s="234">
        <v>0</v>
      </c>
      <c r="JC31" s="234">
        <v>0</v>
      </c>
      <c r="JD31" s="234">
        <v>0</v>
      </c>
      <c r="JE31" s="234">
        <v>0</v>
      </c>
      <c r="JF31" s="234">
        <v>0</v>
      </c>
      <c r="JG31" s="234">
        <v>0</v>
      </c>
      <c r="JH31" s="234">
        <v>0</v>
      </c>
      <c r="JI31" s="234">
        <v>0</v>
      </c>
      <c r="JJ31" s="234">
        <v>0</v>
      </c>
      <c r="JK31" s="234">
        <v>0</v>
      </c>
      <c r="JL31" s="234">
        <v>0</v>
      </c>
      <c r="JM31" s="234">
        <v>0</v>
      </c>
      <c r="JN31" s="234">
        <v>0</v>
      </c>
      <c r="JO31" s="234">
        <v>0</v>
      </c>
      <c r="JP31" s="234">
        <v>0</v>
      </c>
      <c r="JQ31" s="234">
        <v>0</v>
      </c>
      <c r="JR31" s="234">
        <v>0</v>
      </c>
      <c r="JS31" s="234">
        <v>0</v>
      </c>
      <c r="JT31" s="234">
        <v>0</v>
      </c>
      <c r="JU31" s="234">
        <v>0</v>
      </c>
      <c r="JV31" s="234">
        <v>0</v>
      </c>
      <c r="JW31" s="234">
        <v>0</v>
      </c>
      <c r="JX31" s="234">
        <v>0</v>
      </c>
      <c r="JY31" s="234">
        <v>0</v>
      </c>
      <c r="JZ31" s="234">
        <v>0</v>
      </c>
      <c r="KA31" s="234">
        <v>0</v>
      </c>
      <c r="KB31" s="234">
        <v>0</v>
      </c>
      <c r="KC31" s="234">
        <v>0</v>
      </c>
      <c r="KD31" s="234">
        <v>0</v>
      </c>
      <c r="KE31" s="234">
        <v>0</v>
      </c>
      <c r="KF31" s="234">
        <v>0</v>
      </c>
      <c r="KG31" s="234">
        <v>0</v>
      </c>
      <c r="KH31" s="234">
        <v>0</v>
      </c>
      <c r="KI31" s="234">
        <v>0</v>
      </c>
      <c r="KJ31" s="234">
        <v>0</v>
      </c>
      <c r="KK31" s="234">
        <v>0</v>
      </c>
      <c r="KL31" s="234">
        <v>0</v>
      </c>
      <c r="KM31" s="234">
        <v>0</v>
      </c>
      <c r="KN31" s="234">
        <v>0</v>
      </c>
      <c r="KO31" s="234">
        <v>0</v>
      </c>
      <c r="KP31" s="234">
        <v>0</v>
      </c>
      <c r="KQ31" s="234">
        <v>0</v>
      </c>
      <c r="KR31" s="234">
        <v>0</v>
      </c>
      <c r="KS31" s="234">
        <v>0</v>
      </c>
      <c r="KT31" s="234">
        <v>0</v>
      </c>
      <c r="KU31" s="234">
        <v>0</v>
      </c>
      <c r="KV31" s="234">
        <v>0</v>
      </c>
      <c r="KW31" s="234">
        <v>0</v>
      </c>
      <c r="KX31" s="234">
        <v>0</v>
      </c>
      <c r="KY31" s="234">
        <v>0</v>
      </c>
      <c r="KZ31" s="234">
        <v>0</v>
      </c>
      <c r="LA31" s="234">
        <v>0</v>
      </c>
      <c r="LB31" s="234">
        <v>0</v>
      </c>
      <c r="LC31" s="234">
        <v>0</v>
      </c>
      <c r="LD31" s="234">
        <v>0</v>
      </c>
      <c r="LE31" s="234">
        <v>0</v>
      </c>
      <c r="LF31" s="234">
        <v>0</v>
      </c>
      <c r="LG31" s="234">
        <v>0</v>
      </c>
      <c r="LH31" s="234">
        <v>0</v>
      </c>
      <c r="LI31" s="234">
        <v>0</v>
      </c>
      <c r="LJ31" s="234">
        <v>0</v>
      </c>
      <c r="LK31" s="234">
        <v>0</v>
      </c>
      <c r="LL31" s="234">
        <v>0</v>
      </c>
      <c r="LM31" s="234">
        <v>0</v>
      </c>
      <c r="LN31" s="234">
        <v>0</v>
      </c>
      <c r="LO31" s="234">
        <v>0</v>
      </c>
      <c r="LP31" s="234">
        <v>0</v>
      </c>
      <c r="LQ31" s="234">
        <v>0</v>
      </c>
      <c r="LR31" s="234">
        <v>0</v>
      </c>
      <c r="LS31" s="234">
        <v>0</v>
      </c>
      <c r="LT31" s="234">
        <v>0</v>
      </c>
      <c r="LU31" s="234">
        <v>0</v>
      </c>
      <c r="LV31" s="234">
        <v>0</v>
      </c>
      <c r="LW31" s="234">
        <v>0</v>
      </c>
      <c r="LX31" s="234">
        <v>0</v>
      </c>
      <c r="LY31" s="234">
        <v>0</v>
      </c>
      <c r="LZ31" s="234">
        <v>0</v>
      </c>
      <c r="MA31" s="234">
        <v>0</v>
      </c>
      <c r="MB31" s="234">
        <v>0</v>
      </c>
      <c r="MC31" s="234">
        <v>0</v>
      </c>
      <c r="MD31" s="234">
        <v>0</v>
      </c>
      <c r="ME31" s="234">
        <v>0</v>
      </c>
      <c r="MF31" s="234">
        <v>0</v>
      </c>
      <c r="MG31" s="234">
        <v>0</v>
      </c>
      <c r="MH31" s="234">
        <v>0</v>
      </c>
      <c r="MI31" s="234">
        <v>0</v>
      </c>
      <c r="MJ31" s="234">
        <v>0</v>
      </c>
      <c r="MK31" s="234">
        <v>0</v>
      </c>
      <c r="ML31" s="234">
        <v>0</v>
      </c>
      <c r="MM31" s="234">
        <v>0</v>
      </c>
      <c r="MN31" s="234">
        <v>0</v>
      </c>
      <c r="MO31" s="234">
        <v>0</v>
      </c>
      <c r="MP31" s="234">
        <v>0</v>
      </c>
      <c r="MQ31" s="234">
        <v>0</v>
      </c>
      <c r="MR31" s="234">
        <v>0</v>
      </c>
      <c r="MS31" s="234">
        <v>0</v>
      </c>
      <c r="MT31" s="234">
        <v>0</v>
      </c>
      <c r="MU31" s="234">
        <v>0</v>
      </c>
      <c r="MV31" s="234">
        <v>0</v>
      </c>
      <c r="MW31" s="234">
        <v>0</v>
      </c>
      <c r="MX31" s="234">
        <v>0</v>
      </c>
      <c r="MY31" s="234">
        <v>0</v>
      </c>
      <c r="MZ31" s="234">
        <v>0</v>
      </c>
      <c r="NA31" s="234">
        <v>0</v>
      </c>
      <c r="NB31" s="234">
        <v>0</v>
      </c>
      <c r="NC31" s="234">
        <v>0</v>
      </c>
      <c r="ND31" s="234">
        <v>0</v>
      </c>
      <c r="NE31" s="234">
        <v>0</v>
      </c>
      <c r="NF31" s="234">
        <v>0</v>
      </c>
      <c r="NG31" s="234">
        <v>0</v>
      </c>
      <c r="NH31" s="234">
        <v>0</v>
      </c>
      <c r="NI31" s="234">
        <v>0</v>
      </c>
      <c r="NJ31" s="234">
        <v>0</v>
      </c>
      <c r="NK31" s="234">
        <v>0</v>
      </c>
      <c r="NL31" s="234">
        <v>0</v>
      </c>
      <c r="NM31" s="234">
        <v>0</v>
      </c>
      <c r="NN31" s="234">
        <v>0</v>
      </c>
      <c r="NO31" s="234">
        <v>0</v>
      </c>
      <c r="NP31" s="234">
        <v>0</v>
      </c>
      <c r="NQ31" s="234">
        <v>0</v>
      </c>
      <c r="NR31" s="234">
        <v>0</v>
      </c>
      <c r="NS31" s="234">
        <v>0</v>
      </c>
      <c r="NT31" s="234">
        <v>0</v>
      </c>
      <c r="NU31" s="234">
        <v>0</v>
      </c>
      <c r="NV31" s="234">
        <v>0</v>
      </c>
      <c r="NW31" s="234">
        <v>0</v>
      </c>
      <c r="NX31" s="234">
        <v>0</v>
      </c>
      <c r="NY31" s="234">
        <v>0</v>
      </c>
      <c r="NZ31" s="234">
        <v>0</v>
      </c>
      <c r="OA31" s="234">
        <v>0</v>
      </c>
      <c r="OB31" s="234">
        <v>0</v>
      </c>
      <c r="OC31" s="234">
        <v>0</v>
      </c>
      <c r="OD31" s="234">
        <v>0</v>
      </c>
      <c r="OE31" s="234">
        <v>0</v>
      </c>
      <c r="OF31" s="234">
        <v>0</v>
      </c>
      <c r="OG31" s="234">
        <v>0</v>
      </c>
      <c r="OH31" s="234">
        <v>0</v>
      </c>
      <c r="OI31" s="234">
        <v>0</v>
      </c>
      <c r="OJ31" s="234">
        <v>0</v>
      </c>
      <c r="OK31" s="234">
        <v>0</v>
      </c>
      <c r="OL31" s="234">
        <v>0</v>
      </c>
      <c r="OM31" s="234">
        <v>0</v>
      </c>
      <c r="ON31" s="234">
        <v>0</v>
      </c>
      <c r="OO31" s="234">
        <v>0</v>
      </c>
      <c r="OP31" s="234">
        <v>0</v>
      </c>
      <c r="OQ31" s="234">
        <v>0</v>
      </c>
      <c r="OR31" s="234">
        <v>0</v>
      </c>
      <c r="OS31" s="234">
        <v>0</v>
      </c>
      <c r="OT31" s="234">
        <v>0</v>
      </c>
      <c r="OU31" s="234">
        <v>0</v>
      </c>
      <c r="OV31" s="234">
        <v>0</v>
      </c>
      <c r="OW31" s="234">
        <v>0</v>
      </c>
      <c r="OX31" s="234">
        <v>0</v>
      </c>
      <c r="OY31" s="234">
        <v>0</v>
      </c>
      <c r="OZ31" s="234">
        <v>0</v>
      </c>
      <c r="PA31" s="234">
        <v>0</v>
      </c>
      <c r="PB31" s="234">
        <v>0</v>
      </c>
      <c r="PC31" s="234">
        <v>0</v>
      </c>
      <c r="PD31" s="234">
        <v>0</v>
      </c>
      <c r="PE31" s="234">
        <v>0</v>
      </c>
      <c r="PF31" s="234">
        <v>0</v>
      </c>
      <c r="PG31" s="234">
        <v>0</v>
      </c>
      <c r="PH31" s="234">
        <v>0</v>
      </c>
      <c r="PI31" s="234">
        <v>0</v>
      </c>
      <c r="PJ31" s="234">
        <v>0</v>
      </c>
      <c r="PK31" s="234">
        <v>0</v>
      </c>
      <c r="PL31" s="234">
        <v>0</v>
      </c>
    </row>
    <row r="32" spans="1:428" s="234" customFormat="1" ht="12" customHeight="1">
      <c r="A32" s="234">
        <f t="shared" si="2"/>
        <v>32</v>
      </c>
      <c r="B32" s="235"/>
      <c r="C32" s="262">
        <v>32</v>
      </c>
      <c r="D32" s="262">
        <v>1909220025</v>
      </c>
      <c r="E32" s="262" t="s">
        <v>113</v>
      </c>
      <c r="F32" s="263" t="s">
        <v>294</v>
      </c>
      <c r="G32" s="263" t="s">
        <v>114</v>
      </c>
      <c r="H32" s="264" t="s">
        <v>430</v>
      </c>
      <c r="I32" s="263" t="s">
        <v>425</v>
      </c>
      <c r="J32" s="263" t="s">
        <v>195</v>
      </c>
      <c r="K32" s="264" t="s">
        <v>430</v>
      </c>
      <c r="L32" s="264">
        <v>0</v>
      </c>
      <c r="M32" s="262">
        <v>0</v>
      </c>
      <c r="N32" s="262">
        <v>0</v>
      </c>
      <c r="O32" s="262">
        <v>0</v>
      </c>
      <c r="P32" s="262">
        <v>1470</v>
      </c>
      <c r="Q32" s="262">
        <v>3430</v>
      </c>
      <c r="R32" s="262">
        <v>785</v>
      </c>
      <c r="S32" s="262">
        <v>945</v>
      </c>
      <c r="T32" s="262">
        <v>1700</v>
      </c>
      <c r="U32" s="262"/>
      <c r="V32" s="262"/>
      <c r="W32" s="262" t="s">
        <v>434</v>
      </c>
      <c r="X32" s="262">
        <v>0</v>
      </c>
      <c r="Y32" s="262" t="s">
        <v>435</v>
      </c>
      <c r="Z32" s="262" t="s">
        <v>436</v>
      </c>
      <c r="AA32" s="282">
        <v>0</v>
      </c>
      <c r="AB32" s="282">
        <v>0</v>
      </c>
      <c r="AC32" s="262">
        <v>0</v>
      </c>
      <c r="AD32" s="262">
        <v>0</v>
      </c>
      <c r="AE32" s="262"/>
      <c r="AF32" s="262"/>
      <c r="AG32" s="262"/>
      <c r="AH32" s="262"/>
      <c r="AI32" s="262"/>
      <c r="AJ32" s="262">
        <v>0.15</v>
      </c>
      <c r="AK32" s="262">
        <v>735</v>
      </c>
      <c r="AL32" s="262" t="s">
        <v>201</v>
      </c>
      <c r="AM32" s="262" t="s">
        <v>201</v>
      </c>
      <c r="AN32" s="262" t="s">
        <v>201</v>
      </c>
      <c r="AO32" s="262" t="s">
        <v>113</v>
      </c>
      <c r="AP32" s="262">
        <v>178.5</v>
      </c>
      <c r="AQ32" s="262">
        <v>38.25</v>
      </c>
      <c r="AR32" s="262">
        <v>25.5</v>
      </c>
      <c r="AS32" s="262">
        <v>12.75</v>
      </c>
      <c r="AT32" s="262">
        <v>0.3</v>
      </c>
      <c r="AU32" s="262">
        <v>600</v>
      </c>
      <c r="AV32" s="262" t="s">
        <v>193</v>
      </c>
      <c r="AW32" s="262" t="s">
        <v>193</v>
      </c>
      <c r="AX32" s="262" t="s">
        <v>220</v>
      </c>
      <c r="AY32" s="262" t="s">
        <v>113</v>
      </c>
      <c r="AZ32" s="262">
        <v>357</v>
      </c>
      <c r="BA32" s="262">
        <v>76.5</v>
      </c>
      <c r="BB32" s="262">
        <v>51</v>
      </c>
      <c r="BC32" s="262">
        <v>25.5</v>
      </c>
      <c r="BD32" s="262">
        <v>0.3</v>
      </c>
      <c r="BE32" s="262">
        <v>600</v>
      </c>
      <c r="BF32" s="262" t="s">
        <v>254</v>
      </c>
      <c r="BG32" s="262" t="s">
        <v>254</v>
      </c>
      <c r="BH32" s="262" t="s">
        <v>220</v>
      </c>
      <c r="BI32" s="262" t="s">
        <v>113</v>
      </c>
      <c r="BJ32" s="262">
        <v>357</v>
      </c>
      <c r="BK32" s="262">
        <v>76.5</v>
      </c>
      <c r="BL32" s="262">
        <v>51</v>
      </c>
      <c r="BM32" s="262">
        <v>25.5</v>
      </c>
      <c r="BN32" s="262">
        <v>0.25</v>
      </c>
      <c r="BO32" s="262">
        <v>500</v>
      </c>
      <c r="BP32" s="262" t="s">
        <v>220</v>
      </c>
      <c r="BQ32" s="262" t="s">
        <v>220</v>
      </c>
      <c r="BR32" s="262" t="s">
        <v>220</v>
      </c>
      <c r="BS32" s="262" t="s">
        <v>113</v>
      </c>
      <c r="BT32" s="262">
        <v>297.5</v>
      </c>
      <c r="BU32" s="262">
        <v>63.75</v>
      </c>
      <c r="BV32" s="262">
        <v>42.5</v>
      </c>
      <c r="BW32" s="262">
        <v>21.25</v>
      </c>
      <c r="BX32" s="262">
        <v>0</v>
      </c>
      <c r="BY32" s="262">
        <v>0</v>
      </c>
      <c r="BZ32" s="262">
        <v>0</v>
      </c>
      <c r="CA32" s="262">
        <v>0</v>
      </c>
      <c r="CB32" s="262">
        <v>0</v>
      </c>
      <c r="CC32" s="262">
        <v>0</v>
      </c>
      <c r="CD32" s="262">
        <v>0</v>
      </c>
      <c r="CE32" s="262">
        <v>0</v>
      </c>
      <c r="CF32" s="262">
        <v>0</v>
      </c>
      <c r="CG32" s="262">
        <v>0</v>
      </c>
      <c r="CH32" s="262">
        <v>1</v>
      </c>
      <c r="CI32" s="262">
        <v>6</v>
      </c>
      <c r="CJ32" s="262">
        <v>7</v>
      </c>
      <c r="CK32" s="262">
        <v>9</v>
      </c>
      <c r="CL32" s="262">
        <v>3</v>
      </c>
      <c r="CM32" s="262">
        <v>4</v>
      </c>
      <c r="CN32" s="262">
        <v>28</v>
      </c>
      <c r="CO32" s="262">
        <v>12</v>
      </c>
      <c r="CP32" s="262">
        <v>17</v>
      </c>
      <c r="CQ32" s="262">
        <v>19</v>
      </c>
      <c r="CR32" s="262">
        <v>34</v>
      </c>
      <c r="CS32" s="262">
        <v>30</v>
      </c>
      <c r="CT32" s="262">
        <v>28</v>
      </c>
      <c r="CU32" s="262">
        <v>0</v>
      </c>
      <c r="CV32" s="262">
        <v>0</v>
      </c>
      <c r="CW32" s="262">
        <v>0</v>
      </c>
      <c r="CX32" s="262">
        <v>0</v>
      </c>
      <c r="CY32" s="262">
        <v>0</v>
      </c>
      <c r="CZ32" s="262">
        <v>0</v>
      </c>
      <c r="DA32" s="262">
        <v>0</v>
      </c>
      <c r="DB32" s="262">
        <v>0</v>
      </c>
      <c r="DC32" s="262">
        <v>0</v>
      </c>
      <c r="DD32" s="262">
        <v>0</v>
      </c>
      <c r="DE32" s="262">
        <v>0</v>
      </c>
      <c r="DF32" s="262">
        <v>0</v>
      </c>
      <c r="DG32" s="262">
        <v>0</v>
      </c>
      <c r="DH32" s="262">
        <v>0</v>
      </c>
      <c r="DI32" s="262">
        <v>0</v>
      </c>
      <c r="DJ32" s="262">
        <v>0</v>
      </c>
      <c r="DK32" s="262">
        <v>0</v>
      </c>
      <c r="DL32" s="262">
        <v>4</v>
      </c>
      <c r="DM32" s="262">
        <v>2</v>
      </c>
      <c r="DN32" s="262">
        <v>1</v>
      </c>
      <c r="DO32" s="262">
        <v>1</v>
      </c>
      <c r="DP32" s="262">
        <v>4</v>
      </c>
      <c r="DQ32" s="262">
        <v>4</v>
      </c>
      <c r="DR32" s="262">
        <v>36</v>
      </c>
      <c r="DS32" s="262">
        <v>1</v>
      </c>
      <c r="DT32" s="262">
        <v>1</v>
      </c>
      <c r="DU32" s="262">
        <v>1</v>
      </c>
      <c r="DV32" s="262">
        <v>1</v>
      </c>
      <c r="DW32" s="262">
        <v>1</v>
      </c>
      <c r="DX32" s="262">
        <v>7</v>
      </c>
      <c r="DY32" s="262">
        <v>0</v>
      </c>
      <c r="DZ32" s="262">
        <v>0</v>
      </c>
      <c r="EA32" s="262">
        <v>0</v>
      </c>
      <c r="EB32" s="262">
        <v>0</v>
      </c>
      <c r="EC32" s="262">
        <v>0</v>
      </c>
      <c r="ED32" s="262">
        <v>0</v>
      </c>
      <c r="EE32" s="262">
        <v>0</v>
      </c>
      <c r="EF32" s="262">
        <v>0</v>
      </c>
      <c r="EG32" s="262">
        <v>0</v>
      </c>
      <c r="EH32" s="262">
        <v>0</v>
      </c>
      <c r="EI32" s="262">
        <v>0</v>
      </c>
      <c r="EJ32" s="262">
        <v>0</v>
      </c>
      <c r="EK32" s="262">
        <v>0</v>
      </c>
      <c r="EL32" s="262">
        <v>0</v>
      </c>
      <c r="EM32" s="262">
        <v>0</v>
      </c>
      <c r="EN32" s="262">
        <v>0</v>
      </c>
      <c r="EO32" s="296">
        <v>0</v>
      </c>
      <c r="EP32" s="262" t="s">
        <v>247</v>
      </c>
      <c r="EQ32" s="262" t="s">
        <v>247</v>
      </c>
      <c r="ER32" s="262" t="s">
        <v>247</v>
      </c>
      <c r="ES32" s="262" t="s">
        <v>247</v>
      </c>
      <c r="ET32" s="262" t="s">
        <v>247</v>
      </c>
      <c r="EU32" s="262" t="s">
        <v>247</v>
      </c>
      <c r="EV32" s="262" t="s">
        <v>247</v>
      </c>
      <c r="EW32" s="262" t="s">
        <v>247</v>
      </c>
      <c r="EX32" s="262" t="s">
        <v>247</v>
      </c>
      <c r="EY32" s="262" t="s">
        <v>247</v>
      </c>
      <c r="EZ32" s="262" t="s">
        <v>247</v>
      </c>
      <c r="FA32" s="262" t="s">
        <v>286</v>
      </c>
      <c r="FB32" s="262" t="s">
        <v>286</v>
      </c>
      <c r="FC32" s="262">
        <v>0</v>
      </c>
      <c r="FD32" s="262">
        <v>0</v>
      </c>
      <c r="FE32" s="262">
        <v>0</v>
      </c>
      <c r="FF32" s="262">
        <v>0</v>
      </c>
      <c r="FG32" s="262">
        <v>0</v>
      </c>
      <c r="FH32" s="262">
        <v>0</v>
      </c>
      <c r="FI32" s="262">
        <v>0</v>
      </c>
      <c r="FJ32" s="262">
        <v>0</v>
      </c>
      <c r="FK32" s="262">
        <v>0</v>
      </c>
      <c r="FL32" s="262">
        <v>0</v>
      </c>
      <c r="FM32" s="262">
        <v>0</v>
      </c>
      <c r="FN32" s="262">
        <v>0</v>
      </c>
      <c r="FO32" s="262">
        <v>0</v>
      </c>
      <c r="FP32" s="262">
        <v>0</v>
      </c>
      <c r="FQ32" s="262">
        <v>0</v>
      </c>
      <c r="FR32" s="262">
        <v>0</v>
      </c>
      <c r="FS32" s="296">
        <v>0</v>
      </c>
      <c r="FT32" s="297"/>
      <c r="FU32" s="297"/>
      <c r="FX32" s="231"/>
      <c r="FY32" s="231"/>
      <c r="FZ32" s="231"/>
      <c r="GF32" s="231"/>
      <c r="GY32" s="231"/>
      <c r="HE32" s="231"/>
      <c r="HF32" s="231"/>
      <c r="HG32" s="231"/>
      <c r="HH32" s="231"/>
      <c r="HI32" s="231"/>
      <c r="HJ32" s="231"/>
      <c r="HK32" s="231"/>
      <c r="HL32" s="231"/>
      <c r="HM32" s="231"/>
    </row>
    <row r="33" spans="1:221" s="234" customFormat="1" ht="12" customHeight="1">
      <c r="A33" s="234">
        <f t="shared" si="2"/>
        <v>33</v>
      </c>
      <c r="B33" s="235"/>
      <c r="C33" s="262">
        <v>33</v>
      </c>
      <c r="D33" s="262">
        <v>1909220026</v>
      </c>
      <c r="E33" s="262" t="s">
        <v>113</v>
      </c>
      <c r="F33" s="263" t="s">
        <v>294</v>
      </c>
      <c r="G33" s="263" t="s">
        <v>114</v>
      </c>
      <c r="H33" s="264" t="s">
        <v>437</v>
      </c>
      <c r="I33" s="263" t="s">
        <v>425</v>
      </c>
      <c r="J33" s="263" t="s">
        <v>225</v>
      </c>
      <c r="K33" s="264" t="s">
        <v>437</v>
      </c>
      <c r="L33" s="264">
        <v>0</v>
      </c>
      <c r="M33" s="262">
        <v>0</v>
      </c>
      <c r="N33" s="262">
        <v>0</v>
      </c>
      <c r="O33" s="262">
        <v>0</v>
      </c>
      <c r="P33" s="262">
        <v>1380</v>
      </c>
      <c r="Q33" s="262">
        <v>3220</v>
      </c>
      <c r="R33" s="262">
        <v>700</v>
      </c>
      <c r="S33" s="262">
        <v>895</v>
      </c>
      <c r="T33" s="262">
        <v>1625</v>
      </c>
      <c r="U33" s="262"/>
      <c r="V33" s="262"/>
      <c r="W33" s="262" t="s">
        <v>416</v>
      </c>
      <c r="X33" s="262">
        <v>0</v>
      </c>
      <c r="Y33" s="262" t="s">
        <v>438</v>
      </c>
      <c r="Z33" s="262" t="s">
        <v>436</v>
      </c>
      <c r="AA33" s="282">
        <v>0</v>
      </c>
      <c r="AB33" s="282">
        <v>0</v>
      </c>
      <c r="AC33" s="262">
        <v>0</v>
      </c>
      <c r="AD33" s="262">
        <v>0</v>
      </c>
      <c r="AE33" s="262"/>
      <c r="AF33" s="262"/>
      <c r="AG33" s="262"/>
      <c r="AH33" s="262"/>
      <c r="AI33" s="262"/>
      <c r="AJ33" s="262">
        <v>0.15</v>
      </c>
      <c r="AK33" s="262">
        <v>690</v>
      </c>
      <c r="AL33" s="262" t="s">
        <v>201</v>
      </c>
      <c r="AM33" s="262" t="s">
        <v>201</v>
      </c>
      <c r="AN33" s="262" t="s">
        <v>201</v>
      </c>
      <c r="AO33" s="262" t="s">
        <v>113</v>
      </c>
      <c r="AP33" s="262">
        <v>170.62</v>
      </c>
      <c r="AQ33" s="262">
        <v>36.56</v>
      </c>
      <c r="AR33" s="262">
        <v>24.37</v>
      </c>
      <c r="AS33" s="262">
        <v>12.18</v>
      </c>
      <c r="AT33" s="262">
        <v>0.3</v>
      </c>
      <c r="AU33" s="262">
        <v>600</v>
      </c>
      <c r="AV33" s="262" t="s">
        <v>193</v>
      </c>
      <c r="AW33" s="262" t="s">
        <v>193</v>
      </c>
      <c r="AX33" s="262" t="s">
        <v>220</v>
      </c>
      <c r="AY33" s="262" t="s">
        <v>113</v>
      </c>
      <c r="AZ33" s="262">
        <v>341.25</v>
      </c>
      <c r="BA33" s="262">
        <v>73.12</v>
      </c>
      <c r="BB33" s="262">
        <v>48.75</v>
      </c>
      <c r="BC33" s="262">
        <v>24.37</v>
      </c>
      <c r="BD33" s="262">
        <v>0.3</v>
      </c>
      <c r="BE33" s="262">
        <v>600</v>
      </c>
      <c r="BF33" s="262" t="s">
        <v>254</v>
      </c>
      <c r="BG33" s="262" t="s">
        <v>254</v>
      </c>
      <c r="BH33" s="262" t="s">
        <v>220</v>
      </c>
      <c r="BI33" s="262" t="s">
        <v>113</v>
      </c>
      <c r="BJ33" s="262">
        <v>341.25</v>
      </c>
      <c r="BK33" s="262">
        <v>73.12</v>
      </c>
      <c r="BL33" s="262">
        <v>48.75</v>
      </c>
      <c r="BM33" s="262">
        <v>24.37</v>
      </c>
      <c r="BN33" s="262">
        <v>0.25</v>
      </c>
      <c r="BO33" s="262">
        <v>500</v>
      </c>
      <c r="BP33" s="262" t="s">
        <v>220</v>
      </c>
      <c r="BQ33" s="262" t="s">
        <v>220</v>
      </c>
      <c r="BR33" s="262" t="s">
        <v>220</v>
      </c>
      <c r="BS33" s="262" t="s">
        <v>113</v>
      </c>
      <c r="BT33" s="262">
        <v>284.37</v>
      </c>
      <c r="BU33" s="262">
        <v>60.93</v>
      </c>
      <c r="BV33" s="262">
        <v>40.619999999999997</v>
      </c>
      <c r="BW33" s="262">
        <v>20.309999999999999</v>
      </c>
      <c r="BX33" s="262">
        <v>0</v>
      </c>
      <c r="BY33" s="262">
        <v>0</v>
      </c>
      <c r="BZ33" s="262">
        <v>0</v>
      </c>
      <c r="CA33" s="262">
        <v>0</v>
      </c>
      <c r="CB33" s="262">
        <v>0</v>
      </c>
      <c r="CC33" s="262">
        <v>0</v>
      </c>
      <c r="CD33" s="262">
        <v>0</v>
      </c>
      <c r="CE33" s="262">
        <v>0</v>
      </c>
      <c r="CF33" s="262">
        <v>0</v>
      </c>
      <c r="CG33" s="262">
        <v>0</v>
      </c>
      <c r="CH33" s="262">
        <v>1</v>
      </c>
      <c r="CI33" s="262">
        <v>6</v>
      </c>
      <c r="CJ33" s="262">
        <v>7</v>
      </c>
      <c r="CK33" s="262">
        <v>9</v>
      </c>
      <c r="CL33" s="262">
        <v>3</v>
      </c>
      <c r="CM33" s="262">
        <v>4</v>
      </c>
      <c r="CN33" s="262">
        <v>28</v>
      </c>
      <c r="CO33" s="262">
        <v>12</v>
      </c>
      <c r="CP33" s="262">
        <v>17</v>
      </c>
      <c r="CQ33" s="262">
        <v>19</v>
      </c>
      <c r="CR33" s="262">
        <v>34</v>
      </c>
      <c r="CS33" s="262">
        <v>0</v>
      </c>
      <c r="CT33" s="262">
        <v>0</v>
      </c>
      <c r="CU33" s="262">
        <v>0</v>
      </c>
      <c r="CV33" s="262">
        <v>0</v>
      </c>
      <c r="CW33" s="262">
        <v>0</v>
      </c>
      <c r="CX33" s="262">
        <v>0</v>
      </c>
      <c r="CY33" s="262">
        <v>0</v>
      </c>
      <c r="CZ33" s="262">
        <v>0</v>
      </c>
      <c r="DA33" s="262">
        <v>0</v>
      </c>
      <c r="DB33" s="262">
        <v>0</v>
      </c>
      <c r="DC33" s="262">
        <v>0</v>
      </c>
      <c r="DD33" s="262">
        <v>0</v>
      </c>
      <c r="DE33" s="262">
        <v>0</v>
      </c>
      <c r="DF33" s="262">
        <v>0</v>
      </c>
      <c r="DG33" s="262">
        <v>0</v>
      </c>
      <c r="DH33" s="262">
        <v>0</v>
      </c>
      <c r="DI33" s="262">
        <v>0</v>
      </c>
      <c r="DJ33" s="262">
        <v>0</v>
      </c>
      <c r="DK33" s="262">
        <v>0</v>
      </c>
      <c r="DL33" s="262">
        <v>4</v>
      </c>
      <c r="DM33" s="262">
        <v>2</v>
      </c>
      <c r="DN33" s="262">
        <v>1</v>
      </c>
      <c r="DO33" s="262">
        <v>1</v>
      </c>
      <c r="DP33" s="262">
        <v>4</v>
      </c>
      <c r="DQ33" s="262">
        <v>4</v>
      </c>
      <c r="DR33" s="262">
        <v>36</v>
      </c>
      <c r="DS33" s="262">
        <v>1</v>
      </c>
      <c r="DT33" s="262">
        <v>1</v>
      </c>
      <c r="DU33" s="262">
        <v>1</v>
      </c>
      <c r="DV33" s="262">
        <v>1</v>
      </c>
      <c r="DW33" s="262">
        <v>0</v>
      </c>
      <c r="DX33" s="262">
        <v>0</v>
      </c>
      <c r="DY33" s="262">
        <v>0</v>
      </c>
      <c r="DZ33" s="262">
        <v>0</v>
      </c>
      <c r="EA33" s="262">
        <v>0</v>
      </c>
      <c r="EB33" s="262">
        <v>0</v>
      </c>
      <c r="EC33" s="262">
        <v>0</v>
      </c>
      <c r="ED33" s="262">
        <v>0</v>
      </c>
      <c r="EE33" s="262">
        <v>0</v>
      </c>
      <c r="EF33" s="262">
        <v>0</v>
      </c>
      <c r="EG33" s="262">
        <v>0</v>
      </c>
      <c r="EH33" s="262">
        <v>0</v>
      </c>
      <c r="EI33" s="262">
        <v>0</v>
      </c>
      <c r="EJ33" s="262">
        <v>0</v>
      </c>
      <c r="EK33" s="262">
        <v>0</v>
      </c>
      <c r="EL33" s="262">
        <v>0</v>
      </c>
      <c r="EM33" s="262">
        <v>0</v>
      </c>
      <c r="EN33" s="262">
        <v>0</v>
      </c>
      <c r="EO33" s="296">
        <v>0</v>
      </c>
      <c r="EP33" s="262" t="s">
        <v>247</v>
      </c>
      <c r="EQ33" s="262" t="s">
        <v>247</v>
      </c>
      <c r="ER33" s="262" t="s">
        <v>247</v>
      </c>
      <c r="ES33" s="262" t="s">
        <v>247</v>
      </c>
      <c r="ET33" s="262" t="s">
        <v>247</v>
      </c>
      <c r="EU33" s="262" t="s">
        <v>247</v>
      </c>
      <c r="EV33" s="262" t="s">
        <v>247</v>
      </c>
      <c r="EW33" s="262" t="s">
        <v>247</v>
      </c>
      <c r="EX33" s="262" t="s">
        <v>247</v>
      </c>
      <c r="EY33" s="262" t="s">
        <v>247</v>
      </c>
      <c r="EZ33" s="262" t="s">
        <v>247</v>
      </c>
      <c r="FA33" s="262">
        <v>0</v>
      </c>
      <c r="FB33" s="262">
        <v>0</v>
      </c>
      <c r="FC33" s="262">
        <v>0</v>
      </c>
      <c r="FD33" s="262">
        <v>0</v>
      </c>
      <c r="FE33" s="262">
        <v>0</v>
      </c>
      <c r="FF33" s="262">
        <v>0</v>
      </c>
      <c r="FG33" s="262">
        <v>0</v>
      </c>
      <c r="FH33" s="262">
        <v>0</v>
      </c>
      <c r="FI33" s="262">
        <v>0</v>
      </c>
      <c r="FJ33" s="262">
        <v>0</v>
      </c>
      <c r="FK33" s="262">
        <v>0</v>
      </c>
      <c r="FL33" s="262">
        <v>0</v>
      </c>
      <c r="FM33" s="262">
        <v>0</v>
      </c>
      <c r="FN33" s="262">
        <v>0</v>
      </c>
      <c r="FO33" s="262">
        <v>0</v>
      </c>
      <c r="FP33" s="262">
        <v>0</v>
      </c>
      <c r="FQ33" s="262">
        <v>0</v>
      </c>
      <c r="FR33" s="262">
        <v>0</v>
      </c>
      <c r="FS33" s="296">
        <v>0</v>
      </c>
      <c r="FT33" s="297"/>
      <c r="FU33" s="297"/>
      <c r="FX33" s="231"/>
      <c r="FY33" s="297"/>
      <c r="FZ33" s="297"/>
      <c r="GF33" s="231"/>
      <c r="GY33" s="231"/>
      <c r="HE33" s="231"/>
      <c r="HF33" s="231"/>
      <c r="HG33" s="231"/>
      <c r="HH33" s="231"/>
      <c r="HI33" s="231"/>
      <c r="HJ33" s="231"/>
      <c r="HK33" s="231"/>
      <c r="HL33" s="231"/>
      <c r="HM33" s="231"/>
    </row>
    <row r="34" spans="1:221" s="234" customFormat="1" ht="12" customHeight="1">
      <c r="A34" s="234">
        <f t="shared" si="2"/>
        <v>34</v>
      </c>
      <c r="B34" s="235"/>
      <c r="C34" s="262">
        <v>34</v>
      </c>
      <c r="D34" s="262">
        <v>1909230027</v>
      </c>
      <c r="E34" s="262" t="s">
        <v>113</v>
      </c>
      <c r="F34" s="263" t="s">
        <v>439</v>
      </c>
      <c r="G34" s="263" t="s">
        <v>114</v>
      </c>
      <c r="H34" s="264" t="s">
        <v>352</v>
      </c>
      <c r="I34" s="263" t="s">
        <v>370</v>
      </c>
      <c r="J34" s="263" t="s">
        <v>225</v>
      </c>
      <c r="K34" s="264" t="s">
        <v>440</v>
      </c>
      <c r="L34" s="264">
        <v>0</v>
      </c>
      <c r="M34" s="262">
        <v>4600</v>
      </c>
      <c r="N34" s="262">
        <v>0</v>
      </c>
      <c r="O34" s="262">
        <v>0</v>
      </c>
      <c r="P34" s="262">
        <v>300</v>
      </c>
      <c r="Q34" s="262">
        <v>700</v>
      </c>
      <c r="R34" s="262">
        <v>850</v>
      </c>
      <c r="S34" s="262">
        <v>881</v>
      </c>
      <c r="T34" s="262">
        <v>700</v>
      </c>
      <c r="U34" s="262"/>
      <c r="V34" s="262"/>
      <c r="W34" s="262" t="s">
        <v>441</v>
      </c>
      <c r="X34" s="262">
        <v>0</v>
      </c>
      <c r="Y34" s="262" t="s">
        <v>442</v>
      </c>
      <c r="Z34" s="262">
        <v>0</v>
      </c>
      <c r="AA34" s="282">
        <v>0</v>
      </c>
      <c r="AB34" s="282">
        <v>0</v>
      </c>
      <c r="AC34" s="262">
        <v>0</v>
      </c>
      <c r="AD34" s="262">
        <v>0</v>
      </c>
      <c r="AE34" s="262"/>
      <c r="AF34" s="262"/>
      <c r="AG34" s="262"/>
      <c r="AH34" s="262"/>
      <c r="AI34" s="262"/>
      <c r="AJ34" s="262">
        <v>0.15</v>
      </c>
      <c r="AK34" s="262">
        <v>150</v>
      </c>
      <c r="AL34" s="262" t="s">
        <v>201</v>
      </c>
      <c r="AM34" s="262" t="s">
        <v>201</v>
      </c>
      <c r="AN34" s="262" t="s">
        <v>201</v>
      </c>
      <c r="AO34" s="262" t="s">
        <v>113</v>
      </c>
      <c r="AP34" s="262">
        <v>73.5</v>
      </c>
      <c r="AQ34" s="262">
        <v>15.75</v>
      </c>
      <c r="AR34" s="262">
        <v>10.5</v>
      </c>
      <c r="AS34" s="262">
        <v>5.25</v>
      </c>
      <c r="AT34" s="262">
        <v>0.3</v>
      </c>
      <c r="AU34" s="262">
        <v>600</v>
      </c>
      <c r="AV34" s="262" t="s">
        <v>193</v>
      </c>
      <c r="AW34" s="262" t="s">
        <v>193</v>
      </c>
      <c r="AX34" s="262" t="s">
        <v>220</v>
      </c>
      <c r="AY34" s="262" t="s">
        <v>113</v>
      </c>
      <c r="AZ34" s="262">
        <v>147</v>
      </c>
      <c r="BA34" s="262">
        <v>31.5</v>
      </c>
      <c r="BB34" s="262">
        <v>21</v>
      </c>
      <c r="BC34" s="262">
        <v>10.5</v>
      </c>
      <c r="BD34" s="262">
        <v>0.3</v>
      </c>
      <c r="BE34" s="262">
        <v>600</v>
      </c>
      <c r="BF34" s="262" t="s">
        <v>254</v>
      </c>
      <c r="BG34" s="262" t="s">
        <v>254</v>
      </c>
      <c r="BH34" s="262" t="s">
        <v>220</v>
      </c>
      <c r="BI34" s="262" t="s">
        <v>113</v>
      </c>
      <c r="BJ34" s="262">
        <v>147</v>
      </c>
      <c r="BK34" s="262">
        <v>31.5</v>
      </c>
      <c r="BL34" s="262">
        <v>21</v>
      </c>
      <c r="BM34" s="262">
        <v>10.5</v>
      </c>
      <c r="BN34" s="262">
        <v>0.25</v>
      </c>
      <c r="BO34" s="262">
        <v>500</v>
      </c>
      <c r="BP34" s="262" t="s">
        <v>220</v>
      </c>
      <c r="BQ34" s="262" t="s">
        <v>220</v>
      </c>
      <c r="BR34" s="262" t="s">
        <v>220</v>
      </c>
      <c r="BS34" s="262" t="s">
        <v>113</v>
      </c>
      <c r="BT34" s="262">
        <v>122.5</v>
      </c>
      <c r="BU34" s="262">
        <v>26.25</v>
      </c>
      <c r="BV34" s="262">
        <v>17.5</v>
      </c>
      <c r="BW34" s="262">
        <v>8.75</v>
      </c>
      <c r="BX34" s="262">
        <v>0</v>
      </c>
      <c r="BY34" s="262">
        <v>0</v>
      </c>
      <c r="BZ34" s="262">
        <v>0</v>
      </c>
      <c r="CA34" s="262">
        <v>0</v>
      </c>
      <c r="CB34" s="262">
        <v>0</v>
      </c>
      <c r="CC34" s="262">
        <v>0</v>
      </c>
      <c r="CD34" s="262">
        <v>0</v>
      </c>
      <c r="CE34" s="262">
        <v>0</v>
      </c>
      <c r="CF34" s="262">
        <v>0</v>
      </c>
      <c r="CG34" s="262">
        <v>0</v>
      </c>
      <c r="CH34" s="262">
        <v>28</v>
      </c>
      <c r="CI34" s="262">
        <v>3</v>
      </c>
      <c r="CJ34" s="262">
        <v>4</v>
      </c>
      <c r="CK34" s="262">
        <v>9</v>
      </c>
      <c r="CL34" s="262">
        <v>12</v>
      </c>
      <c r="CM34" s="262">
        <v>13</v>
      </c>
      <c r="CN34" s="262">
        <v>7</v>
      </c>
      <c r="CO34" s="262">
        <v>1</v>
      </c>
      <c r="CP34" s="262">
        <v>29</v>
      </c>
      <c r="CQ34" s="262">
        <v>2</v>
      </c>
      <c r="CR34" s="262">
        <v>19</v>
      </c>
      <c r="CS34" s="262">
        <v>17</v>
      </c>
      <c r="CT34" s="262">
        <v>0</v>
      </c>
      <c r="CU34" s="262">
        <v>0</v>
      </c>
      <c r="CV34" s="262">
        <v>0</v>
      </c>
      <c r="CW34" s="262">
        <v>0</v>
      </c>
      <c r="CX34" s="262">
        <v>0</v>
      </c>
      <c r="CY34" s="262">
        <v>0</v>
      </c>
      <c r="CZ34" s="262">
        <v>0</v>
      </c>
      <c r="DA34" s="262">
        <v>0</v>
      </c>
      <c r="DB34" s="262">
        <v>0</v>
      </c>
      <c r="DC34" s="262">
        <v>0</v>
      </c>
      <c r="DD34" s="262">
        <v>0</v>
      </c>
      <c r="DE34" s="262">
        <v>0</v>
      </c>
      <c r="DF34" s="262">
        <v>0</v>
      </c>
      <c r="DG34" s="262">
        <v>0</v>
      </c>
      <c r="DH34" s="262">
        <v>0</v>
      </c>
      <c r="DI34" s="262">
        <v>0</v>
      </c>
      <c r="DJ34" s="262">
        <v>0</v>
      </c>
      <c r="DK34" s="262">
        <v>0</v>
      </c>
      <c r="DL34" s="262">
        <v>40</v>
      </c>
      <c r="DM34" s="262">
        <v>5</v>
      </c>
      <c r="DN34" s="262">
        <v>5</v>
      </c>
      <c r="DO34" s="262">
        <v>1</v>
      </c>
      <c r="DP34" s="262">
        <v>1</v>
      </c>
      <c r="DQ34" s="262">
        <v>1</v>
      </c>
      <c r="DR34" s="262">
        <v>1</v>
      </c>
      <c r="DS34" s="262">
        <v>5</v>
      </c>
      <c r="DT34" s="262">
        <v>1</v>
      </c>
      <c r="DU34" s="262">
        <v>3</v>
      </c>
      <c r="DV34" s="262">
        <v>1</v>
      </c>
      <c r="DW34" s="262">
        <v>1</v>
      </c>
      <c r="DX34" s="262">
        <v>0</v>
      </c>
      <c r="DY34" s="262">
        <v>0</v>
      </c>
      <c r="DZ34" s="262">
        <v>0</v>
      </c>
      <c r="EA34" s="262">
        <v>0</v>
      </c>
      <c r="EB34" s="262">
        <v>0</v>
      </c>
      <c r="EC34" s="262">
        <v>0</v>
      </c>
      <c r="ED34" s="262">
        <v>0</v>
      </c>
      <c r="EE34" s="262">
        <v>0</v>
      </c>
      <c r="EF34" s="262">
        <v>0</v>
      </c>
      <c r="EG34" s="262">
        <v>0</v>
      </c>
      <c r="EH34" s="262">
        <v>0</v>
      </c>
      <c r="EI34" s="262">
        <v>0</v>
      </c>
      <c r="EJ34" s="262">
        <v>0</v>
      </c>
      <c r="EK34" s="262">
        <v>0</v>
      </c>
      <c r="EL34" s="262">
        <v>0</v>
      </c>
      <c r="EM34" s="262">
        <v>0</v>
      </c>
      <c r="EN34" s="262">
        <v>0</v>
      </c>
      <c r="EO34" s="296">
        <v>0</v>
      </c>
      <c r="EP34" s="262" t="s">
        <v>247</v>
      </c>
      <c r="EQ34" s="262" t="s">
        <v>247</v>
      </c>
      <c r="ER34" s="262" t="s">
        <v>247</v>
      </c>
      <c r="ES34" s="262" t="s">
        <v>247</v>
      </c>
      <c r="ET34" s="262" t="s">
        <v>247</v>
      </c>
      <c r="EU34" s="262" t="s">
        <v>286</v>
      </c>
      <c r="EV34" s="262" t="s">
        <v>286</v>
      </c>
      <c r="EW34" s="262" t="s">
        <v>247</v>
      </c>
      <c r="EX34" s="262" t="s">
        <v>247</v>
      </c>
      <c r="EY34" s="262" t="s">
        <v>247</v>
      </c>
      <c r="EZ34" s="262" t="s">
        <v>247</v>
      </c>
      <c r="FA34" s="262" t="s">
        <v>247</v>
      </c>
      <c r="FB34" s="262">
        <v>0</v>
      </c>
      <c r="FC34" s="262">
        <v>0</v>
      </c>
      <c r="FD34" s="262">
        <v>0</v>
      </c>
      <c r="FE34" s="262">
        <v>0</v>
      </c>
      <c r="FF34" s="262">
        <v>0</v>
      </c>
      <c r="FG34" s="262">
        <v>0</v>
      </c>
      <c r="FH34" s="262">
        <v>0</v>
      </c>
      <c r="FI34" s="262">
        <v>0</v>
      </c>
      <c r="FJ34" s="262">
        <v>0</v>
      </c>
      <c r="FK34" s="262">
        <v>0</v>
      </c>
      <c r="FL34" s="262">
        <v>0</v>
      </c>
      <c r="FM34" s="262">
        <v>0</v>
      </c>
      <c r="FN34" s="262">
        <v>0</v>
      </c>
      <c r="FO34" s="262">
        <v>0</v>
      </c>
      <c r="FP34" s="262">
        <v>0</v>
      </c>
      <c r="FQ34" s="262">
        <v>0</v>
      </c>
      <c r="FR34" s="262">
        <v>0</v>
      </c>
      <c r="FS34" s="296">
        <v>0</v>
      </c>
      <c r="FT34" s="297"/>
      <c r="FU34" s="297"/>
      <c r="FX34" s="232"/>
      <c r="GF34" s="231"/>
      <c r="GY34" s="231"/>
      <c r="HE34" s="231"/>
      <c r="HF34" s="231"/>
      <c r="HG34" s="231"/>
      <c r="HH34" s="231"/>
      <c r="HI34" s="231"/>
      <c r="HJ34" s="231"/>
      <c r="HK34" s="231"/>
      <c r="HL34" s="231"/>
      <c r="HM34" s="231"/>
    </row>
    <row r="35" spans="1:221" s="234" customFormat="1" ht="12">
      <c r="A35" s="234">
        <f t="shared" si="2"/>
        <v>35</v>
      </c>
      <c r="B35" s="235"/>
      <c r="C35" s="262">
        <v>35</v>
      </c>
      <c r="D35" s="262">
        <v>1909230028</v>
      </c>
      <c r="E35" s="262" t="s">
        <v>113</v>
      </c>
      <c r="F35" s="263" t="s">
        <v>439</v>
      </c>
      <c r="G35" s="263" t="s">
        <v>114</v>
      </c>
      <c r="H35" s="264" t="s">
        <v>352</v>
      </c>
      <c r="I35" s="263" t="s">
        <v>370</v>
      </c>
      <c r="J35" s="263" t="s">
        <v>246</v>
      </c>
      <c r="K35" s="264" t="s">
        <v>353</v>
      </c>
      <c r="L35" s="264">
        <v>0</v>
      </c>
      <c r="M35" s="262">
        <v>2600</v>
      </c>
      <c r="N35" s="262">
        <v>0</v>
      </c>
      <c r="O35" s="262">
        <v>0</v>
      </c>
      <c r="P35" s="262">
        <v>900</v>
      </c>
      <c r="Q35" s="262">
        <v>2100</v>
      </c>
      <c r="R35" s="262">
        <v>850</v>
      </c>
      <c r="S35" s="262">
        <v>881</v>
      </c>
      <c r="T35" s="262">
        <v>2100</v>
      </c>
      <c r="U35" s="262"/>
      <c r="V35" s="262"/>
      <c r="W35" s="262" t="s">
        <v>443</v>
      </c>
      <c r="X35" s="262">
        <v>0</v>
      </c>
      <c r="Y35" s="262" t="s">
        <v>444</v>
      </c>
      <c r="Z35" s="262">
        <v>0</v>
      </c>
      <c r="AA35" s="282">
        <v>0</v>
      </c>
      <c r="AB35" s="282">
        <v>0</v>
      </c>
      <c r="AC35" s="262">
        <v>0</v>
      </c>
      <c r="AD35" s="262">
        <v>0</v>
      </c>
      <c r="AE35" s="262"/>
      <c r="AF35" s="262"/>
      <c r="AG35" s="262"/>
      <c r="AH35" s="262"/>
      <c r="AI35" s="262"/>
      <c r="AJ35" s="262">
        <v>0.15</v>
      </c>
      <c r="AK35" s="262">
        <v>450</v>
      </c>
      <c r="AL35" s="262" t="s">
        <v>201</v>
      </c>
      <c r="AM35" s="262" t="s">
        <v>201</v>
      </c>
      <c r="AN35" s="262" t="s">
        <v>201</v>
      </c>
      <c r="AO35" s="262" t="s">
        <v>113</v>
      </c>
      <c r="AP35" s="262">
        <v>220.5</v>
      </c>
      <c r="AQ35" s="262">
        <v>47.25</v>
      </c>
      <c r="AR35" s="262">
        <v>31.5</v>
      </c>
      <c r="AS35" s="262">
        <v>15.75</v>
      </c>
      <c r="AT35" s="262">
        <v>0.3</v>
      </c>
      <c r="AU35" s="262">
        <v>600</v>
      </c>
      <c r="AV35" s="262" t="s">
        <v>193</v>
      </c>
      <c r="AW35" s="262" t="s">
        <v>193</v>
      </c>
      <c r="AX35" s="262" t="s">
        <v>220</v>
      </c>
      <c r="AY35" s="262" t="s">
        <v>113</v>
      </c>
      <c r="AZ35" s="262">
        <v>441</v>
      </c>
      <c r="BA35" s="262">
        <v>94.5</v>
      </c>
      <c r="BB35" s="262">
        <v>63</v>
      </c>
      <c r="BC35" s="262">
        <v>31.5</v>
      </c>
      <c r="BD35" s="262">
        <v>0.3</v>
      </c>
      <c r="BE35" s="262">
        <v>600</v>
      </c>
      <c r="BF35" s="262" t="s">
        <v>254</v>
      </c>
      <c r="BG35" s="262" t="s">
        <v>254</v>
      </c>
      <c r="BH35" s="262" t="s">
        <v>220</v>
      </c>
      <c r="BI35" s="262" t="s">
        <v>113</v>
      </c>
      <c r="BJ35" s="262">
        <v>441</v>
      </c>
      <c r="BK35" s="262">
        <v>94.5</v>
      </c>
      <c r="BL35" s="262">
        <v>63</v>
      </c>
      <c r="BM35" s="262">
        <v>31.5</v>
      </c>
      <c r="BN35" s="262">
        <v>0.25</v>
      </c>
      <c r="BO35" s="262">
        <v>500</v>
      </c>
      <c r="BP35" s="262" t="s">
        <v>220</v>
      </c>
      <c r="BQ35" s="262" t="s">
        <v>220</v>
      </c>
      <c r="BR35" s="262" t="s">
        <v>220</v>
      </c>
      <c r="BS35" s="262" t="s">
        <v>113</v>
      </c>
      <c r="BT35" s="262">
        <v>367.5</v>
      </c>
      <c r="BU35" s="262">
        <v>78.75</v>
      </c>
      <c r="BV35" s="262">
        <v>52.5</v>
      </c>
      <c r="BW35" s="262">
        <v>26.25</v>
      </c>
      <c r="BX35" s="262">
        <v>0</v>
      </c>
      <c r="BY35" s="262">
        <v>0</v>
      </c>
      <c r="BZ35" s="262">
        <v>0</v>
      </c>
      <c r="CA35" s="262">
        <v>0</v>
      </c>
      <c r="CB35" s="262">
        <v>0</v>
      </c>
      <c r="CC35" s="262">
        <v>0</v>
      </c>
      <c r="CD35" s="262">
        <v>0</v>
      </c>
      <c r="CE35" s="262">
        <v>0</v>
      </c>
      <c r="CF35" s="262">
        <v>0</v>
      </c>
      <c r="CG35" s="262">
        <v>0</v>
      </c>
      <c r="CH35" s="262">
        <v>28</v>
      </c>
      <c r="CI35" s="262">
        <v>3</v>
      </c>
      <c r="CJ35" s="262">
        <v>4</v>
      </c>
      <c r="CK35" s="262">
        <v>9</v>
      </c>
      <c r="CL35" s="262">
        <v>12</v>
      </c>
      <c r="CM35" s="262">
        <v>13</v>
      </c>
      <c r="CN35" s="262">
        <v>7</v>
      </c>
      <c r="CO35" s="262">
        <v>1</v>
      </c>
      <c r="CP35" s="262">
        <v>29</v>
      </c>
      <c r="CQ35" s="262">
        <v>2</v>
      </c>
      <c r="CR35" s="262">
        <v>19</v>
      </c>
      <c r="CS35" s="262">
        <v>17</v>
      </c>
      <c r="CT35" s="262">
        <v>0</v>
      </c>
      <c r="CU35" s="262">
        <v>0</v>
      </c>
      <c r="CV35" s="262">
        <v>0</v>
      </c>
      <c r="CW35" s="262">
        <v>0</v>
      </c>
      <c r="CX35" s="262">
        <v>0</v>
      </c>
      <c r="CY35" s="262">
        <v>0</v>
      </c>
      <c r="CZ35" s="262">
        <v>0</v>
      </c>
      <c r="DA35" s="262">
        <v>0</v>
      </c>
      <c r="DB35" s="262">
        <v>0</v>
      </c>
      <c r="DC35" s="262">
        <v>0</v>
      </c>
      <c r="DD35" s="262">
        <v>0</v>
      </c>
      <c r="DE35" s="262">
        <v>0</v>
      </c>
      <c r="DF35" s="262">
        <v>0</v>
      </c>
      <c r="DG35" s="262">
        <v>0</v>
      </c>
      <c r="DH35" s="262">
        <v>0</v>
      </c>
      <c r="DI35" s="262">
        <v>0</v>
      </c>
      <c r="DJ35" s="262">
        <v>0</v>
      </c>
      <c r="DK35" s="262">
        <v>0</v>
      </c>
      <c r="DL35" s="262">
        <v>40</v>
      </c>
      <c r="DM35" s="262">
        <v>5</v>
      </c>
      <c r="DN35" s="262">
        <v>5</v>
      </c>
      <c r="DO35" s="262">
        <v>1</v>
      </c>
      <c r="DP35" s="262">
        <v>1</v>
      </c>
      <c r="DQ35" s="262">
        <v>1</v>
      </c>
      <c r="DR35" s="262">
        <v>1</v>
      </c>
      <c r="DS35" s="262">
        <v>5</v>
      </c>
      <c r="DT35" s="262">
        <v>1</v>
      </c>
      <c r="DU35" s="262">
        <v>3</v>
      </c>
      <c r="DV35" s="262">
        <v>1</v>
      </c>
      <c r="DW35" s="262">
        <v>1</v>
      </c>
      <c r="DX35" s="262">
        <v>0</v>
      </c>
      <c r="DY35" s="262">
        <v>0</v>
      </c>
      <c r="DZ35" s="262">
        <v>0</v>
      </c>
      <c r="EA35" s="262">
        <v>0</v>
      </c>
      <c r="EB35" s="262">
        <v>0</v>
      </c>
      <c r="EC35" s="262">
        <v>0</v>
      </c>
      <c r="ED35" s="262">
        <v>0</v>
      </c>
      <c r="EE35" s="262">
        <v>0</v>
      </c>
      <c r="EF35" s="262">
        <v>0</v>
      </c>
      <c r="EG35" s="262">
        <v>0</v>
      </c>
      <c r="EH35" s="262">
        <v>0</v>
      </c>
      <c r="EI35" s="262">
        <v>0</v>
      </c>
      <c r="EJ35" s="262">
        <v>0</v>
      </c>
      <c r="EK35" s="262">
        <v>0</v>
      </c>
      <c r="EL35" s="262">
        <v>0</v>
      </c>
      <c r="EM35" s="262">
        <v>0</v>
      </c>
      <c r="EN35" s="262">
        <v>0</v>
      </c>
      <c r="EO35" s="296">
        <v>0</v>
      </c>
      <c r="EP35" s="239" t="s">
        <v>247</v>
      </c>
      <c r="EQ35" s="262" t="s">
        <v>247</v>
      </c>
      <c r="ER35" s="262" t="s">
        <v>247</v>
      </c>
      <c r="ES35" s="262" t="s">
        <v>247</v>
      </c>
      <c r="ET35" s="262" t="s">
        <v>247</v>
      </c>
      <c r="EU35" s="262" t="s">
        <v>286</v>
      </c>
      <c r="EV35" s="262" t="s">
        <v>286</v>
      </c>
      <c r="EW35" s="262" t="s">
        <v>247</v>
      </c>
      <c r="EX35" s="262" t="s">
        <v>247</v>
      </c>
      <c r="EY35" s="262" t="s">
        <v>247</v>
      </c>
      <c r="EZ35" s="262" t="s">
        <v>247</v>
      </c>
      <c r="FA35" s="262" t="s">
        <v>247</v>
      </c>
      <c r="FB35" s="262">
        <v>0</v>
      </c>
      <c r="FC35" s="262">
        <v>0</v>
      </c>
      <c r="FD35" s="262">
        <v>0</v>
      </c>
      <c r="FE35" s="262">
        <v>0</v>
      </c>
      <c r="FF35" s="262">
        <v>0</v>
      </c>
      <c r="FG35" s="262">
        <v>0</v>
      </c>
      <c r="FH35" s="262">
        <v>0</v>
      </c>
      <c r="FI35" s="262">
        <v>0</v>
      </c>
      <c r="FJ35" s="262">
        <v>0</v>
      </c>
      <c r="FK35" s="262">
        <v>0</v>
      </c>
      <c r="FL35" s="262">
        <v>0</v>
      </c>
      <c r="FM35" s="262">
        <v>0</v>
      </c>
      <c r="FN35" s="262">
        <v>0</v>
      </c>
      <c r="FO35" s="262">
        <v>0</v>
      </c>
      <c r="FP35" s="262">
        <v>0</v>
      </c>
      <c r="FQ35" s="262">
        <v>0</v>
      </c>
      <c r="FR35" s="262">
        <v>0</v>
      </c>
      <c r="FS35" s="296">
        <v>0</v>
      </c>
      <c r="FT35" s="297"/>
      <c r="FU35" s="297"/>
      <c r="FX35" s="232"/>
      <c r="GF35" s="231"/>
      <c r="GY35" s="231"/>
      <c r="HE35" s="231"/>
      <c r="HF35" s="231"/>
      <c r="HG35" s="231"/>
      <c r="HH35" s="231"/>
      <c r="HI35" s="231"/>
      <c r="HJ35" s="231"/>
      <c r="HK35" s="231"/>
      <c r="HL35" s="231"/>
      <c r="HM35" s="231"/>
    </row>
    <row r="36" spans="1:221" s="234" customFormat="1" ht="12">
      <c r="A36" s="234">
        <f t="shared" si="2"/>
        <v>36</v>
      </c>
      <c r="B36" s="235"/>
      <c r="C36" s="262">
        <v>36</v>
      </c>
      <c r="D36" s="262">
        <v>1909230029</v>
      </c>
      <c r="E36" s="262" t="s">
        <v>113</v>
      </c>
      <c r="F36" s="263" t="s">
        <v>439</v>
      </c>
      <c r="G36" s="263" t="s">
        <v>114</v>
      </c>
      <c r="H36" s="264" t="s">
        <v>445</v>
      </c>
      <c r="I36" s="263" t="s">
        <v>425</v>
      </c>
      <c r="J36" s="263" t="s">
        <v>123</v>
      </c>
      <c r="K36" s="264" t="s">
        <v>445</v>
      </c>
      <c r="L36" s="264">
        <v>-610</v>
      </c>
      <c r="M36" s="262">
        <v>0</v>
      </c>
      <c r="N36" s="262">
        <v>0</v>
      </c>
      <c r="O36" s="262">
        <v>0</v>
      </c>
      <c r="P36" s="262">
        <v>1350</v>
      </c>
      <c r="Q36" s="262">
        <v>3150</v>
      </c>
      <c r="R36" s="262">
        <v>700</v>
      </c>
      <c r="S36" s="262">
        <v>937</v>
      </c>
      <c r="T36" s="262">
        <v>1513</v>
      </c>
      <c r="U36" s="262"/>
      <c r="V36" s="262"/>
      <c r="W36" s="262" t="s">
        <v>446</v>
      </c>
      <c r="X36" s="262">
        <v>0</v>
      </c>
      <c r="Y36" s="262" t="s">
        <v>447</v>
      </c>
      <c r="Z36" s="262" t="s">
        <v>418</v>
      </c>
      <c r="AA36" s="282">
        <v>0</v>
      </c>
      <c r="AB36" s="282">
        <v>0</v>
      </c>
      <c r="AC36" s="262">
        <v>0</v>
      </c>
      <c r="AD36" s="262">
        <v>0</v>
      </c>
      <c r="AE36" s="262"/>
      <c r="AF36" s="262"/>
      <c r="AG36" s="262"/>
      <c r="AH36" s="262"/>
      <c r="AI36" s="262"/>
      <c r="AJ36" s="262">
        <v>0.15</v>
      </c>
      <c r="AK36" s="262">
        <v>675</v>
      </c>
      <c r="AL36" s="262" t="s">
        <v>201</v>
      </c>
      <c r="AM36" s="262" t="s">
        <v>201</v>
      </c>
      <c r="AN36" s="262" t="s">
        <v>201</v>
      </c>
      <c r="AO36" s="262" t="s">
        <v>113</v>
      </c>
      <c r="AP36" s="262">
        <v>158.86000000000001</v>
      </c>
      <c r="AQ36" s="262">
        <v>34.04</v>
      </c>
      <c r="AR36" s="262">
        <v>22.69</v>
      </c>
      <c r="AS36" s="262">
        <v>11.34</v>
      </c>
      <c r="AT36" s="262">
        <v>0.3</v>
      </c>
      <c r="AU36" s="262">
        <v>600</v>
      </c>
      <c r="AV36" s="262" t="s">
        <v>193</v>
      </c>
      <c r="AW36" s="262" t="s">
        <v>193</v>
      </c>
      <c r="AX36" s="262" t="s">
        <v>220</v>
      </c>
      <c r="AY36" s="262" t="s">
        <v>113</v>
      </c>
      <c r="AZ36" s="262">
        <v>317.73</v>
      </c>
      <c r="BA36" s="262">
        <v>68.08</v>
      </c>
      <c r="BB36" s="262">
        <v>45.39</v>
      </c>
      <c r="BC36" s="262">
        <v>22.69</v>
      </c>
      <c r="BD36" s="262">
        <v>0.3</v>
      </c>
      <c r="BE36" s="262">
        <v>600</v>
      </c>
      <c r="BF36" s="262" t="s">
        <v>254</v>
      </c>
      <c r="BG36" s="262" t="s">
        <v>254</v>
      </c>
      <c r="BH36" s="262" t="s">
        <v>220</v>
      </c>
      <c r="BI36" s="262" t="s">
        <v>113</v>
      </c>
      <c r="BJ36" s="262">
        <v>317.73</v>
      </c>
      <c r="BK36" s="262">
        <v>68.08</v>
      </c>
      <c r="BL36" s="262">
        <v>45.39</v>
      </c>
      <c r="BM36" s="262">
        <v>22.69</v>
      </c>
      <c r="BN36" s="262">
        <v>0.25</v>
      </c>
      <c r="BO36" s="262">
        <v>500</v>
      </c>
      <c r="BP36" s="262" t="s">
        <v>220</v>
      </c>
      <c r="BQ36" s="262" t="s">
        <v>220</v>
      </c>
      <c r="BR36" s="262" t="s">
        <v>220</v>
      </c>
      <c r="BS36" s="262" t="s">
        <v>113</v>
      </c>
      <c r="BT36" s="262">
        <v>264.77</v>
      </c>
      <c r="BU36" s="262">
        <v>56.73</v>
      </c>
      <c r="BV36" s="262">
        <v>37.82</v>
      </c>
      <c r="BW36" s="262">
        <v>18.91</v>
      </c>
      <c r="BX36" s="262">
        <v>0</v>
      </c>
      <c r="BY36" s="262">
        <v>0</v>
      </c>
      <c r="BZ36" s="262">
        <v>0</v>
      </c>
      <c r="CA36" s="262">
        <v>0</v>
      </c>
      <c r="CB36" s="262">
        <v>0</v>
      </c>
      <c r="CC36" s="262">
        <v>0</v>
      </c>
      <c r="CD36" s="262">
        <v>0</v>
      </c>
      <c r="CE36" s="262">
        <v>0</v>
      </c>
      <c r="CF36" s="262">
        <v>0</v>
      </c>
      <c r="CG36" s="262">
        <v>0</v>
      </c>
      <c r="CH36" s="262">
        <v>1</v>
      </c>
      <c r="CI36" s="262">
        <v>6</v>
      </c>
      <c r="CJ36" s="262">
        <v>7</v>
      </c>
      <c r="CK36" s="262">
        <v>9</v>
      </c>
      <c r="CL36" s="262">
        <v>3</v>
      </c>
      <c r="CM36" s="262">
        <v>4</v>
      </c>
      <c r="CN36" s="262">
        <v>28</v>
      </c>
      <c r="CO36" s="262">
        <v>12</v>
      </c>
      <c r="CP36" s="262">
        <v>17</v>
      </c>
      <c r="CQ36" s="262">
        <v>19</v>
      </c>
      <c r="CR36" s="262">
        <v>34</v>
      </c>
      <c r="CS36" s="262">
        <v>24</v>
      </c>
      <c r="CT36" s="262">
        <v>0</v>
      </c>
      <c r="CU36" s="262">
        <v>0</v>
      </c>
      <c r="CV36" s="262">
        <v>0</v>
      </c>
      <c r="CW36" s="262">
        <v>0</v>
      </c>
      <c r="CX36" s="262">
        <v>0</v>
      </c>
      <c r="CY36" s="262">
        <v>0</v>
      </c>
      <c r="CZ36" s="262">
        <v>0</v>
      </c>
      <c r="DA36" s="262">
        <v>0</v>
      </c>
      <c r="DB36" s="262">
        <v>0</v>
      </c>
      <c r="DC36" s="262">
        <v>0</v>
      </c>
      <c r="DD36" s="262">
        <v>0</v>
      </c>
      <c r="DE36" s="262">
        <v>0</v>
      </c>
      <c r="DF36" s="262">
        <v>0</v>
      </c>
      <c r="DG36" s="262">
        <v>0</v>
      </c>
      <c r="DH36" s="262">
        <v>0</v>
      </c>
      <c r="DI36" s="262">
        <v>0</v>
      </c>
      <c r="DJ36" s="262">
        <v>0</v>
      </c>
      <c r="DK36" s="262">
        <v>0</v>
      </c>
      <c r="DL36" s="262">
        <v>4</v>
      </c>
      <c r="DM36" s="262">
        <v>2</v>
      </c>
      <c r="DN36" s="262">
        <v>1</v>
      </c>
      <c r="DO36" s="262">
        <v>1</v>
      </c>
      <c r="DP36" s="262">
        <v>4</v>
      </c>
      <c r="DQ36" s="262">
        <v>4</v>
      </c>
      <c r="DR36" s="262">
        <v>36</v>
      </c>
      <c r="DS36" s="262">
        <v>1</v>
      </c>
      <c r="DT36" s="262">
        <v>1</v>
      </c>
      <c r="DU36" s="262">
        <v>1</v>
      </c>
      <c r="DV36" s="262">
        <v>1</v>
      </c>
      <c r="DW36" s="262">
        <v>1</v>
      </c>
      <c r="DX36" s="262">
        <v>0</v>
      </c>
      <c r="DY36" s="262">
        <v>0</v>
      </c>
      <c r="DZ36" s="262">
        <v>0</v>
      </c>
      <c r="EA36" s="262">
        <v>0</v>
      </c>
      <c r="EB36" s="262">
        <v>0</v>
      </c>
      <c r="EC36" s="262">
        <v>0</v>
      </c>
      <c r="ED36" s="262">
        <v>0</v>
      </c>
      <c r="EE36" s="262">
        <v>0</v>
      </c>
      <c r="EF36" s="262">
        <v>0</v>
      </c>
      <c r="EG36" s="262">
        <v>0</v>
      </c>
      <c r="EH36" s="262">
        <v>0</v>
      </c>
      <c r="EI36" s="262">
        <v>0</v>
      </c>
      <c r="EJ36" s="262">
        <v>0</v>
      </c>
      <c r="EK36" s="262">
        <v>0</v>
      </c>
      <c r="EL36" s="262">
        <v>0</v>
      </c>
      <c r="EM36" s="262">
        <v>0</v>
      </c>
      <c r="EN36" s="262">
        <v>0</v>
      </c>
      <c r="EO36" s="296">
        <v>0</v>
      </c>
      <c r="EP36" s="239" t="s">
        <v>247</v>
      </c>
      <c r="EQ36" s="262" t="s">
        <v>247</v>
      </c>
      <c r="ER36" s="262" t="s">
        <v>247</v>
      </c>
      <c r="ES36" s="262" t="s">
        <v>247</v>
      </c>
      <c r="ET36" s="262" t="s">
        <v>247</v>
      </c>
      <c r="EU36" s="262" t="s">
        <v>247</v>
      </c>
      <c r="EV36" s="262" t="s">
        <v>247</v>
      </c>
      <c r="EW36" s="262" t="s">
        <v>247</v>
      </c>
      <c r="EX36" s="262" t="s">
        <v>247</v>
      </c>
      <c r="EY36" s="262" t="s">
        <v>247</v>
      </c>
      <c r="EZ36" s="262" t="s">
        <v>247</v>
      </c>
      <c r="FA36" s="262" t="s">
        <v>286</v>
      </c>
      <c r="FB36" s="262">
        <v>0</v>
      </c>
      <c r="FC36" s="262">
        <v>0</v>
      </c>
      <c r="FD36" s="262">
        <v>0</v>
      </c>
      <c r="FE36" s="262">
        <v>0</v>
      </c>
      <c r="FF36" s="262">
        <v>0</v>
      </c>
      <c r="FG36" s="262">
        <v>0</v>
      </c>
      <c r="FH36" s="262">
        <v>0</v>
      </c>
      <c r="FI36" s="262">
        <v>0</v>
      </c>
      <c r="FJ36" s="262">
        <v>0</v>
      </c>
      <c r="FK36" s="262">
        <v>0</v>
      </c>
      <c r="FL36" s="262">
        <v>0</v>
      </c>
      <c r="FM36" s="262">
        <v>0</v>
      </c>
      <c r="FN36" s="262">
        <v>0</v>
      </c>
      <c r="FO36" s="262">
        <v>0</v>
      </c>
      <c r="FP36" s="262">
        <v>0</v>
      </c>
      <c r="FQ36" s="262">
        <v>0</v>
      </c>
      <c r="FR36" s="262">
        <v>0</v>
      </c>
      <c r="FS36" s="296">
        <v>0</v>
      </c>
      <c r="FT36" s="297"/>
      <c r="FU36" s="297"/>
      <c r="FX36" s="232"/>
      <c r="GF36" s="231"/>
      <c r="GY36" s="231"/>
      <c r="HE36" s="231"/>
      <c r="HF36" s="231"/>
      <c r="HG36" s="231"/>
      <c r="HH36" s="231"/>
      <c r="HI36" s="231"/>
      <c r="HJ36" s="231"/>
      <c r="HK36" s="231"/>
      <c r="HL36" s="231"/>
      <c r="HM36" s="231"/>
    </row>
    <row r="37" spans="1:221" s="234" customFormat="1" ht="12">
      <c r="A37" s="234">
        <f t="shared" si="2"/>
        <v>37</v>
      </c>
      <c r="B37" s="235"/>
      <c r="C37" s="262">
        <v>37</v>
      </c>
      <c r="D37" s="262">
        <v>1909230030</v>
      </c>
      <c r="E37" s="262" t="s">
        <v>113</v>
      </c>
      <c r="F37" s="263" t="s">
        <v>439</v>
      </c>
      <c r="G37" s="263" t="s">
        <v>114</v>
      </c>
      <c r="H37" s="264" t="s">
        <v>352</v>
      </c>
      <c r="I37" s="263" t="s">
        <v>370</v>
      </c>
      <c r="J37" s="263" t="s">
        <v>195</v>
      </c>
      <c r="K37" s="264" t="s">
        <v>352</v>
      </c>
      <c r="L37" s="264">
        <v>0</v>
      </c>
      <c r="M37" s="262">
        <v>0</v>
      </c>
      <c r="N37" s="262">
        <v>0</v>
      </c>
      <c r="O37" s="262">
        <v>0</v>
      </c>
      <c r="P37" s="262">
        <v>1680</v>
      </c>
      <c r="Q37" s="262">
        <v>3920</v>
      </c>
      <c r="R37" s="262">
        <v>850</v>
      </c>
      <c r="S37" s="262">
        <v>881</v>
      </c>
      <c r="T37" s="262">
        <v>2189</v>
      </c>
      <c r="U37" s="262"/>
      <c r="V37" s="262"/>
      <c r="W37" s="262" t="s">
        <v>448</v>
      </c>
      <c r="X37" s="262">
        <v>0</v>
      </c>
      <c r="Y37" s="262" t="s">
        <v>449</v>
      </c>
      <c r="Z37" s="262">
        <v>0</v>
      </c>
      <c r="AA37" s="282">
        <v>0</v>
      </c>
      <c r="AB37" s="282">
        <v>0</v>
      </c>
      <c r="AC37" s="262">
        <v>0</v>
      </c>
      <c r="AD37" s="262">
        <v>0</v>
      </c>
      <c r="AE37" s="262"/>
      <c r="AF37" s="262"/>
      <c r="AG37" s="262"/>
      <c r="AH37" s="262"/>
      <c r="AI37" s="262"/>
      <c r="AJ37" s="262">
        <v>0.15</v>
      </c>
      <c r="AK37" s="262">
        <v>840</v>
      </c>
      <c r="AL37" s="262" t="s">
        <v>201</v>
      </c>
      <c r="AM37" s="262" t="s">
        <v>201</v>
      </c>
      <c r="AN37" s="262" t="s">
        <v>201</v>
      </c>
      <c r="AO37" s="262" t="s">
        <v>113</v>
      </c>
      <c r="AP37" s="262">
        <v>229.84</v>
      </c>
      <c r="AQ37" s="262">
        <v>49.25</v>
      </c>
      <c r="AR37" s="262">
        <v>32.83</v>
      </c>
      <c r="AS37" s="262">
        <v>16.41</v>
      </c>
      <c r="AT37" s="262">
        <v>0.3</v>
      </c>
      <c r="AU37" s="262">
        <v>600</v>
      </c>
      <c r="AV37" s="262" t="s">
        <v>193</v>
      </c>
      <c r="AW37" s="262" t="s">
        <v>193</v>
      </c>
      <c r="AX37" s="262" t="s">
        <v>220</v>
      </c>
      <c r="AY37" s="262" t="s">
        <v>113</v>
      </c>
      <c r="AZ37" s="262">
        <v>459.69</v>
      </c>
      <c r="BA37" s="262">
        <v>98.5</v>
      </c>
      <c r="BB37" s="262">
        <v>65.67</v>
      </c>
      <c r="BC37" s="262">
        <v>32.83</v>
      </c>
      <c r="BD37" s="262">
        <v>0.3</v>
      </c>
      <c r="BE37" s="262">
        <v>600</v>
      </c>
      <c r="BF37" s="262" t="s">
        <v>254</v>
      </c>
      <c r="BG37" s="262" t="s">
        <v>254</v>
      </c>
      <c r="BH37" s="262" t="s">
        <v>220</v>
      </c>
      <c r="BI37" s="262" t="s">
        <v>113</v>
      </c>
      <c r="BJ37" s="262">
        <v>459.69</v>
      </c>
      <c r="BK37" s="262">
        <v>98.5</v>
      </c>
      <c r="BL37" s="262">
        <v>65.67</v>
      </c>
      <c r="BM37" s="262">
        <v>32.83</v>
      </c>
      <c r="BN37" s="262">
        <v>0.25</v>
      </c>
      <c r="BO37" s="262">
        <v>500</v>
      </c>
      <c r="BP37" s="262" t="s">
        <v>220</v>
      </c>
      <c r="BQ37" s="262" t="s">
        <v>220</v>
      </c>
      <c r="BR37" s="262" t="s">
        <v>220</v>
      </c>
      <c r="BS37" s="262" t="s">
        <v>113</v>
      </c>
      <c r="BT37" s="262">
        <v>383.07</v>
      </c>
      <c r="BU37" s="262">
        <v>82.08</v>
      </c>
      <c r="BV37" s="262">
        <v>54.72</v>
      </c>
      <c r="BW37" s="262">
        <v>27.36</v>
      </c>
      <c r="BX37" s="262">
        <v>0</v>
      </c>
      <c r="BY37" s="262">
        <v>0</v>
      </c>
      <c r="BZ37" s="262">
        <v>0</v>
      </c>
      <c r="CA37" s="262">
        <v>0</v>
      </c>
      <c r="CB37" s="262">
        <v>0</v>
      </c>
      <c r="CC37" s="262">
        <v>0</v>
      </c>
      <c r="CD37" s="262">
        <v>0</v>
      </c>
      <c r="CE37" s="262">
        <v>0</v>
      </c>
      <c r="CF37" s="262">
        <v>0</v>
      </c>
      <c r="CG37" s="262">
        <v>0</v>
      </c>
      <c r="CH37" s="262">
        <v>28</v>
      </c>
      <c r="CI37" s="262">
        <v>3</v>
      </c>
      <c r="CJ37" s="262">
        <v>4</v>
      </c>
      <c r="CK37" s="262">
        <v>9</v>
      </c>
      <c r="CL37" s="262">
        <v>12</v>
      </c>
      <c r="CM37" s="262">
        <v>13</v>
      </c>
      <c r="CN37" s="262">
        <v>7</v>
      </c>
      <c r="CO37" s="262">
        <v>1</v>
      </c>
      <c r="CP37" s="262">
        <v>29</v>
      </c>
      <c r="CQ37" s="262">
        <v>2</v>
      </c>
      <c r="CR37" s="262">
        <v>19</v>
      </c>
      <c r="CS37" s="262">
        <v>17</v>
      </c>
      <c r="CT37" s="262">
        <v>0</v>
      </c>
      <c r="CU37" s="262">
        <v>0</v>
      </c>
      <c r="CV37" s="262">
        <v>0</v>
      </c>
      <c r="CW37" s="262">
        <v>0</v>
      </c>
      <c r="CX37" s="262">
        <v>0</v>
      </c>
      <c r="CY37" s="262">
        <v>0</v>
      </c>
      <c r="CZ37" s="262">
        <v>0</v>
      </c>
      <c r="DA37" s="262">
        <v>0</v>
      </c>
      <c r="DB37" s="262">
        <v>0</v>
      </c>
      <c r="DC37" s="262">
        <v>0</v>
      </c>
      <c r="DD37" s="262">
        <v>0</v>
      </c>
      <c r="DE37" s="262">
        <v>0</v>
      </c>
      <c r="DF37" s="262">
        <v>0</v>
      </c>
      <c r="DG37" s="262">
        <v>0</v>
      </c>
      <c r="DH37" s="262">
        <v>0</v>
      </c>
      <c r="DI37" s="262">
        <v>0</v>
      </c>
      <c r="DJ37" s="262">
        <v>0</v>
      </c>
      <c r="DK37" s="262">
        <v>0</v>
      </c>
      <c r="DL37" s="262">
        <v>40</v>
      </c>
      <c r="DM37" s="262">
        <v>5</v>
      </c>
      <c r="DN37" s="262">
        <v>5</v>
      </c>
      <c r="DO37" s="262">
        <v>1</v>
      </c>
      <c r="DP37" s="262">
        <v>1</v>
      </c>
      <c r="DQ37" s="262">
        <v>1</v>
      </c>
      <c r="DR37" s="262">
        <v>1</v>
      </c>
      <c r="DS37" s="262">
        <v>5</v>
      </c>
      <c r="DT37" s="262">
        <v>1</v>
      </c>
      <c r="DU37" s="262">
        <v>3</v>
      </c>
      <c r="DV37" s="262">
        <v>1</v>
      </c>
      <c r="DW37" s="262">
        <v>1</v>
      </c>
      <c r="DX37" s="262">
        <v>0</v>
      </c>
      <c r="DY37" s="262">
        <v>0</v>
      </c>
      <c r="DZ37" s="262">
        <v>0</v>
      </c>
      <c r="EA37" s="262">
        <v>0</v>
      </c>
      <c r="EB37" s="262">
        <v>0</v>
      </c>
      <c r="EC37" s="262">
        <v>0</v>
      </c>
      <c r="ED37" s="262">
        <v>0</v>
      </c>
      <c r="EE37" s="262">
        <v>0</v>
      </c>
      <c r="EF37" s="262">
        <v>0</v>
      </c>
      <c r="EG37" s="262">
        <v>0</v>
      </c>
      <c r="EH37" s="262">
        <v>0</v>
      </c>
      <c r="EI37" s="262">
        <v>0</v>
      </c>
      <c r="EJ37" s="262">
        <v>0</v>
      </c>
      <c r="EK37" s="262">
        <v>0</v>
      </c>
      <c r="EL37" s="262">
        <v>0</v>
      </c>
      <c r="EM37" s="262">
        <v>0</v>
      </c>
      <c r="EN37" s="262">
        <v>0</v>
      </c>
      <c r="EO37" s="296">
        <v>0</v>
      </c>
      <c r="EP37" s="239" t="s">
        <v>247</v>
      </c>
      <c r="EQ37" s="262" t="s">
        <v>247</v>
      </c>
      <c r="ER37" s="262" t="s">
        <v>247</v>
      </c>
      <c r="ES37" s="262" t="s">
        <v>247</v>
      </c>
      <c r="ET37" s="262" t="s">
        <v>247</v>
      </c>
      <c r="EU37" s="262" t="s">
        <v>286</v>
      </c>
      <c r="EV37" s="262" t="s">
        <v>286</v>
      </c>
      <c r="EW37" s="262" t="s">
        <v>247</v>
      </c>
      <c r="EX37" s="262" t="s">
        <v>247</v>
      </c>
      <c r="EY37" s="262" t="s">
        <v>247</v>
      </c>
      <c r="EZ37" s="262" t="s">
        <v>247</v>
      </c>
      <c r="FA37" s="262" t="s">
        <v>247</v>
      </c>
      <c r="FB37" s="262">
        <v>0</v>
      </c>
      <c r="FC37" s="262">
        <v>0</v>
      </c>
      <c r="FD37" s="262">
        <v>0</v>
      </c>
      <c r="FE37" s="262">
        <v>0</v>
      </c>
      <c r="FF37" s="262">
        <v>0</v>
      </c>
      <c r="FG37" s="262">
        <v>0</v>
      </c>
      <c r="FH37" s="262">
        <v>0</v>
      </c>
      <c r="FI37" s="262">
        <v>0</v>
      </c>
      <c r="FJ37" s="262">
        <v>0</v>
      </c>
      <c r="FK37" s="262">
        <v>0</v>
      </c>
      <c r="FL37" s="262">
        <v>0</v>
      </c>
      <c r="FM37" s="262">
        <v>0</v>
      </c>
      <c r="FN37" s="262">
        <v>0</v>
      </c>
      <c r="FO37" s="262">
        <v>0</v>
      </c>
      <c r="FP37" s="262">
        <v>0</v>
      </c>
      <c r="FQ37" s="262">
        <v>0</v>
      </c>
      <c r="FR37" s="262">
        <v>0</v>
      </c>
      <c r="FS37" s="296">
        <v>0</v>
      </c>
      <c r="FT37" s="297"/>
      <c r="FU37" s="297"/>
      <c r="FX37" s="232"/>
      <c r="GF37" s="231"/>
      <c r="GY37" s="231"/>
      <c r="HE37" s="231"/>
      <c r="HF37" s="231"/>
      <c r="HG37" s="231"/>
      <c r="HH37" s="231"/>
      <c r="HI37" s="231"/>
      <c r="HJ37" s="231"/>
      <c r="HK37" s="231"/>
      <c r="HL37" s="231"/>
      <c r="HM37" s="231"/>
    </row>
    <row r="38" spans="1:221" s="234" customFormat="1" ht="12">
      <c r="A38" s="234">
        <f t="shared" si="2"/>
        <v>38</v>
      </c>
      <c r="B38" s="235"/>
      <c r="C38" s="262">
        <v>38</v>
      </c>
      <c r="D38" s="262">
        <v>1909240031</v>
      </c>
      <c r="E38" s="262" t="s">
        <v>113</v>
      </c>
      <c r="F38" s="263" t="s">
        <v>398</v>
      </c>
      <c r="G38" s="263" t="s">
        <v>114</v>
      </c>
      <c r="H38" s="264" t="s">
        <v>430</v>
      </c>
      <c r="I38" s="263" t="s">
        <v>425</v>
      </c>
      <c r="J38" s="263" t="s">
        <v>208</v>
      </c>
      <c r="K38" s="264" t="s">
        <v>450</v>
      </c>
      <c r="L38" s="264">
        <v>-2250</v>
      </c>
      <c r="M38" s="262">
        <v>2900</v>
      </c>
      <c r="N38" s="262">
        <v>0</v>
      </c>
      <c r="O38" s="262">
        <v>0</v>
      </c>
      <c r="P38" s="262">
        <v>600</v>
      </c>
      <c r="Q38" s="262">
        <v>1400</v>
      </c>
      <c r="R38" s="262">
        <v>700</v>
      </c>
      <c r="S38" s="262">
        <v>1338</v>
      </c>
      <c r="T38" s="262">
        <v>1400</v>
      </c>
      <c r="U38" s="262"/>
      <c r="V38" s="262"/>
      <c r="W38" s="262" t="s">
        <v>451</v>
      </c>
      <c r="X38" s="262">
        <v>0</v>
      </c>
      <c r="Y38" s="262" t="s">
        <v>452</v>
      </c>
      <c r="Z38" s="262">
        <v>0</v>
      </c>
      <c r="AA38" s="282">
        <v>0</v>
      </c>
      <c r="AB38" s="282">
        <v>0</v>
      </c>
      <c r="AC38" s="262">
        <v>0</v>
      </c>
      <c r="AD38" s="262">
        <v>0</v>
      </c>
      <c r="AE38" s="262"/>
      <c r="AF38" s="262"/>
      <c r="AG38" s="262"/>
      <c r="AH38" s="262"/>
      <c r="AI38" s="262"/>
      <c r="AJ38" s="262">
        <v>0.15</v>
      </c>
      <c r="AK38" s="262">
        <v>300</v>
      </c>
      <c r="AL38" s="262" t="s">
        <v>201</v>
      </c>
      <c r="AM38" s="262" t="s">
        <v>201</v>
      </c>
      <c r="AN38" s="262" t="s">
        <v>201</v>
      </c>
      <c r="AO38" s="262" t="s">
        <v>113</v>
      </c>
      <c r="AP38" s="262">
        <v>147</v>
      </c>
      <c r="AQ38" s="262">
        <v>31.5</v>
      </c>
      <c r="AR38" s="262">
        <v>21</v>
      </c>
      <c r="AS38" s="262">
        <v>10.5</v>
      </c>
      <c r="AT38" s="262">
        <v>0.3</v>
      </c>
      <c r="AU38" s="262">
        <v>600</v>
      </c>
      <c r="AV38" s="262" t="s">
        <v>193</v>
      </c>
      <c r="AW38" s="262" t="s">
        <v>193</v>
      </c>
      <c r="AX38" s="262" t="s">
        <v>220</v>
      </c>
      <c r="AY38" s="262" t="s">
        <v>113</v>
      </c>
      <c r="AZ38" s="262">
        <v>294</v>
      </c>
      <c r="BA38" s="262">
        <v>63</v>
      </c>
      <c r="BB38" s="262">
        <v>42</v>
      </c>
      <c r="BC38" s="262">
        <v>21</v>
      </c>
      <c r="BD38" s="262">
        <v>0.3</v>
      </c>
      <c r="BE38" s="262">
        <v>600</v>
      </c>
      <c r="BF38" s="262" t="s">
        <v>254</v>
      </c>
      <c r="BG38" s="262" t="s">
        <v>254</v>
      </c>
      <c r="BH38" s="262" t="s">
        <v>220</v>
      </c>
      <c r="BI38" s="262" t="s">
        <v>113</v>
      </c>
      <c r="BJ38" s="262">
        <v>294</v>
      </c>
      <c r="BK38" s="262">
        <v>63</v>
      </c>
      <c r="BL38" s="262">
        <v>42</v>
      </c>
      <c r="BM38" s="262">
        <v>21</v>
      </c>
      <c r="BN38" s="262">
        <v>0.25</v>
      </c>
      <c r="BO38" s="262">
        <v>500</v>
      </c>
      <c r="BP38" s="262" t="s">
        <v>220</v>
      </c>
      <c r="BQ38" s="262" t="s">
        <v>220</v>
      </c>
      <c r="BR38" s="262" t="s">
        <v>220</v>
      </c>
      <c r="BS38" s="262" t="s">
        <v>113</v>
      </c>
      <c r="BT38" s="262">
        <v>245</v>
      </c>
      <c r="BU38" s="262">
        <v>52.5</v>
      </c>
      <c r="BV38" s="262">
        <v>35</v>
      </c>
      <c r="BW38" s="262">
        <v>17.5</v>
      </c>
      <c r="BX38" s="262">
        <v>0</v>
      </c>
      <c r="BY38" s="262">
        <v>0</v>
      </c>
      <c r="BZ38" s="262">
        <v>0</v>
      </c>
      <c r="CA38" s="262">
        <v>0</v>
      </c>
      <c r="CB38" s="262">
        <v>0</v>
      </c>
      <c r="CC38" s="262">
        <v>0</v>
      </c>
      <c r="CD38" s="262">
        <v>0</v>
      </c>
      <c r="CE38" s="262">
        <v>0</v>
      </c>
      <c r="CF38" s="262">
        <v>0</v>
      </c>
      <c r="CG38" s="262">
        <v>0</v>
      </c>
      <c r="CH38" s="262">
        <v>1</v>
      </c>
      <c r="CI38" s="262">
        <v>6</v>
      </c>
      <c r="CJ38" s="262">
        <v>7</v>
      </c>
      <c r="CK38" s="262">
        <v>9</v>
      </c>
      <c r="CL38" s="262">
        <v>3</v>
      </c>
      <c r="CM38" s="262">
        <v>4</v>
      </c>
      <c r="CN38" s="262">
        <v>28</v>
      </c>
      <c r="CO38" s="262">
        <v>12</v>
      </c>
      <c r="CP38" s="262">
        <v>17</v>
      </c>
      <c r="CQ38" s="262">
        <v>19</v>
      </c>
      <c r="CR38" s="262">
        <v>34</v>
      </c>
      <c r="CS38" s="262">
        <v>12</v>
      </c>
      <c r="CT38" s="262">
        <v>23</v>
      </c>
      <c r="CU38" s="262">
        <v>24</v>
      </c>
      <c r="CV38" s="262">
        <v>0</v>
      </c>
      <c r="CW38" s="262">
        <v>0</v>
      </c>
      <c r="CX38" s="262">
        <v>0</v>
      </c>
      <c r="CY38" s="262">
        <v>0</v>
      </c>
      <c r="CZ38" s="262">
        <v>0</v>
      </c>
      <c r="DA38" s="262">
        <v>0</v>
      </c>
      <c r="DB38" s="262">
        <v>0</v>
      </c>
      <c r="DC38" s="262">
        <v>0</v>
      </c>
      <c r="DD38" s="262">
        <v>0</v>
      </c>
      <c r="DE38" s="262">
        <v>0</v>
      </c>
      <c r="DF38" s="262">
        <v>0</v>
      </c>
      <c r="DG38" s="262">
        <v>0</v>
      </c>
      <c r="DH38" s="262">
        <v>0</v>
      </c>
      <c r="DI38" s="262">
        <v>0</v>
      </c>
      <c r="DJ38" s="262">
        <v>0</v>
      </c>
      <c r="DK38" s="262">
        <v>0</v>
      </c>
      <c r="DL38" s="262">
        <v>4</v>
      </c>
      <c r="DM38" s="262">
        <v>2</v>
      </c>
      <c r="DN38" s="262">
        <v>1</v>
      </c>
      <c r="DO38" s="262">
        <v>1</v>
      </c>
      <c r="DP38" s="262">
        <v>4</v>
      </c>
      <c r="DQ38" s="262">
        <v>4</v>
      </c>
      <c r="DR38" s="262">
        <v>36</v>
      </c>
      <c r="DS38" s="262">
        <v>1</v>
      </c>
      <c r="DT38" s="262">
        <v>1</v>
      </c>
      <c r="DU38" s="262">
        <v>1</v>
      </c>
      <c r="DV38" s="262">
        <v>1</v>
      </c>
      <c r="DW38" s="262">
        <v>1</v>
      </c>
      <c r="DX38" s="262">
        <v>1</v>
      </c>
      <c r="DY38" s="262">
        <v>1</v>
      </c>
      <c r="DZ38" s="262">
        <v>0</v>
      </c>
      <c r="EA38" s="262">
        <v>0</v>
      </c>
      <c r="EB38" s="262">
        <v>0</v>
      </c>
      <c r="EC38" s="262">
        <v>0</v>
      </c>
      <c r="ED38" s="262">
        <v>0</v>
      </c>
      <c r="EE38" s="262">
        <v>0</v>
      </c>
      <c r="EF38" s="262">
        <v>0</v>
      </c>
      <c r="EG38" s="262">
        <v>0</v>
      </c>
      <c r="EH38" s="262">
        <v>0</v>
      </c>
      <c r="EI38" s="262">
        <v>0</v>
      </c>
      <c r="EJ38" s="262">
        <v>0</v>
      </c>
      <c r="EK38" s="262">
        <v>0</v>
      </c>
      <c r="EL38" s="262">
        <v>0</v>
      </c>
      <c r="EM38" s="262">
        <v>0</v>
      </c>
      <c r="EN38" s="262">
        <v>0</v>
      </c>
      <c r="EO38" s="296">
        <v>0</v>
      </c>
      <c r="EP38" s="239" t="s">
        <v>247</v>
      </c>
      <c r="EQ38" s="262" t="s">
        <v>247</v>
      </c>
      <c r="ER38" s="262" t="s">
        <v>247</v>
      </c>
      <c r="ES38" s="262" t="s">
        <v>247</v>
      </c>
      <c r="ET38" s="262" t="s">
        <v>247</v>
      </c>
      <c r="EU38" s="262" t="s">
        <v>247</v>
      </c>
      <c r="EV38" s="262" t="s">
        <v>247</v>
      </c>
      <c r="EW38" s="262" t="s">
        <v>247</v>
      </c>
      <c r="EX38" s="262" t="s">
        <v>247</v>
      </c>
      <c r="EY38" s="262" t="s">
        <v>247</v>
      </c>
      <c r="EZ38" s="262" t="s">
        <v>247</v>
      </c>
      <c r="FA38" s="262" t="s">
        <v>286</v>
      </c>
      <c r="FB38" s="262" t="s">
        <v>286</v>
      </c>
      <c r="FC38" s="262" t="s">
        <v>286</v>
      </c>
      <c r="FD38" s="262">
        <v>0</v>
      </c>
      <c r="FE38" s="262">
        <v>0</v>
      </c>
      <c r="FF38" s="262">
        <v>0</v>
      </c>
      <c r="FG38" s="262">
        <v>0</v>
      </c>
      <c r="FH38" s="262">
        <v>0</v>
      </c>
      <c r="FI38" s="262">
        <v>0</v>
      </c>
      <c r="FJ38" s="262">
        <v>0</v>
      </c>
      <c r="FK38" s="262">
        <v>0</v>
      </c>
      <c r="FL38" s="262">
        <v>0</v>
      </c>
      <c r="FM38" s="262">
        <v>0</v>
      </c>
      <c r="FN38" s="262">
        <v>0</v>
      </c>
      <c r="FO38" s="262">
        <v>0</v>
      </c>
      <c r="FP38" s="262">
        <v>0</v>
      </c>
      <c r="FQ38" s="262">
        <v>0</v>
      </c>
      <c r="FR38" s="262">
        <v>0</v>
      </c>
      <c r="FS38" s="296">
        <v>0</v>
      </c>
      <c r="FT38" s="240"/>
      <c r="FU38" s="297"/>
      <c r="FX38" s="232"/>
      <c r="GF38" s="231"/>
      <c r="GY38" s="231"/>
      <c r="HE38" s="232"/>
      <c r="HL38" s="297"/>
      <c r="HM38" s="297"/>
    </row>
    <row r="39" spans="1:221" s="234" customFormat="1" ht="12">
      <c r="A39" s="234">
        <f t="shared" si="2"/>
        <v>39</v>
      </c>
      <c r="B39" s="235"/>
      <c r="C39" s="262">
        <v>39</v>
      </c>
      <c r="D39" s="262">
        <v>1909240032</v>
      </c>
      <c r="E39" s="262" t="s">
        <v>113</v>
      </c>
      <c r="F39" s="263" t="s">
        <v>398</v>
      </c>
      <c r="G39" s="263" t="s">
        <v>114</v>
      </c>
      <c r="H39" s="264" t="s">
        <v>430</v>
      </c>
      <c r="I39" s="263" t="s">
        <v>425</v>
      </c>
      <c r="J39" s="263" t="s">
        <v>208</v>
      </c>
      <c r="K39" s="264" t="s">
        <v>450</v>
      </c>
      <c r="L39" s="264">
        <v>-2250</v>
      </c>
      <c r="M39" s="262">
        <v>2900</v>
      </c>
      <c r="N39" s="262">
        <v>0</v>
      </c>
      <c r="O39" s="262">
        <v>0</v>
      </c>
      <c r="P39" s="262">
        <v>600</v>
      </c>
      <c r="Q39" s="262">
        <v>1400</v>
      </c>
      <c r="R39" s="262">
        <v>700</v>
      </c>
      <c r="S39" s="262">
        <v>1338</v>
      </c>
      <c r="T39" s="262">
        <v>1400</v>
      </c>
      <c r="U39" s="262"/>
      <c r="V39" s="262"/>
      <c r="W39" s="262" t="s">
        <v>451</v>
      </c>
      <c r="X39" s="262">
        <v>0</v>
      </c>
      <c r="Y39" s="262" t="s">
        <v>452</v>
      </c>
      <c r="Z39" s="262">
        <v>0</v>
      </c>
      <c r="AA39" s="282">
        <v>0</v>
      </c>
      <c r="AB39" s="282">
        <v>0</v>
      </c>
      <c r="AC39" s="262">
        <v>0</v>
      </c>
      <c r="AD39" s="262">
        <v>0</v>
      </c>
      <c r="AE39" s="262"/>
      <c r="AF39" s="262"/>
      <c r="AG39" s="262"/>
      <c r="AH39" s="262"/>
      <c r="AI39" s="262"/>
      <c r="AJ39" s="262">
        <v>0.15</v>
      </c>
      <c r="AK39" s="262">
        <v>300</v>
      </c>
      <c r="AL39" s="262" t="s">
        <v>201</v>
      </c>
      <c r="AM39" s="262" t="s">
        <v>201</v>
      </c>
      <c r="AN39" s="262" t="s">
        <v>201</v>
      </c>
      <c r="AO39" s="262" t="s">
        <v>113</v>
      </c>
      <c r="AP39" s="262">
        <v>147</v>
      </c>
      <c r="AQ39" s="262">
        <v>31.5</v>
      </c>
      <c r="AR39" s="262">
        <v>21</v>
      </c>
      <c r="AS39" s="262">
        <v>10.5</v>
      </c>
      <c r="AT39" s="262">
        <v>0.3</v>
      </c>
      <c r="AU39" s="262">
        <v>600</v>
      </c>
      <c r="AV39" s="262" t="s">
        <v>193</v>
      </c>
      <c r="AW39" s="262" t="s">
        <v>193</v>
      </c>
      <c r="AX39" s="262" t="s">
        <v>220</v>
      </c>
      <c r="AY39" s="262" t="s">
        <v>113</v>
      </c>
      <c r="AZ39" s="262">
        <v>294</v>
      </c>
      <c r="BA39" s="262">
        <v>63</v>
      </c>
      <c r="BB39" s="262">
        <v>42</v>
      </c>
      <c r="BC39" s="262">
        <v>21</v>
      </c>
      <c r="BD39" s="262">
        <v>0.3</v>
      </c>
      <c r="BE39" s="262">
        <v>600</v>
      </c>
      <c r="BF39" s="262" t="s">
        <v>254</v>
      </c>
      <c r="BG39" s="262" t="s">
        <v>254</v>
      </c>
      <c r="BH39" s="262" t="s">
        <v>220</v>
      </c>
      <c r="BI39" s="262" t="s">
        <v>113</v>
      </c>
      <c r="BJ39" s="262">
        <v>294</v>
      </c>
      <c r="BK39" s="262">
        <v>63</v>
      </c>
      <c r="BL39" s="262">
        <v>42</v>
      </c>
      <c r="BM39" s="262">
        <v>21</v>
      </c>
      <c r="BN39" s="262">
        <v>0.25</v>
      </c>
      <c r="BO39" s="262">
        <v>500</v>
      </c>
      <c r="BP39" s="262" t="s">
        <v>220</v>
      </c>
      <c r="BQ39" s="262" t="s">
        <v>220</v>
      </c>
      <c r="BR39" s="262" t="s">
        <v>220</v>
      </c>
      <c r="BS39" s="262" t="s">
        <v>113</v>
      </c>
      <c r="BT39" s="262">
        <v>245</v>
      </c>
      <c r="BU39" s="262">
        <v>52.5</v>
      </c>
      <c r="BV39" s="262">
        <v>35</v>
      </c>
      <c r="BW39" s="262">
        <v>17.5</v>
      </c>
      <c r="BX39" s="262">
        <v>0</v>
      </c>
      <c r="BY39" s="262">
        <v>0</v>
      </c>
      <c r="BZ39" s="262">
        <v>0</v>
      </c>
      <c r="CA39" s="262">
        <v>0</v>
      </c>
      <c r="CB39" s="262">
        <v>0</v>
      </c>
      <c r="CC39" s="262">
        <v>0</v>
      </c>
      <c r="CD39" s="262">
        <v>0</v>
      </c>
      <c r="CE39" s="262">
        <v>0</v>
      </c>
      <c r="CF39" s="262">
        <v>0</v>
      </c>
      <c r="CG39" s="262">
        <v>0</v>
      </c>
      <c r="CH39" s="262">
        <v>1</v>
      </c>
      <c r="CI39" s="262">
        <v>6</v>
      </c>
      <c r="CJ39" s="262">
        <v>7</v>
      </c>
      <c r="CK39" s="262">
        <v>9</v>
      </c>
      <c r="CL39" s="262">
        <v>3</v>
      </c>
      <c r="CM39" s="262">
        <v>4</v>
      </c>
      <c r="CN39" s="262">
        <v>28</v>
      </c>
      <c r="CO39" s="262">
        <v>12</v>
      </c>
      <c r="CP39" s="262">
        <v>17</v>
      </c>
      <c r="CQ39" s="262">
        <v>19</v>
      </c>
      <c r="CR39" s="262">
        <v>34</v>
      </c>
      <c r="CS39" s="262">
        <v>12</v>
      </c>
      <c r="CT39" s="262">
        <v>23</v>
      </c>
      <c r="CU39" s="262">
        <v>24</v>
      </c>
      <c r="CV39" s="262">
        <v>0</v>
      </c>
      <c r="CW39" s="262">
        <v>0</v>
      </c>
      <c r="CX39" s="262">
        <v>0</v>
      </c>
      <c r="CY39" s="262">
        <v>0</v>
      </c>
      <c r="CZ39" s="262">
        <v>0</v>
      </c>
      <c r="DA39" s="262">
        <v>0</v>
      </c>
      <c r="DB39" s="262">
        <v>0</v>
      </c>
      <c r="DC39" s="262">
        <v>0</v>
      </c>
      <c r="DD39" s="262">
        <v>0</v>
      </c>
      <c r="DE39" s="262">
        <v>0</v>
      </c>
      <c r="DF39" s="262">
        <v>0</v>
      </c>
      <c r="DG39" s="262">
        <v>0</v>
      </c>
      <c r="DH39" s="262">
        <v>0</v>
      </c>
      <c r="DI39" s="262">
        <v>0</v>
      </c>
      <c r="DJ39" s="262">
        <v>0</v>
      </c>
      <c r="DK39" s="262">
        <v>0</v>
      </c>
      <c r="DL39" s="262">
        <v>4</v>
      </c>
      <c r="DM39" s="262">
        <v>2</v>
      </c>
      <c r="DN39" s="262">
        <v>1</v>
      </c>
      <c r="DO39" s="262">
        <v>1</v>
      </c>
      <c r="DP39" s="262">
        <v>4</v>
      </c>
      <c r="DQ39" s="262">
        <v>4</v>
      </c>
      <c r="DR39" s="262">
        <v>36</v>
      </c>
      <c r="DS39" s="262">
        <v>1</v>
      </c>
      <c r="DT39" s="262">
        <v>1</v>
      </c>
      <c r="DU39" s="262">
        <v>1</v>
      </c>
      <c r="DV39" s="262">
        <v>1</v>
      </c>
      <c r="DW39" s="262">
        <v>1</v>
      </c>
      <c r="DX39" s="262">
        <v>1</v>
      </c>
      <c r="DY39" s="262">
        <v>1</v>
      </c>
      <c r="DZ39" s="262">
        <v>0</v>
      </c>
      <c r="EA39" s="262">
        <v>0</v>
      </c>
      <c r="EB39" s="262">
        <v>0</v>
      </c>
      <c r="EC39" s="262">
        <v>0</v>
      </c>
      <c r="ED39" s="262">
        <v>0</v>
      </c>
      <c r="EE39" s="262">
        <v>0</v>
      </c>
      <c r="EF39" s="262">
        <v>0</v>
      </c>
      <c r="EG39" s="262">
        <v>0</v>
      </c>
      <c r="EH39" s="262">
        <v>0</v>
      </c>
      <c r="EI39" s="262">
        <v>0</v>
      </c>
      <c r="EJ39" s="262">
        <v>0</v>
      </c>
      <c r="EK39" s="262">
        <v>0</v>
      </c>
      <c r="EL39" s="262">
        <v>0</v>
      </c>
      <c r="EM39" s="262">
        <v>0</v>
      </c>
      <c r="EN39" s="262">
        <v>0</v>
      </c>
      <c r="EO39" s="296">
        <v>0</v>
      </c>
      <c r="EP39" s="239" t="s">
        <v>247</v>
      </c>
      <c r="EQ39" s="262" t="s">
        <v>247</v>
      </c>
      <c r="ER39" s="262" t="s">
        <v>247</v>
      </c>
      <c r="ES39" s="262" t="s">
        <v>247</v>
      </c>
      <c r="ET39" s="262" t="s">
        <v>247</v>
      </c>
      <c r="EU39" s="262" t="s">
        <v>247</v>
      </c>
      <c r="EV39" s="262" t="s">
        <v>247</v>
      </c>
      <c r="EW39" s="262" t="s">
        <v>247</v>
      </c>
      <c r="EX39" s="262" t="s">
        <v>247</v>
      </c>
      <c r="EY39" s="262" t="s">
        <v>247</v>
      </c>
      <c r="EZ39" s="262" t="s">
        <v>247</v>
      </c>
      <c r="FA39" s="262" t="s">
        <v>286</v>
      </c>
      <c r="FB39" s="262" t="s">
        <v>286</v>
      </c>
      <c r="FC39" s="262" t="s">
        <v>286</v>
      </c>
      <c r="FD39" s="262">
        <v>0</v>
      </c>
      <c r="FE39" s="262">
        <v>0</v>
      </c>
      <c r="FF39" s="262">
        <v>0</v>
      </c>
      <c r="FG39" s="262">
        <v>0</v>
      </c>
      <c r="FH39" s="262">
        <v>0</v>
      </c>
      <c r="FI39" s="262">
        <v>0</v>
      </c>
      <c r="FJ39" s="262">
        <v>0</v>
      </c>
      <c r="FK39" s="262">
        <v>0</v>
      </c>
      <c r="FL39" s="262">
        <v>0</v>
      </c>
      <c r="FM39" s="262">
        <v>0</v>
      </c>
      <c r="FN39" s="262">
        <v>0</v>
      </c>
      <c r="FO39" s="262">
        <v>0</v>
      </c>
      <c r="FP39" s="262">
        <v>0</v>
      </c>
      <c r="FQ39" s="262">
        <v>0</v>
      </c>
      <c r="FR39" s="262">
        <v>0</v>
      </c>
      <c r="FS39" s="296">
        <v>0</v>
      </c>
      <c r="FT39" s="240"/>
      <c r="FU39" s="297"/>
      <c r="FX39" s="232"/>
      <c r="GF39" s="231"/>
      <c r="GY39" s="231"/>
      <c r="HE39" s="232"/>
    </row>
    <row r="40" spans="1:221" s="234" customFormat="1" ht="12">
      <c r="A40" s="234">
        <f t="shared" si="2"/>
        <v>40</v>
      </c>
      <c r="B40" s="235"/>
      <c r="C40" s="262">
        <v>40</v>
      </c>
      <c r="D40" s="262">
        <v>1909240033</v>
      </c>
      <c r="E40" s="262" t="s">
        <v>113</v>
      </c>
      <c r="F40" s="263" t="s">
        <v>398</v>
      </c>
      <c r="G40" s="263" t="s">
        <v>114</v>
      </c>
      <c r="H40" s="264" t="s">
        <v>430</v>
      </c>
      <c r="I40" s="263" t="s">
        <v>425</v>
      </c>
      <c r="J40" s="263" t="s">
        <v>208</v>
      </c>
      <c r="K40" s="264" t="s">
        <v>450</v>
      </c>
      <c r="L40" s="264">
        <v>-2250</v>
      </c>
      <c r="M40" s="262">
        <v>2900</v>
      </c>
      <c r="N40" s="262">
        <v>0</v>
      </c>
      <c r="O40" s="262">
        <v>0</v>
      </c>
      <c r="P40" s="262">
        <v>600</v>
      </c>
      <c r="Q40" s="262">
        <v>1400</v>
      </c>
      <c r="R40" s="262">
        <v>700</v>
      </c>
      <c r="S40" s="262">
        <v>1338</v>
      </c>
      <c r="T40" s="262">
        <v>1400</v>
      </c>
      <c r="U40" s="262"/>
      <c r="V40" s="262"/>
      <c r="W40" s="262" t="s">
        <v>451</v>
      </c>
      <c r="X40" s="262">
        <v>0</v>
      </c>
      <c r="Y40" s="262" t="s">
        <v>452</v>
      </c>
      <c r="Z40" s="262">
        <v>0</v>
      </c>
      <c r="AA40" s="282">
        <v>0</v>
      </c>
      <c r="AB40" s="282">
        <v>0</v>
      </c>
      <c r="AC40" s="262">
        <v>0</v>
      </c>
      <c r="AD40" s="262">
        <v>0</v>
      </c>
      <c r="AE40" s="262"/>
      <c r="AF40" s="262"/>
      <c r="AG40" s="262"/>
      <c r="AH40" s="262"/>
      <c r="AI40" s="262"/>
      <c r="AJ40" s="262">
        <v>0.15</v>
      </c>
      <c r="AK40" s="262">
        <v>300</v>
      </c>
      <c r="AL40" s="262" t="s">
        <v>201</v>
      </c>
      <c r="AM40" s="262" t="s">
        <v>201</v>
      </c>
      <c r="AN40" s="262" t="s">
        <v>201</v>
      </c>
      <c r="AO40" s="262" t="s">
        <v>113</v>
      </c>
      <c r="AP40" s="262">
        <v>147</v>
      </c>
      <c r="AQ40" s="262">
        <v>31.5</v>
      </c>
      <c r="AR40" s="262">
        <v>21</v>
      </c>
      <c r="AS40" s="262">
        <v>10.5</v>
      </c>
      <c r="AT40" s="262">
        <v>0.3</v>
      </c>
      <c r="AU40" s="262">
        <v>600</v>
      </c>
      <c r="AV40" s="262" t="s">
        <v>193</v>
      </c>
      <c r="AW40" s="262" t="s">
        <v>193</v>
      </c>
      <c r="AX40" s="262" t="s">
        <v>220</v>
      </c>
      <c r="AY40" s="262" t="s">
        <v>113</v>
      </c>
      <c r="AZ40" s="262">
        <v>294</v>
      </c>
      <c r="BA40" s="262">
        <v>63</v>
      </c>
      <c r="BB40" s="262">
        <v>42</v>
      </c>
      <c r="BC40" s="262">
        <v>21</v>
      </c>
      <c r="BD40" s="262">
        <v>0.3</v>
      </c>
      <c r="BE40" s="262">
        <v>600</v>
      </c>
      <c r="BF40" s="262" t="s">
        <v>254</v>
      </c>
      <c r="BG40" s="262" t="s">
        <v>254</v>
      </c>
      <c r="BH40" s="262" t="s">
        <v>220</v>
      </c>
      <c r="BI40" s="262" t="s">
        <v>113</v>
      </c>
      <c r="BJ40" s="262">
        <v>294</v>
      </c>
      <c r="BK40" s="262">
        <v>63</v>
      </c>
      <c r="BL40" s="262">
        <v>42</v>
      </c>
      <c r="BM40" s="262">
        <v>21</v>
      </c>
      <c r="BN40" s="262">
        <v>0.25</v>
      </c>
      <c r="BO40" s="262">
        <v>500</v>
      </c>
      <c r="BP40" s="262" t="s">
        <v>220</v>
      </c>
      <c r="BQ40" s="262" t="s">
        <v>220</v>
      </c>
      <c r="BR40" s="262" t="s">
        <v>220</v>
      </c>
      <c r="BS40" s="262" t="s">
        <v>113</v>
      </c>
      <c r="BT40" s="262">
        <v>245</v>
      </c>
      <c r="BU40" s="262">
        <v>52.5</v>
      </c>
      <c r="BV40" s="262">
        <v>35</v>
      </c>
      <c r="BW40" s="262">
        <v>17.5</v>
      </c>
      <c r="BX40" s="262">
        <v>0</v>
      </c>
      <c r="BY40" s="262">
        <v>0</v>
      </c>
      <c r="BZ40" s="262">
        <v>0</v>
      </c>
      <c r="CA40" s="262">
        <v>0</v>
      </c>
      <c r="CB40" s="262">
        <v>0</v>
      </c>
      <c r="CC40" s="262">
        <v>0</v>
      </c>
      <c r="CD40" s="262">
        <v>0</v>
      </c>
      <c r="CE40" s="262">
        <v>0</v>
      </c>
      <c r="CF40" s="262">
        <v>0</v>
      </c>
      <c r="CG40" s="262">
        <v>0</v>
      </c>
      <c r="CH40" s="262">
        <v>1</v>
      </c>
      <c r="CI40" s="262">
        <v>6</v>
      </c>
      <c r="CJ40" s="262">
        <v>7</v>
      </c>
      <c r="CK40" s="262">
        <v>9</v>
      </c>
      <c r="CL40" s="262">
        <v>3</v>
      </c>
      <c r="CM40" s="262">
        <v>4</v>
      </c>
      <c r="CN40" s="262">
        <v>28</v>
      </c>
      <c r="CO40" s="262">
        <v>12</v>
      </c>
      <c r="CP40" s="262">
        <v>17</v>
      </c>
      <c r="CQ40" s="262">
        <v>19</v>
      </c>
      <c r="CR40" s="262">
        <v>34</v>
      </c>
      <c r="CS40" s="262">
        <v>12</v>
      </c>
      <c r="CT40" s="262">
        <v>23</v>
      </c>
      <c r="CU40" s="262">
        <v>24</v>
      </c>
      <c r="CV40" s="262">
        <v>0</v>
      </c>
      <c r="CW40" s="262">
        <v>0</v>
      </c>
      <c r="CX40" s="262">
        <v>0</v>
      </c>
      <c r="CY40" s="262">
        <v>0</v>
      </c>
      <c r="CZ40" s="262">
        <v>0</v>
      </c>
      <c r="DA40" s="262">
        <v>0</v>
      </c>
      <c r="DB40" s="262">
        <v>0</v>
      </c>
      <c r="DC40" s="262">
        <v>0</v>
      </c>
      <c r="DD40" s="262">
        <v>0</v>
      </c>
      <c r="DE40" s="262">
        <v>0</v>
      </c>
      <c r="DF40" s="262">
        <v>0</v>
      </c>
      <c r="DG40" s="262">
        <v>0</v>
      </c>
      <c r="DH40" s="262">
        <v>0</v>
      </c>
      <c r="DI40" s="262">
        <v>0</v>
      </c>
      <c r="DJ40" s="262">
        <v>0</v>
      </c>
      <c r="DK40" s="262">
        <v>0</v>
      </c>
      <c r="DL40" s="262">
        <v>4</v>
      </c>
      <c r="DM40" s="262">
        <v>2</v>
      </c>
      <c r="DN40" s="262">
        <v>1</v>
      </c>
      <c r="DO40" s="262">
        <v>1</v>
      </c>
      <c r="DP40" s="262">
        <v>4</v>
      </c>
      <c r="DQ40" s="262">
        <v>4</v>
      </c>
      <c r="DR40" s="262">
        <v>36</v>
      </c>
      <c r="DS40" s="262">
        <v>1</v>
      </c>
      <c r="DT40" s="262">
        <v>1</v>
      </c>
      <c r="DU40" s="262">
        <v>1</v>
      </c>
      <c r="DV40" s="262">
        <v>1</v>
      </c>
      <c r="DW40" s="262">
        <v>1</v>
      </c>
      <c r="DX40" s="262">
        <v>1</v>
      </c>
      <c r="DY40" s="262">
        <v>1</v>
      </c>
      <c r="DZ40" s="262">
        <v>0</v>
      </c>
      <c r="EA40" s="262">
        <v>0</v>
      </c>
      <c r="EB40" s="262">
        <v>0</v>
      </c>
      <c r="EC40" s="262">
        <v>0</v>
      </c>
      <c r="ED40" s="262">
        <v>0</v>
      </c>
      <c r="EE40" s="262">
        <v>0</v>
      </c>
      <c r="EF40" s="262">
        <v>0</v>
      </c>
      <c r="EG40" s="262">
        <v>0</v>
      </c>
      <c r="EH40" s="262">
        <v>0</v>
      </c>
      <c r="EI40" s="262">
        <v>0</v>
      </c>
      <c r="EJ40" s="262">
        <v>0</v>
      </c>
      <c r="EK40" s="262">
        <v>0</v>
      </c>
      <c r="EL40" s="262">
        <v>0</v>
      </c>
      <c r="EM40" s="262">
        <v>0</v>
      </c>
      <c r="EN40" s="262">
        <v>0</v>
      </c>
      <c r="EO40" s="296">
        <v>0</v>
      </c>
      <c r="EP40" s="262" t="s">
        <v>247</v>
      </c>
      <c r="EQ40" s="262" t="s">
        <v>247</v>
      </c>
      <c r="ER40" s="262" t="s">
        <v>247</v>
      </c>
      <c r="ES40" s="262" t="s">
        <v>247</v>
      </c>
      <c r="ET40" s="262" t="s">
        <v>247</v>
      </c>
      <c r="EU40" s="262" t="s">
        <v>247</v>
      </c>
      <c r="EV40" s="262" t="s">
        <v>247</v>
      </c>
      <c r="EW40" s="262" t="s">
        <v>247</v>
      </c>
      <c r="EX40" s="262" t="s">
        <v>247</v>
      </c>
      <c r="EY40" s="262" t="s">
        <v>247</v>
      </c>
      <c r="EZ40" s="262" t="s">
        <v>247</v>
      </c>
      <c r="FA40" s="262" t="s">
        <v>286</v>
      </c>
      <c r="FB40" s="262" t="s">
        <v>286</v>
      </c>
      <c r="FC40" s="262" t="s">
        <v>286</v>
      </c>
      <c r="FD40" s="262">
        <v>0</v>
      </c>
      <c r="FE40" s="262">
        <v>0</v>
      </c>
      <c r="FF40" s="262">
        <v>0</v>
      </c>
      <c r="FG40" s="262">
        <v>0</v>
      </c>
      <c r="FH40" s="262">
        <v>0</v>
      </c>
      <c r="FI40" s="262">
        <v>0</v>
      </c>
      <c r="FJ40" s="262">
        <v>0</v>
      </c>
      <c r="FK40" s="262">
        <v>0</v>
      </c>
      <c r="FL40" s="262">
        <v>0</v>
      </c>
      <c r="FM40" s="262">
        <v>0</v>
      </c>
      <c r="FN40" s="262">
        <v>0</v>
      </c>
      <c r="FO40" s="262">
        <v>0</v>
      </c>
      <c r="FP40" s="262">
        <v>0</v>
      </c>
      <c r="FQ40" s="262">
        <v>0</v>
      </c>
      <c r="FR40" s="262">
        <v>0</v>
      </c>
      <c r="FS40" s="296">
        <v>0</v>
      </c>
      <c r="FT40" s="240"/>
      <c r="FU40" s="297"/>
      <c r="FX40" s="232"/>
      <c r="GF40" s="231"/>
      <c r="GY40" s="231"/>
      <c r="HE40" s="232"/>
    </row>
    <row r="41" spans="1:221" s="234" customFormat="1" ht="12">
      <c r="A41" s="234">
        <f t="shared" si="2"/>
        <v>41</v>
      </c>
      <c r="B41" s="235"/>
      <c r="C41" s="262">
        <v>41</v>
      </c>
      <c r="D41" s="262">
        <v>1909240034</v>
      </c>
      <c r="E41" s="262" t="s">
        <v>113</v>
      </c>
      <c r="F41" s="263" t="s">
        <v>398</v>
      </c>
      <c r="G41" s="263" t="s">
        <v>114</v>
      </c>
      <c r="H41" s="264" t="s">
        <v>430</v>
      </c>
      <c r="I41" s="263" t="s">
        <v>425</v>
      </c>
      <c r="J41" s="263" t="s">
        <v>208</v>
      </c>
      <c r="K41" s="264" t="s">
        <v>450</v>
      </c>
      <c r="L41" s="264">
        <v>-2250</v>
      </c>
      <c r="M41" s="262">
        <v>2900</v>
      </c>
      <c r="N41" s="262">
        <v>0</v>
      </c>
      <c r="O41" s="262">
        <v>0</v>
      </c>
      <c r="P41" s="262">
        <v>600</v>
      </c>
      <c r="Q41" s="262">
        <v>1400</v>
      </c>
      <c r="R41" s="262">
        <v>700</v>
      </c>
      <c r="S41" s="262">
        <v>1338</v>
      </c>
      <c r="T41" s="262">
        <v>1400</v>
      </c>
      <c r="U41" s="262"/>
      <c r="V41" s="262"/>
      <c r="W41" s="262" t="s">
        <v>451</v>
      </c>
      <c r="X41" s="262">
        <v>0</v>
      </c>
      <c r="Y41" s="262" t="s">
        <v>452</v>
      </c>
      <c r="Z41" s="262">
        <v>0</v>
      </c>
      <c r="AA41" s="282">
        <v>0</v>
      </c>
      <c r="AB41" s="282">
        <v>0</v>
      </c>
      <c r="AC41" s="262">
        <v>0</v>
      </c>
      <c r="AD41" s="262">
        <v>0</v>
      </c>
      <c r="AE41" s="262"/>
      <c r="AF41" s="262"/>
      <c r="AG41" s="262"/>
      <c r="AH41" s="262"/>
      <c r="AI41" s="262"/>
      <c r="AJ41" s="262">
        <v>0.15</v>
      </c>
      <c r="AK41" s="262">
        <v>300</v>
      </c>
      <c r="AL41" s="262" t="s">
        <v>201</v>
      </c>
      <c r="AM41" s="262" t="s">
        <v>201</v>
      </c>
      <c r="AN41" s="262" t="s">
        <v>201</v>
      </c>
      <c r="AO41" s="262" t="s">
        <v>113</v>
      </c>
      <c r="AP41" s="262">
        <v>147</v>
      </c>
      <c r="AQ41" s="262">
        <v>31.5</v>
      </c>
      <c r="AR41" s="262">
        <v>21</v>
      </c>
      <c r="AS41" s="262">
        <v>10.5</v>
      </c>
      <c r="AT41" s="262">
        <v>0.3</v>
      </c>
      <c r="AU41" s="262">
        <v>600</v>
      </c>
      <c r="AV41" s="262" t="s">
        <v>193</v>
      </c>
      <c r="AW41" s="262" t="s">
        <v>193</v>
      </c>
      <c r="AX41" s="262" t="s">
        <v>220</v>
      </c>
      <c r="AY41" s="262" t="s">
        <v>113</v>
      </c>
      <c r="AZ41" s="262">
        <v>294</v>
      </c>
      <c r="BA41" s="262">
        <v>63</v>
      </c>
      <c r="BB41" s="262">
        <v>42</v>
      </c>
      <c r="BC41" s="262">
        <v>21</v>
      </c>
      <c r="BD41" s="262">
        <v>0.3</v>
      </c>
      <c r="BE41" s="262">
        <v>600</v>
      </c>
      <c r="BF41" s="262" t="s">
        <v>254</v>
      </c>
      <c r="BG41" s="262" t="s">
        <v>254</v>
      </c>
      <c r="BH41" s="262" t="s">
        <v>220</v>
      </c>
      <c r="BI41" s="262" t="s">
        <v>113</v>
      </c>
      <c r="BJ41" s="262">
        <v>294</v>
      </c>
      <c r="BK41" s="262">
        <v>63</v>
      </c>
      <c r="BL41" s="262">
        <v>42</v>
      </c>
      <c r="BM41" s="262">
        <v>21</v>
      </c>
      <c r="BN41" s="262">
        <v>0.25</v>
      </c>
      <c r="BO41" s="262">
        <v>500</v>
      </c>
      <c r="BP41" s="262" t="s">
        <v>220</v>
      </c>
      <c r="BQ41" s="262" t="s">
        <v>220</v>
      </c>
      <c r="BR41" s="262" t="s">
        <v>220</v>
      </c>
      <c r="BS41" s="262" t="s">
        <v>113</v>
      </c>
      <c r="BT41" s="262">
        <v>245</v>
      </c>
      <c r="BU41" s="262">
        <v>52.5</v>
      </c>
      <c r="BV41" s="262">
        <v>35</v>
      </c>
      <c r="BW41" s="262">
        <v>17.5</v>
      </c>
      <c r="BX41" s="262">
        <v>0</v>
      </c>
      <c r="BY41" s="262">
        <v>0</v>
      </c>
      <c r="BZ41" s="262">
        <v>0</v>
      </c>
      <c r="CA41" s="262">
        <v>0</v>
      </c>
      <c r="CB41" s="262">
        <v>0</v>
      </c>
      <c r="CC41" s="262">
        <v>0</v>
      </c>
      <c r="CD41" s="262">
        <v>0</v>
      </c>
      <c r="CE41" s="262">
        <v>0</v>
      </c>
      <c r="CF41" s="262">
        <v>0</v>
      </c>
      <c r="CG41" s="262">
        <v>0</v>
      </c>
      <c r="CH41" s="262">
        <v>1</v>
      </c>
      <c r="CI41" s="262">
        <v>6</v>
      </c>
      <c r="CJ41" s="262">
        <v>7</v>
      </c>
      <c r="CK41" s="262">
        <v>9</v>
      </c>
      <c r="CL41" s="262">
        <v>3</v>
      </c>
      <c r="CM41" s="262">
        <v>4</v>
      </c>
      <c r="CN41" s="262">
        <v>28</v>
      </c>
      <c r="CO41" s="262">
        <v>12</v>
      </c>
      <c r="CP41" s="262">
        <v>17</v>
      </c>
      <c r="CQ41" s="262">
        <v>19</v>
      </c>
      <c r="CR41" s="262">
        <v>34</v>
      </c>
      <c r="CS41" s="262">
        <v>12</v>
      </c>
      <c r="CT41" s="262">
        <v>23</v>
      </c>
      <c r="CU41" s="262">
        <v>24</v>
      </c>
      <c r="CV41" s="262">
        <v>0</v>
      </c>
      <c r="CW41" s="262">
        <v>0</v>
      </c>
      <c r="CX41" s="262">
        <v>0</v>
      </c>
      <c r="CY41" s="262">
        <v>0</v>
      </c>
      <c r="CZ41" s="262">
        <v>0</v>
      </c>
      <c r="DA41" s="262">
        <v>0</v>
      </c>
      <c r="DB41" s="262">
        <v>0</v>
      </c>
      <c r="DC41" s="262">
        <v>0</v>
      </c>
      <c r="DD41" s="262">
        <v>0</v>
      </c>
      <c r="DE41" s="262">
        <v>0</v>
      </c>
      <c r="DF41" s="262">
        <v>0</v>
      </c>
      <c r="DG41" s="262">
        <v>0</v>
      </c>
      <c r="DH41" s="262">
        <v>0</v>
      </c>
      <c r="DI41" s="262">
        <v>0</v>
      </c>
      <c r="DJ41" s="262">
        <v>0</v>
      </c>
      <c r="DK41" s="262">
        <v>0</v>
      </c>
      <c r="DL41" s="262">
        <v>4</v>
      </c>
      <c r="DM41" s="262">
        <v>2</v>
      </c>
      <c r="DN41" s="262">
        <v>1</v>
      </c>
      <c r="DO41" s="262">
        <v>1</v>
      </c>
      <c r="DP41" s="262">
        <v>4</v>
      </c>
      <c r="DQ41" s="262">
        <v>4</v>
      </c>
      <c r="DR41" s="262">
        <v>36</v>
      </c>
      <c r="DS41" s="262">
        <v>1</v>
      </c>
      <c r="DT41" s="262">
        <v>1</v>
      </c>
      <c r="DU41" s="262">
        <v>1</v>
      </c>
      <c r="DV41" s="262">
        <v>1</v>
      </c>
      <c r="DW41" s="262">
        <v>1</v>
      </c>
      <c r="DX41" s="262">
        <v>1</v>
      </c>
      <c r="DY41" s="262">
        <v>1</v>
      </c>
      <c r="DZ41" s="262">
        <v>0</v>
      </c>
      <c r="EA41" s="262">
        <v>0</v>
      </c>
      <c r="EB41" s="262">
        <v>0</v>
      </c>
      <c r="EC41" s="262">
        <v>0</v>
      </c>
      <c r="ED41" s="262">
        <v>0</v>
      </c>
      <c r="EE41" s="262">
        <v>0</v>
      </c>
      <c r="EF41" s="262">
        <v>0</v>
      </c>
      <c r="EG41" s="262">
        <v>0</v>
      </c>
      <c r="EH41" s="262">
        <v>0</v>
      </c>
      <c r="EI41" s="262">
        <v>0</v>
      </c>
      <c r="EJ41" s="262">
        <v>0</v>
      </c>
      <c r="EK41" s="262">
        <v>0</v>
      </c>
      <c r="EL41" s="262">
        <v>0</v>
      </c>
      <c r="EM41" s="262">
        <v>0</v>
      </c>
      <c r="EN41" s="262">
        <v>0</v>
      </c>
      <c r="EO41" s="296">
        <v>0</v>
      </c>
      <c r="EP41" s="262" t="s">
        <v>247</v>
      </c>
      <c r="EQ41" s="262" t="s">
        <v>247</v>
      </c>
      <c r="ER41" s="262" t="s">
        <v>247</v>
      </c>
      <c r="ES41" s="262" t="s">
        <v>247</v>
      </c>
      <c r="ET41" s="262" t="s">
        <v>247</v>
      </c>
      <c r="EU41" s="262" t="s">
        <v>247</v>
      </c>
      <c r="EV41" s="262" t="s">
        <v>247</v>
      </c>
      <c r="EW41" s="262" t="s">
        <v>247</v>
      </c>
      <c r="EX41" s="262" t="s">
        <v>247</v>
      </c>
      <c r="EY41" s="262" t="s">
        <v>247</v>
      </c>
      <c r="EZ41" s="262" t="s">
        <v>247</v>
      </c>
      <c r="FA41" s="262" t="s">
        <v>286</v>
      </c>
      <c r="FB41" s="262" t="s">
        <v>286</v>
      </c>
      <c r="FC41" s="262" t="s">
        <v>286</v>
      </c>
      <c r="FD41" s="262">
        <v>0</v>
      </c>
      <c r="FE41" s="262">
        <v>0</v>
      </c>
      <c r="FF41" s="262">
        <v>0</v>
      </c>
      <c r="FG41" s="262">
        <v>0</v>
      </c>
      <c r="FH41" s="262">
        <v>0</v>
      </c>
      <c r="FI41" s="262">
        <v>0</v>
      </c>
      <c r="FJ41" s="262">
        <v>0</v>
      </c>
      <c r="FK41" s="262">
        <v>0</v>
      </c>
      <c r="FL41" s="262">
        <v>0</v>
      </c>
      <c r="FM41" s="262">
        <v>0</v>
      </c>
      <c r="FN41" s="262">
        <v>0</v>
      </c>
      <c r="FO41" s="262">
        <v>0</v>
      </c>
      <c r="FP41" s="262">
        <v>0</v>
      </c>
      <c r="FQ41" s="262">
        <v>0</v>
      </c>
      <c r="FR41" s="262">
        <v>0</v>
      </c>
      <c r="FS41" s="296">
        <v>0</v>
      </c>
      <c r="FT41" s="297"/>
      <c r="FU41" s="297"/>
      <c r="FX41" s="232"/>
      <c r="GF41" s="231"/>
      <c r="GY41" s="231"/>
      <c r="HE41" s="232"/>
    </row>
    <row r="42" spans="1:221" s="234" customFormat="1" ht="12">
      <c r="A42" s="234">
        <f t="shared" si="2"/>
        <v>42</v>
      </c>
      <c r="B42" s="235"/>
      <c r="C42" s="262">
        <v>42</v>
      </c>
      <c r="D42" s="262">
        <v>1909240035</v>
      </c>
      <c r="E42" s="262" t="s">
        <v>113</v>
      </c>
      <c r="F42" s="263" t="s">
        <v>398</v>
      </c>
      <c r="G42" s="263" t="s">
        <v>114</v>
      </c>
      <c r="H42" s="264" t="s">
        <v>430</v>
      </c>
      <c r="I42" s="263" t="s">
        <v>425</v>
      </c>
      <c r="J42" s="263" t="s">
        <v>208</v>
      </c>
      <c r="K42" s="264" t="s">
        <v>450</v>
      </c>
      <c r="L42" s="264">
        <v>-2250</v>
      </c>
      <c r="M42" s="262">
        <v>2900</v>
      </c>
      <c r="N42" s="262">
        <v>0</v>
      </c>
      <c r="O42" s="262">
        <v>0</v>
      </c>
      <c r="P42" s="262">
        <v>600</v>
      </c>
      <c r="Q42" s="262">
        <v>1400</v>
      </c>
      <c r="R42" s="262">
        <v>700</v>
      </c>
      <c r="S42" s="262">
        <v>1338</v>
      </c>
      <c r="T42" s="262">
        <v>1400</v>
      </c>
      <c r="U42" s="262"/>
      <c r="V42" s="262"/>
      <c r="W42" s="262" t="s">
        <v>451</v>
      </c>
      <c r="X42" s="262">
        <v>0</v>
      </c>
      <c r="Y42" s="262" t="s">
        <v>452</v>
      </c>
      <c r="Z42" s="262">
        <v>0</v>
      </c>
      <c r="AA42" s="282">
        <v>0</v>
      </c>
      <c r="AB42" s="282">
        <v>0</v>
      </c>
      <c r="AC42" s="262">
        <v>0</v>
      </c>
      <c r="AD42" s="262">
        <v>0</v>
      </c>
      <c r="AE42" s="262"/>
      <c r="AF42" s="262"/>
      <c r="AG42" s="262"/>
      <c r="AH42" s="262"/>
      <c r="AI42" s="262"/>
      <c r="AJ42" s="262">
        <v>0.15</v>
      </c>
      <c r="AK42" s="262">
        <v>300</v>
      </c>
      <c r="AL42" s="262" t="s">
        <v>201</v>
      </c>
      <c r="AM42" s="262" t="s">
        <v>201</v>
      </c>
      <c r="AN42" s="262" t="s">
        <v>201</v>
      </c>
      <c r="AO42" s="262" t="s">
        <v>113</v>
      </c>
      <c r="AP42" s="262">
        <v>147</v>
      </c>
      <c r="AQ42" s="262">
        <v>31.5</v>
      </c>
      <c r="AR42" s="262">
        <v>21</v>
      </c>
      <c r="AS42" s="262">
        <v>10.5</v>
      </c>
      <c r="AT42" s="262">
        <v>0.3</v>
      </c>
      <c r="AU42" s="262">
        <v>600</v>
      </c>
      <c r="AV42" s="262" t="s">
        <v>193</v>
      </c>
      <c r="AW42" s="262" t="s">
        <v>193</v>
      </c>
      <c r="AX42" s="262" t="s">
        <v>220</v>
      </c>
      <c r="AY42" s="262" t="s">
        <v>113</v>
      </c>
      <c r="AZ42" s="262">
        <v>294</v>
      </c>
      <c r="BA42" s="262">
        <v>63</v>
      </c>
      <c r="BB42" s="262">
        <v>42</v>
      </c>
      <c r="BC42" s="262">
        <v>21</v>
      </c>
      <c r="BD42" s="262">
        <v>0.3</v>
      </c>
      <c r="BE42" s="262">
        <v>600</v>
      </c>
      <c r="BF42" s="262" t="s">
        <v>254</v>
      </c>
      <c r="BG42" s="262" t="s">
        <v>254</v>
      </c>
      <c r="BH42" s="262" t="s">
        <v>220</v>
      </c>
      <c r="BI42" s="262" t="s">
        <v>113</v>
      </c>
      <c r="BJ42" s="262">
        <v>294</v>
      </c>
      <c r="BK42" s="262">
        <v>63</v>
      </c>
      <c r="BL42" s="262">
        <v>42</v>
      </c>
      <c r="BM42" s="262">
        <v>21</v>
      </c>
      <c r="BN42" s="262">
        <v>0.25</v>
      </c>
      <c r="BO42" s="262">
        <v>500</v>
      </c>
      <c r="BP42" s="262" t="s">
        <v>220</v>
      </c>
      <c r="BQ42" s="262" t="s">
        <v>220</v>
      </c>
      <c r="BR42" s="262" t="s">
        <v>220</v>
      </c>
      <c r="BS42" s="262" t="s">
        <v>113</v>
      </c>
      <c r="BT42" s="262">
        <v>245</v>
      </c>
      <c r="BU42" s="262">
        <v>52.5</v>
      </c>
      <c r="BV42" s="262">
        <v>35</v>
      </c>
      <c r="BW42" s="262">
        <v>17.5</v>
      </c>
      <c r="BX42" s="262">
        <v>0</v>
      </c>
      <c r="BY42" s="262">
        <v>0</v>
      </c>
      <c r="BZ42" s="262">
        <v>0</v>
      </c>
      <c r="CA42" s="262">
        <v>0</v>
      </c>
      <c r="CB42" s="262">
        <v>0</v>
      </c>
      <c r="CC42" s="262">
        <v>0</v>
      </c>
      <c r="CD42" s="262">
        <v>0</v>
      </c>
      <c r="CE42" s="262">
        <v>0</v>
      </c>
      <c r="CF42" s="262">
        <v>0</v>
      </c>
      <c r="CG42" s="262">
        <v>0</v>
      </c>
      <c r="CH42" s="262">
        <v>1</v>
      </c>
      <c r="CI42" s="262">
        <v>6</v>
      </c>
      <c r="CJ42" s="262">
        <v>7</v>
      </c>
      <c r="CK42" s="262">
        <v>9</v>
      </c>
      <c r="CL42" s="262">
        <v>3</v>
      </c>
      <c r="CM42" s="262">
        <v>4</v>
      </c>
      <c r="CN42" s="262">
        <v>28</v>
      </c>
      <c r="CO42" s="262">
        <v>12</v>
      </c>
      <c r="CP42" s="262">
        <v>17</v>
      </c>
      <c r="CQ42" s="262">
        <v>19</v>
      </c>
      <c r="CR42" s="262">
        <v>34</v>
      </c>
      <c r="CS42" s="262">
        <v>12</v>
      </c>
      <c r="CT42" s="262">
        <v>23</v>
      </c>
      <c r="CU42" s="262">
        <v>24</v>
      </c>
      <c r="CV42" s="262">
        <v>0</v>
      </c>
      <c r="CW42" s="262">
        <v>0</v>
      </c>
      <c r="CX42" s="262">
        <v>0</v>
      </c>
      <c r="CY42" s="262">
        <v>0</v>
      </c>
      <c r="CZ42" s="262">
        <v>0</v>
      </c>
      <c r="DA42" s="262">
        <v>0</v>
      </c>
      <c r="DB42" s="262">
        <v>0</v>
      </c>
      <c r="DC42" s="262">
        <v>0</v>
      </c>
      <c r="DD42" s="262">
        <v>0</v>
      </c>
      <c r="DE42" s="262">
        <v>0</v>
      </c>
      <c r="DF42" s="262">
        <v>0</v>
      </c>
      <c r="DG42" s="262">
        <v>0</v>
      </c>
      <c r="DH42" s="262">
        <v>0</v>
      </c>
      <c r="DI42" s="262">
        <v>0</v>
      </c>
      <c r="DJ42" s="262">
        <v>0</v>
      </c>
      <c r="DK42" s="262">
        <v>0</v>
      </c>
      <c r="DL42" s="262">
        <v>4</v>
      </c>
      <c r="DM42" s="262">
        <v>2</v>
      </c>
      <c r="DN42" s="262">
        <v>1</v>
      </c>
      <c r="DO42" s="262">
        <v>1</v>
      </c>
      <c r="DP42" s="262">
        <v>4</v>
      </c>
      <c r="DQ42" s="262">
        <v>4</v>
      </c>
      <c r="DR42" s="262">
        <v>36</v>
      </c>
      <c r="DS42" s="262">
        <v>1</v>
      </c>
      <c r="DT42" s="262">
        <v>1</v>
      </c>
      <c r="DU42" s="262">
        <v>1</v>
      </c>
      <c r="DV42" s="262">
        <v>1</v>
      </c>
      <c r="DW42" s="262">
        <v>1</v>
      </c>
      <c r="DX42" s="262">
        <v>1</v>
      </c>
      <c r="DY42" s="262">
        <v>1</v>
      </c>
      <c r="DZ42" s="262">
        <v>0</v>
      </c>
      <c r="EA42" s="262">
        <v>0</v>
      </c>
      <c r="EB42" s="262">
        <v>0</v>
      </c>
      <c r="EC42" s="262">
        <v>0</v>
      </c>
      <c r="ED42" s="262">
        <v>0</v>
      </c>
      <c r="EE42" s="262">
        <v>0</v>
      </c>
      <c r="EF42" s="262">
        <v>0</v>
      </c>
      <c r="EG42" s="262">
        <v>0</v>
      </c>
      <c r="EH42" s="262">
        <v>0</v>
      </c>
      <c r="EI42" s="262">
        <v>0</v>
      </c>
      <c r="EJ42" s="262">
        <v>0</v>
      </c>
      <c r="EK42" s="262">
        <v>0</v>
      </c>
      <c r="EL42" s="262">
        <v>0</v>
      </c>
      <c r="EM42" s="262">
        <v>0</v>
      </c>
      <c r="EN42" s="262">
        <v>0</v>
      </c>
      <c r="EO42" s="296">
        <v>0</v>
      </c>
      <c r="EP42" s="262" t="s">
        <v>247</v>
      </c>
      <c r="EQ42" s="262" t="s">
        <v>247</v>
      </c>
      <c r="ER42" s="262" t="s">
        <v>247</v>
      </c>
      <c r="ES42" s="262" t="s">
        <v>247</v>
      </c>
      <c r="ET42" s="262" t="s">
        <v>247</v>
      </c>
      <c r="EU42" s="262" t="s">
        <v>247</v>
      </c>
      <c r="EV42" s="262" t="s">
        <v>247</v>
      </c>
      <c r="EW42" s="262" t="s">
        <v>247</v>
      </c>
      <c r="EX42" s="262" t="s">
        <v>247</v>
      </c>
      <c r="EY42" s="262" t="s">
        <v>247</v>
      </c>
      <c r="EZ42" s="262" t="s">
        <v>247</v>
      </c>
      <c r="FA42" s="262" t="s">
        <v>286</v>
      </c>
      <c r="FB42" s="262" t="s">
        <v>286</v>
      </c>
      <c r="FC42" s="262" t="s">
        <v>286</v>
      </c>
      <c r="FD42" s="262">
        <v>0</v>
      </c>
      <c r="FE42" s="262">
        <v>0</v>
      </c>
      <c r="FF42" s="262">
        <v>0</v>
      </c>
      <c r="FG42" s="262">
        <v>0</v>
      </c>
      <c r="FH42" s="262">
        <v>0</v>
      </c>
      <c r="FI42" s="262">
        <v>0</v>
      </c>
      <c r="FJ42" s="262">
        <v>0</v>
      </c>
      <c r="FK42" s="262">
        <v>0</v>
      </c>
      <c r="FL42" s="262">
        <v>0</v>
      </c>
      <c r="FM42" s="262">
        <v>0</v>
      </c>
      <c r="FN42" s="262">
        <v>0</v>
      </c>
      <c r="FO42" s="262">
        <v>0</v>
      </c>
      <c r="FP42" s="262">
        <v>0</v>
      </c>
      <c r="FQ42" s="262">
        <v>0</v>
      </c>
      <c r="FR42" s="262">
        <v>0</v>
      </c>
      <c r="FS42" s="296">
        <v>0</v>
      </c>
      <c r="FT42" s="297"/>
      <c r="FU42" s="297"/>
      <c r="FX42" s="232"/>
      <c r="GF42" s="231"/>
      <c r="GY42" s="231"/>
      <c r="HE42" s="232"/>
    </row>
    <row r="43" spans="1:221" s="234" customFormat="1" ht="12">
      <c r="A43" s="234">
        <f t="shared" si="2"/>
        <v>43</v>
      </c>
      <c r="B43" s="235"/>
      <c r="C43" s="262">
        <v>43</v>
      </c>
      <c r="D43" s="262">
        <v>1909240036</v>
      </c>
      <c r="E43" s="262" t="s">
        <v>113</v>
      </c>
      <c r="F43" s="263" t="s">
        <v>398</v>
      </c>
      <c r="G43" s="263" t="s">
        <v>114</v>
      </c>
      <c r="H43" s="264" t="s">
        <v>430</v>
      </c>
      <c r="I43" s="263" t="s">
        <v>425</v>
      </c>
      <c r="J43" s="263" t="s">
        <v>208</v>
      </c>
      <c r="K43" s="264" t="s">
        <v>450</v>
      </c>
      <c r="L43" s="264">
        <v>-2250</v>
      </c>
      <c r="M43" s="262">
        <v>2900</v>
      </c>
      <c r="N43" s="262">
        <v>0</v>
      </c>
      <c r="O43" s="262">
        <v>0</v>
      </c>
      <c r="P43" s="262">
        <v>600</v>
      </c>
      <c r="Q43" s="262">
        <v>1400</v>
      </c>
      <c r="R43" s="262">
        <v>700</v>
      </c>
      <c r="S43" s="262">
        <v>1338</v>
      </c>
      <c r="T43" s="262">
        <v>1400</v>
      </c>
      <c r="U43" s="262"/>
      <c r="V43" s="262"/>
      <c r="W43" s="262" t="s">
        <v>451</v>
      </c>
      <c r="X43" s="262">
        <v>0</v>
      </c>
      <c r="Y43" s="262" t="s">
        <v>452</v>
      </c>
      <c r="Z43" s="262">
        <v>0</v>
      </c>
      <c r="AA43" s="282">
        <v>0</v>
      </c>
      <c r="AB43" s="282">
        <v>0</v>
      </c>
      <c r="AC43" s="262">
        <v>0</v>
      </c>
      <c r="AD43" s="262">
        <v>0</v>
      </c>
      <c r="AE43" s="262"/>
      <c r="AF43" s="262"/>
      <c r="AG43" s="262"/>
      <c r="AH43" s="262"/>
      <c r="AI43" s="262"/>
      <c r="AJ43" s="262">
        <v>0.15</v>
      </c>
      <c r="AK43" s="262">
        <v>300</v>
      </c>
      <c r="AL43" s="262" t="s">
        <v>201</v>
      </c>
      <c r="AM43" s="262" t="s">
        <v>201</v>
      </c>
      <c r="AN43" s="262" t="s">
        <v>201</v>
      </c>
      <c r="AO43" s="262" t="s">
        <v>113</v>
      </c>
      <c r="AP43" s="262">
        <v>147</v>
      </c>
      <c r="AQ43" s="262">
        <v>31.5</v>
      </c>
      <c r="AR43" s="262">
        <v>21</v>
      </c>
      <c r="AS43" s="262">
        <v>10.5</v>
      </c>
      <c r="AT43" s="262">
        <v>0.3</v>
      </c>
      <c r="AU43" s="262">
        <v>600</v>
      </c>
      <c r="AV43" s="262" t="s">
        <v>193</v>
      </c>
      <c r="AW43" s="262" t="s">
        <v>193</v>
      </c>
      <c r="AX43" s="262" t="s">
        <v>220</v>
      </c>
      <c r="AY43" s="262" t="s">
        <v>113</v>
      </c>
      <c r="AZ43" s="262">
        <v>294</v>
      </c>
      <c r="BA43" s="262">
        <v>63</v>
      </c>
      <c r="BB43" s="262">
        <v>42</v>
      </c>
      <c r="BC43" s="262">
        <v>21</v>
      </c>
      <c r="BD43" s="262">
        <v>0.3</v>
      </c>
      <c r="BE43" s="262">
        <v>600</v>
      </c>
      <c r="BF43" s="262" t="s">
        <v>254</v>
      </c>
      <c r="BG43" s="262" t="s">
        <v>254</v>
      </c>
      <c r="BH43" s="262" t="s">
        <v>220</v>
      </c>
      <c r="BI43" s="262" t="s">
        <v>113</v>
      </c>
      <c r="BJ43" s="262">
        <v>294</v>
      </c>
      <c r="BK43" s="262">
        <v>63</v>
      </c>
      <c r="BL43" s="262">
        <v>42</v>
      </c>
      <c r="BM43" s="262">
        <v>21</v>
      </c>
      <c r="BN43" s="262">
        <v>0.25</v>
      </c>
      <c r="BO43" s="262">
        <v>500</v>
      </c>
      <c r="BP43" s="262" t="s">
        <v>220</v>
      </c>
      <c r="BQ43" s="262" t="s">
        <v>220</v>
      </c>
      <c r="BR43" s="262" t="s">
        <v>220</v>
      </c>
      <c r="BS43" s="262" t="s">
        <v>113</v>
      </c>
      <c r="BT43" s="262">
        <v>245</v>
      </c>
      <c r="BU43" s="262">
        <v>52.5</v>
      </c>
      <c r="BV43" s="262">
        <v>35</v>
      </c>
      <c r="BW43" s="262">
        <v>17.5</v>
      </c>
      <c r="BX43" s="262">
        <v>0</v>
      </c>
      <c r="BY43" s="262">
        <v>0</v>
      </c>
      <c r="BZ43" s="262">
        <v>0</v>
      </c>
      <c r="CA43" s="262">
        <v>0</v>
      </c>
      <c r="CB43" s="262">
        <v>0</v>
      </c>
      <c r="CC43" s="262">
        <v>0</v>
      </c>
      <c r="CD43" s="262">
        <v>0</v>
      </c>
      <c r="CE43" s="262">
        <v>0</v>
      </c>
      <c r="CF43" s="262">
        <v>0</v>
      </c>
      <c r="CG43" s="262">
        <v>0</v>
      </c>
      <c r="CH43" s="262">
        <v>1</v>
      </c>
      <c r="CI43" s="262">
        <v>6</v>
      </c>
      <c r="CJ43" s="262">
        <v>7</v>
      </c>
      <c r="CK43" s="262">
        <v>9</v>
      </c>
      <c r="CL43" s="262">
        <v>3</v>
      </c>
      <c r="CM43" s="262">
        <v>4</v>
      </c>
      <c r="CN43" s="262">
        <v>28</v>
      </c>
      <c r="CO43" s="262">
        <v>12</v>
      </c>
      <c r="CP43" s="262">
        <v>17</v>
      </c>
      <c r="CQ43" s="262">
        <v>19</v>
      </c>
      <c r="CR43" s="262">
        <v>34</v>
      </c>
      <c r="CS43" s="262">
        <v>12</v>
      </c>
      <c r="CT43" s="262">
        <v>23</v>
      </c>
      <c r="CU43" s="262">
        <v>24</v>
      </c>
      <c r="CV43" s="262">
        <v>0</v>
      </c>
      <c r="CW43" s="262">
        <v>0</v>
      </c>
      <c r="CX43" s="262">
        <v>0</v>
      </c>
      <c r="CY43" s="262">
        <v>0</v>
      </c>
      <c r="CZ43" s="262">
        <v>0</v>
      </c>
      <c r="DA43" s="262">
        <v>0</v>
      </c>
      <c r="DB43" s="262">
        <v>0</v>
      </c>
      <c r="DC43" s="262">
        <v>0</v>
      </c>
      <c r="DD43" s="262">
        <v>0</v>
      </c>
      <c r="DE43" s="262">
        <v>0</v>
      </c>
      <c r="DF43" s="262">
        <v>0</v>
      </c>
      <c r="DG43" s="262">
        <v>0</v>
      </c>
      <c r="DH43" s="262">
        <v>0</v>
      </c>
      <c r="DI43" s="262">
        <v>0</v>
      </c>
      <c r="DJ43" s="262">
        <v>0</v>
      </c>
      <c r="DK43" s="262">
        <v>0</v>
      </c>
      <c r="DL43" s="262">
        <v>4</v>
      </c>
      <c r="DM43" s="262">
        <v>2</v>
      </c>
      <c r="DN43" s="262">
        <v>1</v>
      </c>
      <c r="DO43" s="262">
        <v>1</v>
      </c>
      <c r="DP43" s="262">
        <v>4</v>
      </c>
      <c r="DQ43" s="262">
        <v>4</v>
      </c>
      <c r="DR43" s="262">
        <v>36</v>
      </c>
      <c r="DS43" s="262">
        <v>1</v>
      </c>
      <c r="DT43" s="262">
        <v>1</v>
      </c>
      <c r="DU43" s="262">
        <v>1</v>
      </c>
      <c r="DV43" s="262">
        <v>1</v>
      </c>
      <c r="DW43" s="262">
        <v>1</v>
      </c>
      <c r="DX43" s="262">
        <v>1</v>
      </c>
      <c r="DY43" s="262">
        <v>1</v>
      </c>
      <c r="DZ43" s="262">
        <v>0</v>
      </c>
      <c r="EA43" s="262">
        <v>0</v>
      </c>
      <c r="EB43" s="262">
        <v>0</v>
      </c>
      <c r="EC43" s="262">
        <v>0</v>
      </c>
      <c r="ED43" s="262">
        <v>0</v>
      </c>
      <c r="EE43" s="262">
        <v>0</v>
      </c>
      <c r="EF43" s="262">
        <v>0</v>
      </c>
      <c r="EG43" s="262">
        <v>0</v>
      </c>
      <c r="EH43" s="262">
        <v>0</v>
      </c>
      <c r="EI43" s="262">
        <v>0</v>
      </c>
      <c r="EJ43" s="262">
        <v>0</v>
      </c>
      <c r="EK43" s="262">
        <v>0</v>
      </c>
      <c r="EL43" s="262">
        <v>0</v>
      </c>
      <c r="EM43" s="262">
        <v>0</v>
      </c>
      <c r="EN43" s="262">
        <v>0</v>
      </c>
      <c r="EO43" s="296">
        <v>0</v>
      </c>
      <c r="EP43" s="262" t="s">
        <v>247</v>
      </c>
      <c r="EQ43" s="262" t="s">
        <v>247</v>
      </c>
      <c r="ER43" s="262" t="s">
        <v>247</v>
      </c>
      <c r="ES43" s="262" t="s">
        <v>247</v>
      </c>
      <c r="ET43" s="262" t="s">
        <v>247</v>
      </c>
      <c r="EU43" s="262" t="s">
        <v>247</v>
      </c>
      <c r="EV43" s="262" t="s">
        <v>247</v>
      </c>
      <c r="EW43" s="262" t="s">
        <v>247</v>
      </c>
      <c r="EX43" s="262" t="s">
        <v>247</v>
      </c>
      <c r="EY43" s="262" t="s">
        <v>247</v>
      </c>
      <c r="EZ43" s="262" t="s">
        <v>247</v>
      </c>
      <c r="FA43" s="262" t="s">
        <v>286</v>
      </c>
      <c r="FB43" s="262" t="s">
        <v>286</v>
      </c>
      <c r="FC43" s="262" t="s">
        <v>286</v>
      </c>
      <c r="FD43" s="262">
        <v>0</v>
      </c>
      <c r="FE43" s="262">
        <v>0</v>
      </c>
      <c r="FF43" s="262">
        <v>0</v>
      </c>
      <c r="FG43" s="262">
        <v>0</v>
      </c>
      <c r="FH43" s="262">
        <v>0</v>
      </c>
      <c r="FI43" s="262">
        <v>0</v>
      </c>
      <c r="FJ43" s="262">
        <v>0</v>
      </c>
      <c r="FK43" s="262">
        <v>0</v>
      </c>
      <c r="FL43" s="262">
        <v>0</v>
      </c>
      <c r="FM43" s="262">
        <v>0</v>
      </c>
      <c r="FN43" s="262">
        <v>0</v>
      </c>
      <c r="FO43" s="262">
        <v>0</v>
      </c>
      <c r="FP43" s="262">
        <v>0</v>
      </c>
      <c r="FQ43" s="262">
        <v>0</v>
      </c>
      <c r="FR43" s="262">
        <v>0</v>
      </c>
      <c r="FS43" s="296">
        <v>0</v>
      </c>
      <c r="FT43" s="297"/>
      <c r="FU43" s="297"/>
      <c r="GF43" s="231"/>
      <c r="GY43" s="231"/>
    </row>
    <row r="44" spans="1:221" s="234" customFormat="1" ht="12">
      <c r="A44" s="234">
        <f t="shared" si="2"/>
        <v>44</v>
      </c>
      <c r="B44" s="235"/>
      <c r="C44" s="262">
        <v>44</v>
      </c>
      <c r="D44" s="262">
        <v>1909240037</v>
      </c>
      <c r="E44" s="262" t="s">
        <v>113</v>
      </c>
      <c r="F44" s="263" t="s">
        <v>398</v>
      </c>
      <c r="G44" s="263" t="s">
        <v>114</v>
      </c>
      <c r="H44" s="264" t="s">
        <v>430</v>
      </c>
      <c r="I44" s="263" t="s">
        <v>425</v>
      </c>
      <c r="J44" s="263" t="s">
        <v>208</v>
      </c>
      <c r="K44" s="264" t="s">
        <v>450</v>
      </c>
      <c r="L44" s="264">
        <v>-2250</v>
      </c>
      <c r="M44" s="262">
        <v>2900</v>
      </c>
      <c r="N44" s="262">
        <v>0</v>
      </c>
      <c r="O44" s="262">
        <v>0</v>
      </c>
      <c r="P44" s="262">
        <v>600</v>
      </c>
      <c r="Q44" s="262">
        <v>1400</v>
      </c>
      <c r="R44" s="262">
        <v>700</v>
      </c>
      <c r="S44" s="262">
        <v>1338</v>
      </c>
      <c r="T44" s="262">
        <v>1400</v>
      </c>
      <c r="U44" s="262"/>
      <c r="V44" s="262"/>
      <c r="W44" s="262" t="s">
        <v>451</v>
      </c>
      <c r="X44" s="262">
        <v>0</v>
      </c>
      <c r="Y44" s="262" t="s">
        <v>452</v>
      </c>
      <c r="Z44" s="262">
        <v>0</v>
      </c>
      <c r="AA44" s="282">
        <v>0</v>
      </c>
      <c r="AB44" s="282">
        <v>0</v>
      </c>
      <c r="AC44" s="262">
        <v>0</v>
      </c>
      <c r="AD44" s="262">
        <v>0</v>
      </c>
      <c r="AE44" s="262"/>
      <c r="AF44" s="262"/>
      <c r="AG44" s="262"/>
      <c r="AH44" s="262"/>
      <c r="AI44" s="262"/>
      <c r="AJ44" s="262">
        <v>0.15</v>
      </c>
      <c r="AK44" s="262">
        <v>300</v>
      </c>
      <c r="AL44" s="262" t="s">
        <v>201</v>
      </c>
      <c r="AM44" s="262" t="s">
        <v>201</v>
      </c>
      <c r="AN44" s="262" t="s">
        <v>201</v>
      </c>
      <c r="AO44" s="262" t="s">
        <v>113</v>
      </c>
      <c r="AP44" s="262">
        <v>147</v>
      </c>
      <c r="AQ44" s="262">
        <v>31.5</v>
      </c>
      <c r="AR44" s="262">
        <v>21</v>
      </c>
      <c r="AS44" s="262">
        <v>10.5</v>
      </c>
      <c r="AT44" s="262">
        <v>0.3</v>
      </c>
      <c r="AU44" s="262">
        <v>600</v>
      </c>
      <c r="AV44" s="262" t="s">
        <v>193</v>
      </c>
      <c r="AW44" s="262" t="s">
        <v>193</v>
      </c>
      <c r="AX44" s="262" t="s">
        <v>220</v>
      </c>
      <c r="AY44" s="262" t="s">
        <v>113</v>
      </c>
      <c r="AZ44" s="262">
        <v>294</v>
      </c>
      <c r="BA44" s="262">
        <v>63</v>
      </c>
      <c r="BB44" s="262">
        <v>42</v>
      </c>
      <c r="BC44" s="262">
        <v>21</v>
      </c>
      <c r="BD44" s="262">
        <v>0.3</v>
      </c>
      <c r="BE44" s="262">
        <v>600</v>
      </c>
      <c r="BF44" s="262" t="s">
        <v>254</v>
      </c>
      <c r="BG44" s="262" t="s">
        <v>254</v>
      </c>
      <c r="BH44" s="262" t="s">
        <v>220</v>
      </c>
      <c r="BI44" s="262" t="s">
        <v>113</v>
      </c>
      <c r="BJ44" s="262">
        <v>294</v>
      </c>
      <c r="BK44" s="262">
        <v>63</v>
      </c>
      <c r="BL44" s="262">
        <v>42</v>
      </c>
      <c r="BM44" s="262">
        <v>21</v>
      </c>
      <c r="BN44" s="262">
        <v>0.25</v>
      </c>
      <c r="BO44" s="262">
        <v>500</v>
      </c>
      <c r="BP44" s="262" t="s">
        <v>220</v>
      </c>
      <c r="BQ44" s="262" t="s">
        <v>220</v>
      </c>
      <c r="BR44" s="262" t="s">
        <v>220</v>
      </c>
      <c r="BS44" s="262" t="s">
        <v>113</v>
      </c>
      <c r="BT44" s="262">
        <v>245</v>
      </c>
      <c r="BU44" s="262">
        <v>52.5</v>
      </c>
      <c r="BV44" s="262">
        <v>35</v>
      </c>
      <c r="BW44" s="262">
        <v>17.5</v>
      </c>
      <c r="BX44" s="262">
        <v>0</v>
      </c>
      <c r="BY44" s="262">
        <v>0</v>
      </c>
      <c r="BZ44" s="262">
        <v>0</v>
      </c>
      <c r="CA44" s="262">
        <v>0</v>
      </c>
      <c r="CB44" s="262">
        <v>0</v>
      </c>
      <c r="CC44" s="262">
        <v>0</v>
      </c>
      <c r="CD44" s="262">
        <v>0</v>
      </c>
      <c r="CE44" s="262">
        <v>0</v>
      </c>
      <c r="CF44" s="262">
        <v>0</v>
      </c>
      <c r="CG44" s="262">
        <v>0</v>
      </c>
      <c r="CH44" s="262">
        <v>1</v>
      </c>
      <c r="CI44" s="262">
        <v>6</v>
      </c>
      <c r="CJ44" s="262">
        <v>7</v>
      </c>
      <c r="CK44" s="262">
        <v>9</v>
      </c>
      <c r="CL44" s="262">
        <v>3</v>
      </c>
      <c r="CM44" s="262">
        <v>4</v>
      </c>
      <c r="CN44" s="262">
        <v>28</v>
      </c>
      <c r="CO44" s="262">
        <v>12</v>
      </c>
      <c r="CP44" s="262">
        <v>17</v>
      </c>
      <c r="CQ44" s="262">
        <v>19</v>
      </c>
      <c r="CR44" s="262">
        <v>34</v>
      </c>
      <c r="CS44" s="262">
        <v>12</v>
      </c>
      <c r="CT44" s="262">
        <v>23</v>
      </c>
      <c r="CU44" s="262">
        <v>24</v>
      </c>
      <c r="CV44" s="262">
        <v>0</v>
      </c>
      <c r="CW44" s="262">
        <v>0</v>
      </c>
      <c r="CX44" s="262">
        <v>0</v>
      </c>
      <c r="CY44" s="262">
        <v>0</v>
      </c>
      <c r="CZ44" s="262">
        <v>0</v>
      </c>
      <c r="DA44" s="262">
        <v>0</v>
      </c>
      <c r="DB44" s="262">
        <v>0</v>
      </c>
      <c r="DC44" s="262">
        <v>0</v>
      </c>
      <c r="DD44" s="262">
        <v>0</v>
      </c>
      <c r="DE44" s="262">
        <v>0</v>
      </c>
      <c r="DF44" s="262">
        <v>0</v>
      </c>
      <c r="DG44" s="262">
        <v>0</v>
      </c>
      <c r="DH44" s="262">
        <v>0</v>
      </c>
      <c r="DI44" s="262">
        <v>0</v>
      </c>
      <c r="DJ44" s="262">
        <v>0</v>
      </c>
      <c r="DK44" s="262">
        <v>0</v>
      </c>
      <c r="DL44" s="262">
        <v>4</v>
      </c>
      <c r="DM44" s="262">
        <v>2</v>
      </c>
      <c r="DN44" s="262">
        <v>1</v>
      </c>
      <c r="DO44" s="262">
        <v>1</v>
      </c>
      <c r="DP44" s="262">
        <v>4</v>
      </c>
      <c r="DQ44" s="262">
        <v>4</v>
      </c>
      <c r="DR44" s="262">
        <v>36</v>
      </c>
      <c r="DS44" s="262">
        <v>1</v>
      </c>
      <c r="DT44" s="262">
        <v>1</v>
      </c>
      <c r="DU44" s="262">
        <v>1</v>
      </c>
      <c r="DV44" s="262">
        <v>1</v>
      </c>
      <c r="DW44" s="262">
        <v>1</v>
      </c>
      <c r="DX44" s="262">
        <v>1</v>
      </c>
      <c r="DY44" s="262">
        <v>1</v>
      </c>
      <c r="DZ44" s="262">
        <v>0</v>
      </c>
      <c r="EA44" s="262">
        <v>0</v>
      </c>
      <c r="EB44" s="262">
        <v>0</v>
      </c>
      <c r="EC44" s="262">
        <v>0</v>
      </c>
      <c r="ED44" s="262">
        <v>0</v>
      </c>
      <c r="EE44" s="262">
        <v>0</v>
      </c>
      <c r="EF44" s="262">
        <v>0</v>
      </c>
      <c r="EG44" s="262">
        <v>0</v>
      </c>
      <c r="EH44" s="262">
        <v>0</v>
      </c>
      <c r="EI44" s="262">
        <v>0</v>
      </c>
      <c r="EJ44" s="262">
        <v>0</v>
      </c>
      <c r="EK44" s="262">
        <v>0</v>
      </c>
      <c r="EL44" s="262">
        <v>0</v>
      </c>
      <c r="EM44" s="262">
        <v>0</v>
      </c>
      <c r="EN44" s="262">
        <v>0</v>
      </c>
      <c r="EO44" s="296">
        <v>0</v>
      </c>
      <c r="EP44" s="262" t="s">
        <v>247</v>
      </c>
      <c r="EQ44" s="262" t="s">
        <v>247</v>
      </c>
      <c r="ER44" s="262" t="s">
        <v>247</v>
      </c>
      <c r="ES44" s="262" t="s">
        <v>247</v>
      </c>
      <c r="ET44" s="262" t="s">
        <v>247</v>
      </c>
      <c r="EU44" s="262" t="s">
        <v>247</v>
      </c>
      <c r="EV44" s="262" t="s">
        <v>247</v>
      </c>
      <c r="EW44" s="262" t="s">
        <v>247</v>
      </c>
      <c r="EX44" s="262" t="s">
        <v>247</v>
      </c>
      <c r="EY44" s="262" t="s">
        <v>247</v>
      </c>
      <c r="EZ44" s="262" t="s">
        <v>247</v>
      </c>
      <c r="FA44" s="262" t="s">
        <v>286</v>
      </c>
      <c r="FB44" s="262" t="s">
        <v>286</v>
      </c>
      <c r="FC44" s="262" t="s">
        <v>286</v>
      </c>
      <c r="FD44" s="262">
        <v>0</v>
      </c>
      <c r="FE44" s="262">
        <v>0</v>
      </c>
      <c r="FF44" s="262">
        <v>0</v>
      </c>
      <c r="FG44" s="262">
        <v>0</v>
      </c>
      <c r="FH44" s="262">
        <v>0</v>
      </c>
      <c r="FI44" s="262">
        <v>0</v>
      </c>
      <c r="FJ44" s="262">
        <v>0</v>
      </c>
      <c r="FK44" s="262">
        <v>0</v>
      </c>
      <c r="FL44" s="262">
        <v>0</v>
      </c>
      <c r="FM44" s="262">
        <v>0</v>
      </c>
      <c r="FN44" s="262">
        <v>0</v>
      </c>
      <c r="FO44" s="262">
        <v>0</v>
      </c>
      <c r="FP44" s="262">
        <v>0</v>
      </c>
      <c r="FQ44" s="262">
        <v>0</v>
      </c>
      <c r="FR44" s="262">
        <v>0</v>
      </c>
      <c r="FS44" s="296">
        <v>0</v>
      </c>
      <c r="FT44" s="297"/>
      <c r="FU44" s="297"/>
      <c r="GF44" s="231"/>
      <c r="GY44" s="231"/>
    </row>
    <row r="45" spans="1:221" s="234" customFormat="1" ht="12">
      <c r="A45" s="234">
        <f t="shared" si="2"/>
        <v>45</v>
      </c>
      <c r="B45" s="235"/>
      <c r="C45" s="262">
        <v>45</v>
      </c>
      <c r="D45" s="262">
        <v>1909270038</v>
      </c>
      <c r="E45" s="262" t="s">
        <v>220</v>
      </c>
      <c r="F45" s="263" t="s">
        <v>415</v>
      </c>
      <c r="G45" s="263" t="s">
        <v>114</v>
      </c>
      <c r="H45" s="264" t="s">
        <v>430</v>
      </c>
      <c r="I45" s="263" t="s">
        <v>425</v>
      </c>
      <c r="J45" s="263" t="s">
        <v>208</v>
      </c>
      <c r="K45" s="264" t="s">
        <v>430</v>
      </c>
      <c r="L45" s="264">
        <v>-450</v>
      </c>
      <c r="M45" s="262">
        <v>0</v>
      </c>
      <c r="N45" s="262">
        <v>0</v>
      </c>
      <c r="O45" s="262">
        <v>0</v>
      </c>
      <c r="P45" s="262">
        <v>1470</v>
      </c>
      <c r="Q45" s="262">
        <v>3430</v>
      </c>
      <c r="R45" s="262">
        <v>700</v>
      </c>
      <c r="S45" s="262">
        <v>985</v>
      </c>
      <c r="T45" s="262">
        <v>1745</v>
      </c>
      <c r="U45" s="262"/>
      <c r="V45" s="262"/>
      <c r="W45" s="262" t="s">
        <v>453</v>
      </c>
      <c r="X45" s="262">
        <v>0</v>
      </c>
      <c r="Y45" s="262" t="s">
        <v>454</v>
      </c>
      <c r="Z45" s="262">
        <v>0</v>
      </c>
      <c r="AA45" s="282">
        <v>0</v>
      </c>
      <c r="AB45" s="282">
        <v>0</v>
      </c>
      <c r="AC45" s="262">
        <v>0</v>
      </c>
      <c r="AD45" s="262">
        <v>0</v>
      </c>
      <c r="AE45" s="262"/>
      <c r="AF45" s="262"/>
      <c r="AG45" s="262"/>
      <c r="AH45" s="262"/>
      <c r="AI45" s="262"/>
      <c r="AJ45" s="262">
        <v>0.6</v>
      </c>
      <c r="AK45" s="262">
        <v>2940</v>
      </c>
      <c r="AL45" s="262" t="s">
        <v>220</v>
      </c>
      <c r="AM45" s="262" t="s">
        <v>220</v>
      </c>
      <c r="AN45" s="262" t="s">
        <v>220</v>
      </c>
      <c r="AO45" s="262" t="s">
        <v>113</v>
      </c>
      <c r="AP45" s="262">
        <v>732.9</v>
      </c>
      <c r="AQ45" s="262">
        <v>157.05000000000001</v>
      </c>
      <c r="AR45" s="262">
        <v>104.7</v>
      </c>
      <c r="AS45" s="262">
        <v>52.35</v>
      </c>
      <c r="AT45" s="262">
        <v>0.4</v>
      </c>
      <c r="AU45" s="262">
        <v>1960</v>
      </c>
      <c r="AV45" s="262" t="s">
        <v>201</v>
      </c>
      <c r="AW45" s="262" t="s">
        <v>201</v>
      </c>
      <c r="AX45" s="262" t="s">
        <v>201</v>
      </c>
      <c r="AY45" s="262" t="s">
        <v>113</v>
      </c>
      <c r="AZ45" s="262">
        <v>488.6</v>
      </c>
      <c r="BA45" s="262">
        <v>104.7</v>
      </c>
      <c r="BB45" s="262">
        <v>69.8</v>
      </c>
      <c r="BC45" s="262">
        <v>34.9</v>
      </c>
      <c r="BD45" s="262">
        <v>0</v>
      </c>
      <c r="BE45" s="262">
        <v>0</v>
      </c>
      <c r="BF45" s="262">
        <v>0</v>
      </c>
      <c r="BG45" s="262">
        <v>0</v>
      </c>
      <c r="BH45" s="262">
        <v>0</v>
      </c>
      <c r="BI45" s="262">
        <v>0</v>
      </c>
      <c r="BJ45" s="262">
        <v>0</v>
      </c>
      <c r="BK45" s="262">
        <v>0</v>
      </c>
      <c r="BL45" s="262">
        <v>0</v>
      </c>
      <c r="BM45" s="262">
        <v>0</v>
      </c>
      <c r="BN45" s="262">
        <v>0</v>
      </c>
      <c r="BO45" s="262">
        <v>0</v>
      </c>
      <c r="BP45" s="262">
        <v>0</v>
      </c>
      <c r="BQ45" s="262">
        <v>0</v>
      </c>
      <c r="BR45" s="262">
        <v>0</v>
      </c>
      <c r="BS45" s="262">
        <v>0</v>
      </c>
      <c r="BT45" s="262">
        <v>0</v>
      </c>
      <c r="BU45" s="262">
        <v>0</v>
      </c>
      <c r="BV45" s="262">
        <v>0</v>
      </c>
      <c r="BW45" s="262">
        <v>0</v>
      </c>
      <c r="BX45" s="262">
        <v>0</v>
      </c>
      <c r="BY45" s="262">
        <v>0</v>
      </c>
      <c r="BZ45" s="262">
        <v>0</v>
      </c>
      <c r="CA45" s="262">
        <v>0</v>
      </c>
      <c r="CB45" s="262">
        <v>0</v>
      </c>
      <c r="CC45" s="262">
        <v>0</v>
      </c>
      <c r="CD45" s="262">
        <v>0</v>
      </c>
      <c r="CE45" s="262">
        <v>0</v>
      </c>
      <c r="CF45" s="262">
        <v>0</v>
      </c>
      <c r="CG45" s="262">
        <v>0</v>
      </c>
      <c r="CH45" s="262">
        <v>1</v>
      </c>
      <c r="CI45" s="262">
        <v>6</v>
      </c>
      <c r="CJ45" s="262">
        <v>7</v>
      </c>
      <c r="CK45" s="262">
        <v>9</v>
      </c>
      <c r="CL45" s="262">
        <v>3</v>
      </c>
      <c r="CM45" s="262">
        <v>4</v>
      </c>
      <c r="CN45" s="262">
        <v>28</v>
      </c>
      <c r="CO45" s="262">
        <v>12</v>
      </c>
      <c r="CP45" s="262">
        <v>17</v>
      </c>
      <c r="CQ45" s="262">
        <v>19</v>
      </c>
      <c r="CR45" s="262">
        <v>34</v>
      </c>
      <c r="CS45" s="262">
        <v>23</v>
      </c>
      <c r="CT45" s="262">
        <v>24</v>
      </c>
      <c r="CU45" s="262">
        <v>0</v>
      </c>
      <c r="CV45" s="262">
        <v>0</v>
      </c>
      <c r="CW45" s="262">
        <v>0</v>
      </c>
      <c r="CX45" s="262">
        <v>0</v>
      </c>
      <c r="CY45" s="262">
        <v>0</v>
      </c>
      <c r="CZ45" s="262">
        <v>0</v>
      </c>
      <c r="DA45" s="262">
        <v>0</v>
      </c>
      <c r="DB45" s="262">
        <v>0</v>
      </c>
      <c r="DC45" s="262">
        <v>0</v>
      </c>
      <c r="DD45" s="262">
        <v>0</v>
      </c>
      <c r="DE45" s="262">
        <v>0</v>
      </c>
      <c r="DF45" s="262">
        <v>0</v>
      </c>
      <c r="DG45" s="262">
        <v>0</v>
      </c>
      <c r="DH45" s="262">
        <v>0</v>
      </c>
      <c r="DI45" s="262">
        <v>0</v>
      </c>
      <c r="DJ45" s="262">
        <v>0</v>
      </c>
      <c r="DK45" s="262">
        <v>0</v>
      </c>
      <c r="DL45" s="262">
        <v>4</v>
      </c>
      <c r="DM45" s="262">
        <v>2</v>
      </c>
      <c r="DN45" s="262">
        <v>1</v>
      </c>
      <c r="DO45" s="262">
        <v>1</v>
      </c>
      <c r="DP45" s="262">
        <v>4</v>
      </c>
      <c r="DQ45" s="262">
        <v>4</v>
      </c>
      <c r="DR45" s="262">
        <v>36</v>
      </c>
      <c r="DS45" s="262">
        <v>1</v>
      </c>
      <c r="DT45" s="262">
        <v>1</v>
      </c>
      <c r="DU45" s="262">
        <v>1</v>
      </c>
      <c r="DV45" s="262">
        <v>1</v>
      </c>
      <c r="DW45" s="262">
        <v>1</v>
      </c>
      <c r="DX45" s="262">
        <v>1</v>
      </c>
      <c r="DY45" s="262">
        <v>0</v>
      </c>
      <c r="DZ45" s="262">
        <v>0</v>
      </c>
      <c r="EA45" s="262">
        <v>0</v>
      </c>
      <c r="EB45" s="262">
        <v>0</v>
      </c>
      <c r="EC45" s="262">
        <v>0</v>
      </c>
      <c r="ED45" s="262">
        <v>0</v>
      </c>
      <c r="EE45" s="262">
        <v>0</v>
      </c>
      <c r="EF45" s="262">
        <v>0</v>
      </c>
      <c r="EG45" s="262">
        <v>0</v>
      </c>
      <c r="EH45" s="262">
        <v>0</v>
      </c>
      <c r="EI45" s="262">
        <v>0</v>
      </c>
      <c r="EJ45" s="262">
        <v>0</v>
      </c>
      <c r="EK45" s="262">
        <v>0</v>
      </c>
      <c r="EL45" s="262">
        <v>0</v>
      </c>
      <c r="EM45" s="262">
        <v>0</v>
      </c>
      <c r="EN45" s="262">
        <v>0</v>
      </c>
      <c r="EO45" s="296">
        <v>0</v>
      </c>
      <c r="EP45" s="262" t="s">
        <v>247</v>
      </c>
      <c r="EQ45" s="262" t="s">
        <v>247</v>
      </c>
      <c r="ER45" s="262" t="s">
        <v>247</v>
      </c>
      <c r="ES45" s="262" t="s">
        <v>247</v>
      </c>
      <c r="ET45" s="262" t="s">
        <v>247</v>
      </c>
      <c r="EU45" s="262" t="s">
        <v>247</v>
      </c>
      <c r="EV45" s="262" t="s">
        <v>247</v>
      </c>
      <c r="EW45" s="262" t="s">
        <v>247</v>
      </c>
      <c r="EX45" s="262" t="s">
        <v>247</v>
      </c>
      <c r="EY45" s="262" t="s">
        <v>247</v>
      </c>
      <c r="EZ45" s="262" t="s">
        <v>247</v>
      </c>
      <c r="FA45" s="262" t="s">
        <v>286</v>
      </c>
      <c r="FB45" s="262" t="s">
        <v>286</v>
      </c>
      <c r="FC45" s="262">
        <v>0</v>
      </c>
      <c r="FD45" s="262">
        <v>0</v>
      </c>
      <c r="FE45" s="262">
        <v>0</v>
      </c>
      <c r="FF45" s="262">
        <v>0</v>
      </c>
      <c r="FG45" s="262">
        <v>0</v>
      </c>
      <c r="FH45" s="262">
        <v>0</v>
      </c>
      <c r="FI45" s="262">
        <v>0</v>
      </c>
      <c r="FJ45" s="262">
        <v>0</v>
      </c>
      <c r="FK45" s="262">
        <v>0</v>
      </c>
      <c r="FL45" s="262">
        <v>0</v>
      </c>
      <c r="FM45" s="262">
        <v>0</v>
      </c>
      <c r="FN45" s="262">
        <v>0</v>
      </c>
      <c r="FO45" s="262">
        <v>0</v>
      </c>
      <c r="FP45" s="262">
        <v>0</v>
      </c>
      <c r="FQ45" s="262">
        <v>0</v>
      </c>
      <c r="FR45" s="262">
        <v>0</v>
      </c>
      <c r="FS45" s="296">
        <v>0</v>
      </c>
      <c r="FT45" s="297"/>
      <c r="FU45" s="297"/>
      <c r="GY45" s="231"/>
    </row>
    <row r="46" spans="1:221" s="234" customFormat="1" ht="12">
      <c r="A46" s="234">
        <f t="shared" si="2"/>
        <v>46</v>
      </c>
      <c r="B46" s="235"/>
      <c r="C46" s="262">
        <v>46</v>
      </c>
      <c r="D46" s="262">
        <v>1909280039</v>
      </c>
      <c r="E46" s="262" t="s">
        <v>113</v>
      </c>
      <c r="F46" s="263" t="s">
        <v>393</v>
      </c>
      <c r="G46" s="263" t="s">
        <v>114</v>
      </c>
      <c r="H46" s="264" t="s">
        <v>352</v>
      </c>
      <c r="I46" s="263" t="s">
        <v>370</v>
      </c>
      <c r="J46" s="263" t="s">
        <v>123</v>
      </c>
      <c r="K46" s="264" t="s">
        <v>352</v>
      </c>
      <c r="L46" s="264">
        <v>0</v>
      </c>
      <c r="M46" s="262">
        <v>0</v>
      </c>
      <c r="N46" s="262">
        <v>0</v>
      </c>
      <c r="O46" s="262">
        <v>0</v>
      </c>
      <c r="P46" s="262">
        <v>1680</v>
      </c>
      <c r="Q46" s="262">
        <v>3920</v>
      </c>
      <c r="R46" s="262">
        <v>850</v>
      </c>
      <c r="S46" s="262">
        <v>881</v>
      </c>
      <c r="T46" s="262">
        <v>2189</v>
      </c>
      <c r="U46" s="262"/>
      <c r="V46" s="262"/>
      <c r="W46" s="262" t="s">
        <v>416</v>
      </c>
      <c r="X46" s="262">
        <v>0</v>
      </c>
      <c r="Y46" s="262" t="s">
        <v>455</v>
      </c>
      <c r="Z46" s="262">
        <v>0</v>
      </c>
      <c r="AA46" s="282">
        <v>0</v>
      </c>
      <c r="AB46" s="282">
        <v>0</v>
      </c>
      <c r="AC46" s="262">
        <v>0</v>
      </c>
      <c r="AD46" s="262">
        <v>0</v>
      </c>
      <c r="AE46" s="262"/>
      <c r="AF46" s="262"/>
      <c r="AG46" s="262"/>
      <c r="AH46" s="262"/>
      <c r="AI46" s="262"/>
      <c r="AJ46" s="262">
        <v>1</v>
      </c>
      <c r="AK46" s="262">
        <v>5600</v>
      </c>
      <c r="AL46" s="262" t="s">
        <v>113</v>
      </c>
      <c r="AM46" s="262" t="s">
        <v>113</v>
      </c>
      <c r="AN46" s="262" t="s">
        <v>113</v>
      </c>
      <c r="AO46" s="262" t="s">
        <v>113</v>
      </c>
      <c r="AP46" s="262">
        <v>1532.3</v>
      </c>
      <c r="AQ46" s="262">
        <v>328.35</v>
      </c>
      <c r="AR46" s="262">
        <v>218.9</v>
      </c>
      <c r="AS46" s="262">
        <v>109.45</v>
      </c>
      <c r="AT46" s="262">
        <v>0</v>
      </c>
      <c r="AU46" s="262">
        <v>0</v>
      </c>
      <c r="AV46" s="262">
        <v>0</v>
      </c>
      <c r="AW46" s="262">
        <v>0</v>
      </c>
      <c r="AX46" s="262">
        <v>0</v>
      </c>
      <c r="AY46" s="262">
        <v>0</v>
      </c>
      <c r="AZ46" s="262">
        <v>0</v>
      </c>
      <c r="BA46" s="262">
        <v>0</v>
      </c>
      <c r="BB46" s="262">
        <v>0</v>
      </c>
      <c r="BC46" s="262">
        <v>0</v>
      </c>
      <c r="BD46" s="262">
        <v>0</v>
      </c>
      <c r="BE46" s="262">
        <v>0</v>
      </c>
      <c r="BF46" s="262">
        <v>0</v>
      </c>
      <c r="BG46" s="262">
        <v>0</v>
      </c>
      <c r="BH46" s="262">
        <v>0</v>
      </c>
      <c r="BI46" s="262">
        <v>0</v>
      </c>
      <c r="BJ46" s="262">
        <v>0</v>
      </c>
      <c r="BK46" s="262">
        <v>0</v>
      </c>
      <c r="BL46" s="262">
        <v>0</v>
      </c>
      <c r="BM46" s="262">
        <v>0</v>
      </c>
      <c r="BN46" s="262">
        <v>0</v>
      </c>
      <c r="BO46" s="262">
        <v>0</v>
      </c>
      <c r="BP46" s="262">
        <v>0</v>
      </c>
      <c r="BQ46" s="262">
        <v>0</v>
      </c>
      <c r="BR46" s="262">
        <v>0</v>
      </c>
      <c r="BS46" s="262">
        <v>0</v>
      </c>
      <c r="BT46" s="262">
        <v>0</v>
      </c>
      <c r="BU46" s="262">
        <v>0</v>
      </c>
      <c r="BV46" s="262">
        <v>0</v>
      </c>
      <c r="BW46" s="262">
        <v>0</v>
      </c>
      <c r="BX46" s="262">
        <v>0</v>
      </c>
      <c r="BY46" s="262">
        <v>0</v>
      </c>
      <c r="BZ46" s="262">
        <v>0</v>
      </c>
      <c r="CA46" s="262">
        <v>0</v>
      </c>
      <c r="CB46" s="262">
        <v>0</v>
      </c>
      <c r="CC46" s="262">
        <v>0</v>
      </c>
      <c r="CD46" s="262">
        <v>0</v>
      </c>
      <c r="CE46" s="262">
        <v>0</v>
      </c>
      <c r="CF46" s="262">
        <v>0</v>
      </c>
      <c r="CG46" s="262">
        <v>0</v>
      </c>
      <c r="CH46" s="262">
        <v>28</v>
      </c>
      <c r="CI46" s="262">
        <v>3</v>
      </c>
      <c r="CJ46" s="262">
        <v>4</v>
      </c>
      <c r="CK46" s="262">
        <v>9</v>
      </c>
      <c r="CL46" s="262">
        <v>12</v>
      </c>
      <c r="CM46" s="262">
        <v>13</v>
      </c>
      <c r="CN46" s="262">
        <v>7</v>
      </c>
      <c r="CO46" s="262">
        <v>1</v>
      </c>
      <c r="CP46" s="262">
        <v>29</v>
      </c>
      <c r="CQ46" s="262">
        <v>2</v>
      </c>
      <c r="CR46" s="262">
        <v>19</v>
      </c>
      <c r="CS46" s="262">
        <v>17</v>
      </c>
      <c r="CT46" s="262">
        <v>0</v>
      </c>
      <c r="CU46" s="262">
        <v>0</v>
      </c>
      <c r="CV46" s="262">
        <v>0</v>
      </c>
      <c r="CW46" s="262">
        <v>0</v>
      </c>
      <c r="CX46" s="262">
        <v>0</v>
      </c>
      <c r="CY46" s="262">
        <v>0</v>
      </c>
      <c r="CZ46" s="262">
        <v>0</v>
      </c>
      <c r="DA46" s="262">
        <v>0</v>
      </c>
      <c r="DB46" s="262">
        <v>0</v>
      </c>
      <c r="DC46" s="262">
        <v>0</v>
      </c>
      <c r="DD46" s="262">
        <v>0</v>
      </c>
      <c r="DE46" s="262">
        <v>0</v>
      </c>
      <c r="DF46" s="262">
        <v>0</v>
      </c>
      <c r="DG46" s="262">
        <v>0</v>
      </c>
      <c r="DH46" s="262">
        <v>0</v>
      </c>
      <c r="DI46" s="262">
        <v>0</v>
      </c>
      <c r="DJ46" s="262">
        <v>0</v>
      </c>
      <c r="DK46" s="262">
        <v>0</v>
      </c>
      <c r="DL46" s="262">
        <v>40</v>
      </c>
      <c r="DM46" s="262">
        <v>5</v>
      </c>
      <c r="DN46" s="262">
        <v>5</v>
      </c>
      <c r="DO46" s="262">
        <v>1</v>
      </c>
      <c r="DP46" s="262">
        <v>1</v>
      </c>
      <c r="DQ46" s="262">
        <v>1</v>
      </c>
      <c r="DR46" s="262">
        <v>1</v>
      </c>
      <c r="DS46" s="262">
        <v>5</v>
      </c>
      <c r="DT46" s="262">
        <v>1</v>
      </c>
      <c r="DU46" s="262">
        <v>3</v>
      </c>
      <c r="DV46" s="262">
        <v>1</v>
      </c>
      <c r="DW46" s="262">
        <v>1</v>
      </c>
      <c r="DX46" s="262">
        <v>0</v>
      </c>
      <c r="DY46" s="262">
        <v>0</v>
      </c>
      <c r="DZ46" s="262">
        <v>0</v>
      </c>
      <c r="EA46" s="262">
        <v>0</v>
      </c>
      <c r="EB46" s="262">
        <v>0</v>
      </c>
      <c r="EC46" s="262">
        <v>0</v>
      </c>
      <c r="ED46" s="262">
        <v>0</v>
      </c>
      <c r="EE46" s="262">
        <v>0</v>
      </c>
      <c r="EF46" s="262">
        <v>0</v>
      </c>
      <c r="EG46" s="262">
        <v>0</v>
      </c>
      <c r="EH46" s="262">
        <v>0</v>
      </c>
      <c r="EI46" s="262">
        <v>0</v>
      </c>
      <c r="EJ46" s="262">
        <v>0</v>
      </c>
      <c r="EK46" s="262">
        <v>0</v>
      </c>
      <c r="EL46" s="262">
        <v>0</v>
      </c>
      <c r="EM46" s="262">
        <v>0</v>
      </c>
      <c r="EN46" s="262">
        <v>0</v>
      </c>
      <c r="EO46" s="296">
        <v>0</v>
      </c>
      <c r="EP46" s="262" t="s">
        <v>247</v>
      </c>
      <c r="EQ46" s="262" t="s">
        <v>247</v>
      </c>
      <c r="ER46" s="262" t="s">
        <v>247</v>
      </c>
      <c r="ES46" s="262" t="s">
        <v>247</v>
      </c>
      <c r="ET46" s="262" t="s">
        <v>247</v>
      </c>
      <c r="EU46" s="262" t="s">
        <v>286</v>
      </c>
      <c r="EV46" s="262" t="s">
        <v>286</v>
      </c>
      <c r="EW46" s="262" t="s">
        <v>247</v>
      </c>
      <c r="EX46" s="262" t="s">
        <v>247</v>
      </c>
      <c r="EY46" s="262" t="s">
        <v>247</v>
      </c>
      <c r="EZ46" s="262" t="s">
        <v>247</v>
      </c>
      <c r="FA46" s="262" t="s">
        <v>247</v>
      </c>
      <c r="FB46" s="262">
        <v>0</v>
      </c>
      <c r="FC46" s="262">
        <v>0</v>
      </c>
      <c r="FD46" s="262">
        <v>0</v>
      </c>
      <c r="FE46" s="262">
        <v>0</v>
      </c>
      <c r="FF46" s="262">
        <v>0</v>
      </c>
      <c r="FG46" s="262">
        <v>0</v>
      </c>
      <c r="FH46" s="262">
        <v>0</v>
      </c>
      <c r="FI46" s="262">
        <v>0</v>
      </c>
      <c r="FJ46" s="262">
        <v>0</v>
      </c>
      <c r="FK46" s="262">
        <v>0</v>
      </c>
      <c r="FL46" s="262">
        <v>0</v>
      </c>
      <c r="FM46" s="262">
        <v>0</v>
      </c>
      <c r="FN46" s="262">
        <v>0</v>
      </c>
      <c r="FO46" s="262">
        <v>0</v>
      </c>
      <c r="FP46" s="262">
        <v>0</v>
      </c>
      <c r="FQ46" s="262">
        <v>0</v>
      </c>
      <c r="FR46" s="262">
        <v>0</v>
      </c>
      <c r="FS46" s="296">
        <v>0</v>
      </c>
      <c r="FT46" s="297"/>
      <c r="FU46" s="297"/>
    </row>
    <row r="47" spans="1:221" s="234" customFormat="1" ht="12">
      <c r="A47" s="234">
        <f t="shared" si="2"/>
        <v>47</v>
      </c>
      <c r="B47" s="235"/>
      <c r="C47" s="262">
        <v>47</v>
      </c>
      <c r="D47" s="262">
        <v>1909280040</v>
      </c>
      <c r="E47" s="262" t="s">
        <v>113</v>
      </c>
      <c r="F47" s="263" t="s">
        <v>393</v>
      </c>
      <c r="G47" s="263" t="s">
        <v>114</v>
      </c>
      <c r="H47" s="264" t="s">
        <v>352</v>
      </c>
      <c r="I47" s="263" t="s">
        <v>370</v>
      </c>
      <c r="J47" s="263" t="s">
        <v>123</v>
      </c>
      <c r="K47" s="264" t="s">
        <v>352</v>
      </c>
      <c r="L47" s="264">
        <v>0</v>
      </c>
      <c r="M47" s="262">
        <v>0</v>
      </c>
      <c r="N47" s="262">
        <v>0</v>
      </c>
      <c r="O47" s="262">
        <v>0</v>
      </c>
      <c r="P47" s="262">
        <v>1680</v>
      </c>
      <c r="Q47" s="262">
        <v>3920</v>
      </c>
      <c r="R47" s="262">
        <v>850</v>
      </c>
      <c r="S47" s="262">
        <v>881</v>
      </c>
      <c r="T47" s="262">
        <v>2189</v>
      </c>
      <c r="U47" s="262"/>
      <c r="V47" s="262"/>
      <c r="W47" s="262" t="s">
        <v>416</v>
      </c>
      <c r="X47" s="262">
        <v>0</v>
      </c>
      <c r="Y47" s="262" t="s">
        <v>455</v>
      </c>
      <c r="Z47" s="262">
        <v>0</v>
      </c>
      <c r="AA47" s="282">
        <v>0</v>
      </c>
      <c r="AB47" s="282">
        <v>0</v>
      </c>
      <c r="AC47" s="262">
        <v>0</v>
      </c>
      <c r="AD47" s="262">
        <v>0</v>
      </c>
      <c r="AE47" s="262"/>
      <c r="AF47" s="262"/>
      <c r="AG47" s="262"/>
      <c r="AH47" s="262"/>
      <c r="AI47" s="262"/>
      <c r="AJ47" s="262">
        <v>1</v>
      </c>
      <c r="AK47" s="262">
        <v>5600</v>
      </c>
      <c r="AL47" s="262" t="s">
        <v>113</v>
      </c>
      <c r="AM47" s="262" t="s">
        <v>113</v>
      </c>
      <c r="AN47" s="262" t="s">
        <v>113</v>
      </c>
      <c r="AO47" s="262" t="s">
        <v>113</v>
      </c>
      <c r="AP47" s="262">
        <v>1532.3</v>
      </c>
      <c r="AQ47" s="262">
        <v>328.35</v>
      </c>
      <c r="AR47" s="262">
        <v>218.9</v>
      </c>
      <c r="AS47" s="262">
        <v>109.45</v>
      </c>
      <c r="AT47" s="262">
        <v>0</v>
      </c>
      <c r="AU47" s="262">
        <v>0</v>
      </c>
      <c r="AV47" s="262">
        <v>0</v>
      </c>
      <c r="AW47" s="262">
        <v>0</v>
      </c>
      <c r="AX47" s="262">
        <v>0</v>
      </c>
      <c r="AY47" s="262">
        <v>0</v>
      </c>
      <c r="AZ47" s="262">
        <v>0</v>
      </c>
      <c r="BA47" s="262">
        <v>0</v>
      </c>
      <c r="BB47" s="262">
        <v>0</v>
      </c>
      <c r="BC47" s="262">
        <v>0</v>
      </c>
      <c r="BD47" s="262">
        <v>0</v>
      </c>
      <c r="BE47" s="262">
        <v>0</v>
      </c>
      <c r="BF47" s="262">
        <v>0</v>
      </c>
      <c r="BG47" s="262">
        <v>0</v>
      </c>
      <c r="BH47" s="262">
        <v>0</v>
      </c>
      <c r="BI47" s="262">
        <v>0</v>
      </c>
      <c r="BJ47" s="262">
        <v>0</v>
      </c>
      <c r="BK47" s="262">
        <v>0</v>
      </c>
      <c r="BL47" s="262">
        <v>0</v>
      </c>
      <c r="BM47" s="262">
        <v>0</v>
      </c>
      <c r="BN47" s="262">
        <v>0</v>
      </c>
      <c r="BO47" s="262">
        <v>0</v>
      </c>
      <c r="BP47" s="262">
        <v>0</v>
      </c>
      <c r="BQ47" s="262">
        <v>0</v>
      </c>
      <c r="BR47" s="262">
        <v>0</v>
      </c>
      <c r="BS47" s="262">
        <v>0</v>
      </c>
      <c r="BT47" s="262">
        <v>0</v>
      </c>
      <c r="BU47" s="262">
        <v>0</v>
      </c>
      <c r="BV47" s="262">
        <v>0</v>
      </c>
      <c r="BW47" s="262">
        <v>0</v>
      </c>
      <c r="BX47" s="262">
        <v>0</v>
      </c>
      <c r="BY47" s="262">
        <v>0</v>
      </c>
      <c r="BZ47" s="262">
        <v>0</v>
      </c>
      <c r="CA47" s="262">
        <v>0</v>
      </c>
      <c r="CB47" s="262">
        <v>0</v>
      </c>
      <c r="CC47" s="262">
        <v>0</v>
      </c>
      <c r="CD47" s="262">
        <v>0</v>
      </c>
      <c r="CE47" s="262">
        <v>0</v>
      </c>
      <c r="CF47" s="262">
        <v>0</v>
      </c>
      <c r="CG47" s="262">
        <v>0</v>
      </c>
      <c r="CH47" s="262">
        <v>28</v>
      </c>
      <c r="CI47" s="262">
        <v>3</v>
      </c>
      <c r="CJ47" s="262">
        <v>4</v>
      </c>
      <c r="CK47" s="262">
        <v>9</v>
      </c>
      <c r="CL47" s="262">
        <v>12</v>
      </c>
      <c r="CM47" s="262">
        <v>13</v>
      </c>
      <c r="CN47" s="262">
        <v>7</v>
      </c>
      <c r="CO47" s="262">
        <v>1</v>
      </c>
      <c r="CP47" s="262">
        <v>29</v>
      </c>
      <c r="CQ47" s="262">
        <v>2</v>
      </c>
      <c r="CR47" s="262">
        <v>19</v>
      </c>
      <c r="CS47" s="262">
        <v>17</v>
      </c>
      <c r="CT47" s="262">
        <v>0</v>
      </c>
      <c r="CU47" s="262">
        <v>0</v>
      </c>
      <c r="CV47" s="262">
        <v>0</v>
      </c>
      <c r="CW47" s="262">
        <v>0</v>
      </c>
      <c r="CX47" s="262">
        <v>0</v>
      </c>
      <c r="CY47" s="262">
        <v>0</v>
      </c>
      <c r="CZ47" s="262">
        <v>0</v>
      </c>
      <c r="DA47" s="262">
        <v>0</v>
      </c>
      <c r="DB47" s="262">
        <v>0</v>
      </c>
      <c r="DC47" s="262">
        <v>0</v>
      </c>
      <c r="DD47" s="262">
        <v>0</v>
      </c>
      <c r="DE47" s="262">
        <v>0</v>
      </c>
      <c r="DF47" s="262">
        <v>0</v>
      </c>
      <c r="DG47" s="262">
        <v>0</v>
      </c>
      <c r="DH47" s="262">
        <v>0</v>
      </c>
      <c r="DI47" s="262">
        <v>0</v>
      </c>
      <c r="DJ47" s="262">
        <v>0</v>
      </c>
      <c r="DK47" s="262">
        <v>0</v>
      </c>
      <c r="DL47" s="262">
        <v>40</v>
      </c>
      <c r="DM47" s="262">
        <v>5</v>
      </c>
      <c r="DN47" s="262">
        <v>5</v>
      </c>
      <c r="DO47" s="262">
        <v>1</v>
      </c>
      <c r="DP47" s="262">
        <v>1</v>
      </c>
      <c r="DQ47" s="262">
        <v>1</v>
      </c>
      <c r="DR47" s="262">
        <v>1</v>
      </c>
      <c r="DS47" s="262">
        <v>5</v>
      </c>
      <c r="DT47" s="262">
        <v>1</v>
      </c>
      <c r="DU47" s="262">
        <v>3</v>
      </c>
      <c r="DV47" s="262">
        <v>1</v>
      </c>
      <c r="DW47" s="262">
        <v>1</v>
      </c>
      <c r="DX47" s="262">
        <v>0</v>
      </c>
      <c r="DY47" s="262">
        <v>0</v>
      </c>
      <c r="DZ47" s="262">
        <v>0</v>
      </c>
      <c r="EA47" s="262">
        <v>0</v>
      </c>
      <c r="EB47" s="262">
        <v>0</v>
      </c>
      <c r="EC47" s="262">
        <v>0</v>
      </c>
      <c r="ED47" s="262">
        <v>0</v>
      </c>
      <c r="EE47" s="262">
        <v>0</v>
      </c>
      <c r="EF47" s="262">
        <v>0</v>
      </c>
      <c r="EG47" s="262">
        <v>0</v>
      </c>
      <c r="EH47" s="262">
        <v>0</v>
      </c>
      <c r="EI47" s="262">
        <v>0</v>
      </c>
      <c r="EJ47" s="262">
        <v>0</v>
      </c>
      <c r="EK47" s="262">
        <v>0</v>
      </c>
      <c r="EL47" s="262">
        <v>0</v>
      </c>
      <c r="EM47" s="262">
        <v>0</v>
      </c>
      <c r="EN47" s="262">
        <v>0</v>
      </c>
      <c r="EO47" s="296">
        <v>0</v>
      </c>
      <c r="EP47" s="262" t="s">
        <v>247</v>
      </c>
      <c r="EQ47" s="262" t="s">
        <v>247</v>
      </c>
      <c r="ER47" s="262" t="s">
        <v>247</v>
      </c>
      <c r="ES47" s="262" t="s">
        <v>247</v>
      </c>
      <c r="ET47" s="262" t="s">
        <v>247</v>
      </c>
      <c r="EU47" s="262" t="s">
        <v>286</v>
      </c>
      <c r="EV47" s="262" t="s">
        <v>286</v>
      </c>
      <c r="EW47" s="262" t="s">
        <v>247</v>
      </c>
      <c r="EX47" s="262" t="s">
        <v>247</v>
      </c>
      <c r="EY47" s="262" t="s">
        <v>247</v>
      </c>
      <c r="EZ47" s="262" t="s">
        <v>247</v>
      </c>
      <c r="FA47" s="262" t="s">
        <v>247</v>
      </c>
      <c r="FB47" s="262">
        <v>0</v>
      </c>
      <c r="FC47" s="262">
        <v>0</v>
      </c>
      <c r="FD47" s="262">
        <v>0</v>
      </c>
      <c r="FE47" s="262">
        <v>0</v>
      </c>
      <c r="FF47" s="262">
        <v>0</v>
      </c>
      <c r="FG47" s="262">
        <v>0</v>
      </c>
      <c r="FH47" s="262">
        <v>0</v>
      </c>
      <c r="FI47" s="262">
        <v>0</v>
      </c>
      <c r="FJ47" s="262">
        <v>0</v>
      </c>
      <c r="FK47" s="262">
        <v>0</v>
      </c>
      <c r="FL47" s="262">
        <v>0</v>
      </c>
      <c r="FM47" s="262">
        <v>0</v>
      </c>
      <c r="FN47" s="262">
        <v>0</v>
      </c>
      <c r="FO47" s="262">
        <v>0</v>
      </c>
      <c r="FP47" s="262">
        <v>0</v>
      </c>
      <c r="FQ47" s="262">
        <v>0</v>
      </c>
      <c r="FR47" s="262">
        <v>0</v>
      </c>
      <c r="FS47" s="296">
        <v>0</v>
      </c>
      <c r="FT47" s="297"/>
      <c r="FU47" s="297"/>
    </row>
    <row r="48" spans="1:221" s="234" customFormat="1" ht="12">
      <c r="A48" s="234">
        <f t="shared" si="2"/>
        <v>48</v>
      </c>
      <c r="B48" s="235"/>
      <c r="C48" s="262">
        <v>48</v>
      </c>
      <c r="D48" s="262">
        <v>1909280041</v>
      </c>
      <c r="E48" s="262" t="s">
        <v>113</v>
      </c>
      <c r="F48" s="263" t="s">
        <v>393</v>
      </c>
      <c r="G48" s="263" t="s">
        <v>114</v>
      </c>
      <c r="H48" s="264" t="s">
        <v>352</v>
      </c>
      <c r="I48" s="263" t="s">
        <v>370</v>
      </c>
      <c r="J48" s="263" t="s">
        <v>123</v>
      </c>
      <c r="K48" s="264" t="s">
        <v>352</v>
      </c>
      <c r="L48" s="264">
        <v>0</v>
      </c>
      <c r="M48" s="262">
        <v>0</v>
      </c>
      <c r="N48" s="262">
        <v>0</v>
      </c>
      <c r="O48" s="262">
        <v>0</v>
      </c>
      <c r="P48" s="262">
        <v>1680</v>
      </c>
      <c r="Q48" s="262">
        <v>3920</v>
      </c>
      <c r="R48" s="262">
        <v>850</v>
      </c>
      <c r="S48" s="262">
        <v>881</v>
      </c>
      <c r="T48" s="262">
        <v>2189</v>
      </c>
      <c r="U48" s="262"/>
      <c r="V48" s="262"/>
      <c r="W48" s="262" t="s">
        <v>416</v>
      </c>
      <c r="X48" s="262">
        <v>0</v>
      </c>
      <c r="Y48" s="262" t="s">
        <v>455</v>
      </c>
      <c r="Z48" s="262">
        <v>0</v>
      </c>
      <c r="AA48" s="282">
        <v>0</v>
      </c>
      <c r="AB48" s="282">
        <v>0</v>
      </c>
      <c r="AC48" s="262">
        <v>0</v>
      </c>
      <c r="AD48" s="262">
        <v>0</v>
      </c>
      <c r="AE48" s="262"/>
      <c r="AF48" s="262"/>
      <c r="AG48" s="262"/>
      <c r="AH48" s="262"/>
      <c r="AI48" s="262"/>
      <c r="AJ48" s="262">
        <v>1</v>
      </c>
      <c r="AK48" s="262">
        <v>5600</v>
      </c>
      <c r="AL48" s="262" t="s">
        <v>113</v>
      </c>
      <c r="AM48" s="262" t="s">
        <v>113</v>
      </c>
      <c r="AN48" s="262" t="s">
        <v>113</v>
      </c>
      <c r="AO48" s="262" t="s">
        <v>113</v>
      </c>
      <c r="AP48" s="262">
        <v>1532.3</v>
      </c>
      <c r="AQ48" s="262">
        <v>328.35</v>
      </c>
      <c r="AR48" s="262">
        <v>218.9</v>
      </c>
      <c r="AS48" s="262">
        <v>109.45</v>
      </c>
      <c r="AT48" s="262">
        <v>0</v>
      </c>
      <c r="AU48" s="262">
        <v>0</v>
      </c>
      <c r="AV48" s="262">
        <v>0</v>
      </c>
      <c r="AW48" s="262">
        <v>0</v>
      </c>
      <c r="AX48" s="262">
        <v>0</v>
      </c>
      <c r="AY48" s="262">
        <v>0</v>
      </c>
      <c r="AZ48" s="262">
        <v>0</v>
      </c>
      <c r="BA48" s="262">
        <v>0</v>
      </c>
      <c r="BB48" s="262">
        <v>0</v>
      </c>
      <c r="BC48" s="262">
        <v>0</v>
      </c>
      <c r="BD48" s="262">
        <v>0</v>
      </c>
      <c r="BE48" s="262">
        <v>0</v>
      </c>
      <c r="BF48" s="262">
        <v>0</v>
      </c>
      <c r="BG48" s="262">
        <v>0</v>
      </c>
      <c r="BH48" s="262">
        <v>0</v>
      </c>
      <c r="BI48" s="262">
        <v>0</v>
      </c>
      <c r="BJ48" s="262">
        <v>0</v>
      </c>
      <c r="BK48" s="262">
        <v>0</v>
      </c>
      <c r="BL48" s="262">
        <v>0</v>
      </c>
      <c r="BM48" s="262">
        <v>0</v>
      </c>
      <c r="BN48" s="262">
        <v>0</v>
      </c>
      <c r="BO48" s="262">
        <v>0</v>
      </c>
      <c r="BP48" s="262">
        <v>0</v>
      </c>
      <c r="BQ48" s="262">
        <v>0</v>
      </c>
      <c r="BR48" s="262">
        <v>0</v>
      </c>
      <c r="BS48" s="262">
        <v>0</v>
      </c>
      <c r="BT48" s="262">
        <v>0</v>
      </c>
      <c r="BU48" s="262">
        <v>0</v>
      </c>
      <c r="BV48" s="262">
        <v>0</v>
      </c>
      <c r="BW48" s="262">
        <v>0</v>
      </c>
      <c r="BX48" s="262">
        <v>0</v>
      </c>
      <c r="BY48" s="262">
        <v>0</v>
      </c>
      <c r="BZ48" s="262">
        <v>0</v>
      </c>
      <c r="CA48" s="262">
        <v>0</v>
      </c>
      <c r="CB48" s="262">
        <v>0</v>
      </c>
      <c r="CC48" s="262">
        <v>0</v>
      </c>
      <c r="CD48" s="262">
        <v>0</v>
      </c>
      <c r="CE48" s="262">
        <v>0</v>
      </c>
      <c r="CF48" s="262">
        <v>0</v>
      </c>
      <c r="CG48" s="262">
        <v>0</v>
      </c>
      <c r="CH48" s="262">
        <v>28</v>
      </c>
      <c r="CI48" s="262">
        <v>3</v>
      </c>
      <c r="CJ48" s="262">
        <v>4</v>
      </c>
      <c r="CK48" s="262">
        <v>9</v>
      </c>
      <c r="CL48" s="262">
        <v>12</v>
      </c>
      <c r="CM48" s="262">
        <v>13</v>
      </c>
      <c r="CN48" s="262">
        <v>7</v>
      </c>
      <c r="CO48" s="262">
        <v>1</v>
      </c>
      <c r="CP48" s="262">
        <v>29</v>
      </c>
      <c r="CQ48" s="262">
        <v>2</v>
      </c>
      <c r="CR48" s="262">
        <v>19</v>
      </c>
      <c r="CS48" s="262">
        <v>17</v>
      </c>
      <c r="CT48" s="262">
        <v>0</v>
      </c>
      <c r="CU48" s="262">
        <v>0</v>
      </c>
      <c r="CV48" s="262">
        <v>0</v>
      </c>
      <c r="CW48" s="262">
        <v>0</v>
      </c>
      <c r="CX48" s="262">
        <v>0</v>
      </c>
      <c r="CY48" s="262">
        <v>0</v>
      </c>
      <c r="CZ48" s="262">
        <v>0</v>
      </c>
      <c r="DA48" s="262">
        <v>0</v>
      </c>
      <c r="DB48" s="262">
        <v>0</v>
      </c>
      <c r="DC48" s="262">
        <v>0</v>
      </c>
      <c r="DD48" s="262">
        <v>0</v>
      </c>
      <c r="DE48" s="262">
        <v>0</v>
      </c>
      <c r="DF48" s="262">
        <v>0</v>
      </c>
      <c r="DG48" s="262">
        <v>0</v>
      </c>
      <c r="DH48" s="262">
        <v>0</v>
      </c>
      <c r="DI48" s="262">
        <v>0</v>
      </c>
      <c r="DJ48" s="262">
        <v>0</v>
      </c>
      <c r="DK48" s="262">
        <v>0</v>
      </c>
      <c r="DL48" s="262">
        <v>40</v>
      </c>
      <c r="DM48" s="262">
        <v>5</v>
      </c>
      <c r="DN48" s="262">
        <v>5</v>
      </c>
      <c r="DO48" s="262">
        <v>1</v>
      </c>
      <c r="DP48" s="262">
        <v>1</v>
      </c>
      <c r="DQ48" s="262">
        <v>1</v>
      </c>
      <c r="DR48" s="262">
        <v>1</v>
      </c>
      <c r="DS48" s="262">
        <v>5</v>
      </c>
      <c r="DT48" s="262">
        <v>1</v>
      </c>
      <c r="DU48" s="262">
        <v>3</v>
      </c>
      <c r="DV48" s="262">
        <v>1</v>
      </c>
      <c r="DW48" s="262">
        <v>1</v>
      </c>
      <c r="DX48" s="262">
        <v>0</v>
      </c>
      <c r="DY48" s="262">
        <v>0</v>
      </c>
      <c r="DZ48" s="262">
        <v>0</v>
      </c>
      <c r="EA48" s="262">
        <v>0</v>
      </c>
      <c r="EB48" s="262">
        <v>0</v>
      </c>
      <c r="EC48" s="262">
        <v>0</v>
      </c>
      <c r="ED48" s="262">
        <v>0</v>
      </c>
      <c r="EE48" s="262">
        <v>0</v>
      </c>
      <c r="EF48" s="262">
        <v>0</v>
      </c>
      <c r="EG48" s="262">
        <v>0</v>
      </c>
      <c r="EH48" s="262">
        <v>0</v>
      </c>
      <c r="EI48" s="262">
        <v>0</v>
      </c>
      <c r="EJ48" s="262">
        <v>0</v>
      </c>
      <c r="EK48" s="262">
        <v>0</v>
      </c>
      <c r="EL48" s="262">
        <v>0</v>
      </c>
      <c r="EM48" s="262">
        <v>0</v>
      </c>
      <c r="EN48" s="262">
        <v>0</v>
      </c>
      <c r="EO48" s="296">
        <v>0</v>
      </c>
      <c r="EP48" s="262" t="s">
        <v>247</v>
      </c>
      <c r="EQ48" s="262" t="s">
        <v>247</v>
      </c>
      <c r="ER48" s="262" t="s">
        <v>247</v>
      </c>
      <c r="ES48" s="262" t="s">
        <v>247</v>
      </c>
      <c r="ET48" s="262" t="s">
        <v>247</v>
      </c>
      <c r="EU48" s="262" t="s">
        <v>286</v>
      </c>
      <c r="EV48" s="262" t="s">
        <v>286</v>
      </c>
      <c r="EW48" s="262" t="s">
        <v>247</v>
      </c>
      <c r="EX48" s="262" t="s">
        <v>247</v>
      </c>
      <c r="EY48" s="262" t="s">
        <v>247</v>
      </c>
      <c r="EZ48" s="262" t="s">
        <v>247</v>
      </c>
      <c r="FA48" s="262" t="s">
        <v>247</v>
      </c>
      <c r="FB48" s="262">
        <v>0</v>
      </c>
      <c r="FC48" s="262">
        <v>0</v>
      </c>
      <c r="FD48" s="262">
        <v>0</v>
      </c>
      <c r="FE48" s="262">
        <v>0</v>
      </c>
      <c r="FF48" s="262">
        <v>0</v>
      </c>
      <c r="FG48" s="262">
        <v>0</v>
      </c>
      <c r="FH48" s="262">
        <v>0</v>
      </c>
      <c r="FI48" s="262">
        <v>0</v>
      </c>
      <c r="FJ48" s="262">
        <v>0</v>
      </c>
      <c r="FK48" s="262">
        <v>0</v>
      </c>
      <c r="FL48" s="262">
        <v>0</v>
      </c>
      <c r="FM48" s="262">
        <v>0</v>
      </c>
      <c r="FN48" s="262">
        <v>0</v>
      </c>
      <c r="FO48" s="262">
        <v>0</v>
      </c>
      <c r="FP48" s="262">
        <v>0</v>
      </c>
      <c r="FQ48" s="262">
        <v>0</v>
      </c>
      <c r="FR48" s="262">
        <v>0</v>
      </c>
      <c r="FS48" s="296">
        <v>0</v>
      </c>
      <c r="FT48" s="297"/>
      <c r="FU48" s="297"/>
    </row>
    <row r="49" spans="1:177" s="234" customFormat="1" ht="12">
      <c r="A49" s="234">
        <f t="shared" si="2"/>
        <v>49</v>
      </c>
      <c r="B49" s="235"/>
      <c r="C49" s="262">
        <v>49</v>
      </c>
      <c r="D49" s="262">
        <v>1909280042</v>
      </c>
      <c r="E49" s="262" t="s">
        <v>113</v>
      </c>
      <c r="F49" s="263" t="s">
        <v>393</v>
      </c>
      <c r="G49" s="263" t="s">
        <v>114</v>
      </c>
      <c r="H49" s="264" t="s">
        <v>352</v>
      </c>
      <c r="I49" s="263" t="s">
        <v>370</v>
      </c>
      <c r="J49" s="263" t="s">
        <v>123</v>
      </c>
      <c r="K49" s="264" t="s">
        <v>352</v>
      </c>
      <c r="L49" s="264">
        <v>0</v>
      </c>
      <c r="M49" s="262">
        <v>0</v>
      </c>
      <c r="N49" s="262">
        <v>0</v>
      </c>
      <c r="O49" s="262">
        <v>0</v>
      </c>
      <c r="P49" s="262">
        <v>1680</v>
      </c>
      <c r="Q49" s="262">
        <v>3920</v>
      </c>
      <c r="R49" s="262">
        <v>850</v>
      </c>
      <c r="S49" s="262">
        <v>881</v>
      </c>
      <c r="T49" s="262">
        <v>2189</v>
      </c>
      <c r="U49" s="262"/>
      <c r="V49" s="262"/>
      <c r="W49" s="262" t="s">
        <v>416</v>
      </c>
      <c r="X49" s="262">
        <v>0</v>
      </c>
      <c r="Y49" s="262" t="s">
        <v>455</v>
      </c>
      <c r="Z49" s="262">
        <v>0</v>
      </c>
      <c r="AA49" s="282">
        <v>0</v>
      </c>
      <c r="AB49" s="282">
        <v>0</v>
      </c>
      <c r="AC49" s="262">
        <v>0</v>
      </c>
      <c r="AD49" s="262">
        <v>0</v>
      </c>
      <c r="AE49" s="262"/>
      <c r="AF49" s="262"/>
      <c r="AG49" s="262"/>
      <c r="AH49" s="262"/>
      <c r="AI49" s="262"/>
      <c r="AJ49" s="262">
        <v>1</v>
      </c>
      <c r="AK49" s="262">
        <v>5600</v>
      </c>
      <c r="AL49" s="262" t="s">
        <v>113</v>
      </c>
      <c r="AM49" s="262" t="s">
        <v>113</v>
      </c>
      <c r="AN49" s="262" t="s">
        <v>113</v>
      </c>
      <c r="AO49" s="262" t="s">
        <v>113</v>
      </c>
      <c r="AP49" s="262">
        <v>1532.3</v>
      </c>
      <c r="AQ49" s="262">
        <v>328.35</v>
      </c>
      <c r="AR49" s="262">
        <v>218.9</v>
      </c>
      <c r="AS49" s="262">
        <v>109.45</v>
      </c>
      <c r="AT49" s="262">
        <v>0</v>
      </c>
      <c r="AU49" s="262">
        <v>0</v>
      </c>
      <c r="AV49" s="262">
        <v>0</v>
      </c>
      <c r="AW49" s="262">
        <v>0</v>
      </c>
      <c r="AX49" s="262">
        <v>0</v>
      </c>
      <c r="AY49" s="262">
        <v>0</v>
      </c>
      <c r="AZ49" s="262">
        <v>0</v>
      </c>
      <c r="BA49" s="262">
        <v>0</v>
      </c>
      <c r="BB49" s="262">
        <v>0</v>
      </c>
      <c r="BC49" s="262">
        <v>0</v>
      </c>
      <c r="BD49" s="262">
        <v>0</v>
      </c>
      <c r="BE49" s="262">
        <v>0</v>
      </c>
      <c r="BF49" s="262">
        <v>0</v>
      </c>
      <c r="BG49" s="262">
        <v>0</v>
      </c>
      <c r="BH49" s="262">
        <v>0</v>
      </c>
      <c r="BI49" s="262">
        <v>0</v>
      </c>
      <c r="BJ49" s="262">
        <v>0</v>
      </c>
      <c r="BK49" s="262">
        <v>0</v>
      </c>
      <c r="BL49" s="262">
        <v>0</v>
      </c>
      <c r="BM49" s="262">
        <v>0</v>
      </c>
      <c r="BN49" s="262">
        <v>0</v>
      </c>
      <c r="BO49" s="262">
        <v>0</v>
      </c>
      <c r="BP49" s="262">
        <v>0</v>
      </c>
      <c r="BQ49" s="262">
        <v>0</v>
      </c>
      <c r="BR49" s="262">
        <v>0</v>
      </c>
      <c r="BS49" s="262">
        <v>0</v>
      </c>
      <c r="BT49" s="262">
        <v>0</v>
      </c>
      <c r="BU49" s="262">
        <v>0</v>
      </c>
      <c r="BV49" s="262">
        <v>0</v>
      </c>
      <c r="BW49" s="262">
        <v>0</v>
      </c>
      <c r="BX49" s="262">
        <v>0</v>
      </c>
      <c r="BY49" s="262">
        <v>0</v>
      </c>
      <c r="BZ49" s="262">
        <v>0</v>
      </c>
      <c r="CA49" s="262">
        <v>0</v>
      </c>
      <c r="CB49" s="262">
        <v>0</v>
      </c>
      <c r="CC49" s="262">
        <v>0</v>
      </c>
      <c r="CD49" s="262">
        <v>0</v>
      </c>
      <c r="CE49" s="262">
        <v>0</v>
      </c>
      <c r="CF49" s="262">
        <v>0</v>
      </c>
      <c r="CG49" s="262">
        <v>0</v>
      </c>
      <c r="CH49" s="262">
        <v>28</v>
      </c>
      <c r="CI49" s="262">
        <v>3</v>
      </c>
      <c r="CJ49" s="262">
        <v>4</v>
      </c>
      <c r="CK49" s="262">
        <v>9</v>
      </c>
      <c r="CL49" s="262">
        <v>12</v>
      </c>
      <c r="CM49" s="262">
        <v>13</v>
      </c>
      <c r="CN49" s="262">
        <v>7</v>
      </c>
      <c r="CO49" s="262">
        <v>1</v>
      </c>
      <c r="CP49" s="262">
        <v>29</v>
      </c>
      <c r="CQ49" s="262">
        <v>2</v>
      </c>
      <c r="CR49" s="262">
        <v>19</v>
      </c>
      <c r="CS49" s="262">
        <v>17</v>
      </c>
      <c r="CT49" s="262">
        <v>0</v>
      </c>
      <c r="CU49" s="262">
        <v>0</v>
      </c>
      <c r="CV49" s="262">
        <v>0</v>
      </c>
      <c r="CW49" s="262">
        <v>0</v>
      </c>
      <c r="CX49" s="262">
        <v>0</v>
      </c>
      <c r="CY49" s="262">
        <v>0</v>
      </c>
      <c r="CZ49" s="262">
        <v>0</v>
      </c>
      <c r="DA49" s="262">
        <v>0</v>
      </c>
      <c r="DB49" s="262">
        <v>0</v>
      </c>
      <c r="DC49" s="262">
        <v>0</v>
      </c>
      <c r="DD49" s="262">
        <v>0</v>
      </c>
      <c r="DE49" s="262">
        <v>0</v>
      </c>
      <c r="DF49" s="262">
        <v>0</v>
      </c>
      <c r="DG49" s="262">
        <v>0</v>
      </c>
      <c r="DH49" s="262">
        <v>0</v>
      </c>
      <c r="DI49" s="262">
        <v>0</v>
      </c>
      <c r="DJ49" s="262">
        <v>0</v>
      </c>
      <c r="DK49" s="262">
        <v>0</v>
      </c>
      <c r="DL49" s="262">
        <v>40</v>
      </c>
      <c r="DM49" s="262">
        <v>5</v>
      </c>
      <c r="DN49" s="262">
        <v>5</v>
      </c>
      <c r="DO49" s="262">
        <v>1</v>
      </c>
      <c r="DP49" s="262">
        <v>1</v>
      </c>
      <c r="DQ49" s="262">
        <v>1</v>
      </c>
      <c r="DR49" s="262">
        <v>1</v>
      </c>
      <c r="DS49" s="262">
        <v>5</v>
      </c>
      <c r="DT49" s="262">
        <v>1</v>
      </c>
      <c r="DU49" s="262">
        <v>3</v>
      </c>
      <c r="DV49" s="262">
        <v>1</v>
      </c>
      <c r="DW49" s="262">
        <v>1</v>
      </c>
      <c r="DX49" s="262">
        <v>0</v>
      </c>
      <c r="DY49" s="262">
        <v>0</v>
      </c>
      <c r="DZ49" s="262">
        <v>0</v>
      </c>
      <c r="EA49" s="262">
        <v>0</v>
      </c>
      <c r="EB49" s="262">
        <v>0</v>
      </c>
      <c r="EC49" s="262">
        <v>0</v>
      </c>
      <c r="ED49" s="262">
        <v>0</v>
      </c>
      <c r="EE49" s="262">
        <v>0</v>
      </c>
      <c r="EF49" s="262">
        <v>0</v>
      </c>
      <c r="EG49" s="262">
        <v>0</v>
      </c>
      <c r="EH49" s="262">
        <v>0</v>
      </c>
      <c r="EI49" s="262">
        <v>0</v>
      </c>
      <c r="EJ49" s="262">
        <v>0</v>
      </c>
      <c r="EK49" s="262">
        <v>0</v>
      </c>
      <c r="EL49" s="262">
        <v>0</v>
      </c>
      <c r="EM49" s="262">
        <v>0</v>
      </c>
      <c r="EN49" s="262">
        <v>0</v>
      </c>
      <c r="EO49" s="296">
        <v>0</v>
      </c>
      <c r="EP49" s="262" t="s">
        <v>247</v>
      </c>
      <c r="EQ49" s="262" t="s">
        <v>247</v>
      </c>
      <c r="ER49" s="262" t="s">
        <v>247</v>
      </c>
      <c r="ES49" s="262" t="s">
        <v>247</v>
      </c>
      <c r="ET49" s="262" t="s">
        <v>247</v>
      </c>
      <c r="EU49" s="262" t="s">
        <v>286</v>
      </c>
      <c r="EV49" s="262" t="s">
        <v>286</v>
      </c>
      <c r="EW49" s="262" t="s">
        <v>247</v>
      </c>
      <c r="EX49" s="262" t="s">
        <v>247</v>
      </c>
      <c r="EY49" s="262" t="s">
        <v>247</v>
      </c>
      <c r="EZ49" s="262" t="s">
        <v>247</v>
      </c>
      <c r="FA49" s="262" t="s">
        <v>247</v>
      </c>
      <c r="FB49" s="262">
        <v>0</v>
      </c>
      <c r="FC49" s="262">
        <v>0</v>
      </c>
      <c r="FD49" s="262">
        <v>0</v>
      </c>
      <c r="FE49" s="262">
        <v>0</v>
      </c>
      <c r="FF49" s="262">
        <v>0</v>
      </c>
      <c r="FG49" s="262">
        <v>0</v>
      </c>
      <c r="FH49" s="262">
        <v>0</v>
      </c>
      <c r="FI49" s="262">
        <v>0</v>
      </c>
      <c r="FJ49" s="262">
        <v>0</v>
      </c>
      <c r="FK49" s="262">
        <v>0</v>
      </c>
      <c r="FL49" s="262">
        <v>0</v>
      </c>
      <c r="FM49" s="262">
        <v>0</v>
      </c>
      <c r="FN49" s="262">
        <v>0</v>
      </c>
      <c r="FO49" s="262">
        <v>0</v>
      </c>
      <c r="FP49" s="262">
        <v>0</v>
      </c>
      <c r="FQ49" s="262">
        <v>0</v>
      </c>
      <c r="FR49" s="262">
        <v>0</v>
      </c>
      <c r="FS49" s="296">
        <v>0</v>
      </c>
      <c r="FT49" s="297"/>
      <c r="FU49" s="297"/>
    </row>
    <row r="50" spans="1:177" s="234" customFormat="1" ht="12">
      <c r="A50" s="234">
        <f t="shared" si="2"/>
        <v>50</v>
      </c>
      <c r="B50" s="235"/>
      <c r="C50" s="262">
        <v>50</v>
      </c>
      <c r="D50" s="262">
        <v>1909280043</v>
      </c>
      <c r="E50" s="262" t="s">
        <v>113</v>
      </c>
      <c r="F50" s="263" t="s">
        <v>393</v>
      </c>
      <c r="G50" s="263" t="s">
        <v>114</v>
      </c>
      <c r="H50" s="264" t="s">
        <v>352</v>
      </c>
      <c r="I50" s="263" t="s">
        <v>370</v>
      </c>
      <c r="J50" s="263" t="s">
        <v>123</v>
      </c>
      <c r="K50" s="264" t="s">
        <v>352</v>
      </c>
      <c r="L50" s="264">
        <v>0</v>
      </c>
      <c r="M50" s="262">
        <v>0</v>
      </c>
      <c r="N50" s="262">
        <v>0</v>
      </c>
      <c r="O50" s="262">
        <v>0</v>
      </c>
      <c r="P50" s="262">
        <v>1680</v>
      </c>
      <c r="Q50" s="262">
        <v>3920</v>
      </c>
      <c r="R50" s="262">
        <v>850</v>
      </c>
      <c r="S50" s="262">
        <v>881</v>
      </c>
      <c r="T50" s="262">
        <v>2189</v>
      </c>
      <c r="U50" s="262"/>
      <c r="V50" s="262"/>
      <c r="W50" s="262" t="s">
        <v>416</v>
      </c>
      <c r="X50" s="262">
        <v>0</v>
      </c>
      <c r="Y50" s="262" t="s">
        <v>455</v>
      </c>
      <c r="Z50" s="262">
        <v>0</v>
      </c>
      <c r="AA50" s="282">
        <v>0</v>
      </c>
      <c r="AB50" s="282">
        <v>0</v>
      </c>
      <c r="AC50" s="262">
        <v>0</v>
      </c>
      <c r="AD50" s="262">
        <v>0</v>
      </c>
      <c r="AE50" s="262"/>
      <c r="AF50" s="262"/>
      <c r="AG50" s="262"/>
      <c r="AH50" s="262"/>
      <c r="AI50" s="262"/>
      <c r="AJ50" s="262">
        <v>1</v>
      </c>
      <c r="AK50" s="262">
        <v>5600</v>
      </c>
      <c r="AL50" s="262" t="s">
        <v>113</v>
      </c>
      <c r="AM50" s="262" t="s">
        <v>113</v>
      </c>
      <c r="AN50" s="262" t="s">
        <v>113</v>
      </c>
      <c r="AO50" s="262" t="s">
        <v>113</v>
      </c>
      <c r="AP50" s="262">
        <v>1532.3</v>
      </c>
      <c r="AQ50" s="262">
        <v>328.35</v>
      </c>
      <c r="AR50" s="262">
        <v>218.9</v>
      </c>
      <c r="AS50" s="262">
        <v>109.45</v>
      </c>
      <c r="AT50" s="262">
        <v>0</v>
      </c>
      <c r="AU50" s="262">
        <v>0</v>
      </c>
      <c r="AV50" s="262">
        <v>0</v>
      </c>
      <c r="AW50" s="262">
        <v>0</v>
      </c>
      <c r="AX50" s="262">
        <v>0</v>
      </c>
      <c r="AY50" s="262">
        <v>0</v>
      </c>
      <c r="AZ50" s="262">
        <v>0</v>
      </c>
      <c r="BA50" s="262">
        <v>0</v>
      </c>
      <c r="BB50" s="262">
        <v>0</v>
      </c>
      <c r="BC50" s="262">
        <v>0</v>
      </c>
      <c r="BD50" s="262">
        <v>0</v>
      </c>
      <c r="BE50" s="262">
        <v>0</v>
      </c>
      <c r="BF50" s="262">
        <v>0</v>
      </c>
      <c r="BG50" s="262">
        <v>0</v>
      </c>
      <c r="BH50" s="262">
        <v>0</v>
      </c>
      <c r="BI50" s="262">
        <v>0</v>
      </c>
      <c r="BJ50" s="262">
        <v>0</v>
      </c>
      <c r="BK50" s="262">
        <v>0</v>
      </c>
      <c r="BL50" s="262">
        <v>0</v>
      </c>
      <c r="BM50" s="262">
        <v>0</v>
      </c>
      <c r="BN50" s="262">
        <v>0</v>
      </c>
      <c r="BO50" s="262">
        <v>0</v>
      </c>
      <c r="BP50" s="262">
        <v>0</v>
      </c>
      <c r="BQ50" s="262">
        <v>0</v>
      </c>
      <c r="BR50" s="262">
        <v>0</v>
      </c>
      <c r="BS50" s="262">
        <v>0</v>
      </c>
      <c r="BT50" s="262">
        <v>0</v>
      </c>
      <c r="BU50" s="262">
        <v>0</v>
      </c>
      <c r="BV50" s="262">
        <v>0</v>
      </c>
      <c r="BW50" s="262">
        <v>0</v>
      </c>
      <c r="BX50" s="262">
        <v>0</v>
      </c>
      <c r="BY50" s="262">
        <v>0</v>
      </c>
      <c r="BZ50" s="262">
        <v>0</v>
      </c>
      <c r="CA50" s="262">
        <v>0</v>
      </c>
      <c r="CB50" s="262">
        <v>0</v>
      </c>
      <c r="CC50" s="262">
        <v>0</v>
      </c>
      <c r="CD50" s="262">
        <v>0</v>
      </c>
      <c r="CE50" s="262">
        <v>0</v>
      </c>
      <c r="CF50" s="262">
        <v>0</v>
      </c>
      <c r="CG50" s="262">
        <v>0</v>
      </c>
      <c r="CH50" s="262">
        <v>28</v>
      </c>
      <c r="CI50" s="262">
        <v>3</v>
      </c>
      <c r="CJ50" s="262">
        <v>4</v>
      </c>
      <c r="CK50" s="262">
        <v>9</v>
      </c>
      <c r="CL50" s="262">
        <v>12</v>
      </c>
      <c r="CM50" s="262">
        <v>13</v>
      </c>
      <c r="CN50" s="262">
        <v>7</v>
      </c>
      <c r="CO50" s="262">
        <v>1</v>
      </c>
      <c r="CP50" s="262">
        <v>29</v>
      </c>
      <c r="CQ50" s="262">
        <v>2</v>
      </c>
      <c r="CR50" s="262">
        <v>19</v>
      </c>
      <c r="CS50" s="262">
        <v>17</v>
      </c>
      <c r="CT50" s="262">
        <v>0</v>
      </c>
      <c r="CU50" s="262">
        <v>0</v>
      </c>
      <c r="CV50" s="262">
        <v>0</v>
      </c>
      <c r="CW50" s="262">
        <v>0</v>
      </c>
      <c r="CX50" s="262">
        <v>0</v>
      </c>
      <c r="CY50" s="262">
        <v>0</v>
      </c>
      <c r="CZ50" s="262">
        <v>0</v>
      </c>
      <c r="DA50" s="262">
        <v>0</v>
      </c>
      <c r="DB50" s="262">
        <v>0</v>
      </c>
      <c r="DC50" s="262">
        <v>0</v>
      </c>
      <c r="DD50" s="262">
        <v>0</v>
      </c>
      <c r="DE50" s="262">
        <v>0</v>
      </c>
      <c r="DF50" s="262">
        <v>0</v>
      </c>
      <c r="DG50" s="262">
        <v>0</v>
      </c>
      <c r="DH50" s="262">
        <v>0</v>
      </c>
      <c r="DI50" s="262">
        <v>0</v>
      </c>
      <c r="DJ50" s="262">
        <v>0</v>
      </c>
      <c r="DK50" s="262">
        <v>0</v>
      </c>
      <c r="DL50" s="262">
        <v>40</v>
      </c>
      <c r="DM50" s="262">
        <v>5</v>
      </c>
      <c r="DN50" s="262">
        <v>5</v>
      </c>
      <c r="DO50" s="262">
        <v>1</v>
      </c>
      <c r="DP50" s="262">
        <v>1</v>
      </c>
      <c r="DQ50" s="262">
        <v>1</v>
      </c>
      <c r="DR50" s="262">
        <v>1</v>
      </c>
      <c r="DS50" s="262">
        <v>5</v>
      </c>
      <c r="DT50" s="262">
        <v>1</v>
      </c>
      <c r="DU50" s="262">
        <v>3</v>
      </c>
      <c r="DV50" s="262">
        <v>1</v>
      </c>
      <c r="DW50" s="262">
        <v>1</v>
      </c>
      <c r="DX50" s="262">
        <v>0</v>
      </c>
      <c r="DY50" s="262">
        <v>0</v>
      </c>
      <c r="DZ50" s="262">
        <v>0</v>
      </c>
      <c r="EA50" s="262">
        <v>0</v>
      </c>
      <c r="EB50" s="262">
        <v>0</v>
      </c>
      <c r="EC50" s="262">
        <v>0</v>
      </c>
      <c r="ED50" s="262">
        <v>0</v>
      </c>
      <c r="EE50" s="262">
        <v>0</v>
      </c>
      <c r="EF50" s="262">
        <v>0</v>
      </c>
      <c r="EG50" s="262">
        <v>0</v>
      </c>
      <c r="EH50" s="262">
        <v>0</v>
      </c>
      <c r="EI50" s="262">
        <v>0</v>
      </c>
      <c r="EJ50" s="262">
        <v>0</v>
      </c>
      <c r="EK50" s="262">
        <v>0</v>
      </c>
      <c r="EL50" s="262">
        <v>0</v>
      </c>
      <c r="EM50" s="262">
        <v>0</v>
      </c>
      <c r="EN50" s="262">
        <v>0</v>
      </c>
      <c r="EO50" s="296">
        <v>0</v>
      </c>
      <c r="EP50" s="262" t="s">
        <v>247</v>
      </c>
      <c r="EQ50" s="262" t="s">
        <v>247</v>
      </c>
      <c r="ER50" s="262" t="s">
        <v>247</v>
      </c>
      <c r="ES50" s="262" t="s">
        <v>247</v>
      </c>
      <c r="ET50" s="262" t="s">
        <v>247</v>
      </c>
      <c r="EU50" s="262" t="s">
        <v>286</v>
      </c>
      <c r="EV50" s="262" t="s">
        <v>286</v>
      </c>
      <c r="EW50" s="262" t="s">
        <v>247</v>
      </c>
      <c r="EX50" s="262" t="s">
        <v>247</v>
      </c>
      <c r="EY50" s="262" t="s">
        <v>247</v>
      </c>
      <c r="EZ50" s="262" t="s">
        <v>247</v>
      </c>
      <c r="FA50" s="262" t="s">
        <v>247</v>
      </c>
      <c r="FB50" s="262">
        <v>0</v>
      </c>
      <c r="FC50" s="262">
        <v>0</v>
      </c>
      <c r="FD50" s="262">
        <v>0</v>
      </c>
      <c r="FE50" s="262">
        <v>0</v>
      </c>
      <c r="FF50" s="262">
        <v>0</v>
      </c>
      <c r="FG50" s="262">
        <v>0</v>
      </c>
      <c r="FH50" s="262">
        <v>0</v>
      </c>
      <c r="FI50" s="262">
        <v>0</v>
      </c>
      <c r="FJ50" s="262">
        <v>0</v>
      </c>
      <c r="FK50" s="262">
        <v>0</v>
      </c>
      <c r="FL50" s="262">
        <v>0</v>
      </c>
      <c r="FM50" s="262">
        <v>0</v>
      </c>
      <c r="FN50" s="262">
        <v>0</v>
      </c>
      <c r="FO50" s="262">
        <v>0</v>
      </c>
      <c r="FP50" s="262">
        <v>0</v>
      </c>
      <c r="FQ50" s="262">
        <v>0</v>
      </c>
      <c r="FR50" s="262">
        <v>0</v>
      </c>
      <c r="FS50" s="296">
        <v>0</v>
      </c>
      <c r="FT50" s="297"/>
      <c r="FU50" s="297"/>
    </row>
    <row r="51" spans="1:177" s="234" customFormat="1" ht="12">
      <c r="A51" s="234">
        <f t="shared" si="2"/>
        <v>51</v>
      </c>
      <c r="B51" s="235"/>
      <c r="C51" s="262">
        <v>51</v>
      </c>
      <c r="D51" s="262">
        <v>1909280044</v>
      </c>
      <c r="E51" s="262" t="s">
        <v>113</v>
      </c>
      <c r="F51" s="263" t="s">
        <v>393</v>
      </c>
      <c r="G51" s="263" t="s">
        <v>114</v>
      </c>
      <c r="H51" s="264" t="s">
        <v>352</v>
      </c>
      <c r="I51" s="263" t="s">
        <v>370</v>
      </c>
      <c r="J51" s="263" t="s">
        <v>123</v>
      </c>
      <c r="K51" s="264" t="s">
        <v>352</v>
      </c>
      <c r="L51" s="264">
        <v>0</v>
      </c>
      <c r="M51" s="262">
        <v>0</v>
      </c>
      <c r="N51" s="262">
        <v>0</v>
      </c>
      <c r="O51" s="262">
        <v>0</v>
      </c>
      <c r="P51" s="262">
        <v>1680</v>
      </c>
      <c r="Q51" s="262">
        <v>3920</v>
      </c>
      <c r="R51" s="262">
        <v>850</v>
      </c>
      <c r="S51" s="262">
        <v>881</v>
      </c>
      <c r="T51" s="262">
        <v>2189</v>
      </c>
      <c r="U51" s="262"/>
      <c r="V51" s="262"/>
      <c r="W51" s="262" t="s">
        <v>416</v>
      </c>
      <c r="X51" s="262">
        <v>0</v>
      </c>
      <c r="Y51" s="262" t="s">
        <v>455</v>
      </c>
      <c r="Z51" s="262">
        <v>0</v>
      </c>
      <c r="AA51" s="282">
        <v>0</v>
      </c>
      <c r="AB51" s="282">
        <v>0</v>
      </c>
      <c r="AC51" s="262">
        <v>0</v>
      </c>
      <c r="AD51" s="262">
        <v>0</v>
      </c>
      <c r="AE51" s="262"/>
      <c r="AF51" s="262"/>
      <c r="AG51" s="262"/>
      <c r="AH51" s="262"/>
      <c r="AI51" s="262"/>
      <c r="AJ51" s="262">
        <v>1</v>
      </c>
      <c r="AK51" s="262">
        <v>5600</v>
      </c>
      <c r="AL51" s="262" t="s">
        <v>113</v>
      </c>
      <c r="AM51" s="262" t="s">
        <v>113</v>
      </c>
      <c r="AN51" s="262" t="s">
        <v>113</v>
      </c>
      <c r="AO51" s="262" t="s">
        <v>113</v>
      </c>
      <c r="AP51" s="262">
        <v>1532.3</v>
      </c>
      <c r="AQ51" s="262">
        <v>328.35</v>
      </c>
      <c r="AR51" s="262">
        <v>218.9</v>
      </c>
      <c r="AS51" s="262">
        <v>109.45</v>
      </c>
      <c r="AT51" s="262">
        <v>0</v>
      </c>
      <c r="AU51" s="262">
        <v>0</v>
      </c>
      <c r="AV51" s="262">
        <v>0</v>
      </c>
      <c r="AW51" s="262">
        <v>0</v>
      </c>
      <c r="AX51" s="262">
        <v>0</v>
      </c>
      <c r="AY51" s="262">
        <v>0</v>
      </c>
      <c r="AZ51" s="262">
        <v>0</v>
      </c>
      <c r="BA51" s="262">
        <v>0</v>
      </c>
      <c r="BB51" s="262">
        <v>0</v>
      </c>
      <c r="BC51" s="262">
        <v>0</v>
      </c>
      <c r="BD51" s="262">
        <v>0</v>
      </c>
      <c r="BE51" s="262">
        <v>0</v>
      </c>
      <c r="BF51" s="262">
        <v>0</v>
      </c>
      <c r="BG51" s="262">
        <v>0</v>
      </c>
      <c r="BH51" s="262">
        <v>0</v>
      </c>
      <c r="BI51" s="262">
        <v>0</v>
      </c>
      <c r="BJ51" s="262">
        <v>0</v>
      </c>
      <c r="BK51" s="262">
        <v>0</v>
      </c>
      <c r="BL51" s="262">
        <v>0</v>
      </c>
      <c r="BM51" s="262">
        <v>0</v>
      </c>
      <c r="BN51" s="262">
        <v>0</v>
      </c>
      <c r="BO51" s="262">
        <v>0</v>
      </c>
      <c r="BP51" s="262">
        <v>0</v>
      </c>
      <c r="BQ51" s="262">
        <v>0</v>
      </c>
      <c r="BR51" s="262">
        <v>0</v>
      </c>
      <c r="BS51" s="262">
        <v>0</v>
      </c>
      <c r="BT51" s="262">
        <v>0</v>
      </c>
      <c r="BU51" s="262">
        <v>0</v>
      </c>
      <c r="BV51" s="262">
        <v>0</v>
      </c>
      <c r="BW51" s="262">
        <v>0</v>
      </c>
      <c r="BX51" s="262">
        <v>0</v>
      </c>
      <c r="BY51" s="262">
        <v>0</v>
      </c>
      <c r="BZ51" s="262">
        <v>0</v>
      </c>
      <c r="CA51" s="262">
        <v>0</v>
      </c>
      <c r="CB51" s="262">
        <v>0</v>
      </c>
      <c r="CC51" s="262">
        <v>0</v>
      </c>
      <c r="CD51" s="262">
        <v>0</v>
      </c>
      <c r="CE51" s="262">
        <v>0</v>
      </c>
      <c r="CF51" s="262">
        <v>0</v>
      </c>
      <c r="CG51" s="262">
        <v>0</v>
      </c>
      <c r="CH51" s="262">
        <v>28</v>
      </c>
      <c r="CI51" s="262">
        <v>3</v>
      </c>
      <c r="CJ51" s="262">
        <v>4</v>
      </c>
      <c r="CK51" s="262">
        <v>9</v>
      </c>
      <c r="CL51" s="262">
        <v>12</v>
      </c>
      <c r="CM51" s="262">
        <v>13</v>
      </c>
      <c r="CN51" s="262">
        <v>7</v>
      </c>
      <c r="CO51" s="262">
        <v>1</v>
      </c>
      <c r="CP51" s="262">
        <v>29</v>
      </c>
      <c r="CQ51" s="262">
        <v>2</v>
      </c>
      <c r="CR51" s="262">
        <v>19</v>
      </c>
      <c r="CS51" s="262">
        <v>17</v>
      </c>
      <c r="CT51" s="262">
        <v>0</v>
      </c>
      <c r="CU51" s="262">
        <v>0</v>
      </c>
      <c r="CV51" s="262">
        <v>0</v>
      </c>
      <c r="CW51" s="262">
        <v>0</v>
      </c>
      <c r="CX51" s="262">
        <v>0</v>
      </c>
      <c r="CY51" s="262">
        <v>0</v>
      </c>
      <c r="CZ51" s="262">
        <v>0</v>
      </c>
      <c r="DA51" s="262">
        <v>0</v>
      </c>
      <c r="DB51" s="262">
        <v>0</v>
      </c>
      <c r="DC51" s="262">
        <v>0</v>
      </c>
      <c r="DD51" s="262">
        <v>0</v>
      </c>
      <c r="DE51" s="262">
        <v>0</v>
      </c>
      <c r="DF51" s="262">
        <v>0</v>
      </c>
      <c r="DG51" s="262">
        <v>0</v>
      </c>
      <c r="DH51" s="262">
        <v>0</v>
      </c>
      <c r="DI51" s="262">
        <v>0</v>
      </c>
      <c r="DJ51" s="262">
        <v>0</v>
      </c>
      <c r="DK51" s="262">
        <v>0</v>
      </c>
      <c r="DL51" s="262">
        <v>40</v>
      </c>
      <c r="DM51" s="262">
        <v>5</v>
      </c>
      <c r="DN51" s="262">
        <v>5</v>
      </c>
      <c r="DO51" s="262">
        <v>1</v>
      </c>
      <c r="DP51" s="262">
        <v>1</v>
      </c>
      <c r="DQ51" s="262">
        <v>1</v>
      </c>
      <c r="DR51" s="262">
        <v>1</v>
      </c>
      <c r="DS51" s="262">
        <v>5</v>
      </c>
      <c r="DT51" s="262">
        <v>1</v>
      </c>
      <c r="DU51" s="262">
        <v>3</v>
      </c>
      <c r="DV51" s="262">
        <v>1</v>
      </c>
      <c r="DW51" s="262">
        <v>1</v>
      </c>
      <c r="DX51" s="262">
        <v>0</v>
      </c>
      <c r="DY51" s="262">
        <v>0</v>
      </c>
      <c r="DZ51" s="262">
        <v>0</v>
      </c>
      <c r="EA51" s="262">
        <v>0</v>
      </c>
      <c r="EB51" s="262">
        <v>0</v>
      </c>
      <c r="EC51" s="262">
        <v>0</v>
      </c>
      <c r="ED51" s="262">
        <v>0</v>
      </c>
      <c r="EE51" s="262">
        <v>0</v>
      </c>
      <c r="EF51" s="262">
        <v>0</v>
      </c>
      <c r="EG51" s="262">
        <v>0</v>
      </c>
      <c r="EH51" s="262">
        <v>0</v>
      </c>
      <c r="EI51" s="262">
        <v>0</v>
      </c>
      <c r="EJ51" s="262">
        <v>0</v>
      </c>
      <c r="EK51" s="262">
        <v>0</v>
      </c>
      <c r="EL51" s="262">
        <v>0</v>
      </c>
      <c r="EM51" s="262">
        <v>0</v>
      </c>
      <c r="EN51" s="262">
        <v>0</v>
      </c>
      <c r="EO51" s="296">
        <v>0</v>
      </c>
      <c r="EP51" s="262" t="s">
        <v>247</v>
      </c>
      <c r="EQ51" s="262" t="s">
        <v>247</v>
      </c>
      <c r="ER51" s="262" t="s">
        <v>247</v>
      </c>
      <c r="ES51" s="262" t="s">
        <v>247</v>
      </c>
      <c r="ET51" s="262" t="s">
        <v>247</v>
      </c>
      <c r="EU51" s="262" t="s">
        <v>286</v>
      </c>
      <c r="EV51" s="262" t="s">
        <v>286</v>
      </c>
      <c r="EW51" s="262" t="s">
        <v>247</v>
      </c>
      <c r="EX51" s="262" t="s">
        <v>247</v>
      </c>
      <c r="EY51" s="262" t="s">
        <v>247</v>
      </c>
      <c r="EZ51" s="262" t="s">
        <v>247</v>
      </c>
      <c r="FA51" s="262" t="s">
        <v>247</v>
      </c>
      <c r="FB51" s="262">
        <v>0</v>
      </c>
      <c r="FC51" s="262">
        <v>0</v>
      </c>
      <c r="FD51" s="262">
        <v>0</v>
      </c>
      <c r="FE51" s="262">
        <v>0</v>
      </c>
      <c r="FF51" s="262">
        <v>0</v>
      </c>
      <c r="FG51" s="262">
        <v>0</v>
      </c>
      <c r="FH51" s="262">
        <v>0</v>
      </c>
      <c r="FI51" s="262">
        <v>0</v>
      </c>
      <c r="FJ51" s="262">
        <v>0</v>
      </c>
      <c r="FK51" s="262">
        <v>0</v>
      </c>
      <c r="FL51" s="262">
        <v>0</v>
      </c>
      <c r="FM51" s="262">
        <v>0</v>
      </c>
      <c r="FN51" s="262">
        <v>0</v>
      </c>
      <c r="FO51" s="262">
        <v>0</v>
      </c>
      <c r="FP51" s="262">
        <v>0</v>
      </c>
      <c r="FQ51" s="262">
        <v>0</v>
      </c>
      <c r="FR51" s="262">
        <v>0</v>
      </c>
      <c r="FS51" s="296">
        <v>0</v>
      </c>
      <c r="FT51" s="297"/>
      <c r="FU51" s="297"/>
    </row>
    <row r="52" spans="1:177" s="234" customFormat="1" ht="12">
      <c r="A52" s="234">
        <f t="shared" si="2"/>
        <v>52</v>
      </c>
      <c r="B52" s="235"/>
      <c r="C52" s="262">
        <v>52</v>
      </c>
      <c r="D52" s="262">
        <v>1909280045</v>
      </c>
      <c r="E52" s="262" t="s">
        <v>113</v>
      </c>
      <c r="F52" s="263" t="s">
        <v>393</v>
      </c>
      <c r="G52" s="263" t="s">
        <v>114</v>
      </c>
      <c r="H52" s="264" t="s">
        <v>352</v>
      </c>
      <c r="I52" s="263" t="s">
        <v>370</v>
      </c>
      <c r="J52" s="263" t="s">
        <v>123</v>
      </c>
      <c r="K52" s="264" t="s">
        <v>352</v>
      </c>
      <c r="L52" s="264">
        <v>0</v>
      </c>
      <c r="M52" s="262">
        <v>0</v>
      </c>
      <c r="N52" s="262">
        <v>0</v>
      </c>
      <c r="O52" s="262">
        <v>0</v>
      </c>
      <c r="P52" s="262">
        <v>1680</v>
      </c>
      <c r="Q52" s="262">
        <v>3920</v>
      </c>
      <c r="R52" s="262">
        <v>850</v>
      </c>
      <c r="S52" s="262">
        <v>881</v>
      </c>
      <c r="T52" s="262">
        <v>2189</v>
      </c>
      <c r="U52" s="262"/>
      <c r="V52" s="262"/>
      <c r="W52" s="262" t="s">
        <v>416</v>
      </c>
      <c r="X52" s="262">
        <v>0</v>
      </c>
      <c r="Y52" s="262" t="s">
        <v>455</v>
      </c>
      <c r="Z52" s="262">
        <v>0</v>
      </c>
      <c r="AA52" s="282">
        <v>0</v>
      </c>
      <c r="AB52" s="282">
        <v>0</v>
      </c>
      <c r="AC52" s="262">
        <v>0</v>
      </c>
      <c r="AD52" s="262">
        <v>0</v>
      </c>
      <c r="AE52" s="262"/>
      <c r="AF52" s="262"/>
      <c r="AG52" s="262"/>
      <c r="AH52" s="262"/>
      <c r="AI52" s="262"/>
      <c r="AJ52" s="262">
        <v>1</v>
      </c>
      <c r="AK52" s="262">
        <v>5600</v>
      </c>
      <c r="AL52" s="262" t="s">
        <v>113</v>
      </c>
      <c r="AM52" s="262" t="s">
        <v>113</v>
      </c>
      <c r="AN52" s="262" t="s">
        <v>113</v>
      </c>
      <c r="AO52" s="262" t="s">
        <v>113</v>
      </c>
      <c r="AP52" s="262">
        <v>1532.3</v>
      </c>
      <c r="AQ52" s="262">
        <v>328.35</v>
      </c>
      <c r="AR52" s="262">
        <v>218.9</v>
      </c>
      <c r="AS52" s="262">
        <v>109.45</v>
      </c>
      <c r="AT52" s="262">
        <v>0</v>
      </c>
      <c r="AU52" s="262">
        <v>0</v>
      </c>
      <c r="AV52" s="262">
        <v>0</v>
      </c>
      <c r="AW52" s="262">
        <v>0</v>
      </c>
      <c r="AX52" s="262">
        <v>0</v>
      </c>
      <c r="AY52" s="262">
        <v>0</v>
      </c>
      <c r="AZ52" s="262">
        <v>0</v>
      </c>
      <c r="BA52" s="262">
        <v>0</v>
      </c>
      <c r="BB52" s="262">
        <v>0</v>
      </c>
      <c r="BC52" s="262">
        <v>0</v>
      </c>
      <c r="BD52" s="262">
        <v>0</v>
      </c>
      <c r="BE52" s="262">
        <v>0</v>
      </c>
      <c r="BF52" s="262">
        <v>0</v>
      </c>
      <c r="BG52" s="262">
        <v>0</v>
      </c>
      <c r="BH52" s="262">
        <v>0</v>
      </c>
      <c r="BI52" s="262">
        <v>0</v>
      </c>
      <c r="BJ52" s="262">
        <v>0</v>
      </c>
      <c r="BK52" s="262">
        <v>0</v>
      </c>
      <c r="BL52" s="262">
        <v>0</v>
      </c>
      <c r="BM52" s="262">
        <v>0</v>
      </c>
      <c r="BN52" s="262">
        <v>0</v>
      </c>
      <c r="BO52" s="262">
        <v>0</v>
      </c>
      <c r="BP52" s="262">
        <v>0</v>
      </c>
      <c r="BQ52" s="262">
        <v>0</v>
      </c>
      <c r="BR52" s="262">
        <v>0</v>
      </c>
      <c r="BS52" s="262">
        <v>0</v>
      </c>
      <c r="BT52" s="262">
        <v>0</v>
      </c>
      <c r="BU52" s="262">
        <v>0</v>
      </c>
      <c r="BV52" s="262">
        <v>0</v>
      </c>
      <c r="BW52" s="262">
        <v>0</v>
      </c>
      <c r="BX52" s="262">
        <v>0</v>
      </c>
      <c r="BY52" s="262">
        <v>0</v>
      </c>
      <c r="BZ52" s="262">
        <v>0</v>
      </c>
      <c r="CA52" s="262">
        <v>0</v>
      </c>
      <c r="CB52" s="262">
        <v>0</v>
      </c>
      <c r="CC52" s="262">
        <v>0</v>
      </c>
      <c r="CD52" s="262">
        <v>0</v>
      </c>
      <c r="CE52" s="262">
        <v>0</v>
      </c>
      <c r="CF52" s="262">
        <v>0</v>
      </c>
      <c r="CG52" s="262">
        <v>0</v>
      </c>
      <c r="CH52" s="262">
        <v>28</v>
      </c>
      <c r="CI52" s="262">
        <v>3</v>
      </c>
      <c r="CJ52" s="262">
        <v>4</v>
      </c>
      <c r="CK52" s="262">
        <v>9</v>
      </c>
      <c r="CL52" s="262">
        <v>12</v>
      </c>
      <c r="CM52" s="262">
        <v>13</v>
      </c>
      <c r="CN52" s="262">
        <v>7</v>
      </c>
      <c r="CO52" s="262">
        <v>1</v>
      </c>
      <c r="CP52" s="262">
        <v>29</v>
      </c>
      <c r="CQ52" s="262">
        <v>2</v>
      </c>
      <c r="CR52" s="262">
        <v>19</v>
      </c>
      <c r="CS52" s="262">
        <v>17</v>
      </c>
      <c r="CT52" s="262">
        <v>0</v>
      </c>
      <c r="CU52" s="262">
        <v>0</v>
      </c>
      <c r="CV52" s="262">
        <v>0</v>
      </c>
      <c r="CW52" s="262">
        <v>0</v>
      </c>
      <c r="CX52" s="262">
        <v>0</v>
      </c>
      <c r="CY52" s="262">
        <v>0</v>
      </c>
      <c r="CZ52" s="262">
        <v>0</v>
      </c>
      <c r="DA52" s="262">
        <v>0</v>
      </c>
      <c r="DB52" s="262">
        <v>0</v>
      </c>
      <c r="DC52" s="262">
        <v>0</v>
      </c>
      <c r="DD52" s="262">
        <v>0</v>
      </c>
      <c r="DE52" s="262">
        <v>0</v>
      </c>
      <c r="DF52" s="262">
        <v>0</v>
      </c>
      <c r="DG52" s="262">
        <v>0</v>
      </c>
      <c r="DH52" s="262">
        <v>0</v>
      </c>
      <c r="DI52" s="262">
        <v>0</v>
      </c>
      <c r="DJ52" s="262">
        <v>0</v>
      </c>
      <c r="DK52" s="262">
        <v>0</v>
      </c>
      <c r="DL52" s="262">
        <v>40</v>
      </c>
      <c r="DM52" s="262">
        <v>5</v>
      </c>
      <c r="DN52" s="262">
        <v>5</v>
      </c>
      <c r="DO52" s="262">
        <v>1</v>
      </c>
      <c r="DP52" s="262">
        <v>1</v>
      </c>
      <c r="DQ52" s="262">
        <v>1</v>
      </c>
      <c r="DR52" s="262">
        <v>1</v>
      </c>
      <c r="DS52" s="262">
        <v>5</v>
      </c>
      <c r="DT52" s="262">
        <v>1</v>
      </c>
      <c r="DU52" s="262">
        <v>3</v>
      </c>
      <c r="DV52" s="262">
        <v>1</v>
      </c>
      <c r="DW52" s="262">
        <v>1</v>
      </c>
      <c r="DX52" s="262">
        <v>0</v>
      </c>
      <c r="DY52" s="262">
        <v>0</v>
      </c>
      <c r="DZ52" s="262">
        <v>0</v>
      </c>
      <c r="EA52" s="262">
        <v>0</v>
      </c>
      <c r="EB52" s="262">
        <v>0</v>
      </c>
      <c r="EC52" s="262">
        <v>0</v>
      </c>
      <c r="ED52" s="262">
        <v>0</v>
      </c>
      <c r="EE52" s="262">
        <v>0</v>
      </c>
      <c r="EF52" s="262">
        <v>0</v>
      </c>
      <c r="EG52" s="262">
        <v>0</v>
      </c>
      <c r="EH52" s="262">
        <v>0</v>
      </c>
      <c r="EI52" s="262">
        <v>0</v>
      </c>
      <c r="EJ52" s="262">
        <v>0</v>
      </c>
      <c r="EK52" s="262">
        <v>0</v>
      </c>
      <c r="EL52" s="262">
        <v>0</v>
      </c>
      <c r="EM52" s="262">
        <v>0</v>
      </c>
      <c r="EN52" s="262">
        <v>0</v>
      </c>
      <c r="EO52" s="296">
        <v>0</v>
      </c>
      <c r="EP52" s="262" t="s">
        <v>247</v>
      </c>
      <c r="EQ52" s="262" t="s">
        <v>247</v>
      </c>
      <c r="ER52" s="262" t="s">
        <v>247</v>
      </c>
      <c r="ES52" s="262" t="s">
        <v>247</v>
      </c>
      <c r="ET52" s="262" t="s">
        <v>247</v>
      </c>
      <c r="EU52" s="262" t="s">
        <v>286</v>
      </c>
      <c r="EV52" s="262" t="s">
        <v>286</v>
      </c>
      <c r="EW52" s="262" t="s">
        <v>247</v>
      </c>
      <c r="EX52" s="262" t="s">
        <v>247</v>
      </c>
      <c r="EY52" s="262" t="s">
        <v>247</v>
      </c>
      <c r="EZ52" s="262" t="s">
        <v>247</v>
      </c>
      <c r="FA52" s="262" t="s">
        <v>247</v>
      </c>
      <c r="FB52" s="262">
        <v>0</v>
      </c>
      <c r="FC52" s="262">
        <v>0</v>
      </c>
      <c r="FD52" s="262">
        <v>0</v>
      </c>
      <c r="FE52" s="262">
        <v>0</v>
      </c>
      <c r="FF52" s="262">
        <v>0</v>
      </c>
      <c r="FG52" s="262">
        <v>0</v>
      </c>
      <c r="FH52" s="262">
        <v>0</v>
      </c>
      <c r="FI52" s="262">
        <v>0</v>
      </c>
      <c r="FJ52" s="262">
        <v>0</v>
      </c>
      <c r="FK52" s="262">
        <v>0</v>
      </c>
      <c r="FL52" s="262">
        <v>0</v>
      </c>
      <c r="FM52" s="262">
        <v>0</v>
      </c>
      <c r="FN52" s="262">
        <v>0</v>
      </c>
      <c r="FO52" s="262">
        <v>0</v>
      </c>
      <c r="FP52" s="262">
        <v>0</v>
      </c>
      <c r="FQ52" s="262">
        <v>0</v>
      </c>
      <c r="FR52" s="262">
        <v>0</v>
      </c>
      <c r="FS52" s="296">
        <v>0</v>
      </c>
      <c r="FT52" s="297"/>
      <c r="FU52" s="297"/>
    </row>
    <row r="53" spans="1:177" s="234" customFormat="1" ht="12">
      <c r="A53" s="234">
        <f t="shared" si="2"/>
        <v>53</v>
      </c>
      <c r="B53" s="235"/>
      <c r="C53" s="262">
        <v>53</v>
      </c>
      <c r="D53" s="262">
        <v>1909280046</v>
      </c>
      <c r="E53" s="262" t="s">
        <v>113</v>
      </c>
      <c r="F53" s="263" t="s">
        <v>393</v>
      </c>
      <c r="G53" s="263" t="s">
        <v>114</v>
      </c>
      <c r="H53" s="264" t="s">
        <v>352</v>
      </c>
      <c r="I53" s="263" t="s">
        <v>370</v>
      </c>
      <c r="J53" s="263" t="s">
        <v>123</v>
      </c>
      <c r="K53" s="264" t="s">
        <v>352</v>
      </c>
      <c r="L53" s="264">
        <v>0</v>
      </c>
      <c r="M53" s="262">
        <v>0</v>
      </c>
      <c r="N53" s="262">
        <v>0</v>
      </c>
      <c r="O53" s="262">
        <v>0</v>
      </c>
      <c r="P53" s="262">
        <v>1680</v>
      </c>
      <c r="Q53" s="262">
        <v>3920</v>
      </c>
      <c r="R53" s="262">
        <v>850</v>
      </c>
      <c r="S53" s="262">
        <v>881</v>
      </c>
      <c r="T53" s="262">
        <v>2189</v>
      </c>
      <c r="U53" s="262"/>
      <c r="V53" s="262"/>
      <c r="W53" s="262" t="s">
        <v>416</v>
      </c>
      <c r="X53" s="262">
        <v>0</v>
      </c>
      <c r="Y53" s="262" t="s">
        <v>455</v>
      </c>
      <c r="Z53" s="262">
        <v>0</v>
      </c>
      <c r="AA53" s="282">
        <v>0</v>
      </c>
      <c r="AB53" s="282">
        <v>0</v>
      </c>
      <c r="AC53" s="262">
        <v>0</v>
      </c>
      <c r="AD53" s="262">
        <v>0</v>
      </c>
      <c r="AE53" s="262"/>
      <c r="AF53" s="262"/>
      <c r="AG53" s="262"/>
      <c r="AH53" s="262"/>
      <c r="AI53" s="262"/>
      <c r="AJ53" s="262">
        <v>1</v>
      </c>
      <c r="AK53" s="262">
        <v>5600</v>
      </c>
      <c r="AL53" s="262" t="s">
        <v>113</v>
      </c>
      <c r="AM53" s="262" t="s">
        <v>113</v>
      </c>
      <c r="AN53" s="262" t="s">
        <v>113</v>
      </c>
      <c r="AO53" s="262" t="s">
        <v>113</v>
      </c>
      <c r="AP53" s="262">
        <v>1532.3</v>
      </c>
      <c r="AQ53" s="262">
        <v>328.35</v>
      </c>
      <c r="AR53" s="262">
        <v>218.9</v>
      </c>
      <c r="AS53" s="262">
        <v>109.45</v>
      </c>
      <c r="AT53" s="262">
        <v>0</v>
      </c>
      <c r="AU53" s="262">
        <v>0</v>
      </c>
      <c r="AV53" s="262">
        <v>0</v>
      </c>
      <c r="AW53" s="262">
        <v>0</v>
      </c>
      <c r="AX53" s="262">
        <v>0</v>
      </c>
      <c r="AY53" s="262">
        <v>0</v>
      </c>
      <c r="AZ53" s="262">
        <v>0</v>
      </c>
      <c r="BA53" s="262">
        <v>0</v>
      </c>
      <c r="BB53" s="262">
        <v>0</v>
      </c>
      <c r="BC53" s="262">
        <v>0</v>
      </c>
      <c r="BD53" s="262">
        <v>0</v>
      </c>
      <c r="BE53" s="262">
        <v>0</v>
      </c>
      <c r="BF53" s="262">
        <v>0</v>
      </c>
      <c r="BG53" s="262">
        <v>0</v>
      </c>
      <c r="BH53" s="262">
        <v>0</v>
      </c>
      <c r="BI53" s="262">
        <v>0</v>
      </c>
      <c r="BJ53" s="262">
        <v>0</v>
      </c>
      <c r="BK53" s="262">
        <v>0</v>
      </c>
      <c r="BL53" s="262">
        <v>0</v>
      </c>
      <c r="BM53" s="262">
        <v>0</v>
      </c>
      <c r="BN53" s="262">
        <v>0</v>
      </c>
      <c r="BO53" s="262">
        <v>0</v>
      </c>
      <c r="BP53" s="262">
        <v>0</v>
      </c>
      <c r="BQ53" s="262">
        <v>0</v>
      </c>
      <c r="BR53" s="262">
        <v>0</v>
      </c>
      <c r="BS53" s="262">
        <v>0</v>
      </c>
      <c r="BT53" s="262">
        <v>0</v>
      </c>
      <c r="BU53" s="262">
        <v>0</v>
      </c>
      <c r="BV53" s="262">
        <v>0</v>
      </c>
      <c r="BW53" s="262">
        <v>0</v>
      </c>
      <c r="BX53" s="262">
        <v>0</v>
      </c>
      <c r="BY53" s="262">
        <v>0</v>
      </c>
      <c r="BZ53" s="262">
        <v>0</v>
      </c>
      <c r="CA53" s="262">
        <v>0</v>
      </c>
      <c r="CB53" s="262">
        <v>0</v>
      </c>
      <c r="CC53" s="262">
        <v>0</v>
      </c>
      <c r="CD53" s="262">
        <v>0</v>
      </c>
      <c r="CE53" s="262">
        <v>0</v>
      </c>
      <c r="CF53" s="262">
        <v>0</v>
      </c>
      <c r="CG53" s="262">
        <v>0</v>
      </c>
      <c r="CH53" s="262">
        <v>28</v>
      </c>
      <c r="CI53" s="262">
        <v>3</v>
      </c>
      <c r="CJ53" s="262">
        <v>4</v>
      </c>
      <c r="CK53" s="262">
        <v>9</v>
      </c>
      <c r="CL53" s="262">
        <v>12</v>
      </c>
      <c r="CM53" s="262">
        <v>13</v>
      </c>
      <c r="CN53" s="262">
        <v>7</v>
      </c>
      <c r="CO53" s="262">
        <v>1</v>
      </c>
      <c r="CP53" s="262">
        <v>29</v>
      </c>
      <c r="CQ53" s="262">
        <v>2</v>
      </c>
      <c r="CR53" s="262">
        <v>19</v>
      </c>
      <c r="CS53" s="262">
        <v>17</v>
      </c>
      <c r="CT53" s="262">
        <v>0</v>
      </c>
      <c r="CU53" s="262">
        <v>0</v>
      </c>
      <c r="CV53" s="262">
        <v>0</v>
      </c>
      <c r="CW53" s="262">
        <v>0</v>
      </c>
      <c r="CX53" s="262">
        <v>0</v>
      </c>
      <c r="CY53" s="262">
        <v>0</v>
      </c>
      <c r="CZ53" s="262">
        <v>0</v>
      </c>
      <c r="DA53" s="262">
        <v>0</v>
      </c>
      <c r="DB53" s="262">
        <v>0</v>
      </c>
      <c r="DC53" s="262">
        <v>0</v>
      </c>
      <c r="DD53" s="262">
        <v>0</v>
      </c>
      <c r="DE53" s="262">
        <v>0</v>
      </c>
      <c r="DF53" s="262">
        <v>0</v>
      </c>
      <c r="DG53" s="262">
        <v>0</v>
      </c>
      <c r="DH53" s="262">
        <v>0</v>
      </c>
      <c r="DI53" s="262">
        <v>0</v>
      </c>
      <c r="DJ53" s="262">
        <v>0</v>
      </c>
      <c r="DK53" s="262">
        <v>0</v>
      </c>
      <c r="DL53" s="262">
        <v>40</v>
      </c>
      <c r="DM53" s="262">
        <v>5</v>
      </c>
      <c r="DN53" s="262">
        <v>5</v>
      </c>
      <c r="DO53" s="262">
        <v>1</v>
      </c>
      <c r="DP53" s="262">
        <v>1</v>
      </c>
      <c r="DQ53" s="262">
        <v>1</v>
      </c>
      <c r="DR53" s="262">
        <v>1</v>
      </c>
      <c r="DS53" s="262">
        <v>5</v>
      </c>
      <c r="DT53" s="262">
        <v>1</v>
      </c>
      <c r="DU53" s="262">
        <v>3</v>
      </c>
      <c r="DV53" s="262">
        <v>1</v>
      </c>
      <c r="DW53" s="262">
        <v>1</v>
      </c>
      <c r="DX53" s="262">
        <v>0</v>
      </c>
      <c r="DY53" s="262">
        <v>0</v>
      </c>
      <c r="DZ53" s="262">
        <v>0</v>
      </c>
      <c r="EA53" s="262">
        <v>0</v>
      </c>
      <c r="EB53" s="262">
        <v>0</v>
      </c>
      <c r="EC53" s="262">
        <v>0</v>
      </c>
      <c r="ED53" s="262">
        <v>0</v>
      </c>
      <c r="EE53" s="262">
        <v>0</v>
      </c>
      <c r="EF53" s="262">
        <v>0</v>
      </c>
      <c r="EG53" s="262">
        <v>0</v>
      </c>
      <c r="EH53" s="262">
        <v>0</v>
      </c>
      <c r="EI53" s="262">
        <v>0</v>
      </c>
      <c r="EJ53" s="262">
        <v>0</v>
      </c>
      <c r="EK53" s="262">
        <v>0</v>
      </c>
      <c r="EL53" s="262">
        <v>0</v>
      </c>
      <c r="EM53" s="262">
        <v>0</v>
      </c>
      <c r="EN53" s="262">
        <v>0</v>
      </c>
      <c r="EO53" s="296">
        <v>0</v>
      </c>
      <c r="EP53" s="262" t="s">
        <v>247</v>
      </c>
      <c r="EQ53" s="262" t="s">
        <v>247</v>
      </c>
      <c r="ER53" s="262" t="s">
        <v>247</v>
      </c>
      <c r="ES53" s="262" t="s">
        <v>247</v>
      </c>
      <c r="ET53" s="262" t="s">
        <v>247</v>
      </c>
      <c r="EU53" s="262" t="s">
        <v>286</v>
      </c>
      <c r="EV53" s="262" t="s">
        <v>286</v>
      </c>
      <c r="EW53" s="262" t="s">
        <v>247</v>
      </c>
      <c r="EX53" s="262" t="s">
        <v>247</v>
      </c>
      <c r="EY53" s="262" t="s">
        <v>247</v>
      </c>
      <c r="EZ53" s="262" t="s">
        <v>247</v>
      </c>
      <c r="FA53" s="262" t="s">
        <v>247</v>
      </c>
      <c r="FB53" s="262">
        <v>0</v>
      </c>
      <c r="FC53" s="262">
        <v>0</v>
      </c>
      <c r="FD53" s="262">
        <v>0</v>
      </c>
      <c r="FE53" s="262">
        <v>0</v>
      </c>
      <c r="FF53" s="262">
        <v>0</v>
      </c>
      <c r="FG53" s="262">
        <v>0</v>
      </c>
      <c r="FH53" s="262">
        <v>0</v>
      </c>
      <c r="FI53" s="262">
        <v>0</v>
      </c>
      <c r="FJ53" s="262">
        <v>0</v>
      </c>
      <c r="FK53" s="262">
        <v>0</v>
      </c>
      <c r="FL53" s="262">
        <v>0</v>
      </c>
      <c r="FM53" s="262">
        <v>0</v>
      </c>
      <c r="FN53" s="262">
        <v>0</v>
      </c>
      <c r="FO53" s="262">
        <v>0</v>
      </c>
      <c r="FP53" s="262">
        <v>0</v>
      </c>
      <c r="FQ53" s="262">
        <v>0</v>
      </c>
      <c r="FR53" s="262">
        <v>0</v>
      </c>
      <c r="FS53" s="296">
        <v>0</v>
      </c>
      <c r="FT53" s="297"/>
      <c r="FU53" s="297"/>
    </row>
    <row r="54" spans="1:177" s="234" customFormat="1" ht="12">
      <c r="A54" s="234">
        <f t="shared" si="2"/>
        <v>54</v>
      </c>
      <c r="B54" s="235"/>
      <c r="C54" s="262">
        <v>54</v>
      </c>
      <c r="D54" s="262">
        <v>1909280047</v>
      </c>
      <c r="E54" s="262" t="s">
        <v>113</v>
      </c>
      <c r="F54" s="263" t="s">
        <v>393</v>
      </c>
      <c r="G54" s="263" t="s">
        <v>114</v>
      </c>
      <c r="H54" s="264" t="s">
        <v>352</v>
      </c>
      <c r="I54" s="263" t="s">
        <v>370</v>
      </c>
      <c r="J54" s="263" t="s">
        <v>123</v>
      </c>
      <c r="K54" s="264" t="s">
        <v>352</v>
      </c>
      <c r="L54" s="264">
        <v>0</v>
      </c>
      <c r="M54" s="262">
        <v>0</v>
      </c>
      <c r="N54" s="262">
        <v>0</v>
      </c>
      <c r="O54" s="262">
        <v>0</v>
      </c>
      <c r="P54" s="262">
        <v>1680</v>
      </c>
      <c r="Q54" s="262">
        <v>3920</v>
      </c>
      <c r="R54" s="262">
        <v>850</v>
      </c>
      <c r="S54" s="262">
        <v>881</v>
      </c>
      <c r="T54" s="262">
        <v>2189</v>
      </c>
      <c r="U54" s="262"/>
      <c r="V54" s="262"/>
      <c r="W54" s="262" t="s">
        <v>416</v>
      </c>
      <c r="X54" s="262">
        <v>0</v>
      </c>
      <c r="Y54" s="262" t="s">
        <v>455</v>
      </c>
      <c r="Z54" s="262">
        <v>0</v>
      </c>
      <c r="AA54" s="282">
        <v>0</v>
      </c>
      <c r="AB54" s="282">
        <v>0</v>
      </c>
      <c r="AC54" s="262">
        <v>0</v>
      </c>
      <c r="AD54" s="262">
        <v>0</v>
      </c>
      <c r="AE54" s="262"/>
      <c r="AF54" s="262"/>
      <c r="AG54" s="262"/>
      <c r="AH54" s="262"/>
      <c r="AI54" s="262"/>
      <c r="AJ54" s="262">
        <v>1</v>
      </c>
      <c r="AK54" s="262">
        <v>5600</v>
      </c>
      <c r="AL54" s="262" t="s">
        <v>113</v>
      </c>
      <c r="AM54" s="262" t="s">
        <v>113</v>
      </c>
      <c r="AN54" s="262" t="s">
        <v>113</v>
      </c>
      <c r="AO54" s="262" t="s">
        <v>113</v>
      </c>
      <c r="AP54" s="262">
        <v>1532.3</v>
      </c>
      <c r="AQ54" s="262">
        <v>328.35</v>
      </c>
      <c r="AR54" s="262">
        <v>218.9</v>
      </c>
      <c r="AS54" s="262">
        <v>109.45</v>
      </c>
      <c r="AT54" s="262">
        <v>0</v>
      </c>
      <c r="AU54" s="262">
        <v>0</v>
      </c>
      <c r="AV54" s="262">
        <v>0</v>
      </c>
      <c r="AW54" s="262">
        <v>0</v>
      </c>
      <c r="AX54" s="262">
        <v>0</v>
      </c>
      <c r="AY54" s="262">
        <v>0</v>
      </c>
      <c r="AZ54" s="262">
        <v>0</v>
      </c>
      <c r="BA54" s="262">
        <v>0</v>
      </c>
      <c r="BB54" s="262">
        <v>0</v>
      </c>
      <c r="BC54" s="262">
        <v>0</v>
      </c>
      <c r="BD54" s="262">
        <v>0</v>
      </c>
      <c r="BE54" s="262">
        <v>0</v>
      </c>
      <c r="BF54" s="262">
        <v>0</v>
      </c>
      <c r="BG54" s="262">
        <v>0</v>
      </c>
      <c r="BH54" s="262">
        <v>0</v>
      </c>
      <c r="BI54" s="262">
        <v>0</v>
      </c>
      <c r="BJ54" s="262">
        <v>0</v>
      </c>
      <c r="BK54" s="262">
        <v>0</v>
      </c>
      <c r="BL54" s="262">
        <v>0</v>
      </c>
      <c r="BM54" s="262">
        <v>0</v>
      </c>
      <c r="BN54" s="262">
        <v>0</v>
      </c>
      <c r="BO54" s="262">
        <v>0</v>
      </c>
      <c r="BP54" s="262">
        <v>0</v>
      </c>
      <c r="BQ54" s="262">
        <v>0</v>
      </c>
      <c r="BR54" s="262">
        <v>0</v>
      </c>
      <c r="BS54" s="262">
        <v>0</v>
      </c>
      <c r="BT54" s="262">
        <v>0</v>
      </c>
      <c r="BU54" s="262">
        <v>0</v>
      </c>
      <c r="BV54" s="262">
        <v>0</v>
      </c>
      <c r="BW54" s="262">
        <v>0</v>
      </c>
      <c r="BX54" s="262">
        <v>0</v>
      </c>
      <c r="BY54" s="262">
        <v>0</v>
      </c>
      <c r="BZ54" s="262">
        <v>0</v>
      </c>
      <c r="CA54" s="262">
        <v>0</v>
      </c>
      <c r="CB54" s="262">
        <v>0</v>
      </c>
      <c r="CC54" s="262">
        <v>0</v>
      </c>
      <c r="CD54" s="262">
        <v>0</v>
      </c>
      <c r="CE54" s="262">
        <v>0</v>
      </c>
      <c r="CF54" s="262">
        <v>0</v>
      </c>
      <c r="CG54" s="262">
        <v>0</v>
      </c>
      <c r="CH54" s="262">
        <v>28</v>
      </c>
      <c r="CI54" s="262">
        <v>3</v>
      </c>
      <c r="CJ54" s="262">
        <v>4</v>
      </c>
      <c r="CK54" s="262">
        <v>9</v>
      </c>
      <c r="CL54" s="262">
        <v>12</v>
      </c>
      <c r="CM54" s="262">
        <v>13</v>
      </c>
      <c r="CN54" s="262">
        <v>7</v>
      </c>
      <c r="CO54" s="262">
        <v>1</v>
      </c>
      <c r="CP54" s="262">
        <v>29</v>
      </c>
      <c r="CQ54" s="262">
        <v>2</v>
      </c>
      <c r="CR54" s="262">
        <v>19</v>
      </c>
      <c r="CS54" s="262">
        <v>17</v>
      </c>
      <c r="CT54" s="262">
        <v>0</v>
      </c>
      <c r="CU54" s="262">
        <v>0</v>
      </c>
      <c r="CV54" s="262">
        <v>0</v>
      </c>
      <c r="CW54" s="262">
        <v>0</v>
      </c>
      <c r="CX54" s="262">
        <v>0</v>
      </c>
      <c r="CY54" s="262">
        <v>0</v>
      </c>
      <c r="CZ54" s="262">
        <v>0</v>
      </c>
      <c r="DA54" s="262">
        <v>0</v>
      </c>
      <c r="DB54" s="262">
        <v>0</v>
      </c>
      <c r="DC54" s="262">
        <v>0</v>
      </c>
      <c r="DD54" s="262">
        <v>0</v>
      </c>
      <c r="DE54" s="262">
        <v>0</v>
      </c>
      <c r="DF54" s="262">
        <v>0</v>
      </c>
      <c r="DG54" s="262">
        <v>0</v>
      </c>
      <c r="DH54" s="262">
        <v>0</v>
      </c>
      <c r="DI54" s="262">
        <v>0</v>
      </c>
      <c r="DJ54" s="262">
        <v>0</v>
      </c>
      <c r="DK54" s="262">
        <v>0</v>
      </c>
      <c r="DL54" s="262">
        <v>40</v>
      </c>
      <c r="DM54" s="262">
        <v>5</v>
      </c>
      <c r="DN54" s="262">
        <v>5</v>
      </c>
      <c r="DO54" s="262">
        <v>1</v>
      </c>
      <c r="DP54" s="262">
        <v>1</v>
      </c>
      <c r="DQ54" s="262">
        <v>1</v>
      </c>
      <c r="DR54" s="262">
        <v>1</v>
      </c>
      <c r="DS54" s="262">
        <v>5</v>
      </c>
      <c r="DT54" s="262">
        <v>1</v>
      </c>
      <c r="DU54" s="262">
        <v>3</v>
      </c>
      <c r="DV54" s="262">
        <v>1</v>
      </c>
      <c r="DW54" s="262">
        <v>1</v>
      </c>
      <c r="DX54" s="262">
        <v>0</v>
      </c>
      <c r="DY54" s="262">
        <v>0</v>
      </c>
      <c r="DZ54" s="262">
        <v>0</v>
      </c>
      <c r="EA54" s="262">
        <v>0</v>
      </c>
      <c r="EB54" s="262">
        <v>0</v>
      </c>
      <c r="EC54" s="262">
        <v>0</v>
      </c>
      <c r="ED54" s="262">
        <v>0</v>
      </c>
      <c r="EE54" s="262">
        <v>0</v>
      </c>
      <c r="EF54" s="262">
        <v>0</v>
      </c>
      <c r="EG54" s="262">
        <v>0</v>
      </c>
      <c r="EH54" s="262">
        <v>0</v>
      </c>
      <c r="EI54" s="262">
        <v>0</v>
      </c>
      <c r="EJ54" s="262">
        <v>0</v>
      </c>
      <c r="EK54" s="262">
        <v>0</v>
      </c>
      <c r="EL54" s="262">
        <v>0</v>
      </c>
      <c r="EM54" s="262">
        <v>0</v>
      </c>
      <c r="EN54" s="262">
        <v>0</v>
      </c>
      <c r="EO54" s="296">
        <v>0</v>
      </c>
      <c r="EP54" s="262" t="s">
        <v>247</v>
      </c>
      <c r="EQ54" s="262" t="s">
        <v>247</v>
      </c>
      <c r="ER54" s="262" t="s">
        <v>247</v>
      </c>
      <c r="ES54" s="262" t="s">
        <v>247</v>
      </c>
      <c r="ET54" s="262" t="s">
        <v>247</v>
      </c>
      <c r="EU54" s="262" t="s">
        <v>286</v>
      </c>
      <c r="EV54" s="262" t="s">
        <v>286</v>
      </c>
      <c r="EW54" s="262" t="s">
        <v>247</v>
      </c>
      <c r="EX54" s="262" t="s">
        <v>247</v>
      </c>
      <c r="EY54" s="262" t="s">
        <v>247</v>
      </c>
      <c r="EZ54" s="262" t="s">
        <v>247</v>
      </c>
      <c r="FA54" s="262" t="s">
        <v>247</v>
      </c>
      <c r="FB54" s="262">
        <v>0</v>
      </c>
      <c r="FC54" s="262">
        <v>0</v>
      </c>
      <c r="FD54" s="262">
        <v>0</v>
      </c>
      <c r="FE54" s="262">
        <v>0</v>
      </c>
      <c r="FF54" s="262">
        <v>0</v>
      </c>
      <c r="FG54" s="262">
        <v>0</v>
      </c>
      <c r="FH54" s="262">
        <v>0</v>
      </c>
      <c r="FI54" s="262">
        <v>0</v>
      </c>
      <c r="FJ54" s="262">
        <v>0</v>
      </c>
      <c r="FK54" s="262">
        <v>0</v>
      </c>
      <c r="FL54" s="262">
        <v>0</v>
      </c>
      <c r="FM54" s="262">
        <v>0</v>
      </c>
      <c r="FN54" s="262">
        <v>0</v>
      </c>
      <c r="FO54" s="262">
        <v>0</v>
      </c>
      <c r="FP54" s="262">
        <v>0</v>
      </c>
      <c r="FQ54" s="262">
        <v>0</v>
      </c>
      <c r="FR54" s="262">
        <v>0</v>
      </c>
      <c r="FS54" s="296">
        <v>0</v>
      </c>
      <c r="FT54" s="297"/>
      <c r="FU54" s="297"/>
    </row>
    <row r="55" spans="1:177" s="234" customFormat="1" ht="12">
      <c r="A55" s="234">
        <f t="shared" si="2"/>
        <v>55</v>
      </c>
      <c r="B55" s="235"/>
      <c r="C55" s="262">
        <v>55</v>
      </c>
      <c r="D55" s="262">
        <v>1909280048</v>
      </c>
      <c r="E55" s="262" t="s">
        <v>113</v>
      </c>
      <c r="F55" s="263" t="s">
        <v>393</v>
      </c>
      <c r="G55" s="263" t="s">
        <v>114</v>
      </c>
      <c r="H55" s="264" t="s">
        <v>352</v>
      </c>
      <c r="I55" s="263" t="s">
        <v>370</v>
      </c>
      <c r="J55" s="263" t="s">
        <v>123</v>
      </c>
      <c r="K55" s="264" t="s">
        <v>352</v>
      </c>
      <c r="L55" s="264">
        <v>0</v>
      </c>
      <c r="M55" s="262">
        <v>0</v>
      </c>
      <c r="N55" s="262">
        <v>0</v>
      </c>
      <c r="O55" s="262">
        <v>0</v>
      </c>
      <c r="P55" s="262">
        <v>1680</v>
      </c>
      <c r="Q55" s="262">
        <v>3920</v>
      </c>
      <c r="R55" s="262">
        <v>850</v>
      </c>
      <c r="S55" s="262">
        <v>881</v>
      </c>
      <c r="T55" s="262">
        <v>2189</v>
      </c>
      <c r="U55" s="262"/>
      <c r="V55" s="262"/>
      <c r="W55" s="262" t="s">
        <v>416</v>
      </c>
      <c r="X55" s="262">
        <v>0</v>
      </c>
      <c r="Y55" s="262" t="s">
        <v>455</v>
      </c>
      <c r="Z55" s="262">
        <v>0</v>
      </c>
      <c r="AA55" s="282">
        <v>0</v>
      </c>
      <c r="AB55" s="282">
        <v>0</v>
      </c>
      <c r="AC55" s="262">
        <v>0</v>
      </c>
      <c r="AD55" s="262">
        <v>0</v>
      </c>
      <c r="AE55" s="262"/>
      <c r="AF55" s="262"/>
      <c r="AG55" s="262"/>
      <c r="AH55" s="262"/>
      <c r="AI55" s="262"/>
      <c r="AJ55" s="262">
        <v>1</v>
      </c>
      <c r="AK55" s="262">
        <v>5600</v>
      </c>
      <c r="AL55" s="262" t="s">
        <v>113</v>
      </c>
      <c r="AM55" s="262" t="s">
        <v>113</v>
      </c>
      <c r="AN55" s="262" t="s">
        <v>113</v>
      </c>
      <c r="AO55" s="262" t="s">
        <v>113</v>
      </c>
      <c r="AP55" s="262">
        <v>1532.3</v>
      </c>
      <c r="AQ55" s="262">
        <v>328.35</v>
      </c>
      <c r="AR55" s="262">
        <v>218.9</v>
      </c>
      <c r="AS55" s="262">
        <v>109.45</v>
      </c>
      <c r="AT55" s="262">
        <v>0</v>
      </c>
      <c r="AU55" s="262">
        <v>0</v>
      </c>
      <c r="AV55" s="262">
        <v>0</v>
      </c>
      <c r="AW55" s="262">
        <v>0</v>
      </c>
      <c r="AX55" s="262">
        <v>0</v>
      </c>
      <c r="AY55" s="262">
        <v>0</v>
      </c>
      <c r="AZ55" s="262">
        <v>0</v>
      </c>
      <c r="BA55" s="262">
        <v>0</v>
      </c>
      <c r="BB55" s="262">
        <v>0</v>
      </c>
      <c r="BC55" s="262">
        <v>0</v>
      </c>
      <c r="BD55" s="262">
        <v>0</v>
      </c>
      <c r="BE55" s="262">
        <v>0</v>
      </c>
      <c r="BF55" s="262">
        <v>0</v>
      </c>
      <c r="BG55" s="262">
        <v>0</v>
      </c>
      <c r="BH55" s="262">
        <v>0</v>
      </c>
      <c r="BI55" s="262">
        <v>0</v>
      </c>
      <c r="BJ55" s="262">
        <v>0</v>
      </c>
      <c r="BK55" s="262">
        <v>0</v>
      </c>
      <c r="BL55" s="262">
        <v>0</v>
      </c>
      <c r="BM55" s="262">
        <v>0</v>
      </c>
      <c r="BN55" s="262">
        <v>0</v>
      </c>
      <c r="BO55" s="262">
        <v>0</v>
      </c>
      <c r="BP55" s="262">
        <v>0</v>
      </c>
      <c r="BQ55" s="262">
        <v>0</v>
      </c>
      <c r="BR55" s="262">
        <v>0</v>
      </c>
      <c r="BS55" s="262">
        <v>0</v>
      </c>
      <c r="BT55" s="262">
        <v>0</v>
      </c>
      <c r="BU55" s="262">
        <v>0</v>
      </c>
      <c r="BV55" s="262">
        <v>0</v>
      </c>
      <c r="BW55" s="262">
        <v>0</v>
      </c>
      <c r="BX55" s="262">
        <v>0</v>
      </c>
      <c r="BY55" s="262">
        <v>0</v>
      </c>
      <c r="BZ55" s="262">
        <v>0</v>
      </c>
      <c r="CA55" s="262">
        <v>0</v>
      </c>
      <c r="CB55" s="262">
        <v>0</v>
      </c>
      <c r="CC55" s="262">
        <v>0</v>
      </c>
      <c r="CD55" s="262">
        <v>0</v>
      </c>
      <c r="CE55" s="262">
        <v>0</v>
      </c>
      <c r="CF55" s="262">
        <v>0</v>
      </c>
      <c r="CG55" s="262">
        <v>0</v>
      </c>
      <c r="CH55" s="262">
        <v>28</v>
      </c>
      <c r="CI55" s="262">
        <v>3</v>
      </c>
      <c r="CJ55" s="262">
        <v>4</v>
      </c>
      <c r="CK55" s="262">
        <v>9</v>
      </c>
      <c r="CL55" s="262">
        <v>12</v>
      </c>
      <c r="CM55" s="262">
        <v>13</v>
      </c>
      <c r="CN55" s="262">
        <v>7</v>
      </c>
      <c r="CO55" s="262">
        <v>1</v>
      </c>
      <c r="CP55" s="262">
        <v>29</v>
      </c>
      <c r="CQ55" s="262">
        <v>2</v>
      </c>
      <c r="CR55" s="262">
        <v>19</v>
      </c>
      <c r="CS55" s="262">
        <v>17</v>
      </c>
      <c r="CT55" s="262">
        <v>0</v>
      </c>
      <c r="CU55" s="262">
        <v>0</v>
      </c>
      <c r="CV55" s="262">
        <v>0</v>
      </c>
      <c r="CW55" s="262">
        <v>0</v>
      </c>
      <c r="CX55" s="262">
        <v>0</v>
      </c>
      <c r="CY55" s="262">
        <v>0</v>
      </c>
      <c r="CZ55" s="262">
        <v>0</v>
      </c>
      <c r="DA55" s="262">
        <v>0</v>
      </c>
      <c r="DB55" s="262">
        <v>0</v>
      </c>
      <c r="DC55" s="262">
        <v>0</v>
      </c>
      <c r="DD55" s="262">
        <v>0</v>
      </c>
      <c r="DE55" s="262">
        <v>0</v>
      </c>
      <c r="DF55" s="262">
        <v>0</v>
      </c>
      <c r="DG55" s="262">
        <v>0</v>
      </c>
      <c r="DH55" s="262">
        <v>0</v>
      </c>
      <c r="DI55" s="262">
        <v>0</v>
      </c>
      <c r="DJ55" s="262">
        <v>0</v>
      </c>
      <c r="DK55" s="262">
        <v>0</v>
      </c>
      <c r="DL55" s="262">
        <v>40</v>
      </c>
      <c r="DM55" s="262">
        <v>5</v>
      </c>
      <c r="DN55" s="262">
        <v>5</v>
      </c>
      <c r="DO55" s="262">
        <v>1</v>
      </c>
      <c r="DP55" s="262">
        <v>1</v>
      </c>
      <c r="DQ55" s="262">
        <v>1</v>
      </c>
      <c r="DR55" s="262">
        <v>1</v>
      </c>
      <c r="DS55" s="262">
        <v>5</v>
      </c>
      <c r="DT55" s="262">
        <v>1</v>
      </c>
      <c r="DU55" s="262">
        <v>3</v>
      </c>
      <c r="DV55" s="262">
        <v>1</v>
      </c>
      <c r="DW55" s="262">
        <v>1</v>
      </c>
      <c r="DX55" s="262">
        <v>0</v>
      </c>
      <c r="DY55" s="262">
        <v>0</v>
      </c>
      <c r="DZ55" s="262">
        <v>0</v>
      </c>
      <c r="EA55" s="262">
        <v>0</v>
      </c>
      <c r="EB55" s="262">
        <v>0</v>
      </c>
      <c r="EC55" s="262">
        <v>0</v>
      </c>
      <c r="ED55" s="262">
        <v>0</v>
      </c>
      <c r="EE55" s="262">
        <v>0</v>
      </c>
      <c r="EF55" s="262">
        <v>0</v>
      </c>
      <c r="EG55" s="262">
        <v>0</v>
      </c>
      <c r="EH55" s="262">
        <v>0</v>
      </c>
      <c r="EI55" s="262">
        <v>0</v>
      </c>
      <c r="EJ55" s="262">
        <v>0</v>
      </c>
      <c r="EK55" s="262">
        <v>0</v>
      </c>
      <c r="EL55" s="262">
        <v>0</v>
      </c>
      <c r="EM55" s="262">
        <v>0</v>
      </c>
      <c r="EN55" s="262">
        <v>0</v>
      </c>
      <c r="EO55" s="296">
        <v>0</v>
      </c>
      <c r="EP55" s="262" t="s">
        <v>247</v>
      </c>
      <c r="EQ55" s="262" t="s">
        <v>247</v>
      </c>
      <c r="ER55" s="262" t="s">
        <v>247</v>
      </c>
      <c r="ES55" s="262" t="s">
        <v>247</v>
      </c>
      <c r="ET55" s="262" t="s">
        <v>247</v>
      </c>
      <c r="EU55" s="262" t="s">
        <v>286</v>
      </c>
      <c r="EV55" s="262" t="s">
        <v>286</v>
      </c>
      <c r="EW55" s="262" t="s">
        <v>247</v>
      </c>
      <c r="EX55" s="262" t="s">
        <v>247</v>
      </c>
      <c r="EY55" s="262" t="s">
        <v>247</v>
      </c>
      <c r="EZ55" s="262" t="s">
        <v>247</v>
      </c>
      <c r="FA55" s="262" t="s">
        <v>247</v>
      </c>
      <c r="FB55" s="262">
        <v>0</v>
      </c>
      <c r="FC55" s="262">
        <v>0</v>
      </c>
      <c r="FD55" s="262">
        <v>0</v>
      </c>
      <c r="FE55" s="262">
        <v>0</v>
      </c>
      <c r="FF55" s="262">
        <v>0</v>
      </c>
      <c r="FG55" s="262">
        <v>0</v>
      </c>
      <c r="FH55" s="262">
        <v>0</v>
      </c>
      <c r="FI55" s="262">
        <v>0</v>
      </c>
      <c r="FJ55" s="262">
        <v>0</v>
      </c>
      <c r="FK55" s="262">
        <v>0</v>
      </c>
      <c r="FL55" s="262">
        <v>0</v>
      </c>
      <c r="FM55" s="262">
        <v>0</v>
      </c>
      <c r="FN55" s="262">
        <v>0</v>
      </c>
      <c r="FO55" s="262">
        <v>0</v>
      </c>
      <c r="FP55" s="262">
        <v>0</v>
      </c>
      <c r="FQ55" s="262">
        <v>0</v>
      </c>
      <c r="FR55" s="262">
        <v>0</v>
      </c>
      <c r="FS55" s="296">
        <v>0</v>
      </c>
      <c r="FT55" s="297"/>
      <c r="FU55" s="297"/>
    </row>
    <row r="56" spans="1:177" s="234" customFormat="1" ht="12">
      <c r="A56" s="234">
        <f t="shared" si="2"/>
        <v>56</v>
      </c>
      <c r="B56" s="235"/>
      <c r="C56" s="262">
        <v>56</v>
      </c>
      <c r="D56" s="262">
        <v>1909280049</v>
      </c>
      <c r="E56" s="262" t="s">
        <v>113</v>
      </c>
      <c r="F56" s="263" t="s">
        <v>393</v>
      </c>
      <c r="G56" s="263" t="s">
        <v>114</v>
      </c>
      <c r="H56" s="264" t="s">
        <v>352</v>
      </c>
      <c r="I56" s="263" t="s">
        <v>370</v>
      </c>
      <c r="J56" s="263" t="s">
        <v>123</v>
      </c>
      <c r="K56" s="264" t="s">
        <v>352</v>
      </c>
      <c r="L56" s="264">
        <v>0</v>
      </c>
      <c r="M56" s="262">
        <v>0</v>
      </c>
      <c r="N56" s="262">
        <v>0</v>
      </c>
      <c r="O56" s="262">
        <v>0</v>
      </c>
      <c r="P56" s="262">
        <v>1680</v>
      </c>
      <c r="Q56" s="262">
        <v>3920</v>
      </c>
      <c r="R56" s="262">
        <v>850</v>
      </c>
      <c r="S56" s="262">
        <v>881</v>
      </c>
      <c r="T56" s="262">
        <v>2189</v>
      </c>
      <c r="U56" s="262"/>
      <c r="V56" s="262"/>
      <c r="W56" s="262" t="s">
        <v>416</v>
      </c>
      <c r="X56" s="262">
        <v>0</v>
      </c>
      <c r="Y56" s="262" t="s">
        <v>455</v>
      </c>
      <c r="Z56" s="262">
        <v>0</v>
      </c>
      <c r="AA56" s="282">
        <v>0</v>
      </c>
      <c r="AB56" s="282">
        <v>0</v>
      </c>
      <c r="AC56" s="262">
        <v>0</v>
      </c>
      <c r="AD56" s="262">
        <v>0</v>
      </c>
      <c r="AE56" s="262"/>
      <c r="AF56" s="262"/>
      <c r="AG56" s="262"/>
      <c r="AH56" s="262"/>
      <c r="AI56" s="262"/>
      <c r="AJ56" s="262">
        <v>1</v>
      </c>
      <c r="AK56" s="262">
        <v>5600</v>
      </c>
      <c r="AL56" s="262" t="s">
        <v>113</v>
      </c>
      <c r="AM56" s="262" t="s">
        <v>113</v>
      </c>
      <c r="AN56" s="262" t="s">
        <v>113</v>
      </c>
      <c r="AO56" s="262" t="s">
        <v>113</v>
      </c>
      <c r="AP56" s="262">
        <v>1532.3</v>
      </c>
      <c r="AQ56" s="262">
        <v>328.35</v>
      </c>
      <c r="AR56" s="262">
        <v>218.9</v>
      </c>
      <c r="AS56" s="262">
        <v>109.45</v>
      </c>
      <c r="AT56" s="262">
        <v>0</v>
      </c>
      <c r="AU56" s="262">
        <v>0</v>
      </c>
      <c r="AV56" s="262">
        <v>0</v>
      </c>
      <c r="AW56" s="262">
        <v>0</v>
      </c>
      <c r="AX56" s="262">
        <v>0</v>
      </c>
      <c r="AY56" s="262">
        <v>0</v>
      </c>
      <c r="AZ56" s="262">
        <v>0</v>
      </c>
      <c r="BA56" s="262">
        <v>0</v>
      </c>
      <c r="BB56" s="262">
        <v>0</v>
      </c>
      <c r="BC56" s="262">
        <v>0</v>
      </c>
      <c r="BD56" s="262">
        <v>0</v>
      </c>
      <c r="BE56" s="262">
        <v>0</v>
      </c>
      <c r="BF56" s="262">
        <v>0</v>
      </c>
      <c r="BG56" s="262">
        <v>0</v>
      </c>
      <c r="BH56" s="262">
        <v>0</v>
      </c>
      <c r="BI56" s="262">
        <v>0</v>
      </c>
      <c r="BJ56" s="262">
        <v>0</v>
      </c>
      <c r="BK56" s="262">
        <v>0</v>
      </c>
      <c r="BL56" s="262">
        <v>0</v>
      </c>
      <c r="BM56" s="262">
        <v>0</v>
      </c>
      <c r="BN56" s="262">
        <v>0</v>
      </c>
      <c r="BO56" s="262">
        <v>0</v>
      </c>
      <c r="BP56" s="262">
        <v>0</v>
      </c>
      <c r="BQ56" s="262">
        <v>0</v>
      </c>
      <c r="BR56" s="262">
        <v>0</v>
      </c>
      <c r="BS56" s="262">
        <v>0</v>
      </c>
      <c r="BT56" s="262">
        <v>0</v>
      </c>
      <c r="BU56" s="262">
        <v>0</v>
      </c>
      <c r="BV56" s="262">
        <v>0</v>
      </c>
      <c r="BW56" s="262">
        <v>0</v>
      </c>
      <c r="BX56" s="262">
        <v>0</v>
      </c>
      <c r="BY56" s="262">
        <v>0</v>
      </c>
      <c r="BZ56" s="262">
        <v>0</v>
      </c>
      <c r="CA56" s="262">
        <v>0</v>
      </c>
      <c r="CB56" s="262">
        <v>0</v>
      </c>
      <c r="CC56" s="262">
        <v>0</v>
      </c>
      <c r="CD56" s="262">
        <v>0</v>
      </c>
      <c r="CE56" s="262">
        <v>0</v>
      </c>
      <c r="CF56" s="262">
        <v>0</v>
      </c>
      <c r="CG56" s="262">
        <v>0</v>
      </c>
      <c r="CH56" s="262">
        <v>28</v>
      </c>
      <c r="CI56" s="262">
        <v>3</v>
      </c>
      <c r="CJ56" s="262">
        <v>4</v>
      </c>
      <c r="CK56" s="262">
        <v>9</v>
      </c>
      <c r="CL56" s="262">
        <v>12</v>
      </c>
      <c r="CM56" s="262">
        <v>13</v>
      </c>
      <c r="CN56" s="262">
        <v>7</v>
      </c>
      <c r="CO56" s="262">
        <v>1</v>
      </c>
      <c r="CP56" s="262">
        <v>29</v>
      </c>
      <c r="CQ56" s="262">
        <v>2</v>
      </c>
      <c r="CR56" s="262">
        <v>19</v>
      </c>
      <c r="CS56" s="262">
        <v>17</v>
      </c>
      <c r="CT56" s="262">
        <v>0</v>
      </c>
      <c r="CU56" s="262">
        <v>0</v>
      </c>
      <c r="CV56" s="262">
        <v>0</v>
      </c>
      <c r="CW56" s="262">
        <v>0</v>
      </c>
      <c r="CX56" s="262">
        <v>0</v>
      </c>
      <c r="CY56" s="262">
        <v>0</v>
      </c>
      <c r="CZ56" s="262">
        <v>0</v>
      </c>
      <c r="DA56" s="262">
        <v>0</v>
      </c>
      <c r="DB56" s="262">
        <v>0</v>
      </c>
      <c r="DC56" s="262">
        <v>0</v>
      </c>
      <c r="DD56" s="262">
        <v>0</v>
      </c>
      <c r="DE56" s="262">
        <v>0</v>
      </c>
      <c r="DF56" s="262">
        <v>0</v>
      </c>
      <c r="DG56" s="262">
        <v>0</v>
      </c>
      <c r="DH56" s="262">
        <v>0</v>
      </c>
      <c r="DI56" s="262">
        <v>0</v>
      </c>
      <c r="DJ56" s="262">
        <v>0</v>
      </c>
      <c r="DK56" s="262">
        <v>0</v>
      </c>
      <c r="DL56" s="262">
        <v>40</v>
      </c>
      <c r="DM56" s="262">
        <v>5</v>
      </c>
      <c r="DN56" s="262">
        <v>5</v>
      </c>
      <c r="DO56" s="262">
        <v>1</v>
      </c>
      <c r="DP56" s="262">
        <v>1</v>
      </c>
      <c r="DQ56" s="262">
        <v>1</v>
      </c>
      <c r="DR56" s="262">
        <v>1</v>
      </c>
      <c r="DS56" s="262">
        <v>5</v>
      </c>
      <c r="DT56" s="262">
        <v>1</v>
      </c>
      <c r="DU56" s="262">
        <v>3</v>
      </c>
      <c r="DV56" s="262">
        <v>1</v>
      </c>
      <c r="DW56" s="262">
        <v>1</v>
      </c>
      <c r="DX56" s="262">
        <v>0</v>
      </c>
      <c r="DY56" s="262">
        <v>0</v>
      </c>
      <c r="DZ56" s="262">
        <v>0</v>
      </c>
      <c r="EA56" s="262">
        <v>0</v>
      </c>
      <c r="EB56" s="262">
        <v>0</v>
      </c>
      <c r="EC56" s="262">
        <v>0</v>
      </c>
      <c r="ED56" s="262">
        <v>0</v>
      </c>
      <c r="EE56" s="262">
        <v>0</v>
      </c>
      <c r="EF56" s="262">
        <v>0</v>
      </c>
      <c r="EG56" s="262">
        <v>0</v>
      </c>
      <c r="EH56" s="262">
        <v>0</v>
      </c>
      <c r="EI56" s="262">
        <v>0</v>
      </c>
      <c r="EJ56" s="262">
        <v>0</v>
      </c>
      <c r="EK56" s="262">
        <v>0</v>
      </c>
      <c r="EL56" s="262">
        <v>0</v>
      </c>
      <c r="EM56" s="262">
        <v>0</v>
      </c>
      <c r="EN56" s="262">
        <v>0</v>
      </c>
      <c r="EO56" s="296">
        <v>0</v>
      </c>
      <c r="EP56" s="262" t="s">
        <v>247</v>
      </c>
      <c r="EQ56" s="262" t="s">
        <v>247</v>
      </c>
      <c r="ER56" s="262" t="s">
        <v>247</v>
      </c>
      <c r="ES56" s="262" t="s">
        <v>247</v>
      </c>
      <c r="ET56" s="262" t="s">
        <v>247</v>
      </c>
      <c r="EU56" s="262" t="s">
        <v>286</v>
      </c>
      <c r="EV56" s="262" t="s">
        <v>286</v>
      </c>
      <c r="EW56" s="262" t="s">
        <v>247</v>
      </c>
      <c r="EX56" s="262" t="s">
        <v>247</v>
      </c>
      <c r="EY56" s="262" t="s">
        <v>247</v>
      </c>
      <c r="EZ56" s="262" t="s">
        <v>247</v>
      </c>
      <c r="FA56" s="262" t="s">
        <v>247</v>
      </c>
      <c r="FB56" s="262">
        <v>0</v>
      </c>
      <c r="FC56" s="262">
        <v>0</v>
      </c>
      <c r="FD56" s="262">
        <v>0</v>
      </c>
      <c r="FE56" s="262">
        <v>0</v>
      </c>
      <c r="FF56" s="262">
        <v>0</v>
      </c>
      <c r="FG56" s="262">
        <v>0</v>
      </c>
      <c r="FH56" s="262">
        <v>0</v>
      </c>
      <c r="FI56" s="262">
        <v>0</v>
      </c>
      <c r="FJ56" s="262">
        <v>0</v>
      </c>
      <c r="FK56" s="262">
        <v>0</v>
      </c>
      <c r="FL56" s="262">
        <v>0</v>
      </c>
      <c r="FM56" s="262">
        <v>0</v>
      </c>
      <c r="FN56" s="262">
        <v>0</v>
      </c>
      <c r="FO56" s="262">
        <v>0</v>
      </c>
      <c r="FP56" s="262">
        <v>0</v>
      </c>
      <c r="FQ56" s="262">
        <v>0</v>
      </c>
      <c r="FR56" s="262">
        <v>0</v>
      </c>
      <c r="FS56" s="296">
        <v>0</v>
      </c>
      <c r="FT56" s="297"/>
      <c r="FU56" s="297"/>
    </row>
    <row r="57" spans="1:177" s="234" customFormat="1" ht="12">
      <c r="A57" s="234">
        <f t="shared" si="2"/>
        <v>57</v>
      </c>
      <c r="B57" s="235"/>
      <c r="C57" s="262">
        <v>57</v>
      </c>
      <c r="D57" s="262">
        <v>1909280050</v>
      </c>
      <c r="E57" s="262" t="s">
        <v>113</v>
      </c>
      <c r="F57" s="263" t="s">
        <v>393</v>
      </c>
      <c r="G57" s="263" t="s">
        <v>114</v>
      </c>
      <c r="H57" s="264" t="s">
        <v>352</v>
      </c>
      <c r="I57" s="263" t="s">
        <v>370</v>
      </c>
      <c r="J57" s="263" t="s">
        <v>123</v>
      </c>
      <c r="K57" s="264" t="s">
        <v>352</v>
      </c>
      <c r="L57" s="264">
        <v>0</v>
      </c>
      <c r="M57" s="262">
        <v>0</v>
      </c>
      <c r="N57" s="262">
        <v>0</v>
      </c>
      <c r="O57" s="262">
        <v>0</v>
      </c>
      <c r="P57" s="262">
        <v>1680</v>
      </c>
      <c r="Q57" s="262">
        <v>3920</v>
      </c>
      <c r="R57" s="262">
        <v>850</v>
      </c>
      <c r="S57" s="262">
        <v>881</v>
      </c>
      <c r="T57" s="262">
        <v>2189</v>
      </c>
      <c r="U57" s="262"/>
      <c r="V57" s="262"/>
      <c r="W57" s="262" t="s">
        <v>416</v>
      </c>
      <c r="X57" s="262">
        <v>0</v>
      </c>
      <c r="Y57" s="262" t="s">
        <v>455</v>
      </c>
      <c r="Z57" s="262">
        <v>0</v>
      </c>
      <c r="AA57" s="282">
        <v>0</v>
      </c>
      <c r="AB57" s="282">
        <v>0</v>
      </c>
      <c r="AC57" s="262">
        <v>0</v>
      </c>
      <c r="AD57" s="262">
        <v>0</v>
      </c>
      <c r="AE57" s="262"/>
      <c r="AF57" s="262"/>
      <c r="AG57" s="262"/>
      <c r="AH57" s="262"/>
      <c r="AI57" s="262"/>
      <c r="AJ57" s="262">
        <v>1</v>
      </c>
      <c r="AK57" s="262">
        <v>5600</v>
      </c>
      <c r="AL57" s="262" t="s">
        <v>113</v>
      </c>
      <c r="AM57" s="262" t="s">
        <v>113</v>
      </c>
      <c r="AN57" s="262" t="s">
        <v>113</v>
      </c>
      <c r="AO57" s="262" t="s">
        <v>113</v>
      </c>
      <c r="AP57" s="262">
        <v>1532.3</v>
      </c>
      <c r="AQ57" s="262">
        <v>328.35</v>
      </c>
      <c r="AR57" s="262">
        <v>218.9</v>
      </c>
      <c r="AS57" s="262">
        <v>109.45</v>
      </c>
      <c r="AT57" s="262">
        <v>0</v>
      </c>
      <c r="AU57" s="262">
        <v>0</v>
      </c>
      <c r="AV57" s="262">
        <v>0</v>
      </c>
      <c r="AW57" s="262">
        <v>0</v>
      </c>
      <c r="AX57" s="262">
        <v>0</v>
      </c>
      <c r="AY57" s="262">
        <v>0</v>
      </c>
      <c r="AZ57" s="262">
        <v>0</v>
      </c>
      <c r="BA57" s="262">
        <v>0</v>
      </c>
      <c r="BB57" s="262">
        <v>0</v>
      </c>
      <c r="BC57" s="262">
        <v>0</v>
      </c>
      <c r="BD57" s="262">
        <v>0</v>
      </c>
      <c r="BE57" s="262">
        <v>0</v>
      </c>
      <c r="BF57" s="262">
        <v>0</v>
      </c>
      <c r="BG57" s="262">
        <v>0</v>
      </c>
      <c r="BH57" s="262">
        <v>0</v>
      </c>
      <c r="BI57" s="262">
        <v>0</v>
      </c>
      <c r="BJ57" s="262">
        <v>0</v>
      </c>
      <c r="BK57" s="262">
        <v>0</v>
      </c>
      <c r="BL57" s="262">
        <v>0</v>
      </c>
      <c r="BM57" s="262">
        <v>0</v>
      </c>
      <c r="BN57" s="262">
        <v>0</v>
      </c>
      <c r="BO57" s="262">
        <v>0</v>
      </c>
      <c r="BP57" s="262">
        <v>0</v>
      </c>
      <c r="BQ57" s="262">
        <v>0</v>
      </c>
      <c r="BR57" s="262">
        <v>0</v>
      </c>
      <c r="BS57" s="262">
        <v>0</v>
      </c>
      <c r="BT57" s="262">
        <v>0</v>
      </c>
      <c r="BU57" s="262">
        <v>0</v>
      </c>
      <c r="BV57" s="262">
        <v>0</v>
      </c>
      <c r="BW57" s="262">
        <v>0</v>
      </c>
      <c r="BX57" s="262">
        <v>0</v>
      </c>
      <c r="BY57" s="262">
        <v>0</v>
      </c>
      <c r="BZ57" s="262">
        <v>0</v>
      </c>
      <c r="CA57" s="262">
        <v>0</v>
      </c>
      <c r="CB57" s="262">
        <v>0</v>
      </c>
      <c r="CC57" s="262">
        <v>0</v>
      </c>
      <c r="CD57" s="262">
        <v>0</v>
      </c>
      <c r="CE57" s="262">
        <v>0</v>
      </c>
      <c r="CF57" s="262">
        <v>0</v>
      </c>
      <c r="CG57" s="262">
        <v>0</v>
      </c>
      <c r="CH57" s="262">
        <v>28</v>
      </c>
      <c r="CI57" s="262">
        <v>3</v>
      </c>
      <c r="CJ57" s="262">
        <v>4</v>
      </c>
      <c r="CK57" s="262">
        <v>9</v>
      </c>
      <c r="CL57" s="262">
        <v>12</v>
      </c>
      <c r="CM57" s="262">
        <v>13</v>
      </c>
      <c r="CN57" s="262">
        <v>7</v>
      </c>
      <c r="CO57" s="262">
        <v>1</v>
      </c>
      <c r="CP57" s="262">
        <v>29</v>
      </c>
      <c r="CQ57" s="262">
        <v>2</v>
      </c>
      <c r="CR57" s="262">
        <v>19</v>
      </c>
      <c r="CS57" s="262">
        <v>17</v>
      </c>
      <c r="CT57" s="262">
        <v>0</v>
      </c>
      <c r="CU57" s="262">
        <v>0</v>
      </c>
      <c r="CV57" s="262">
        <v>0</v>
      </c>
      <c r="CW57" s="262">
        <v>0</v>
      </c>
      <c r="CX57" s="262">
        <v>0</v>
      </c>
      <c r="CY57" s="262">
        <v>0</v>
      </c>
      <c r="CZ57" s="262">
        <v>0</v>
      </c>
      <c r="DA57" s="262">
        <v>0</v>
      </c>
      <c r="DB57" s="262">
        <v>0</v>
      </c>
      <c r="DC57" s="262">
        <v>0</v>
      </c>
      <c r="DD57" s="262">
        <v>0</v>
      </c>
      <c r="DE57" s="262">
        <v>0</v>
      </c>
      <c r="DF57" s="262">
        <v>0</v>
      </c>
      <c r="DG57" s="262">
        <v>0</v>
      </c>
      <c r="DH57" s="262">
        <v>0</v>
      </c>
      <c r="DI57" s="262">
        <v>0</v>
      </c>
      <c r="DJ57" s="262">
        <v>0</v>
      </c>
      <c r="DK57" s="262">
        <v>0</v>
      </c>
      <c r="DL57" s="262">
        <v>40</v>
      </c>
      <c r="DM57" s="262">
        <v>5</v>
      </c>
      <c r="DN57" s="262">
        <v>5</v>
      </c>
      <c r="DO57" s="262">
        <v>1</v>
      </c>
      <c r="DP57" s="262">
        <v>1</v>
      </c>
      <c r="DQ57" s="262">
        <v>1</v>
      </c>
      <c r="DR57" s="262">
        <v>1</v>
      </c>
      <c r="DS57" s="262">
        <v>5</v>
      </c>
      <c r="DT57" s="262">
        <v>1</v>
      </c>
      <c r="DU57" s="262">
        <v>3</v>
      </c>
      <c r="DV57" s="262">
        <v>1</v>
      </c>
      <c r="DW57" s="262">
        <v>1</v>
      </c>
      <c r="DX57" s="262">
        <v>0</v>
      </c>
      <c r="DY57" s="262">
        <v>0</v>
      </c>
      <c r="DZ57" s="262">
        <v>0</v>
      </c>
      <c r="EA57" s="262">
        <v>0</v>
      </c>
      <c r="EB57" s="262">
        <v>0</v>
      </c>
      <c r="EC57" s="262">
        <v>0</v>
      </c>
      <c r="ED57" s="262">
        <v>0</v>
      </c>
      <c r="EE57" s="262">
        <v>0</v>
      </c>
      <c r="EF57" s="262">
        <v>0</v>
      </c>
      <c r="EG57" s="262">
        <v>0</v>
      </c>
      <c r="EH57" s="262">
        <v>0</v>
      </c>
      <c r="EI57" s="262">
        <v>0</v>
      </c>
      <c r="EJ57" s="262">
        <v>0</v>
      </c>
      <c r="EK57" s="262">
        <v>0</v>
      </c>
      <c r="EL57" s="262">
        <v>0</v>
      </c>
      <c r="EM57" s="262">
        <v>0</v>
      </c>
      <c r="EN57" s="262">
        <v>0</v>
      </c>
      <c r="EO57" s="296">
        <v>0</v>
      </c>
      <c r="EP57" s="262" t="s">
        <v>247</v>
      </c>
      <c r="EQ57" s="262" t="s">
        <v>247</v>
      </c>
      <c r="ER57" s="262" t="s">
        <v>247</v>
      </c>
      <c r="ES57" s="262" t="s">
        <v>247</v>
      </c>
      <c r="ET57" s="262" t="s">
        <v>247</v>
      </c>
      <c r="EU57" s="262" t="s">
        <v>286</v>
      </c>
      <c r="EV57" s="262" t="s">
        <v>286</v>
      </c>
      <c r="EW57" s="262" t="s">
        <v>247</v>
      </c>
      <c r="EX57" s="262" t="s">
        <v>247</v>
      </c>
      <c r="EY57" s="262" t="s">
        <v>247</v>
      </c>
      <c r="EZ57" s="262" t="s">
        <v>247</v>
      </c>
      <c r="FA57" s="262" t="s">
        <v>247</v>
      </c>
      <c r="FB57" s="262">
        <v>0</v>
      </c>
      <c r="FC57" s="262">
        <v>0</v>
      </c>
      <c r="FD57" s="262">
        <v>0</v>
      </c>
      <c r="FE57" s="262">
        <v>0</v>
      </c>
      <c r="FF57" s="262">
        <v>0</v>
      </c>
      <c r="FG57" s="262">
        <v>0</v>
      </c>
      <c r="FH57" s="262">
        <v>0</v>
      </c>
      <c r="FI57" s="262">
        <v>0</v>
      </c>
      <c r="FJ57" s="262">
        <v>0</v>
      </c>
      <c r="FK57" s="262">
        <v>0</v>
      </c>
      <c r="FL57" s="262">
        <v>0</v>
      </c>
      <c r="FM57" s="262">
        <v>0</v>
      </c>
      <c r="FN57" s="262">
        <v>0</v>
      </c>
      <c r="FO57" s="262">
        <v>0</v>
      </c>
      <c r="FP57" s="262">
        <v>0</v>
      </c>
      <c r="FQ57" s="262">
        <v>0</v>
      </c>
      <c r="FR57" s="262">
        <v>0</v>
      </c>
      <c r="FS57" s="296">
        <v>0</v>
      </c>
      <c r="FT57" s="297"/>
      <c r="FU57" s="297"/>
    </row>
    <row r="58" spans="1:177" s="234" customFormat="1" ht="12">
      <c r="A58" s="234">
        <f t="shared" si="2"/>
        <v>58</v>
      </c>
      <c r="B58" s="235"/>
      <c r="C58" s="262">
        <v>58</v>
      </c>
      <c r="D58" s="262">
        <v>1909280051</v>
      </c>
      <c r="E58" s="262" t="s">
        <v>113</v>
      </c>
      <c r="F58" s="263" t="s">
        <v>393</v>
      </c>
      <c r="G58" s="263" t="s">
        <v>114</v>
      </c>
      <c r="H58" s="264" t="s">
        <v>352</v>
      </c>
      <c r="I58" s="263" t="s">
        <v>370</v>
      </c>
      <c r="J58" s="263" t="s">
        <v>123</v>
      </c>
      <c r="K58" s="264" t="s">
        <v>352</v>
      </c>
      <c r="L58" s="264">
        <v>0</v>
      </c>
      <c r="M58" s="262">
        <v>0</v>
      </c>
      <c r="N58" s="262">
        <v>0</v>
      </c>
      <c r="O58" s="262">
        <v>0</v>
      </c>
      <c r="P58" s="262">
        <v>1680</v>
      </c>
      <c r="Q58" s="262">
        <v>3920</v>
      </c>
      <c r="R58" s="262">
        <v>850</v>
      </c>
      <c r="S58" s="262">
        <v>881</v>
      </c>
      <c r="T58" s="262">
        <v>2189</v>
      </c>
      <c r="U58" s="262"/>
      <c r="V58" s="262"/>
      <c r="W58" s="262" t="s">
        <v>416</v>
      </c>
      <c r="X58" s="262">
        <v>0</v>
      </c>
      <c r="Y58" s="262" t="s">
        <v>455</v>
      </c>
      <c r="Z58" s="262">
        <v>0</v>
      </c>
      <c r="AA58" s="282">
        <v>0</v>
      </c>
      <c r="AB58" s="282">
        <v>0</v>
      </c>
      <c r="AC58" s="262">
        <v>0</v>
      </c>
      <c r="AD58" s="262">
        <v>0</v>
      </c>
      <c r="AE58" s="262"/>
      <c r="AF58" s="262"/>
      <c r="AG58" s="262"/>
      <c r="AH58" s="262"/>
      <c r="AI58" s="262"/>
      <c r="AJ58" s="262">
        <v>1</v>
      </c>
      <c r="AK58" s="262">
        <v>5600</v>
      </c>
      <c r="AL58" s="262" t="s">
        <v>113</v>
      </c>
      <c r="AM58" s="262" t="s">
        <v>113</v>
      </c>
      <c r="AN58" s="262" t="s">
        <v>113</v>
      </c>
      <c r="AO58" s="262" t="s">
        <v>113</v>
      </c>
      <c r="AP58" s="262">
        <v>1532.3</v>
      </c>
      <c r="AQ58" s="262">
        <v>328.35</v>
      </c>
      <c r="AR58" s="262">
        <v>218.9</v>
      </c>
      <c r="AS58" s="262">
        <v>109.45</v>
      </c>
      <c r="AT58" s="262">
        <v>0</v>
      </c>
      <c r="AU58" s="262">
        <v>0</v>
      </c>
      <c r="AV58" s="262">
        <v>0</v>
      </c>
      <c r="AW58" s="262">
        <v>0</v>
      </c>
      <c r="AX58" s="262">
        <v>0</v>
      </c>
      <c r="AY58" s="262">
        <v>0</v>
      </c>
      <c r="AZ58" s="262">
        <v>0</v>
      </c>
      <c r="BA58" s="262">
        <v>0</v>
      </c>
      <c r="BB58" s="262">
        <v>0</v>
      </c>
      <c r="BC58" s="262">
        <v>0</v>
      </c>
      <c r="BD58" s="262">
        <v>0</v>
      </c>
      <c r="BE58" s="262">
        <v>0</v>
      </c>
      <c r="BF58" s="262">
        <v>0</v>
      </c>
      <c r="BG58" s="262">
        <v>0</v>
      </c>
      <c r="BH58" s="262">
        <v>0</v>
      </c>
      <c r="BI58" s="262">
        <v>0</v>
      </c>
      <c r="BJ58" s="262">
        <v>0</v>
      </c>
      <c r="BK58" s="262">
        <v>0</v>
      </c>
      <c r="BL58" s="262">
        <v>0</v>
      </c>
      <c r="BM58" s="262">
        <v>0</v>
      </c>
      <c r="BN58" s="262">
        <v>0</v>
      </c>
      <c r="BO58" s="262">
        <v>0</v>
      </c>
      <c r="BP58" s="262">
        <v>0</v>
      </c>
      <c r="BQ58" s="262">
        <v>0</v>
      </c>
      <c r="BR58" s="262">
        <v>0</v>
      </c>
      <c r="BS58" s="262">
        <v>0</v>
      </c>
      <c r="BT58" s="262">
        <v>0</v>
      </c>
      <c r="BU58" s="262">
        <v>0</v>
      </c>
      <c r="BV58" s="262">
        <v>0</v>
      </c>
      <c r="BW58" s="262">
        <v>0</v>
      </c>
      <c r="BX58" s="262">
        <v>0</v>
      </c>
      <c r="BY58" s="262">
        <v>0</v>
      </c>
      <c r="BZ58" s="262">
        <v>0</v>
      </c>
      <c r="CA58" s="262">
        <v>0</v>
      </c>
      <c r="CB58" s="262">
        <v>0</v>
      </c>
      <c r="CC58" s="262">
        <v>0</v>
      </c>
      <c r="CD58" s="262">
        <v>0</v>
      </c>
      <c r="CE58" s="262">
        <v>0</v>
      </c>
      <c r="CF58" s="262">
        <v>0</v>
      </c>
      <c r="CG58" s="262">
        <v>0</v>
      </c>
      <c r="CH58" s="262">
        <v>28</v>
      </c>
      <c r="CI58" s="262">
        <v>3</v>
      </c>
      <c r="CJ58" s="262">
        <v>4</v>
      </c>
      <c r="CK58" s="262">
        <v>9</v>
      </c>
      <c r="CL58" s="262">
        <v>12</v>
      </c>
      <c r="CM58" s="262">
        <v>13</v>
      </c>
      <c r="CN58" s="262">
        <v>7</v>
      </c>
      <c r="CO58" s="262">
        <v>1</v>
      </c>
      <c r="CP58" s="262">
        <v>29</v>
      </c>
      <c r="CQ58" s="262">
        <v>2</v>
      </c>
      <c r="CR58" s="262">
        <v>19</v>
      </c>
      <c r="CS58" s="262">
        <v>17</v>
      </c>
      <c r="CT58" s="262">
        <v>0</v>
      </c>
      <c r="CU58" s="262">
        <v>0</v>
      </c>
      <c r="CV58" s="262">
        <v>0</v>
      </c>
      <c r="CW58" s="262">
        <v>0</v>
      </c>
      <c r="CX58" s="262">
        <v>0</v>
      </c>
      <c r="CY58" s="262">
        <v>0</v>
      </c>
      <c r="CZ58" s="262">
        <v>0</v>
      </c>
      <c r="DA58" s="262">
        <v>0</v>
      </c>
      <c r="DB58" s="262">
        <v>0</v>
      </c>
      <c r="DC58" s="262">
        <v>0</v>
      </c>
      <c r="DD58" s="262">
        <v>0</v>
      </c>
      <c r="DE58" s="262">
        <v>0</v>
      </c>
      <c r="DF58" s="262">
        <v>0</v>
      </c>
      <c r="DG58" s="262">
        <v>0</v>
      </c>
      <c r="DH58" s="262">
        <v>0</v>
      </c>
      <c r="DI58" s="262">
        <v>0</v>
      </c>
      <c r="DJ58" s="262">
        <v>0</v>
      </c>
      <c r="DK58" s="262">
        <v>0</v>
      </c>
      <c r="DL58" s="262">
        <v>40</v>
      </c>
      <c r="DM58" s="262">
        <v>5</v>
      </c>
      <c r="DN58" s="262">
        <v>5</v>
      </c>
      <c r="DO58" s="262">
        <v>1</v>
      </c>
      <c r="DP58" s="262">
        <v>1</v>
      </c>
      <c r="DQ58" s="262">
        <v>1</v>
      </c>
      <c r="DR58" s="262">
        <v>1</v>
      </c>
      <c r="DS58" s="262">
        <v>5</v>
      </c>
      <c r="DT58" s="262">
        <v>1</v>
      </c>
      <c r="DU58" s="262">
        <v>3</v>
      </c>
      <c r="DV58" s="262">
        <v>1</v>
      </c>
      <c r="DW58" s="262">
        <v>1</v>
      </c>
      <c r="DX58" s="262">
        <v>0</v>
      </c>
      <c r="DY58" s="262">
        <v>0</v>
      </c>
      <c r="DZ58" s="262">
        <v>0</v>
      </c>
      <c r="EA58" s="262">
        <v>0</v>
      </c>
      <c r="EB58" s="262">
        <v>0</v>
      </c>
      <c r="EC58" s="262">
        <v>0</v>
      </c>
      <c r="ED58" s="262">
        <v>0</v>
      </c>
      <c r="EE58" s="262">
        <v>0</v>
      </c>
      <c r="EF58" s="262">
        <v>0</v>
      </c>
      <c r="EG58" s="262">
        <v>0</v>
      </c>
      <c r="EH58" s="262">
        <v>0</v>
      </c>
      <c r="EI58" s="262">
        <v>0</v>
      </c>
      <c r="EJ58" s="262">
        <v>0</v>
      </c>
      <c r="EK58" s="262">
        <v>0</v>
      </c>
      <c r="EL58" s="262">
        <v>0</v>
      </c>
      <c r="EM58" s="262">
        <v>0</v>
      </c>
      <c r="EN58" s="262">
        <v>0</v>
      </c>
      <c r="EO58" s="296">
        <v>0</v>
      </c>
      <c r="EP58" s="262" t="s">
        <v>247</v>
      </c>
      <c r="EQ58" s="262" t="s">
        <v>247</v>
      </c>
      <c r="ER58" s="262" t="s">
        <v>247</v>
      </c>
      <c r="ES58" s="262" t="s">
        <v>247</v>
      </c>
      <c r="ET58" s="262" t="s">
        <v>247</v>
      </c>
      <c r="EU58" s="262" t="s">
        <v>286</v>
      </c>
      <c r="EV58" s="262" t="s">
        <v>286</v>
      </c>
      <c r="EW58" s="262" t="s">
        <v>247</v>
      </c>
      <c r="EX58" s="262" t="s">
        <v>247</v>
      </c>
      <c r="EY58" s="262" t="s">
        <v>247</v>
      </c>
      <c r="EZ58" s="262" t="s">
        <v>247</v>
      </c>
      <c r="FA58" s="262" t="s">
        <v>247</v>
      </c>
      <c r="FB58" s="262">
        <v>0</v>
      </c>
      <c r="FC58" s="262">
        <v>0</v>
      </c>
      <c r="FD58" s="262">
        <v>0</v>
      </c>
      <c r="FE58" s="262">
        <v>0</v>
      </c>
      <c r="FF58" s="262">
        <v>0</v>
      </c>
      <c r="FG58" s="262">
        <v>0</v>
      </c>
      <c r="FH58" s="262">
        <v>0</v>
      </c>
      <c r="FI58" s="262">
        <v>0</v>
      </c>
      <c r="FJ58" s="262">
        <v>0</v>
      </c>
      <c r="FK58" s="262">
        <v>0</v>
      </c>
      <c r="FL58" s="262">
        <v>0</v>
      </c>
      <c r="FM58" s="262">
        <v>0</v>
      </c>
      <c r="FN58" s="262">
        <v>0</v>
      </c>
      <c r="FO58" s="262">
        <v>0</v>
      </c>
      <c r="FP58" s="262">
        <v>0</v>
      </c>
      <c r="FQ58" s="262">
        <v>0</v>
      </c>
      <c r="FR58" s="262">
        <v>0</v>
      </c>
      <c r="FS58" s="296">
        <v>0</v>
      </c>
      <c r="FT58" s="297"/>
      <c r="FU58" s="297"/>
    </row>
    <row r="59" spans="1:177" s="234" customFormat="1" ht="12">
      <c r="A59" s="234">
        <f t="shared" si="2"/>
        <v>59</v>
      </c>
      <c r="B59" s="235"/>
      <c r="C59" s="262">
        <v>59</v>
      </c>
      <c r="D59" s="262">
        <v>1909280052</v>
      </c>
      <c r="E59" s="262" t="s">
        <v>113</v>
      </c>
      <c r="F59" s="263" t="s">
        <v>393</v>
      </c>
      <c r="G59" s="263" t="s">
        <v>114</v>
      </c>
      <c r="H59" s="264" t="s">
        <v>352</v>
      </c>
      <c r="I59" s="263" t="s">
        <v>370</v>
      </c>
      <c r="J59" s="263" t="s">
        <v>123</v>
      </c>
      <c r="K59" s="264" t="s">
        <v>352</v>
      </c>
      <c r="L59" s="264">
        <v>0</v>
      </c>
      <c r="M59" s="262">
        <v>0</v>
      </c>
      <c r="N59" s="262">
        <v>0</v>
      </c>
      <c r="O59" s="262">
        <v>0</v>
      </c>
      <c r="P59" s="262">
        <v>1680</v>
      </c>
      <c r="Q59" s="262">
        <v>3920</v>
      </c>
      <c r="R59" s="262">
        <v>850</v>
      </c>
      <c r="S59" s="262">
        <v>881</v>
      </c>
      <c r="T59" s="262">
        <v>2189</v>
      </c>
      <c r="U59" s="262"/>
      <c r="V59" s="262"/>
      <c r="W59" s="262" t="s">
        <v>416</v>
      </c>
      <c r="X59" s="262">
        <v>0</v>
      </c>
      <c r="Y59" s="262" t="s">
        <v>455</v>
      </c>
      <c r="Z59" s="262">
        <v>0</v>
      </c>
      <c r="AA59" s="282">
        <v>0</v>
      </c>
      <c r="AB59" s="282">
        <v>0</v>
      </c>
      <c r="AC59" s="262">
        <v>0</v>
      </c>
      <c r="AD59" s="262">
        <v>0</v>
      </c>
      <c r="AE59" s="262"/>
      <c r="AF59" s="262"/>
      <c r="AG59" s="262"/>
      <c r="AH59" s="262"/>
      <c r="AI59" s="262"/>
      <c r="AJ59" s="262">
        <v>1</v>
      </c>
      <c r="AK59" s="262">
        <v>5600</v>
      </c>
      <c r="AL59" s="262" t="s">
        <v>113</v>
      </c>
      <c r="AM59" s="262" t="s">
        <v>113</v>
      </c>
      <c r="AN59" s="262" t="s">
        <v>113</v>
      </c>
      <c r="AO59" s="262" t="s">
        <v>113</v>
      </c>
      <c r="AP59" s="262">
        <v>1532.3</v>
      </c>
      <c r="AQ59" s="262">
        <v>328.35</v>
      </c>
      <c r="AR59" s="262">
        <v>218.9</v>
      </c>
      <c r="AS59" s="262">
        <v>109.45</v>
      </c>
      <c r="AT59" s="262">
        <v>0</v>
      </c>
      <c r="AU59" s="262">
        <v>0</v>
      </c>
      <c r="AV59" s="262">
        <v>0</v>
      </c>
      <c r="AW59" s="262">
        <v>0</v>
      </c>
      <c r="AX59" s="262">
        <v>0</v>
      </c>
      <c r="AY59" s="262">
        <v>0</v>
      </c>
      <c r="AZ59" s="262">
        <v>0</v>
      </c>
      <c r="BA59" s="262">
        <v>0</v>
      </c>
      <c r="BB59" s="262">
        <v>0</v>
      </c>
      <c r="BC59" s="262">
        <v>0</v>
      </c>
      <c r="BD59" s="262">
        <v>0</v>
      </c>
      <c r="BE59" s="262">
        <v>0</v>
      </c>
      <c r="BF59" s="262">
        <v>0</v>
      </c>
      <c r="BG59" s="262">
        <v>0</v>
      </c>
      <c r="BH59" s="262">
        <v>0</v>
      </c>
      <c r="BI59" s="262">
        <v>0</v>
      </c>
      <c r="BJ59" s="262">
        <v>0</v>
      </c>
      <c r="BK59" s="262">
        <v>0</v>
      </c>
      <c r="BL59" s="262">
        <v>0</v>
      </c>
      <c r="BM59" s="262">
        <v>0</v>
      </c>
      <c r="BN59" s="262">
        <v>0</v>
      </c>
      <c r="BO59" s="262">
        <v>0</v>
      </c>
      <c r="BP59" s="262">
        <v>0</v>
      </c>
      <c r="BQ59" s="262">
        <v>0</v>
      </c>
      <c r="BR59" s="262">
        <v>0</v>
      </c>
      <c r="BS59" s="262">
        <v>0</v>
      </c>
      <c r="BT59" s="262">
        <v>0</v>
      </c>
      <c r="BU59" s="262">
        <v>0</v>
      </c>
      <c r="BV59" s="262">
        <v>0</v>
      </c>
      <c r="BW59" s="262">
        <v>0</v>
      </c>
      <c r="BX59" s="262">
        <v>0</v>
      </c>
      <c r="BY59" s="262">
        <v>0</v>
      </c>
      <c r="BZ59" s="262">
        <v>0</v>
      </c>
      <c r="CA59" s="262">
        <v>0</v>
      </c>
      <c r="CB59" s="262">
        <v>0</v>
      </c>
      <c r="CC59" s="262">
        <v>0</v>
      </c>
      <c r="CD59" s="262">
        <v>0</v>
      </c>
      <c r="CE59" s="262">
        <v>0</v>
      </c>
      <c r="CF59" s="262">
        <v>0</v>
      </c>
      <c r="CG59" s="262">
        <v>0</v>
      </c>
      <c r="CH59" s="262">
        <v>28</v>
      </c>
      <c r="CI59" s="262">
        <v>3</v>
      </c>
      <c r="CJ59" s="262">
        <v>4</v>
      </c>
      <c r="CK59" s="262">
        <v>9</v>
      </c>
      <c r="CL59" s="262">
        <v>12</v>
      </c>
      <c r="CM59" s="262">
        <v>13</v>
      </c>
      <c r="CN59" s="262">
        <v>7</v>
      </c>
      <c r="CO59" s="262">
        <v>1</v>
      </c>
      <c r="CP59" s="262">
        <v>29</v>
      </c>
      <c r="CQ59" s="262">
        <v>2</v>
      </c>
      <c r="CR59" s="262">
        <v>19</v>
      </c>
      <c r="CS59" s="262">
        <v>17</v>
      </c>
      <c r="CT59" s="262">
        <v>0</v>
      </c>
      <c r="CU59" s="262">
        <v>0</v>
      </c>
      <c r="CV59" s="262">
        <v>0</v>
      </c>
      <c r="CW59" s="262">
        <v>0</v>
      </c>
      <c r="CX59" s="262">
        <v>0</v>
      </c>
      <c r="CY59" s="262">
        <v>0</v>
      </c>
      <c r="CZ59" s="262">
        <v>0</v>
      </c>
      <c r="DA59" s="262">
        <v>0</v>
      </c>
      <c r="DB59" s="262">
        <v>0</v>
      </c>
      <c r="DC59" s="262">
        <v>0</v>
      </c>
      <c r="DD59" s="262">
        <v>0</v>
      </c>
      <c r="DE59" s="262">
        <v>0</v>
      </c>
      <c r="DF59" s="262">
        <v>0</v>
      </c>
      <c r="DG59" s="262">
        <v>0</v>
      </c>
      <c r="DH59" s="262">
        <v>0</v>
      </c>
      <c r="DI59" s="262">
        <v>0</v>
      </c>
      <c r="DJ59" s="262">
        <v>0</v>
      </c>
      <c r="DK59" s="262">
        <v>0</v>
      </c>
      <c r="DL59" s="262">
        <v>40</v>
      </c>
      <c r="DM59" s="262">
        <v>5</v>
      </c>
      <c r="DN59" s="262">
        <v>5</v>
      </c>
      <c r="DO59" s="262">
        <v>1</v>
      </c>
      <c r="DP59" s="262">
        <v>1</v>
      </c>
      <c r="DQ59" s="262">
        <v>1</v>
      </c>
      <c r="DR59" s="262">
        <v>1</v>
      </c>
      <c r="DS59" s="262">
        <v>5</v>
      </c>
      <c r="DT59" s="262">
        <v>1</v>
      </c>
      <c r="DU59" s="262">
        <v>3</v>
      </c>
      <c r="DV59" s="262">
        <v>1</v>
      </c>
      <c r="DW59" s="262">
        <v>1</v>
      </c>
      <c r="DX59" s="262">
        <v>0</v>
      </c>
      <c r="DY59" s="262">
        <v>0</v>
      </c>
      <c r="DZ59" s="262">
        <v>0</v>
      </c>
      <c r="EA59" s="262">
        <v>0</v>
      </c>
      <c r="EB59" s="262">
        <v>0</v>
      </c>
      <c r="EC59" s="262">
        <v>0</v>
      </c>
      <c r="ED59" s="262">
        <v>0</v>
      </c>
      <c r="EE59" s="262">
        <v>0</v>
      </c>
      <c r="EF59" s="262">
        <v>0</v>
      </c>
      <c r="EG59" s="262">
        <v>0</v>
      </c>
      <c r="EH59" s="262">
        <v>0</v>
      </c>
      <c r="EI59" s="262">
        <v>0</v>
      </c>
      <c r="EJ59" s="262">
        <v>0</v>
      </c>
      <c r="EK59" s="262">
        <v>0</v>
      </c>
      <c r="EL59" s="262">
        <v>0</v>
      </c>
      <c r="EM59" s="262">
        <v>0</v>
      </c>
      <c r="EN59" s="262">
        <v>0</v>
      </c>
      <c r="EO59" s="296">
        <v>0</v>
      </c>
      <c r="EP59" s="262" t="s">
        <v>247</v>
      </c>
      <c r="EQ59" s="262" t="s">
        <v>247</v>
      </c>
      <c r="ER59" s="262" t="s">
        <v>247</v>
      </c>
      <c r="ES59" s="262" t="s">
        <v>247</v>
      </c>
      <c r="ET59" s="262" t="s">
        <v>247</v>
      </c>
      <c r="EU59" s="262" t="s">
        <v>286</v>
      </c>
      <c r="EV59" s="262" t="s">
        <v>286</v>
      </c>
      <c r="EW59" s="262" t="s">
        <v>247</v>
      </c>
      <c r="EX59" s="262" t="s">
        <v>247</v>
      </c>
      <c r="EY59" s="262" t="s">
        <v>247</v>
      </c>
      <c r="EZ59" s="262" t="s">
        <v>247</v>
      </c>
      <c r="FA59" s="262" t="s">
        <v>247</v>
      </c>
      <c r="FB59" s="262">
        <v>0</v>
      </c>
      <c r="FC59" s="262">
        <v>0</v>
      </c>
      <c r="FD59" s="262">
        <v>0</v>
      </c>
      <c r="FE59" s="262">
        <v>0</v>
      </c>
      <c r="FF59" s="262">
        <v>0</v>
      </c>
      <c r="FG59" s="262">
        <v>0</v>
      </c>
      <c r="FH59" s="262">
        <v>0</v>
      </c>
      <c r="FI59" s="262">
        <v>0</v>
      </c>
      <c r="FJ59" s="262">
        <v>0</v>
      </c>
      <c r="FK59" s="262">
        <v>0</v>
      </c>
      <c r="FL59" s="262">
        <v>0</v>
      </c>
      <c r="FM59" s="262">
        <v>0</v>
      </c>
      <c r="FN59" s="262">
        <v>0</v>
      </c>
      <c r="FO59" s="262">
        <v>0</v>
      </c>
      <c r="FP59" s="262">
        <v>0</v>
      </c>
      <c r="FQ59" s="262">
        <v>0</v>
      </c>
      <c r="FR59" s="262">
        <v>0</v>
      </c>
      <c r="FS59" s="296">
        <v>0</v>
      </c>
      <c r="FT59" s="297"/>
      <c r="FU59" s="297"/>
    </row>
    <row r="60" spans="1:177" s="234" customFormat="1" ht="12">
      <c r="A60" s="234">
        <f t="shared" si="2"/>
        <v>60</v>
      </c>
      <c r="B60" s="235"/>
      <c r="C60" s="262">
        <v>60</v>
      </c>
      <c r="D60" s="262">
        <v>1909280053</v>
      </c>
      <c r="E60" s="262" t="s">
        <v>113</v>
      </c>
      <c r="F60" s="263" t="s">
        <v>393</v>
      </c>
      <c r="G60" s="263" t="s">
        <v>114</v>
      </c>
      <c r="H60" s="264" t="s">
        <v>352</v>
      </c>
      <c r="I60" s="263" t="s">
        <v>370</v>
      </c>
      <c r="J60" s="263" t="s">
        <v>123</v>
      </c>
      <c r="K60" s="264" t="s">
        <v>352</v>
      </c>
      <c r="L60" s="264">
        <v>0</v>
      </c>
      <c r="M60" s="262">
        <v>0</v>
      </c>
      <c r="N60" s="262">
        <v>0</v>
      </c>
      <c r="O60" s="262">
        <v>0</v>
      </c>
      <c r="P60" s="262">
        <v>1680</v>
      </c>
      <c r="Q60" s="262">
        <v>3920</v>
      </c>
      <c r="R60" s="262">
        <v>850</v>
      </c>
      <c r="S60" s="262">
        <v>881</v>
      </c>
      <c r="T60" s="262">
        <v>2189</v>
      </c>
      <c r="U60" s="262"/>
      <c r="V60" s="262"/>
      <c r="W60" s="262" t="s">
        <v>416</v>
      </c>
      <c r="X60" s="262">
        <v>0</v>
      </c>
      <c r="Y60" s="262" t="s">
        <v>455</v>
      </c>
      <c r="Z60" s="262">
        <v>0</v>
      </c>
      <c r="AA60" s="282">
        <v>0</v>
      </c>
      <c r="AB60" s="282">
        <v>0</v>
      </c>
      <c r="AC60" s="262">
        <v>0</v>
      </c>
      <c r="AD60" s="262">
        <v>0</v>
      </c>
      <c r="AE60" s="262"/>
      <c r="AF60" s="262"/>
      <c r="AG60" s="262"/>
      <c r="AH60" s="262"/>
      <c r="AI60" s="262"/>
      <c r="AJ60" s="262">
        <v>1</v>
      </c>
      <c r="AK60" s="262">
        <v>5600</v>
      </c>
      <c r="AL60" s="262" t="s">
        <v>113</v>
      </c>
      <c r="AM60" s="262" t="s">
        <v>113</v>
      </c>
      <c r="AN60" s="262" t="s">
        <v>113</v>
      </c>
      <c r="AO60" s="262" t="s">
        <v>113</v>
      </c>
      <c r="AP60" s="262">
        <v>1532.3</v>
      </c>
      <c r="AQ60" s="262">
        <v>328.35</v>
      </c>
      <c r="AR60" s="262">
        <v>218.9</v>
      </c>
      <c r="AS60" s="262">
        <v>109.45</v>
      </c>
      <c r="AT60" s="262">
        <v>0</v>
      </c>
      <c r="AU60" s="262">
        <v>0</v>
      </c>
      <c r="AV60" s="262">
        <v>0</v>
      </c>
      <c r="AW60" s="262">
        <v>0</v>
      </c>
      <c r="AX60" s="262">
        <v>0</v>
      </c>
      <c r="AY60" s="262">
        <v>0</v>
      </c>
      <c r="AZ60" s="262">
        <v>0</v>
      </c>
      <c r="BA60" s="262">
        <v>0</v>
      </c>
      <c r="BB60" s="262">
        <v>0</v>
      </c>
      <c r="BC60" s="262">
        <v>0</v>
      </c>
      <c r="BD60" s="262">
        <v>0</v>
      </c>
      <c r="BE60" s="262">
        <v>0</v>
      </c>
      <c r="BF60" s="262">
        <v>0</v>
      </c>
      <c r="BG60" s="262">
        <v>0</v>
      </c>
      <c r="BH60" s="262">
        <v>0</v>
      </c>
      <c r="BI60" s="262">
        <v>0</v>
      </c>
      <c r="BJ60" s="262">
        <v>0</v>
      </c>
      <c r="BK60" s="262">
        <v>0</v>
      </c>
      <c r="BL60" s="262">
        <v>0</v>
      </c>
      <c r="BM60" s="262">
        <v>0</v>
      </c>
      <c r="BN60" s="262">
        <v>0</v>
      </c>
      <c r="BO60" s="262">
        <v>0</v>
      </c>
      <c r="BP60" s="262">
        <v>0</v>
      </c>
      <c r="BQ60" s="262">
        <v>0</v>
      </c>
      <c r="BR60" s="262">
        <v>0</v>
      </c>
      <c r="BS60" s="262">
        <v>0</v>
      </c>
      <c r="BT60" s="262">
        <v>0</v>
      </c>
      <c r="BU60" s="262">
        <v>0</v>
      </c>
      <c r="BV60" s="262">
        <v>0</v>
      </c>
      <c r="BW60" s="262">
        <v>0</v>
      </c>
      <c r="BX60" s="262">
        <v>0</v>
      </c>
      <c r="BY60" s="262">
        <v>0</v>
      </c>
      <c r="BZ60" s="262">
        <v>0</v>
      </c>
      <c r="CA60" s="262">
        <v>0</v>
      </c>
      <c r="CB60" s="262">
        <v>0</v>
      </c>
      <c r="CC60" s="262">
        <v>0</v>
      </c>
      <c r="CD60" s="262">
        <v>0</v>
      </c>
      <c r="CE60" s="262">
        <v>0</v>
      </c>
      <c r="CF60" s="262">
        <v>0</v>
      </c>
      <c r="CG60" s="262">
        <v>0</v>
      </c>
      <c r="CH60" s="262">
        <v>28</v>
      </c>
      <c r="CI60" s="262">
        <v>3</v>
      </c>
      <c r="CJ60" s="262">
        <v>4</v>
      </c>
      <c r="CK60" s="262">
        <v>9</v>
      </c>
      <c r="CL60" s="262">
        <v>12</v>
      </c>
      <c r="CM60" s="262">
        <v>13</v>
      </c>
      <c r="CN60" s="262">
        <v>7</v>
      </c>
      <c r="CO60" s="262">
        <v>1</v>
      </c>
      <c r="CP60" s="262">
        <v>29</v>
      </c>
      <c r="CQ60" s="262">
        <v>2</v>
      </c>
      <c r="CR60" s="262">
        <v>19</v>
      </c>
      <c r="CS60" s="262">
        <v>17</v>
      </c>
      <c r="CT60" s="262">
        <v>0</v>
      </c>
      <c r="CU60" s="262">
        <v>0</v>
      </c>
      <c r="CV60" s="262">
        <v>0</v>
      </c>
      <c r="CW60" s="262">
        <v>0</v>
      </c>
      <c r="CX60" s="262">
        <v>0</v>
      </c>
      <c r="CY60" s="262">
        <v>0</v>
      </c>
      <c r="CZ60" s="262">
        <v>0</v>
      </c>
      <c r="DA60" s="262">
        <v>0</v>
      </c>
      <c r="DB60" s="262">
        <v>0</v>
      </c>
      <c r="DC60" s="262">
        <v>0</v>
      </c>
      <c r="DD60" s="262">
        <v>0</v>
      </c>
      <c r="DE60" s="262">
        <v>0</v>
      </c>
      <c r="DF60" s="262">
        <v>0</v>
      </c>
      <c r="DG60" s="262">
        <v>0</v>
      </c>
      <c r="DH60" s="262">
        <v>0</v>
      </c>
      <c r="DI60" s="262">
        <v>0</v>
      </c>
      <c r="DJ60" s="262">
        <v>0</v>
      </c>
      <c r="DK60" s="262">
        <v>0</v>
      </c>
      <c r="DL60" s="262">
        <v>40</v>
      </c>
      <c r="DM60" s="262">
        <v>5</v>
      </c>
      <c r="DN60" s="262">
        <v>5</v>
      </c>
      <c r="DO60" s="262">
        <v>1</v>
      </c>
      <c r="DP60" s="262">
        <v>1</v>
      </c>
      <c r="DQ60" s="262">
        <v>1</v>
      </c>
      <c r="DR60" s="262">
        <v>1</v>
      </c>
      <c r="DS60" s="262">
        <v>5</v>
      </c>
      <c r="DT60" s="262">
        <v>1</v>
      </c>
      <c r="DU60" s="262">
        <v>3</v>
      </c>
      <c r="DV60" s="262">
        <v>1</v>
      </c>
      <c r="DW60" s="262">
        <v>1</v>
      </c>
      <c r="DX60" s="262">
        <v>0</v>
      </c>
      <c r="DY60" s="262">
        <v>0</v>
      </c>
      <c r="DZ60" s="262">
        <v>0</v>
      </c>
      <c r="EA60" s="262">
        <v>0</v>
      </c>
      <c r="EB60" s="262">
        <v>0</v>
      </c>
      <c r="EC60" s="262">
        <v>0</v>
      </c>
      <c r="ED60" s="262">
        <v>0</v>
      </c>
      <c r="EE60" s="262">
        <v>0</v>
      </c>
      <c r="EF60" s="262">
        <v>0</v>
      </c>
      <c r="EG60" s="262">
        <v>0</v>
      </c>
      <c r="EH60" s="262">
        <v>0</v>
      </c>
      <c r="EI60" s="262">
        <v>0</v>
      </c>
      <c r="EJ60" s="262">
        <v>0</v>
      </c>
      <c r="EK60" s="262">
        <v>0</v>
      </c>
      <c r="EL60" s="262">
        <v>0</v>
      </c>
      <c r="EM60" s="262">
        <v>0</v>
      </c>
      <c r="EN60" s="262">
        <v>0</v>
      </c>
      <c r="EO60" s="296">
        <v>0</v>
      </c>
      <c r="EP60" s="262" t="s">
        <v>247</v>
      </c>
      <c r="EQ60" s="262" t="s">
        <v>247</v>
      </c>
      <c r="ER60" s="262" t="s">
        <v>247</v>
      </c>
      <c r="ES60" s="262" t="s">
        <v>247</v>
      </c>
      <c r="ET60" s="262" t="s">
        <v>247</v>
      </c>
      <c r="EU60" s="262" t="s">
        <v>286</v>
      </c>
      <c r="EV60" s="262" t="s">
        <v>286</v>
      </c>
      <c r="EW60" s="262" t="s">
        <v>247</v>
      </c>
      <c r="EX60" s="262" t="s">
        <v>247</v>
      </c>
      <c r="EY60" s="262" t="s">
        <v>247</v>
      </c>
      <c r="EZ60" s="262" t="s">
        <v>247</v>
      </c>
      <c r="FA60" s="262" t="s">
        <v>247</v>
      </c>
      <c r="FB60" s="262">
        <v>0</v>
      </c>
      <c r="FC60" s="262">
        <v>0</v>
      </c>
      <c r="FD60" s="262">
        <v>0</v>
      </c>
      <c r="FE60" s="262">
        <v>0</v>
      </c>
      <c r="FF60" s="262">
        <v>0</v>
      </c>
      <c r="FG60" s="262">
        <v>0</v>
      </c>
      <c r="FH60" s="262">
        <v>0</v>
      </c>
      <c r="FI60" s="262">
        <v>0</v>
      </c>
      <c r="FJ60" s="262">
        <v>0</v>
      </c>
      <c r="FK60" s="262">
        <v>0</v>
      </c>
      <c r="FL60" s="262">
        <v>0</v>
      </c>
      <c r="FM60" s="262">
        <v>0</v>
      </c>
      <c r="FN60" s="262">
        <v>0</v>
      </c>
      <c r="FO60" s="262">
        <v>0</v>
      </c>
      <c r="FP60" s="262">
        <v>0</v>
      </c>
      <c r="FQ60" s="262">
        <v>0</v>
      </c>
      <c r="FR60" s="262">
        <v>0</v>
      </c>
      <c r="FS60" s="296">
        <v>0</v>
      </c>
      <c r="FT60" s="297"/>
      <c r="FU60" s="297"/>
    </row>
    <row r="61" spans="1:177" s="234" customFormat="1" ht="12">
      <c r="A61" s="234">
        <f t="shared" si="2"/>
        <v>61</v>
      </c>
      <c r="B61" s="235"/>
      <c r="C61" s="262">
        <v>61</v>
      </c>
      <c r="D61" s="262">
        <v>1909280054</v>
      </c>
      <c r="E61" s="262" t="s">
        <v>113</v>
      </c>
      <c r="F61" s="263" t="s">
        <v>393</v>
      </c>
      <c r="G61" s="263" t="s">
        <v>114</v>
      </c>
      <c r="H61" s="264" t="s">
        <v>352</v>
      </c>
      <c r="I61" s="263" t="s">
        <v>370</v>
      </c>
      <c r="J61" s="263" t="s">
        <v>123</v>
      </c>
      <c r="K61" s="264" t="s">
        <v>352</v>
      </c>
      <c r="L61" s="264">
        <v>0</v>
      </c>
      <c r="M61" s="262">
        <v>0</v>
      </c>
      <c r="N61" s="262">
        <v>0</v>
      </c>
      <c r="O61" s="262">
        <v>0</v>
      </c>
      <c r="P61" s="262">
        <v>1680</v>
      </c>
      <c r="Q61" s="262">
        <v>3920</v>
      </c>
      <c r="R61" s="262">
        <v>850</v>
      </c>
      <c r="S61" s="262">
        <v>881</v>
      </c>
      <c r="T61" s="262">
        <v>2189</v>
      </c>
      <c r="U61" s="262"/>
      <c r="V61" s="262"/>
      <c r="W61" s="262" t="s">
        <v>416</v>
      </c>
      <c r="X61" s="262">
        <v>0</v>
      </c>
      <c r="Y61" s="262" t="s">
        <v>455</v>
      </c>
      <c r="Z61" s="262">
        <v>0</v>
      </c>
      <c r="AA61" s="282">
        <v>0</v>
      </c>
      <c r="AB61" s="282">
        <v>0</v>
      </c>
      <c r="AC61" s="262">
        <v>0</v>
      </c>
      <c r="AD61" s="262">
        <v>0</v>
      </c>
      <c r="AE61" s="262"/>
      <c r="AF61" s="262"/>
      <c r="AG61" s="262"/>
      <c r="AH61" s="262"/>
      <c r="AI61" s="262"/>
      <c r="AJ61" s="262">
        <v>1</v>
      </c>
      <c r="AK61" s="262">
        <v>5600</v>
      </c>
      <c r="AL61" s="262" t="s">
        <v>113</v>
      </c>
      <c r="AM61" s="262" t="s">
        <v>113</v>
      </c>
      <c r="AN61" s="262" t="s">
        <v>113</v>
      </c>
      <c r="AO61" s="262" t="s">
        <v>113</v>
      </c>
      <c r="AP61" s="262">
        <v>1532.3</v>
      </c>
      <c r="AQ61" s="262">
        <v>328.35</v>
      </c>
      <c r="AR61" s="262">
        <v>218.9</v>
      </c>
      <c r="AS61" s="262">
        <v>109.45</v>
      </c>
      <c r="AT61" s="262">
        <v>0</v>
      </c>
      <c r="AU61" s="262">
        <v>0</v>
      </c>
      <c r="AV61" s="262">
        <v>0</v>
      </c>
      <c r="AW61" s="262">
        <v>0</v>
      </c>
      <c r="AX61" s="262">
        <v>0</v>
      </c>
      <c r="AY61" s="262">
        <v>0</v>
      </c>
      <c r="AZ61" s="262">
        <v>0</v>
      </c>
      <c r="BA61" s="262">
        <v>0</v>
      </c>
      <c r="BB61" s="262">
        <v>0</v>
      </c>
      <c r="BC61" s="262">
        <v>0</v>
      </c>
      <c r="BD61" s="262">
        <v>0</v>
      </c>
      <c r="BE61" s="262">
        <v>0</v>
      </c>
      <c r="BF61" s="262">
        <v>0</v>
      </c>
      <c r="BG61" s="262">
        <v>0</v>
      </c>
      <c r="BH61" s="262">
        <v>0</v>
      </c>
      <c r="BI61" s="262">
        <v>0</v>
      </c>
      <c r="BJ61" s="262">
        <v>0</v>
      </c>
      <c r="BK61" s="262">
        <v>0</v>
      </c>
      <c r="BL61" s="262">
        <v>0</v>
      </c>
      <c r="BM61" s="262">
        <v>0</v>
      </c>
      <c r="BN61" s="262">
        <v>0</v>
      </c>
      <c r="BO61" s="262">
        <v>0</v>
      </c>
      <c r="BP61" s="262">
        <v>0</v>
      </c>
      <c r="BQ61" s="262">
        <v>0</v>
      </c>
      <c r="BR61" s="262">
        <v>0</v>
      </c>
      <c r="BS61" s="262">
        <v>0</v>
      </c>
      <c r="BT61" s="262">
        <v>0</v>
      </c>
      <c r="BU61" s="262">
        <v>0</v>
      </c>
      <c r="BV61" s="262">
        <v>0</v>
      </c>
      <c r="BW61" s="262">
        <v>0</v>
      </c>
      <c r="BX61" s="262">
        <v>0</v>
      </c>
      <c r="BY61" s="262">
        <v>0</v>
      </c>
      <c r="BZ61" s="262">
        <v>0</v>
      </c>
      <c r="CA61" s="262">
        <v>0</v>
      </c>
      <c r="CB61" s="262">
        <v>0</v>
      </c>
      <c r="CC61" s="262">
        <v>0</v>
      </c>
      <c r="CD61" s="262">
        <v>0</v>
      </c>
      <c r="CE61" s="262">
        <v>0</v>
      </c>
      <c r="CF61" s="262">
        <v>0</v>
      </c>
      <c r="CG61" s="262">
        <v>0</v>
      </c>
      <c r="CH61" s="262">
        <v>28</v>
      </c>
      <c r="CI61" s="262">
        <v>3</v>
      </c>
      <c r="CJ61" s="262">
        <v>4</v>
      </c>
      <c r="CK61" s="262">
        <v>9</v>
      </c>
      <c r="CL61" s="262">
        <v>12</v>
      </c>
      <c r="CM61" s="262">
        <v>13</v>
      </c>
      <c r="CN61" s="262">
        <v>7</v>
      </c>
      <c r="CO61" s="262">
        <v>1</v>
      </c>
      <c r="CP61" s="262">
        <v>29</v>
      </c>
      <c r="CQ61" s="262">
        <v>2</v>
      </c>
      <c r="CR61" s="262">
        <v>19</v>
      </c>
      <c r="CS61" s="262">
        <v>17</v>
      </c>
      <c r="CT61" s="262">
        <v>0</v>
      </c>
      <c r="CU61" s="262">
        <v>0</v>
      </c>
      <c r="CV61" s="262">
        <v>0</v>
      </c>
      <c r="CW61" s="262">
        <v>0</v>
      </c>
      <c r="CX61" s="262">
        <v>0</v>
      </c>
      <c r="CY61" s="262">
        <v>0</v>
      </c>
      <c r="CZ61" s="262">
        <v>0</v>
      </c>
      <c r="DA61" s="262">
        <v>0</v>
      </c>
      <c r="DB61" s="262">
        <v>0</v>
      </c>
      <c r="DC61" s="262">
        <v>0</v>
      </c>
      <c r="DD61" s="262">
        <v>0</v>
      </c>
      <c r="DE61" s="262">
        <v>0</v>
      </c>
      <c r="DF61" s="262">
        <v>0</v>
      </c>
      <c r="DG61" s="262">
        <v>0</v>
      </c>
      <c r="DH61" s="262">
        <v>0</v>
      </c>
      <c r="DI61" s="262">
        <v>0</v>
      </c>
      <c r="DJ61" s="262">
        <v>0</v>
      </c>
      <c r="DK61" s="262">
        <v>0</v>
      </c>
      <c r="DL61" s="262">
        <v>40</v>
      </c>
      <c r="DM61" s="262">
        <v>5</v>
      </c>
      <c r="DN61" s="262">
        <v>5</v>
      </c>
      <c r="DO61" s="262">
        <v>1</v>
      </c>
      <c r="DP61" s="262">
        <v>1</v>
      </c>
      <c r="DQ61" s="262">
        <v>1</v>
      </c>
      <c r="DR61" s="262">
        <v>1</v>
      </c>
      <c r="DS61" s="262">
        <v>5</v>
      </c>
      <c r="DT61" s="262">
        <v>1</v>
      </c>
      <c r="DU61" s="262">
        <v>3</v>
      </c>
      <c r="DV61" s="262">
        <v>1</v>
      </c>
      <c r="DW61" s="262">
        <v>1</v>
      </c>
      <c r="DX61" s="262">
        <v>0</v>
      </c>
      <c r="DY61" s="262">
        <v>0</v>
      </c>
      <c r="DZ61" s="262">
        <v>0</v>
      </c>
      <c r="EA61" s="262">
        <v>0</v>
      </c>
      <c r="EB61" s="262">
        <v>0</v>
      </c>
      <c r="EC61" s="262">
        <v>0</v>
      </c>
      <c r="ED61" s="262">
        <v>0</v>
      </c>
      <c r="EE61" s="262">
        <v>0</v>
      </c>
      <c r="EF61" s="262">
        <v>0</v>
      </c>
      <c r="EG61" s="262">
        <v>0</v>
      </c>
      <c r="EH61" s="262">
        <v>0</v>
      </c>
      <c r="EI61" s="262">
        <v>0</v>
      </c>
      <c r="EJ61" s="262">
        <v>0</v>
      </c>
      <c r="EK61" s="262">
        <v>0</v>
      </c>
      <c r="EL61" s="262">
        <v>0</v>
      </c>
      <c r="EM61" s="262">
        <v>0</v>
      </c>
      <c r="EN61" s="262">
        <v>0</v>
      </c>
      <c r="EO61" s="296">
        <v>0</v>
      </c>
      <c r="EP61" s="262" t="s">
        <v>247</v>
      </c>
      <c r="EQ61" s="262" t="s">
        <v>247</v>
      </c>
      <c r="ER61" s="262" t="s">
        <v>247</v>
      </c>
      <c r="ES61" s="262" t="s">
        <v>247</v>
      </c>
      <c r="ET61" s="262" t="s">
        <v>247</v>
      </c>
      <c r="EU61" s="262" t="s">
        <v>286</v>
      </c>
      <c r="EV61" s="262" t="s">
        <v>286</v>
      </c>
      <c r="EW61" s="262" t="s">
        <v>247</v>
      </c>
      <c r="EX61" s="262" t="s">
        <v>247</v>
      </c>
      <c r="EY61" s="262" t="s">
        <v>247</v>
      </c>
      <c r="EZ61" s="262" t="s">
        <v>247</v>
      </c>
      <c r="FA61" s="262" t="s">
        <v>247</v>
      </c>
      <c r="FB61" s="262">
        <v>0</v>
      </c>
      <c r="FC61" s="262">
        <v>0</v>
      </c>
      <c r="FD61" s="262">
        <v>0</v>
      </c>
      <c r="FE61" s="262">
        <v>0</v>
      </c>
      <c r="FF61" s="262">
        <v>0</v>
      </c>
      <c r="FG61" s="262">
        <v>0</v>
      </c>
      <c r="FH61" s="262">
        <v>0</v>
      </c>
      <c r="FI61" s="262">
        <v>0</v>
      </c>
      <c r="FJ61" s="262">
        <v>0</v>
      </c>
      <c r="FK61" s="262">
        <v>0</v>
      </c>
      <c r="FL61" s="262">
        <v>0</v>
      </c>
      <c r="FM61" s="262">
        <v>0</v>
      </c>
      <c r="FN61" s="262">
        <v>0</v>
      </c>
      <c r="FO61" s="262">
        <v>0</v>
      </c>
      <c r="FP61" s="262">
        <v>0</v>
      </c>
      <c r="FQ61" s="262">
        <v>0</v>
      </c>
      <c r="FR61" s="262">
        <v>0</v>
      </c>
      <c r="FS61" s="296">
        <v>0</v>
      </c>
      <c r="FT61" s="297"/>
      <c r="FU61" s="297"/>
    </row>
    <row r="62" spans="1:177" s="234" customFormat="1" ht="12">
      <c r="A62" s="234">
        <f t="shared" si="2"/>
        <v>62</v>
      </c>
      <c r="B62" s="235"/>
      <c r="C62" s="262">
        <v>62</v>
      </c>
      <c r="D62" s="262">
        <v>1909280055</v>
      </c>
      <c r="E62" s="262" t="s">
        <v>113</v>
      </c>
      <c r="F62" s="263" t="s">
        <v>393</v>
      </c>
      <c r="G62" s="263" t="s">
        <v>114</v>
      </c>
      <c r="H62" s="264" t="s">
        <v>352</v>
      </c>
      <c r="I62" s="263" t="s">
        <v>370</v>
      </c>
      <c r="J62" s="263" t="s">
        <v>123</v>
      </c>
      <c r="K62" s="264" t="s">
        <v>352</v>
      </c>
      <c r="L62" s="264">
        <v>0</v>
      </c>
      <c r="M62" s="262">
        <v>0</v>
      </c>
      <c r="N62" s="262">
        <v>0</v>
      </c>
      <c r="O62" s="262">
        <v>0</v>
      </c>
      <c r="P62" s="262">
        <v>1680</v>
      </c>
      <c r="Q62" s="262">
        <v>3920</v>
      </c>
      <c r="R62" s="262">
        <v>850</v>
      </c>
      <c r="S62" s="262">
        <v>881</v>
      </c>
      <c r="T62" s="262">
        <v>2189</v>
      </c>
      <c r="U62" s="262"/>
      <c r="V62" s="262"/>
      <c r="W62" s="262" t="s">
        <v>416</v>
      </c>
      <c r="X62" s="262">
        <v>0</v>
      </c>
      <c r="Y62" s="262" t="s">
        <v>455</v>
      </c>
      <c r="Z62" s="262">
        <v>0</v>
      </c>
      <c r="AA62" s="282">
        <v>0</v>
      </c>
      <c r="AB62" s="282">
        <v>0</v>
      </c>
      <c r="AC62" s="262">
        <v>0</v>
      </c>
      <c r="AD62" s="262">
        <v>0</v>
      </c>
      <c r="AE62" s="262"/>
      <c r="AF62" s="262"/>
      <c r="AG62" s="262"/>
      <c r="AH62" s="262"/>
      <c r="AI62" s="262"/>
      <c r="AJ62" s="262">
        <v>1</v>
      </c>
      <c r="AK62" s="262">
        <v>5600</v>
      </c>
      <c r="AL62" s="262" t="s">
        <v>113</v>
      </c>
      <c r="AM62" s="262" t="s">
        <v>113</v>
      </c>
      <c r="AN62" s="262" t="s">
        <v>113</v>
      </c>
      <c r="AO62" s="262" t="s">
        <v>113</v>
      </c>
      <c r="AP62" s="262">
        <v>1532.3</v>
      </c>
      <c r="AQ62" s="262">
        <v>328.35</v>
      </c>
      <c r="AR62" s="262">
        <v>218.9</v>
      </c>
      <c r="AS62" s="262">
        <v>109.45</v>
      </c>
      <c r="AT62" s="262">
        <v>0</v>
      </c>
      <c r="AU62" s="262">
        <v>0</v>
      </c>
      <c r="AV62" s="262">
        <v>0</v>
      </c>
      <c r="AW62" s="262">
        <v>0</v>
      </c>
      <c r="AX62" s="262">
        <v>0</v>
      </c>
      <c r="AY62" s="262">
        <v>0</v>
      </c>
      <c r="AZ62" s="262">
        <v>0</v>
      </c>
      <c r="BA62" s="262">
        <v>0</v>
      </c>
      <c r="BB62" s="262">
        <v>0</v>
      </c>
      <c r="BC62" s="262">
        <v>0</v>
      </c>
      <c r="BD62" s="262">
        <v>0</v>
      </c>
      <c r="BE62" s="262">
        <v>0</v>
      </c>
      <c r="BF62" s="262">
        <v>0</v>
      </c>
      <c r="BG62" s="262">
        <v>0</v>
      </c>
      <c r="BH62" s="262">
        <v>0</v>
      </c>
      <c r="BI62" s="262">
        <v>0</v>
      </c>
      <c r="BJ62" s="262">
        <v>0</v>
      </c>
      <c r="BK62" s="262">
        <v>0</v>
      </c>
      <c r="BL62" s="262">
        <v>0</v>
      </c>
      <c r="BM62" s="262">
        <v>0</v>
      </c>
      <c r="BN62" s="262">
        <v>0</v>
      </c>
      <c r="BO62" s="262">
        <v>0</v>
      </c>
      <c r="BP62" s="262">
        <v>0</v>
      </c>
      <c r="BQ62" s="262">
        <v>0</v>
      </c>
      <c r="BR62" s="262">
        <v>0</v>
      </c>
      <c r="BS62" s="262">
        <v>0</v>
      </c>
      <c r="BT62" s="262">
        <v>0</v>
      </c>
      <c r="BU62" s="262">
        <v>0</v>
      </c>
      <c r="BV62" s="262">
        <v>0</v>
      </c>
      <c r="BW62" s="262">
        <v>0</v>
      </c>
      <c r="BX62" s="262">
        <v>0</v>
      </c>
      <c r="BY62" s="262">
        <v>0</v>
      </c>
      <c r="BZ62" s="262">
        <v>0</v>
      </c>
      <c r="CA62" s="262">
        <v>0</v>
      </c>
      <c r="CB62" s="262">
        <v>0</v>
      </c>
      <c r="CC62" s="262">
        <v>0</v>
      </c>
      <c r="CD62" s="262">
        <v>0</v>
      </c>
      <c r="CE62" s="262">
        <v>0</v>
      </c>
      <c r="CF62" s="262">
        <v>0</v>
      </c>
      <c r="CG62" s="262">
        <v>0</v>
      </c>
      <c r="CH62" s="262">
        <v>28</v>
      </c>
      <c r="CI62" s="262">
        <v>3</v>
      </c>
      <c r="CJ62" s="262">
        <v>4</v>
      </c>
      <c r="CK62" s="262">
        <v>9</v>
      </c>
      <c r="CL62" s="262">
        <v>12</v>
      </c>
      <c r="CM62" s="262">
        <v>13</v>
      </c>
      <c r="CN62" s="262">
        <v>7</v>
      </c>
      <c r="CO62" s="262">
        <v>1</v>
      </c>
      <c r="CP62" s="262">
        <v>29</v>
      </c>
      <c r="CQ62" s="262">
        <v>2</v>
      </c>
      <c r="CR62" s="262">
        <v>19</v>
      </c>
      <c r="CS62" s="262">
        <v>17</v>
      </c>
      <c r="CT62" s="262">
        <v>0</v>
      </c>
      <c r="CU62" s="262">
        <v>0</v>
      </c>
      <c r="CV62" s="262">
        <v>0</v>
      </c>
      <c r="CW62" s="262">
        <v>0</v>
      </c>
      <c r="CX62" s="262">
        <v>0</v>
      </c>
      <c r="CY62" s="262">
        <v>0</v>
      </c>
      <c r="CZ62" s="262">
        <v>0</v>
      </c>
      <c r="DA62" s="262">
        <v>0</v>
      </c>
      <c r="DB62" s="262">
        <v>0</v>
      </c>
      <c r="DC62" s="262">
        <v>0</v>
      </c>
      <c r="DD62" s="262">
        <v>0</v>
      </c>
      <c r="DE62" s="262">
        <v>0</v>
      </c>
      <c r="DF62" s="262">
        <v>0</v>
      </c>
      <c r="DG62" s="262">
        <v>0</v>
      </c>
      <c r="DH62" s="262">
        <v>0</v>
      </c>
      <c r="DI62" s="262">
        <v>0</v>
      </c>
      <c r="DJ62" s="262">
        <v>0</v>
      </c>
      <c r="DK62" s="262">
        <v>0</v>
      </c>
      <c r="DL62" s="262">
        <v>40</v>
      </c>
      <c r="DM62" s="262">
        <v>5</v>
      </c>
      <c r="DN62" s="262">
        <v>5</v>
      </c>
      <c r="DO62" s="262">
        <v>1</v>
      </c>
      <c r="DP62" s="262">
        <v>1</v>
      </c>
      <c r="DQ62" s="262">
        <v>1</v>
      </c>
      <c r="DR62" s="262">
        <v>1</v>
      </c>
      <c r="DS62" s="262">
        <v>5</v>
      </c>
      <c r="DT62" s="262">
        <v>1</v>
      </c>
      <c r="DU62" s="262">
        <v>3</v>
      </c>
      <c r="DV62" s="262">
        <v>1</v>
      </c>
      <c r="DW62" s="262">
        <v>1</v>
      </c>
      <c r="DX62" s="262">
        <v>0</v>
      </c>
      <c r="DY62" s="262">
        <v>0</v>
      </c>
      <c r="DZ62" s="262">
        <v>0</v>
      </c>
      <c r="EA62" s="262">
        <v>0</v>
      </c>
      <c r="EB62" s="262">
        <v>0</v>
      </c>
      <c r="EC62" s="262">
        <v>0</v>
      </c>
      <c r="ED62" s="262">
        <v>0</v>
      </c>
      <c r="EE62" s="262">
        <v>0</v>
      </c>
      <c r="EF62" s="262">
        <v>0</v>
      </c>
      <c r="EG62" s="262">
        <v>0</v>
      </c>
      <c r="EH62" s="262">
        <v>0</v>
      </c>
      <c r="EI62" s="262">
        <v>0</v>
      </c>
      <c r="EJ62" s="262">
        <v>0</v>
      </c>
      <c r="EK62" s="262">
        <v>0</v>
      </c>
      <c r="EL62" s="262">
        <v>0</v>
      </c>
      <c r="EM62" s="262">
        <v>0</v>
      </c>
      <c r="EN62" s="262">
        <v>0</v>
      </c>
      <c r="EO62" s="296">
        <v>0</v>
      </c>
      <c r="EP62" s="262" t="s">
        <v>247</v>
      </c>
      <c r="EQ62" s="262" t="s">
        <v>247</v>
      </c>
      <c r="ER62" s="262" t="s">
        <v>247</v>
      </c>
      <c r="ES62" s="262" t="s">
        <v>247</v>
      </c>
      <c r="ET62" s="262" t="s">
        <v>247</v>
      </c>
      <c r="EU62" s="262" t="s">
        <v>286</v>
      </c>
      <c r="EV62" s="262" t="s">
        <v>286</v>
      </c>
      <c r="EW62" s="262" t="s">
        <v>247</v>
      </c>
      <c r="EX62" s="262" t="s">
        <v>247</v>
      </c>
      <c r="EY62" s="262" t="s">
        <v>247</v>
      </c>
      <c r="EZ62" s="262" t="s">
        <v>247</v>
      </c>
      <c r="FA62" s="262" t="s">
        <v>247</v>
      </c>
      <c r="FB62" s="262">
        <v>0</v>
      </c>
      <c r="FC62" s="262">
        <v>0</v>
      </c>
      <c r="FD62" s="262">
        <v>0</v>
      </c>
      <c r="FE62" s="262">
        <v>0</v>
      </c>
      <c r="FF62" s="262">
        <v>0</v>
      </c>
      <c r="FG62" s="262">
        <v>0</v>
      </c>
      <c r="FH62" s="262">
        <v>0</v>
      </c>
      <c r="FI62" s="262">
        <v>0</v>
      </c>
      <c r="FJ62" s="262">
        <v>0</v>
      </c>
      <c r="FK62" s="262">
        <v>0</v>
      </c>
      <c r="FL62" s="262">
        <v>0</v>
      </c>
      <c r="FM62" s="262">
        <v>0</v>
      </c>
      <c r="FN62" s="262">
        <v>0</v>
      </c>
      <c r="FO62" s="262">
        <v>0</v>
      </c>
      <c r="FP62" s="262">
        <v>0</v>
      </c>
      <c r="FQ62" s="262">
        <v>0</v>
      </c>
      <c r="FR62" s="262">
        <v>0</v>
      </c>
      <c r="FS62" s="296">
        <v>0</v>
      </c>
      <c r="FT62" s="297"/>
      <c r="FU62" s="297"/>
    </row>
    <row r="63" spans="1:177" s="234" customFormat="1" ht="12">
      <c r="A63" s="234">
        <f t="shared" si="2"/>
        <v>63</v>
      </c>
      <c r="B63" s="235"/>
      <c r="C63" s="262">
        <v>63</v>
      </c>
      <c r="D63" s="262">
        <v>1909280056</v>
      </c>
      <c r="E63" s="262" t="s">
        <v>113</v>
      </c>
      <c r="F63" s="263" t="s">
        <v>393</v>
      </c>
      <c r="G63" s="263" t="s">
        <v>114</v>
      </c>
      <c r="H63" s="264" t="s">
        <v>430</v>
      </c>
      <c r="I63" s="263" t="s">
        <v>425</v>
      </c>
      <c r="J63" s="263" t="s">
        <v>123</v>
      </c>
      <c r="K63" s="264" t="s">
        <v>430</v>
      </c>
      <c r="L63" s="264">
        <v>0</v>
      </c>
      <c r="M63" s="262">
        <v>0</v>
      </c>
      <c r="N63" s="262">
        <v>0</v>
      </c>
      <c r="O63" s="262">
        <v>0</v>
      </c>
      <c r="P63" s="262">
        <v>1470</v>
      </c>
      <c r="Q63" s="262">
        <v>3430</v>
      </c>
      <c r="R63" s="262">
        <v>700</v>
      </c>
      <c r="S63" s="262">
        <v>895</v>
      </c>
      <c r="T63" s="262">
        <v>1835</v>
      </c>
      <c r="U63" s="262"/>
      <c r="V63" s="262"/>
      <c r="W63" s="262" t="s">
        <v>456</v>
      </c>
      <c r="X63" s="262">
        <v>0</v>
      </c>
      <c r="Y63" s="262" t="s">
        <v>457</v>
      </c>
      <c r="Z63" s="262">
        <v>0</v>
      </c>
      <c r="AA63" s="282">
        <v>0</v>
      </c>
      <c r="AB63" s="282">
        <v>0</v>
      </c>
      <c r="AC63" s="262">
        <v>0</v>
      </c>
      <c r="AD63" s="262">
        <v>0</v>
      </c>
      <c r="AE63" s="262"/>
      <c r="AF63" s="262"/>
      <c r="AG63" s="262"/>
      <c r="AH63" s="262"/>
      <c r="AI63" s="262"/>
      <c r="AJ63" s="262">
        <v>1</v>
      </c>
      <c r="AK63" s="262">
        <v>4900</v>
      </c>
      <c r="AL63" s="262" t="s">
        <v>113</v>
      </c>
      <c r="AM63" s="262" t="s">
        <v>113</v>
      </c>
      <c r="AN63" s="262" t="s">
        <v>113</v>
      </c>
      <c r="AO63" s="262" t="s">
        <v>113</v>
      </c>
      <c r="AP63" s="262">
        <v>1284.5</v>
      </c>
      <c r="AQ63" s="262">
        <v>275.25</v>
      </c>
      <c r="AR63" s="262">
        <v>183.5</v>
      </c>
      <c r="AS63" s="262">
        <v>91.75</v>
      </c>
      <c r="AT63" s="262">
        <v>0</v>
      </c>
      <c r="AU63" s="262">
        <v>0</v>
      </c>
      <c r="AV63" s="262">
        <v>0</v>
      </c>
      <c r="AW63" s="262">
        <v>0</v>
      </c>
      <c r="AX63" s="262">
        <v>0</v>
      </c>
      <c r="AY63" s="262">
        <v>0</v>
      </c>
      <c r="AZ63" s="262">
        <v>0</v>
      </c>
      <c r="BA63" s="262">
        <v>0</v>
      </c>
      <c r="BB63" s="262">
        <v>0</v>
      </c>
      <c r="BC63" s="262">
        <v>0</v>
      </c>
      <c r="BD63" s="262">
        <v>0</v>
      </c>
      <c r="BE63" s="262">
        <v>0</v>
      </c>
      <c r="BF63" s="262">
        <v>0</v>
      </c>
      <c r="BG63" s="262">
        <v>0</v>
      </c>
      <c r="BH63" s="262">
        <v>0</v>
      </c>
      <c r="BI63" s="262">
        <v>0</v>
      </c>
      <c r="BJ63" s="262">
        <v>0</v>
      </c>
      <c r="BK63" s="262">
        <v>0</v>
      </c>
      <c r="BL63" s="262">
        <v>0</v>
      </c>
      <c r="BM63" s="262">
        <v>0</v>
      </c>
      <c r="BN63" s="262">
        <v>0</v>
      </c>
      <c r="BO63" s="262">
        <v>0</v>
      </c>
      <c r="BP63" s="262">
        <v>0</v>
      </c>
      <c r="BQ63" s="262">
        <v>0</v>
      </c>
      <c r="BR63" s="262">
        <v>0</v>
      </c>
      <c r="BS63" s="262">
        <v>0</v>
      </c>
      <c r="BT63" s="262">
        <v>0</v>
      </c>
      <c r="BU63" s="262">
        <v>0</v>
      </c>
      <c r="BV63" s="262">
        <v>0</v>
      </c>
      <c r="BW63" s="262">
        <v>0</v>
      </c>
      <c r="BX63" s="262">
        <v>0</v>
      </c>
      <c r="BY63" s="262">
        <v>0</v>
      </c>
      <c r="BZ63" s="262">
        <v>0</v>
      </c>
      <c r="CA63" s="262">
        <v>0</v>
      </c>
      <c r="CB63" s="262">
        <v>0</v>
      </c>
      <c r="CC63" s="262">
        <v>0</v>
      </c>
      <c r="CD63" s="262">
        <v>0</v>
      </c>
      <c r="CE63" s="262">
        <v>0</v>
      </c>
      <c r="CF63" s="262">
        <v>0</v>
      </c>
      <c r="CG63" s="262">
        <v>0</v>
      </c>
      <c r="CH63" s="262">
        <v>1</v>
      </c>
      <c r="CI63" s="262">
        <v>6</v>
      </c>
      <c r="CJ63" s="262">
        <v>7</v>
      </c>
      <c r="CK63" s="262">
        <v>9</v>
      </c>
      <c r="CL63" s="262">
        <v>3</v>
      </c>
      <c r="CM63" s="262">
        <v>4</v>
      </c>
      <c r="CN63" s="262">
        <v>28</v>
      </c>
      <c r="CO63" s="262">
        <v>12</v>
      </c>
      <c r="CP63" s="262">
        <v>17</v>
      </c>
      <c r="CQ63" s="262">
        <v>19</v>
      </c>
      <c r="CR63" s="262">
        <v>34</v>
      </c>
      <c r="CS63" s="262">
        <v>0</v>
      </c>
      <c r="CT63" s="262">
        <v>0</v>
      </c>
      <c r="CU63" s="262">
        <v>0</v>
      </c>
      <c r="CV63" s="262">
        <v>0</v>
      </c>
      <c r="CW63" s="262">
        <v>0</v>
      </c>
      <c r="CX63" s="262">
        <v>0</v>
      </c>
      <c r="CY63" s="262">
        <v>0</v>
      </c>
      <c r="CZ63" s="262">
        <v>0</v>
      </c>
      <c r="DA63" s="262">
        <v>0</v>
      </c>
      <c r="DB63" s="262">
        <v>0</v>
      </c>
      <c r="DC63" s="262">
        <v>0</v>
      </c>
      <c r="DD63" s="262">
        <v>0</v>
      </c>
      <c r="DE63" s="262">
        <v>0</v>
      </c>
      <c r="DF63" s="262">
        <v>0</v>
      </c>
      <c r="DG63" s="262">
        <v>0</v>
      </c>
      <c r="DH63" s="262">
        <v>0</v>
      </c>
      <c r="DI63" s="262">
        <v>0</v>
      </c>
      <c r="DJ63" s="262">
        <v>0</v>
      </c>
      <c r="DK63" s="262">
        <v>0</v>
      </c>
      <c r="DL63" s="262">
        <v>4</v>
      </c>
      <c r="DM63" s="262">
        <v>2</v>
      </c>
      <c r="DN63" s="262">
        <v>1</v>
      </c>
      <c r="DO63" s="262">
        <v>1</v>
      </c>
      <c r="DP63" s="262">
        <v>4</v>
      </c>
      <c r="DQ63" s="262">
        <v>4</v>
      </c>
      <c r="DR63" s="262">
        <v>36</v>
      </c>
      <c r="DS63" s="262">
        <v>1</v>
      </c>
      <c r="DT63" s="262">
        <v>1</v>
      </c>
      <c r="DU63" s="262">
        <v>1</v>
      </c>
      <c r="DV63" s="262">
        <v>1</v>
      </c>
      <c r="DW63" s="262">
        <v>0</v>
      </c>
      <c r="DX63" s="262">
        <v>0</v>
      </c>
      <c r="DY63" s="262">
        <v>0</v>
      </c>
      <c r="DZ63" s="262">
        <v>0</v>
      </c>
      <c r="EA63" s="262">
        <v>0</v>
      </c>
      <c r="EB63" s="262">
        <v>0</v>
      </c>
      <c r="EC63" s="262">
        <v>0</v>
      </c>
      <c r="ED63" s="262">
        <v>0</v>
      </c>
      <c r="EE63" s="262">
        <v>0</v>
      </c>
      <c r="EF63" s="262">
        <v>0</v>
      </c>
      <c r="EG63" s="262">
        <v>0</v>
      </c>
      <c r="EH63" s="262">
        <v>0</v>
      </c>
      <c r="EI63" s="262">
        <v>0</v>
      </c>
      <c r="EJ63" s="262">
        <v>0</v>
      </c>
      <c r="EK63" s="262">
        <v>0</v>
      </c>
      <c r="EL63" s="262">
        <v>0</v>
      </c>
      <c r="EM63" s="262">
        <v>0</v>
      </c>
      <c r="EN63" s="262">
        <v>0</v>
      </c>
      <c r="EO63" s="296">
        <v>0</v>
      </c>
      <c r="EP63" s="262" t="s">
        <v>247</v>
      </c>
      <c r="EQ63" s="262" t="s">
        <v>247</v>
      </c>
      <c r="ER63" s="262" t="s">
        <v>247</v>
      </c>
      <c r="ES63" s="262" t="s">
        <v>247</v>
      </c>
      <c r="ET63" s="262" t="s">
        <v>247</v>
      </c>
      <c r="EU63" s="262" t="s">
        <v>247</v>
      </c>
      <c r="EV63" s="262" t="s">
        <v>247</v>
      </c>
      <c r="EW63" s="262" t="s">
        <v>247</v>
      </c>
      <c r="EX63" s="262" t="s">
        <v>247</v>
      </c>
      <c r="EY63" s="262" t="s">
        <v>247</v>
      </c>
      <c r="EZ63" s="262" t="s">
        <v>247</v>
      </c>
      <c r="FA63" s="262">
        <v>0</v>
      </c>
      <c r="FB63" s="262">
        <v>0</v>
      </c>
      <c r="FC63" s="262">
        <v>0</v>
      </c>
      <c r="FD63" s="262">
        <v>0</v>
      </c>
      <c r="FE63" s="262">
        <v>0</v>
      </c>
      <c r="FF63" s="262">
        <v>0</v>
      </c>
      <c r="FG63" s="262">
        <v>0</v>
      </c>
      <c r="FH63" s="262">
        <v>0</v>
      </c>
      <c r="FI63" s="262">
        <v>0</v>
      </c>
      <c r="FJ63" s="262">
        <v>0</v>
      </c>
      <c r="FK63" s="262">
        <v>0</v>
      </c>
      <c r="FL63" s="262">
        <v>0</v>
      </c>
      <c r="FM63" s="262">
        <v>0</v>
      </c>
      <c r="FN63" s="262">
        <v>0</v>
      </c>
      <c r="FO63" s="262">
        <v>0</v>
      </c>
      <c r="FP63" s="262">
        <v>0</v>
      </c>
      <c r="FQ63" s="262">
        <v>0</v>
      </c>
      <c r="FR63" s="262">
        <v>0</v>
      </c>
      <c r="FS63" s="296">
        <v>0</v>
      </c>
      <c r="FT63" s="297"/>
      <c r="FU63" s="297"/>
    </row>
    <row r="64" spans="1:177" s="234" customFormat="1" ht="12">
      <c r="B64" s="235"/>
      <c r="C64" s="262"/>
      <c r="D64" s="262"/>
      <c r="E64" s="262"/>
      <c r="F64" s="263"/>
      <c r="G64" s="263"/>
      <c r="H64" s="264"/>
      <c r="I64" s="263"/>
      <c r="J64" s="263"/>
      <c r="K64" s="264"/>
      <c r="L64" s="264"/>
      <c r="M64" s="262"/>
      <c r="N64" s="262"/>
      <c r="O64" s="262"/>
      <c r="P64" s="262"/>
      <c r="Q64" s="262"/>
      <c r="R64" s="262"/>
      <c r="S64" s="262"/>
      <c r="T64" s="262"/>
      <c r="U64" s="262"/>
      <c r="V64" s="262"/>
      <c r="W64" s="262"/>
      <c r="X64" s="262"/>
      <c r="Y64" s="262"/>
      <c r="Z64" s="262"/>
      <c r="AA64" s="282"/>
      <c r="AB64" s="282"/>
      <c r="AC64" s="262"/>
      <c r="AD64" s="262"/>
      <c r="AE64" s="262"/>
      <c r="AF64" s="262"/>
      <c r="AG64" s="262"/>
      <c r="AH64" s="262"/>
      <c r="AI64" s="262"/>
      <c r="AJ64" s="262"/>
      <c r="AK64" s="262"/>
      <c r="AL64" s="262"/>
      <c r="AM64" s="262"/>
      <c r="AN64" s="262"/>
      <c r="AO64" s="262"/>
      <c r="AP64" s="262"/>
      <c r="AQ64" s="262"/>
      <c r="AR64" s="262"/>
      <c r="AS64" s="262"/>
      <c r="AT64" s="262"/>
      <c r="AU64" s="262"/>
      <c r="AV64" s="262"/>
      <c r="AW64" s="262"/>
      <c r="AX64" s="262"/>
      <c r="AY64" s="262"/>
      <c r="AZ64" s="262"/>
      <c r="BA64" s="262"/>
      <c r="BB64" s="262"/>
      <c r="BC64" s="262"/>
      <c r="BD64" s="262"/>
      <c r="BE64" s="262"/>
      <c r="BF64" s="262"/>
      <c r="BG64" s="262"/>
      <c r="BH64" s="262"/>
      <c r="BI64" s="262"/>
      <c r="BJ64" s="262"/>
      <c r="BK64" s="262"/>
      <c r="BL64" s="262"/>
      <c r="BM64" s="262"/>
      <c r="BN64" s="262"/>
      <c r="BO64" s="262"/>
      <c r="BP64" s="262"/>
      <c r="BQ64" s="262"/>
      <c r="BR64" s="262"/>
      <c r="BS64" s="262"/>
      <c r="BT64" s="262"/>
      <c r="BU64" s="262"/>
      <c r="BV64" s="262"/>
      <c r="BW64" s="262"/>
      <c r="BX64" s="262"/>
      <c r="BY64" s="262"/>
      <c r="BZ64" s="262"/>
      <c r="CA64" s="262"/>
      <c r="CB64" s="262"/>
      <c r="CC64" s="262"/>
      <c r="CD64" s="262"/>
      <c r="CE64" s="262"/>
      <c r="CF64" s="262"/>
      <c r="CG64" s="262"/>
      <c r="CH64" s="262"/>
      <c r="CI64" s="262"/>
      <c r="CJ64" s="262"/>
      <c r="CK64" s="262"/>
      <c r="CL64" s="262"/>
      <c r="CM64" s="262"/>
      <c r="CN64" s="262"/>
      <c r="CO64" s="262"/>
      <c r="CP64" s="262"/>
      <c r="CQ64" s="262"/>
      <c r="CR64" s="262"/>
      <c r="CS64" s="262"/>
      <c r="CT64" s="262"/>
      <c r="CU64" s="262"/>
      <c r="CV64" s="262"/>
      <c r="CW64" s="262"/>
      <c r="CX64" s="262"/>
      <c r="CY64" s="262"/>
      <c r="CZ64" s="262"/>
      <c r="DA64" s="262"/>
      <c r="DB64" s="262"/>
      <c r="DC64" s="262"/>
      <c r="DD64" s="262"/>
      <c r="DE64" s="262"/>
      <c r="DF64" s="262"/>
      <c r="DG64" s="262"/>
      <c r="DH64" s="262"/>
      <c r="DI64" s="262"/>
      <c r="DJ64" s="262"/>
      <c r="DK64" s="262"/>
      <c r="DL64" s="262"/>
      <c r="DM64" s="262"/>
      <c r="DN64" s="262"/>
      <c r="DO64" s="262"/>
      <c r="DP64" s="262"/>
      <c r="DQ64" s="262"/>
      <c r="DR64" s="262"/>
      <c r="DS64" s="262"/>
      <c r="DT64" s="262"/>
      <c r="DU64" s="262"/>
      <c r="DV64" s="262"/>
      <c r="DW64" s="262"/>
      <c r="DX64" s="262"/>
      <c r="DY64" s="262"/>
      <c r="DZ64" s="262"/>
      <c r="EA64" s="262"/>
      <c r="EB64" s="262"/>
      <c r="EC64" s="262"/>
      <c r="ED64" s="262"/>
      <c r="EE64" s="262"/>
      <c r="EF64" s="262"/>
      <c r="EG64" s="262"/>
      <c r="EH64" s="262"/>
      <c r="EI64" s="262"/>
      <c r="EJ64" s="262"/>
      <c r="EK64" s="262"/>
      <c r="EL64" s="262"/>
      <c r="EM64" s="262"/>
      <c r="EN64" s="262"/>
      <c r="EO64" s="296"/>
      <c r="EP64" s="262"/>
      <c r="EQ64" s="262"/>
      <c r="ER64" s="262"/>
      <c r="ES64" s="262"/>
      <c r="ET64" s="262"/>
      <c r="EU64" s="262"/>
      <c r="EV64" s="262"/>
      <c r="EW64" s="262"/>
      <c r="EX64" s="262"/>
      <c r="EY64" s="262"/>
      <c r="EZ64" s="262"/>
      <c r="FA64" s="262"/>
      <c r="FB64" s="262"/>
      <c r="FC64" s="262"/>
      <c r="FD64" s="262"/>
      <c r="FE64" s="262"/>
      <c r="FF64" s="262"/>
      <c r="FG64" s="262"/>
      <c r="FH64" s="262"/>
      <c r="FI64" s="262"/>
      <c r="FJ64" s="262"/>
      <c r="FK64" s="262"/>
      <c r="FL64" s="262"/>
      <c r="FM64" s="262"/>
      <c r="FN64" s="262"/>
      <c r="FO64" s="262"/>
      <c r="FP64" s="262"/>
      <c r="FQ64" s="262"/>
      <c r="FR64" s="262"/>
      <c r="FS64" s="296"/>
      <c r="FT64" s="297"/>
      <c r="FU64" s="297"/>
    </row>
    <row r="65" spans="2:177" s="234" customFormat="1" ht="12">
      <c r="B65" s="235"/>
      <c r="C65" s="262"/>
      <c r="D65" s="262"/>
      <c r="E65" s="262"/>
      <c r="F65" s="263"/>
      <c r="G65" s="263"/>
      <c r="H65" s="264"/>
      <c r="I65" s="263"/>
      <c r="J65" s="263"/>
      <c r="K65" s="264"/>
      <c r="L65" s="264"/>
      <c r="M65" s="262"/>
      <c r="N65" s="262"/>
      <c r="O65" s="262"/>
      <c r="P65" s="262"/>
      <c r="Q65" s="262"/>
      <c r="R65" s="262"/>
      <c r="S65" s="262"/>
      <c r="T65" s="262"/>
      <c r="U65" s="262"/>
      <c r="V65" s="262"/>
      <c r="W65" s="262"/>
      <c r="X65" s="262"/>
      <c r="Y65" s="262"/>
      <c r="Z65" s="262"/>
      <c r="AA65" s="282"/>
      <c r="AB65" s="282"/>
      <c r="AC65" s="262"/>
      <c r="AD65" s="262"/>
      <c r="AE65" s="262"/>
      <c r="AF65" s="262"/>
      <c r="AG65" s="262"/>
      <c r="AH65" s="262"/>
      <c r="AI65" s="262"/>
      <c r="AJ65" s="262"/>
      <c r="AK65" s="262"/>
      <c r="AL65" s="262"/>
      <c r="AM65" s="262"/>
      <c r="AN65" s="262"/>
      <c r="AO65" s="262"/>
      <c r="AP65" s="262"/>
      <c r="AQ65" s="262"/>
      <c r="AR65" s="262"/>
      <c r="AS65" s="262"/>
      <c r="AT65" s="262"/>
      <c r="AU65" s="262"/>
      <c r="AV65" s="262"/>
      <c r="AW65" s="262"/>
      <c r="AX65" s="262"/>
      <c r="AY65" s="262"/>
      <c r="AZ65" s="262"/>
      <c r="BA65" s="262"/>
      <c r="BB65" s="262"/>
      <c r="BC65" s="262"/>
      <c r="BD65" s="262"/>
      <c r="BE65" s="262"/>
      <c r="BF65" s="262"/>
      <c r="BG65" s="262"/>
      <c r="BH65" s="262"/>
      <c r="BI65" s="262"/>
      <c r="BJ65" s="262"/>
      <c r="BK65" s="262"/>
      <c r="BL65" s="262"/>
      <c r="BM65" s="262"/>
      <c r="BN65" s="262"/>
      <c r="BO65" s="262"/>
      <c r="BP65" s="262"/>
      <c r="BQ65" s="262"/>
      <c r="BR65" s="262"/>
      <c r="BS65" s="262"/>
      <c r="BT65" s="262"/>
      <c r="BU65" s="262"/>
      <c r="BV65" s="262"/>
      <c r="BW65" s="262"/>
      <c r="BX65" s="262"/>
      <c r="BY65" s="262"/>
      <c r="BZ65" s="262"/>
      <c r="CA65" s="262"/>
      <c r="CB65" s="262"/>
      <c r="CC65" s="262"/>
      <c r="CD65" s="262"/>
      <c r="CE65" s="262"/>
      <c r="CF65" s="262"/>
      <c r="CG65" s="262"/>
      <c r="CH65" s="262"/>
      <c r="CI65" s="262"/>
      <c r="CJ65" s="262"/>
      <c r="CK65" s="262"/>
      <c r="CL65" s="262"/>
      <c r="CM65" s="262"/>
      <c r="CN65" s="262"/>
      <c r="CO65" s="262"/>
      <c r="CP65" s="262"/>
      <c r="CQ65" s="262"/>
      <c r="CR65" s="262"/>
      <c r="CS65" s="262"/>
      <c r="CT65" s="262"/>
      <c r="CU65" s="262"/>
      <c r="CV65" s="262"/>
      <c r="CW65" s="262"/>
      <c r="CX65" s="262"/>
      <c r="CY65" s="262"/>
      <c r="CZ65" s="262"/>
      <c r="DA65" s="262"/>
      <c r="DB65" s="262"/>
      <c r="DC65" s="262"/>
      <c r="DD65" s="262"/>
      <c r="DE65" s="262"/>
      <c r="DF65" s="262"/>
      <c r="DG65" s="262"/>
      <c r="DH65" s="262"/>
      <c r="DI65" s="262"/>
      <c r="DJ65" s="262"/>
      <c r="DK65" s="262"/>
      <c r="DL65" s="262"/>
      <c r="DM65" s="262"/>
      <c r="DN65" s="262"/>
      <c r="DO65" s="262"/>
      <c r="DP65" s="262"/>
      <c r="DQ65" s="262"/>
      <c r="DR65" s="262"/>
      <c r="DS65" s="262"/>
      <c r="DT65" s="262"/>
      <c r="DU65" s="262"/>
      <c r="DV65" s="262"/>
      <c r="DW65" s="262"/>
      <c r="DX65" s="262"/>
      <c r="DY65" s="262"/>
      <c r="DZ65" s="262"/>
      <c r="EA65" s="262"/>
      <c r="EB65" s="262"/>
      <c r="EC65" s="262"/>
      <c r="ED65" s="262"/>
      <c r="EE65" s="262"/>
      <c r="EF65" s="262"/>
      <c r="EG65" s="262"/>
      <c r="EH65" s="262"/>
      <c r="EI65" s="262"/>
      <c r="EJ65" s="262"/>
      <c r="EK65" s="262"/>
      <c r="EL65" s="262"/>
      <c r="EM65" s="262"/>
      <c r="EN65" s="262"/>
      <c r="EO65" s="296"/>
      <c r="EP65" s="262"/>
      <c r="EQ65" s="262"/>
      <c r="ER65" s="262"/>
      <c r="ES65" s="262"/>
      <c r="ET65" s="262"/>
      <c r="EU65" s="262"/>
      <c r="EV65" s="262"/>
      <c r="EW65" s="262"/>
      <c r="EX65" s="262"/>
      <c r="EY65" s="262"/>
      <c r="EZ65" s="262"/>
      <c r="FA65" s="262"/>
      <c r="FB65" s="262"/>
      <c r="FC65" s="262"/>
      <c r="FD65" s="262"/>
      <c r="FE65" s="262"/>
      <c r="FF65" s="262"/>
      <c r="FG65" s="262"/>
      <c r="FH65" s="262"/>
      <c r="FI65" s="262"/>
      <c r="FJ65" s="262"/>
      <c r="FK65" s="262"/>
      <c r="FL65" s="262"/>
      <c r="FM65" s="262"/>
      <c r="FN65" s="262"/>
      <c r="FO65" s="262"/>
      <c r="FP65" s="262"/>
      <c r="FQ65" s="262"/>
      <c r="FR65" s="262"/>
      <c r="FS65" s="296"/>
      <c r="FT65" s="297"/>
      <c r="FU65" s="297"/>
    </row>
    <row r="66" spans="2:177" s="234" customFormat="1" ht="12">
      <c r="B66" s="235"/>
      <c r="C66" s="262"/>
      <c r="D66" s="262"/>
      <c r="E66" s="262"/>
      <c r="F66" s="263"/>
      <c r="G66" s="263"/>
      <c r="H66" s="264"/>
      <c r="I66" s="263"/>
      <c r="J66" s="263"/>
      <c r="K66" s="264"/>
      <c r="L66" s="264"/>
      <c r="M66" s="262"/>
      <c r="N66" s="262"/>
      <c r="O66" s="262"/>
      <c r="P66" s="262"/>
      <c r="Q66" s="262"/>
      <c r="R66" s="262"/>
      <c r="S66" s="262"/>
      <c r="T66" s="262"/>
      <c r="U66" s="262"/>
      <c r="V66" s="262"/>
      <c r="W66" s="262"/>
      <c r="X66" s="262"/>
      <c r="Y66" s="262"/>
      <c r="Z66" s="262"/>
      <c r="AA66" s="282"/>
      <c r="AB66" s="282"/>
      <c r="AC66" s="262"/>
      <c r="AD66" s="262"/>
      <c r="AE66" s="262"/>
      <c r="AF66" s="262"/>
      <c r="AG66" s="262"/>
      <c r="AH66" s="262"/>
      <c r="AI66" s="262"/>
      <c r="AJ66" s="262"/>
      <c r="AK66" s="262"/>
      <c r="AL66" s="262"/>
      <c r="AM66" s="262"/>
      <c r="AN66" s="262"/>
      <c r="AO66" s="262"/>
      <c r="AP66" s="262"/>
      <c r="AQ66" s="262"/>
      <c r="AR66" s="262"/>
      <c r="AS66" s="262"/>
      <c r="AT66" s="262"/>
      <c r="AU66" s="262"/>
      <c r="AV66" s="262"/>
      <c r="AW66" s="262"/>
      <c r="AX66" s="262"/>
      <c r="AY66" s="262"/>
      <c r="AZ66" s="262"/>
      <c r="BA66" s="262"/>
      <c r="BB66" s="262"/>
      <c r="BC66" s="262"/>
      <c r="BD66" s="262"/>
      <c r="BE66" s="262"/>
      <c r="BF66" s="262"/>
      <c r="BG66" s="262"/>
      <c r="BH66" s="262"/>
      <c r="BI66" s="262"/>
      <c r="BJ66" s="262"/>
      <c r="BK66" s="262"/>
      <c r="BL66" s="262"/>
      <c r="BM66" s="262"/>
      <c r="BN66" s="262"/>
      <c r="BO66" s="262"/>
      <c r="BP66" s="262"/>
      <c r="BQ66" s="262"/>
      <c r="BR66" s="262"/>
      <c r="BS66" s="262"/>
      <c r="BT66" s="262"/>
      <c r="BU66" s="262"/>
      <c r="BV66" s="262"/>
      <c r="BW66" s="262"/>
      <c r="BX66" s="262"/>
      <c r="BY66" s="262"/>
      <c r="BZ66" s="262"/>
      <c r="CA66" s="262"/>
      <c r="CB66" s="262"/>
      <c r="CC66" s="262"/>
      <c r="CD66" s="262"/>
      <c r="CE66" s="262"/>
      <c r="CF66" s="262"/>
      <c r="CG66" s="262"/>
      <c r="CH66" s="262"/>
      <c r="CI66" s="262"/>
      <c r="CJ66" s="262"/>
      <c r="CK66" s="262"/>
      <c r="CL66" s="262"/>
      <c r="CM66" s="262"/>
      <c r="CN66" s="262"/>
      <c r="CO66" s="262"/>
      <c r="CP66" s="262"/>
      <c r="CQ66" s="262"/>
      <c r="CR66" s="262"/>
      <c r="CS66" s="262"/>
      <c r="CT66" s="262"/>
      <c r="CU66" s="262"/>
      <c r="CV66" s="262"/>
      <c r="CW66" s="262"/>
      <c r="CX66" s="262"/>
      <c r="CY66" s="262"/>
      <c r="CZ66" s="262"/>
      <c r="DA66" s="262"/>
      <c r="DB66" s="262"/>
      <c r="DC66" s="262"/>
      <c r="DD66" s="262"/>
      <c r="DE66" s="262"/>
      <c r="DF66" s="262"/>
      <c r="DG66" s="262"/>
      <c r="DH66" s="262"/>
      <c r="DI66" s="262"/>
      <c r="DJ66" s="262"/>
      <c r="DK66" s="262"/>
      <c r="DL66" s="262"/>
      <c r="DM66" s="262"/>
      <c r="DN66" s="262"/>
      <c r="DO66" s="262"/>
      <c r="DP66" s="262"/>
      <c r="DQ66" s="262"/>
      <c r="DR66" s="262"/>
      <c r="DS66" s="262"/>
      <c r="DT66" s="262"/>
      <c r="DU66" s="262"/>
      <c r="DV66" s="262"/>
      <c r="DW66" s="262"/>
      <c r="DX66" s="262"/>
      <c r="DY66" s="262"/>
      <c r="DZ66" s="262"/>
      <c r="EA66" s="262"/>
      <c r="EB66" s="262"/>
      <c r="EC66" s="262"/>
      <c r="ED66" s="262"/>
      <c r="EE66" s="262"/>
      <c r="EF66" s="262"/>
      <c r="EG66" s="262"/>
      <c r="EH66" s="262"/>
      <c r="EI66" s="262"/>
      <c r="EJ66" s="262"/>
      <c r="EK66" s="262"/>
      <c r="EL66" s="262"/>
      <c r="EM66" s="262"/>
      <c r="EN66" s="262"/>
      <c r="EO66" s="296"/>
      <c r="EP66" s="262"/>
      <c r="EQ66" s="262"/>
      <c r="ER66" s="262"/>
      <c r="ES66" s="262"/>
      <c r="ET66" s="262"/>
      <c r="EU66" s="262"/>
      <c r="EV66" s="262"/>
      <c r="EW66" s="262"/>
      <c r="EX66" s="262"/>
      <c r="EY66" s="262"/>
      <c r="EZ66" s="262"/>
      <c r="FA66" s="262"/>
      <c r="FB66" s="262"/>
      <c r="FC66" s="262"/>
      <c r="FD66" s="262"/>
      <c r="FE66" s="262"/>
      <c r="FF66" s="262"/>
      <c r="FG66" s="262"/>
      <c r="FH66" s="262"/>
      <c r="FI66" s="262"/>
      <c r="FJ66" s="262"/>
      <c r="FK66" s="262"/>
      <c r="FL66" s="262"/>
      <c r="FM66" s="262"/>
      <c r="FN66" s="262"/>
      <c r="FO66" s="262"/>
      <c r="FP66" s="262"/>
      <c r="FQ66" s="262"/>
      <c r="FR66" s="262"/>
      <c r="FS66" s="296"/>
      <c r="FT66" s="297"/>
      <c r="FU66" s="297"/>
    </row>
    <row r="67" spans="2:177" s="234" customFormat="1" ht="12">
      <c r="B67" s="235"/>
      <c r="C67" s="262"/>
      <c r="D67" s="262"/>
      <c r="E67" s="262"/>
      <c r="F67" s="263"/>
      <c r="G67" s="263"/>
      <c r="H67" s="264"/>
      <c r="I67" s="263"/>
      <c r="J67" s="263"/>
      <c r="K67" s="264"/>
      <c r="L67" s="264"/>
      <c r="M67" s="262"/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82"/>
      <c r="AB67" s="28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  <c r="BM67" s="262"/>
      <c r="BN67" s="262"/>
      <c r="BO67" s="262"/>
      <c r="BP67" s="262"/>
      <c r="BQ67" s="262"/>
      <c r="BR67" s="262"/>
      <c r="BS67" s="262"/>
      <c r="BT67" s="262"/>
      <c r="BU67" s="262"/>
      <c r="BV67" s="262"/>
      <c r="BW67" s="262"/>
      <c r="BX67" s="262"/>
      <c r="BY67" s="262"/>
      <c r="BZ67" s="262"/>
      <c r="CA67" s="262"/>
      <c r="CB67" s="262"/>
      <c r="CC67" s="262"/>
      <c r="CD67" s="262"/>
      <c r="CE67" s="262"/>
      <c r="CF67" s="262"/>
      <c r="CG67" s="262"/>
      <c r="CH67" s="262"/>
      <c r="CI67" s="262"/>
      <c r="CJ67" s="262"/>
      <c r="CK67" s="262"/>
      <c r="CL67" s="262"/>
      <c r="CM67" s="262"/>
      <c r="CN67" s="262"/>
      <c r="CO67" s="262"/>
      <c r="CP67" s="262"/>
      <c r="CQ67" s="262"/>
      <c r="CR67" s="262"/>
      <c r="CS67" s="262"/>
      <c r="CT67" s="262"/>
      <c r="CU67" s="262"/>
      <c r="CV67" s="262"/>
      <c r="CW67" s="262"/>
      <c r="CX67" s="262"/>
      <c r="CY67" s="262"/>
      <c r="CZ67" s="262"/>
      <c r="DA67" s="262"/>
      <c r="DB67" s="262"/>
      <c r="DC67" s="262"/>
      <c r="DD67" s="262"/>
      <c r="DE67" s="262"/>
      <c r="DF67" s="262"/>
      <c r="DG67" s="262"/>
      <c r="DH67" s="262"/>
      <c r="DI67" s="262"/>
      <c r="DJ67" s="262"/>
      <c r="DK67" s="262"/>
      <c r="DL67" s="262"/>
      <c r="DM67" s="262"/>
      <c r="DN67" s="262"/>
      <c r="DO67" s="262"/>
      <c r="DP67" s="262"/>
      <c r="DQ67" s="262"/>
      <c r="DR67" s="262"/>
      <c r="DS67" s="262"/>
      <c r="DT67" s="262"/>
      <c r="DU67" s="262"/>
      <c r="DV67" s="262"/>
      <c r="DW67" s="262"/>
      <c r="DX67" s="262"/>
      <c r="DY67" s="262"/>
      <c r="DZ67" s="262"/>
      <c r="EA67" s="262"/>
      <c r="EB67" s="262"/>
      <c r="EC67" s="262"/>
      <c r="ED67" s="262"/>
      <c r="EE67" s="262"/>
      <c r="EF67" s="262"/>
      <c r="EG67" s="262"/>
      <c r="EH67" s="262"/>
      <c r="EI67" s="262"/>
      <c r="EJ67" s="262"/>
      <c r="EK67" s="262"/>
      <c r="EL67" s="262"/>
      <c r="EM67" s="262"/>
      <c r="EN67" s="262"/>
      <c r="EO67" s="296"/>
      <c r="EP67" s="262"/>
      <c r="EQ67" s="262"/>
      <c r="ER67" s="262"/>
      <c r="ES67" s="262"/>
      <c r="ET67" s="262"/>
      <c r="EU67" s="262"/>
      <c r="EV67" s="262"/>
      <c r="EW67" s="262"/>
      <c r="EX67" s="262"/>
      <c r="EY67" s="262"/>
      <c r="EZ67" s="262"/>
      <c r="FA67" s="262"/>
      <c r="FB67" s="262"/>
      <c r="FC67" s="262"/>
      <c r="FD67" s="262"/>
      <c r="FE67" s="262"/>
      <c r="FF67" s="262"/>
      <c r="FG67" s="262"/>
      <c r="FH67" s="262"/>
      <c r="FI67" s="262"/>
      <c r="FJ67" s="262"/>
      <c r="FK67" s="262"/>
      <c r="FL67" s="262"/>
      <c r="FM67" s="262"/>
      <c r="FN67" s="262"/>
      <c r="FO67" s="262"/>
      <c r="FP67" s="262"/>
      <c r="FQ67" s="262"/>
      <c r="FR67" s="262"/>
      <c r="FS67" s="296"/>
      <c r="FT67" s="297"/>
      <c r="FU67" s="297"/>
    </row>
    <row r="68" spans="2:177" s="234" customFormat="1" ht="12">
      <c r="B68" s="235"/>
      <c r="C68" s="262"/>
      <c r="D68" s="262"/>
      <c r="E68" s="262"/>
      <c r="F68" s="263"/>
      <c r="G68" s="263"/>
      <c r="H68" s="264"/>
      <c r="I68" s="263"/>
      <c r="J68" s="263"/>
      <c r="K68" s="264"/>
      <c r="L68" s="264"/>
      <c r="M68" s="262"/>
      <c r="N68" s="262"/>
      <c r="O68" s="262"/>
      <c r="P68" s="262"/>
      <c r="Q68" s="262"/>
      <c r="R68" s="262"/>
      <c r="S68" s="262"/>
      <c r="T68" s="262"/>
      <c r="U68" s="262"/>
      <c r="V68" s="262"/>
      <c r="W68" s="262"/>
      <c r="X68" s="262"/>
      <c r="Y68" s="262"/>
      <c r="Z68" s="262"/>
      <c r="AA68" s="282"/>
      <c r="AB68" s="282"/>
      <c r="AC68" s="262"/>
      <c r="AD68" s="262"/>
      <c r="AE68" s="262"/>
      <c r="AF68" s="262"/>
      <c r="AG68" s="262"/>
      <c r="AH68" s="262"/>
      <c r="AI68" s="262"/>
      <c r="AJ68" s="262"/>
      <c r="AK68" s="262"/>
      <c r="AL68" s="262"/>
      <c r="AM68" s="262"/>
      <c r="AN68" s="262"/>
      <c r="AO68" s="262"/>
      <c r="AP68" s="262"/>
      <c r="AQ68" s="262"/>
      <c r="AR68" s="262"/>
      <c r="AS68" s="262"/>
      <c r="AT68" s="262"/>
      <c r="AU68" s="262"/>
      <c r="AV68" s="262"/>
      <c r="AW68" s="262"/>
      <c r="AX68" s="262"/>
      <c r="AY68" s="262"/>
      <c r="AZ68" s="262"/>
      <c r="BA68" s="262"/>
      <c r="BB68" s="262"/>
      <c r="BC68" s="262"/>
      <c r="BD68" s="262"/>
      <c r="BE68" s="262"/>
      <c r="BF68" s="262"/>
      <c r="BG68" s="262"/>
      <c r="BH68" s="262"/>
      <c r="BI68" s="262"/>
      <c r="BJ68" s="262"/>
      <c r="BK68" s="262"/>
      <c r="BL68" s="262"/>
      <c r="BM68" s="262"/>
      <c r="BN68" s="262"/>
      <c r="BO68" s="262"/>
      <c r="BP68" s="262"/>
      <c r="BQ68" s="262"/>
      <c r="BR68" s="262"/>
      <c r="BS68" s="262"/>
      <c r="BT68" s="262"/>
      <c r="BU68" s="262"/>
      <c r="BV68" s="262"/>
      <c r="BW68" s="262"/>
      <c r="BX68" s="262"/>
      <c r="BY68" s="262"/>
      <c r="BZ68" s="262"/>
      <c r="CA68" s="262"/>
      <c r="CB68" s="262"/>
      <c r="CC68" s="262"/>
      <c r="CD68" s="262"/>
      <c r="CE68" s="262"/>
      <c r="CF68" s="262"/>
      <c r="CG68" s="262"/>
      <c r="CH68" s="262"/>
      <c r="CI68" s="262"/>
      <c r="CJ68" s="262"/>
      <c r="CK68" s="262"/>
      <c r="CL68" s="262"/>
      <c r="CM68" s="262"/>
      <c r="CN68" s="262"/>
      <c r="CO68" s="262"/>
      <c r="CP68" s="262"/>
      <c r="CQ68" s="262"/>
      <c r="CR68" s="262"/>
      <c r="CS68" s="262"/>
      <c r="CT68" s="262"/>
      <c r="CU68" s="262"/>
      <c r="CV68" s="262"/>
      <c r="CW68" s="262"/>
      <c r="CX68" s="262"/>
      <c r="CY68" s="262"/>
      <c r="CZ68" s="262"/>
      <c r="DA68" s="262"/>
      <c r="DB68" s="262"/>
      <c r="DC68" s="262"/>
      <c r="DD68" s="262"/>
      <c r="DE68" s="262"/>
      <c r="DF68" s="262"/>
      <c r="DG68" s="262"/>
      <c r="DH68" s="262"/>
      <c r="DI68" s="262"/>
      <c r="DJ68" s="262"/>
      <c r="DK68" s="262"/>
      <c r="DL68" s="262"/>
      <c r="DM68" s="262"/>
      <c r="DN68" s="262"/>
      <c r="DO68" s="262"/>
      <c r="DP68" s="262"/>
      <c r="DQ68" s="262"/>
      <c r="DR68" s="262"/>
      <c r="DS68" s="262"/>
      <c r="DT68" s="262"/>
      <c r="DU68" s="262"/>
      <c r="DV68" s="262"/>
      <c r="DW68" s="262"/>
      <c r="DX68" s="262"/>
      <c r="DY68" s="262"/>
      <c r="DZ68" s="262"/>
      <c r="EA68" s="262"/>
      <c r="EB68" s="262"/>
      <c r="EC68" s="262"/>
      <c r="ED68" s="262"/>
      <c r="EE68" s="262"/>
      <c r="EF68" s="262"/>
      <c r="EG68" s="262"/>
      <c r="EH68" s="262"/>
      <c r="EI68" s="262"/>
      <c r="EJ68" s="262"/>
      <c r="EK68" s="262"/>
      <c r="EL68" s="262"/>
      <c r="EM68" s="262"/>
      <c r="EN68" s="262"/>
      <c r="EO68" s="296"/>
      <c r="EP68" s="262"/>
      <c r="EQ68" s="262"/>
      <c r="ER68" s="262"/>
      <c r="ES68" s="262"/>
      <c r="ET68" s="262"/>
      <c r="EU68" s="262"/>
      <c r="EV68" s="262"/>
      <c r="EW68" s="262"/>
      <c r="EX68" s="262"/>
      <c r="EY68" s="262"/>
      <c r="EZ68" s="262"/>
      <c r="FA68" s="262"/>
      <c r="FB68" s="262"/>
      <c r="FC68" s="262"/>
      <c r="FD68" s="262"/>
      <c r="FE68" s="262"/>
      <c r="FF68" s="262"/>
      <c r="FG68" s="262"/>
      <c r="FH68" s="262"/>
      <c r="FI68" s="262"/>
      <c r="FJ68" s="262"/>
      <c r="FK68" s="262"/>
      <c r="FL68" s="262"/>
      <c r="FM68" s="262"/>
      <c r="FN68" s="262"/>
      <c r="FO68" s="262"/>
      <c r="FP68" s="262"/>
      <c r="FQ68" s="262"/>
      <c r="FR68" s="262"/>
      <c r="FS68" s="296"/>
      <c r="FT68" s="297"/>
      <c r="FU68" s="297"/>
    </row>
    <row r="69" spans="2:177" s="234" customFormat="1" ht="12">
      <c r="B69" s="235"/>
      <c r="C69" s="262"/>
      <c r="D69" s="262"/>
      <c r="E69" s="262"/>
      <c r="F69" s="263"/>
      <c r="G69" s="263"/>
      <c r="H69" s="264"/>
      <c r="I69" s="263"/>
      <c r="J69" s="263"/>
      <c r="K69" s="264"/>
      <c r="L69" s="264"/>
      <c r="M69" s="262"/>
      <c r="N69" s="262"/>
      <c r="O69" s="262"/>
      <c r="P69" s="262"/>
      <c r="Q69" s="262"/>
      <c r="R69" s="262"/>
      <c r="S69" s="262"/>
      <c r="T69" s="262"/>
      <c r="U69" s="262"/>
      <c r="V69" s="262"/>
      <c r="W69" s="262"/>
      <c r="X69" s="262"/>
      <c r="Y69" s="262"/>
      <c r="Z69" s="262"/>
      <c r="AA69" s="282"/>
      <c r="AB69" s="282"/>
      <c r="AC69" s="262"/>
      <c r="AD69" s="262"/>
      <c r="AE69" s="262"/>
      <c r="AF69" s="262"/>
      <c r="AG69" s="262"/>
      <c r="AH69" s="262"/>
      <c r="AI69" s="262"/>
      <c r="AJ69" s="262"/>
      <c r="AK69" s="262"/>
      <c r="AL69" s="262"/>
      <c r="AM69" s="262"/>
      <c r="AN69" s="262"/>
      <c r="AO69" s="262"/>
      <c r="AP69" s="262"/>
      <c r="AQ69" s="262"/>
      <c r="AR69" s="262"/>
      <c r="AS69" s="262"/>
      <c r="AT69" s="262"/>
      <c r="AU69" s="262"/>
      <c r="AV69" s="262"/>
      <c r="AW69" s="262"/>
      <c r="AX69" s="262"/>
      <c r="AY69" s="262"/>
      <c r="AZ69" s="262"/>
      <c r="BA69" s="262"/>
      <c r="BB69" s="262"/>
      <c r="BC69" s="262"/>
      <c r="BD69" s="262"/>
      <c r="BE69" s="262"/>
      <c r="BF69" s="262"/>
      <c r="BG69" s="262"/>
      <c r="BH69" s="262"/>
      <c r="BI69" s="262"/>
      <c r="BJ69" s="262"/>
      <c r="BK69" s="262"/>
      <c r="BL69" s="262"/>
      <c r="BM69" s="262"/>
      <c r="BN69" s="262"/>
      <c r="BO69" s="262"/>
      <c r="BP69" s="262"/>
      <c r="BQ69" s="262"/>
      <c r="BR69" s="262"/>
      <c r="BS69" s="262"/>
      <c r="BT69" s="262"/>
      <c r="BU69" s="262"/>
      <c r="BV69" s="262"/>
      <c r="BW69" s="262"/>
      <c r="BX69" s="262"/>
      <c r="BY69" s="262"/>
      <c r="BZ69" s="262"/>
      <c r="CA69" s="262"/>
      <c r="CB69" s="262"/>
      <c r="CC69" s="262"/>
      <c r="CD69" s="262"/>
      <c r="CE69" s="262"/>
      <c r="CF69" s="262"/>
      <c r="CG69" s="262"/>
      <c r="CH69" s="262"/>
      <c r="CI69" s="262"/>
      <c r="CJ69" s="262"/>
      <c r="CK69" s="262"/>
      <c r="CL69" s="262"/>
      <c r="CM69" s="262"/>
      <c r="CN69" s="262"/>
      <c r="CO69" s="262"/>
      <c r="CP69" s="262"/>
      <c r="CQ69" s="262"/>
      <c r="CR69" s="262"/>
      <c r="CS69" s="262"/>
      <c r="CT69" s="262"/>
      <c r="CU69" s="262"/>
      <c r="CV69" s="262"/>
      <c r="CW69" s="262"/>
      <c r="CX69" s="262"/>
      <c r="CY69" s="262"/>
      <c r="CZ69" s="262"/>
      <c r="DA69" s="262"/>
      <c r="DB69" s="262"/>
      <c r="DC69" s="262"/>
      <c r="DD69" s="262"/>
      <c r="DE69" s="262"/>
      <c r="DF69" s="262"/>
      <c r="DG69" s="262"/>
      <c r="DH69" s="262"/>
      <c r="DI69" s="262"/>
      <c r="DJ69" s="262"/>
      <c r="DK69" s="262"/>
      <c r="DL69" s="262"/>
      <c r="DM69" s="262"/>
      <c r="DN69" s="262"/>
      <c r="DO69" s="262"/>
      <c r="DP69" s="262"/>
      <c r="DQ69" s="262"/>
      <c r="DR69" s="262"/>
      <c r="DS69" s="262"/>
      <c r="DT69" s="262"/>
      <c r="DU69" s="262"/>
      <c r="DV69" s="262"/>
      <c r="DW69" s="262"/>
      <c r="DX69" s="262"/>
      <c r="DY69" s="262"/>
      <c r="DZ69" s="262"/>
      <c r="EA69" s="262"/>
      <c r="EB69" s="262"/>
      <c r="EC69" s="262"/>
      <c r="ED69" s="262"/>
      <c r="EE69" s="262"/>
      <c r="EF69" s="262"/>
      <c r="EG69" s="262"/>
      <c r="EH69" s="262"/>
      <c r="EI69" s="262"/>
      <c r="EJ69" s="262"/>
      <c r="EK69" s="262"/>
      <c r="EL69" s="262"/>
      <c r="EM69" s="262"/>
      <c r="EN69" s="262"/>
      <c r="EO69" s="296"/>
      <c r="EP69" s="262"/>
      <c r="EQ69" s="262"/>
      <c r="ER69" s="262"/>
      <c r="ES69" s="262"/>
      <c r="ET69" s="262"/>
      <c r="EU69" s="262"/>
      <c r="EV69" s="262"/>
      <c r="EW69" s="262"/>
      <c r="EX69" s="262"/>
      <c r="EY69" s="262"/>
      <c r="EZ69" s="262"/>
      <c r="FA69" s="262"/>
      <c r="FB69" s="262"/>
      <c r="FC69" s="262"/>
      <c r="FD69" s="262"/>
      <c r="FE69" s="262"/>
      <c r="FF69" s="262"/>
      <c r="FG69" s="262"/>
      <c r="FH69" s="262"/>
      <c r="FI69" s="262"/>
      <c r="FJ69" s="262"/>
      <c r="FK69" s="262"/>
      <c r="FL69" s="262"/>
      <c r="FM69" s="262"/>
      <c r="FN69" s="262"/>
      <c r="FO69" s="262"/>
      <c r="FP69" s="262"/>
      <c r="FQ69" s="262"/>
      <c r="FR69" s="262"/>
      <c r="FS69" s="296"/>
      <c r="FT69" s="297"/>
      <c r="FU69" s="297"/>
    </row>
    <row r="70" spans="2:177" s="234" customFormat="1" ht="12">
      <c r="B70" s="235"/>
      <c r="C70" s="262"/>
      <c r="D70" s="262"/>
      <c r="E70" s="262"/>
      <c r="F70" s="263"/>
      <c r="G70" s="263"/>
      <c r="H70" s="264"/>
      <c r="I70" s="263"/>
      <c r="J70" s="263"/>
      <c r="K70" s="264"/>
      <c r="L70" s="264"/>
      <c r="M70" s="262"/>
      <c r="N70" s="262"/>
      <c r="O70" s="262"/>
      <c r="P70" s="262"/>
      <c r="Q70" s="262"/>
      <c r="R70" s="262"/>
      <c r="S70" s="262"/>
      <c r="T70" s="262"/>
      <c r="U70" s="262"/>
      <c r="V70" s="262"/>
      <c r="W70" s="262"/>
      <c r="X70" s="262"/>
      <c r="Y70" s="262"/>
      <c r="Z70" s="262"/>
      <c r="AA70" s="282"/>
      <c r="AB70" s="282"/>
      <c r="AC70" s="262"/>
      <c r="AD70" s="262"/>
      <c r="AE70" s="262"/>
      <c r="AF70" s="262"/>
      <c r="AG70" s="262"/>
      <c r="AH70" s="262"/>
      <c r="AI70" s="262"/>
      <c r="AJ70" s="262"/>
      <c r="AK70" s="262"/>
      <c r="AL70" s="262"/>
      <c r="AM70" s="262"/>
      <c r="AN70" s="262"/>
      <c r="AO70" s="262"/>
      <c r="AP70" s="262"/>
      <c r="AQ70" s="262"/>
      <c r="AR70" s="262"/>
      <c r="AS70" s="262"/>
      <c r="AT70" s="262"/>
      <c r="AU70" s="262"/>
      <c r="AV70" s="262"/>
      <c r="AW70" s="262"/>
      <c r="AX70" s="262"/>
      <c r="AY70" s="262"/>
      <c r="AZ70" s="262"/>
      <c r="BA70" s="262"/>
      <c r="BB70" s="262"/>
      <c r="BC70" s="262"/>
      <c r="BD70" s="262"/>
      <c r="BE70" s="262"/>
      <c r="BF70" s="262"/>
      <c r="BG70" s="262"/>
      <c r="BH70" s="262"/>
      <c r="BI70" s="262"/>
      <c r="BJ70" s="262"/>
      <c r="BK70" s="262"/>
      <c r="BL70" s="262"/>
      <c r="BM70" s="262"/>
      <c r="BN70" s="262"/>
      <c r="BO70" s="262"/>
      <c r="BP70" s="262"/>
      <c r="BQ70" s="262"/>
      <c r="BR70" s="262"/>
      <c r="BS70" s="262"/>
      <c r="BT70" s="262"/>
      <c r="BU70" s="262"/>
      <c r="BV70" s="262"/>
      <c r="BW70" s="262"/>
      <c r="BX70" s="262"/>
      <c r="BY70" s="262"/>
      <c r="BZ70" s="262"/>
      <c r="CA70" s="262"/>
      <c r="CB70" s="262"/>
      <c r="CC70" s="262"/>
      <c r="CD70" s="262"/>
      <c r="CE70" s="262"/>
      <c r="CF70" s="262"/>
      <c r="CG70" s="262"/>
      <c r="CH70" s="262"/>
      <c r="CI70" s="262"/>
      <c r="CJ70" s="262"/>
      <c r="CK70" s="262"/>
      <c r="CL70" s="262"/>
      <c r="CM70" s="262"/>
      <c r="CN70" s="262"/>
      <c r="CO70" s="262"/>
      <c r="CP70" s="262"/>
      <c r="CQ70" s="262"/>
      <c r="CR70" s="262"/>
      <c r="CS70" s="262"/>
      <c r="CT70" s="262"/>
      <c r="CU70" s="262"/>
      <c r="CV70" s="262"/>
      <c r="CW70" s="262"/>
      <c r="CX70" s="262"/>
      <c r="CY70" s="262"/>
      <c r="CZ70" s="262"/>
      <c r="DA70" s="262"/>
      <c r="DB70" s="262"/>
      <c r="DC70" s="262"/>
      <c r="DD70" s="262"/>
      <c r="DE70" s="262"/>
      <c r="DF70" s="262"/>
      <c r="DG70" s="262"/>
      <c r="DH70" s="262"/>
      <c r="DI70" s="262"/>
      <c r="DJ70" s="262"/>
      <c r="DK70" s="262"/>
      <c r="DL70" s="262"/>
      <c r="DM70" s="262"/>
      <c r="DN70" s="262"/>
      <c r="DO70" s="262"/>
      <c r="DP70" s="262"/>
      <c r="DQ70" s="262"/>
      <c r="DR70" s="262"/>
      <c r="DS70" s="262"/>
      <c r="DT70" s="262"/>
      <c r="DU70" s="262"/>
      <c r="DV70" s="262"/>
      <c r="DW70" s="262"/>
      <c r="DX70" s="262"/>
      <c r="DY70" s="262"/>
      <c r="DZ70" s="262"/>
      <c r="EA70" s="262"/>
      <c r="EB70" s="262"/>
      <c r="EC70" s="262"/>
      <c r="ED70" s="262"/>
      <c r="EE70" s="262"/>
      <c r="EF70" s="262"/>
      <c r="EG70" s="262"/>
      <c r="EH70" s="262"/>
      <c r="EI70" s="262"/>
      <c r="EJ70" s="262"/>
      <c r="EK70" s="262"/>
      <c r="EL70" s="262"/>
      <c r="EM70" s="262"/>
      <c r="EN70" s="262"/>
      <c r="EO70" s="296"/>
      <c r="EP70" s="262"/>
      <c r="EQ70" s="262"/>
      <c r="ER70" s="262"/>
      <c r="ES70" s="262"/>
      <c r="ET70" s="262"/>
      <c r="EU70" s="262"/>
      <c r="EV70" s="262"/>
      <c r="EW70" s="262"/>
      <c r="EX70" s="262"/>
      <c r="EY70" s="262"/>
      <c r="EZ70" s="262"/>
      <c r="FA70" s="262"/>
      <c r="FB70" s="262"/>
      <c r="FC70" s="262"/>
      <c r="FD70" s="262"/>
      <c r="FE70" s="262"/>
      <c r="FF70" s="262"/>
      <c r="FG70" s="262"/>
      <c r="FH70" s="262"/>
      <c r="FI70" s="262"/>
      <c r="FJ70" s="262"/>
      <c r="FK70" s="262"/>
      <c r="FL70" s="262"/>
      <c r="FM70" s="262"/>
      <c r="FN70" s="262"/>
      <c r="FO70" s="262"/>
      <c r="FP70" s="262"/>
      <c r="FQ70" s="262"/>
      <c r="FR70" s="262"/>
      <c r="FS70" s="296"/>
      <c r="FT70" s="297"/>
      <c r="FU70" s="297"/>
    </row>
    <row r="71" spans="2:177" s="234" customFormat="1" ht="12">
      <c r="B71" s="235"/>
      <c r="C71" s="262"/>
      <c r="D71" s="262"/>
      <c r="E71" s="262"/>
      <c r="F71" s="263"/>
      <c r="G71" s="263"/>
      <c r="H71" s="264"/>
      <c r="I71" s="263"/>
      <c r="J71" s="263"/>
      <c r="K71" s="264"/>
      <c r="L71" s="264"/>
      <c r="M71" s="262"/>
      <c r="N71" s="262"/>
      <c r="O71" s="262"/>
      <c r="P71" s="262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82"/>
      <c r="AB71" s="282"/>
      <c r="AC71" s="262"/>
      <c r="AD71" s="262"/>
      <c r="AE71" s="262"/>
      <c r="AF71" s="262"/>
      <c r="AG71" s="262"/>
      <c r="AH71" s="262"/>
      <c r="AI71" s="262"/>
      <c r="AJ71" s="262"/>
      <c r="AK71" s="262"/>
      <c r="AL71" s="262"/>
      <c r="AM71" s="262"/>
      <c r="AN71" s="262"/>
      <c r="AO71" s="262"/>
      <c r="AP71" s="262"/>
      <c r="AQ71" s="262"/>
      <c r="AR71" s="262"/>
      <c r="AS71" s="262"/>
      <c r="AT71" s="262"/>
      <c r="AU71" s="262"/>
      <c r="AV71" s="262"/>
      <c r="AW71" s="262"/>
      <c r="AX71" s="262"/>
      <c r="AY71" s="262"/>
      <c r="AZ71" s="262"/>
      <c r="BA71" s="262"/>
      <c r="BB71" s="262"/>
      <c r="BC71" s="262"/>
      <c r="BD71" s="262"/>
      <c r="BE71" s="262"/>
      <c r="BF71" s="262"/>
      <c r="BG71" s="262"/>
      <c r="BH71" s="262"/>
      <c r="BI71" s="262"/>
      <c r="BJ71" s="262"/>
      <c r="BK71" s="262"/>
      <c r="BL71" s="262"/>
      <c r="BM71" s="262"/>
      <c r="BN71" s="262"/>
      <c r="BO71" s="262"/>
      <c r="BP71" s="262"/>
      <c r="BQ71" s="262"/>
      <c r="BR71" s="262"/>
      <c r="BS71" s="262"/>
      <c r="BT71" s="262"/>
      <c r="BU71" s="262"/>
      <c r="BV71" s="262"/>
      <c r="BW71" s="262"/>
      <c r="BX71" s="262"/>
      <c r="BY71" s="262"/>
      <c r="BZ71" s="262"/>
      <c r="CA71" s="262"/>
      <c r="CB71" s="262"/>
      <c r="CC71" s="262"/>
      <c r="CD71" s="262"/>
      <c r="CE71" s="262"/>
      <c r="CF71" s="262"/>
      <c r="CG71" s="262"/>
      <c r="CH71" s="262"/>
      <c r="CI71" s="262"/>
      <c r="CJ71" s="262"/>
      <c r="CK71" s="262"/>
      <c r="CL71" s="262"/>
      <c r="CM71" s="262"/>
      <c r="CN71" s="262"/>
      <c r="CO71" s="262"/>
      <c r="CP71" s="262"/>
      <c r="CQ71" s="262"/>
      <c r="CR71" s="262"/>
      <c r="CS71" s="262"/>
      <c r="CT71" s="262"/>
      <c r="CU71" s="262"/>
      <c r="CV71" s="262"/>
      <c r="CW71" s="262"/>
      <c r="CX71" s="262"/>
      <c r="CY71" s="262"/>
      <c r="CZ71" s="262"/>
      <c r="DA71" s="262"/>
      <c r="DB71" s="262"/>
      <c r="DC71" s="262"/>
      <c r="DD71" s="262"/>
      <c r="DE71" s="262"/>
      <c r="DF71" s="262"/>
      <c r="DG71" s="262"/>
      <c r="DH71" s="262"/>
      <c r="DI71" s="262"/>
      <c r="DJ71" s="262"/>
      <c r="DK71" s="262"/>
      <c r="DL71" s="262"/>
      <c r="DM71" s="262"/>
      <c r="DN71" s="262"/>
      <c r="DO71" s="262"/>
      <c r="DP71" s="262"/>
      <c r="DQ71" s="262"/>
      <c r="DR71" s="262"/>
      <c r="DS71" s="262"/>
      <c r="DT71" s="262"/>
      <c r="DU71" s="262"/>
      <c r="DV71" s="262"/>
      <c r="DW71" s="262"/>
      <c r="DX71" s="262"/>
      <c r="DY71" s="262"/>
      <c r="DZ71" s="262"/>
      <c r="EA71" s="262"/>
      <c r="EB71" s="262"/>
      <c r="EC71" s="262"/>
      <c r="ED71" s="262"/>
      <c r="EE71" s="262"/>
      <c r="EF71" s="262"/>
      <c r="EG71" s="262"/>
      <c r="EH71" s="262"/>
      <c r="EI71" s="262"/>
      <c r="EJ71" s="262"/>
      <c r="EK71" s="262"/>
      <c r="EL71" s="262"/>
      <c r="EM71" s="262"/>
      <c r="EN71" s="262"/>
      <c r="EO71" s="296"/>
      <c r="EP71" s="262"/>
      <c r="EQ71" s="262"/>
      <c r="ER71" s="262"/>
      <c r="ES71" s="262"/>
      <c r="ET71" s="262"/>
      <c r="EU71" s="262"/>
      <c r="EV71" s="262"/>
      <c r="EW71" s="262"/>
      <c r="EX71" s="262"/>
      <c r="EY71" s="262"/>
      <c r="EZ71" s="262"/>
      <c r="FA71" s="262"/>
      <c r="FB71" s="262"/>
      <c r="FC71" s="262"/>
      <c r="FD71" s="262"/>
      <c r="FE71" s="262"/>
      <c r="FF71" s="262"/>
      <c r="FG71" s="262"/>
      <c r="FH71" s="262"/>
      <c r="FI71" s="262"/>
      <c r="FJ71" s="262"/>
      <c r="FK71" s="262"/>
      <c r="FL71" s="262"/>
      <c r="FM71" s="262"/>
      <c r="FN71" s="262"/>
      <c r="FO71" s="262"/>
      <c r="FP71" s="262"/>
      <c r="FQ71" s="262"/>
      <c r="FR71" s="262"/>
      <c r="FS71" s="296"/>
      <c r="FT71" s="297"/>
      <c r="FU71" s="297"/>
    </row>
    <row r="72" spans="2:177" s="234" customFormat="1" ht="12">
      <c r="B72" s="235"/>
      <c r="C72" s="262"/>
      <c r="D72" s="262"/>
      <c r="E72" s="262"/>
      <c r="F72" s="263"/>
      <c r="G72" s="263"/>
      <c r="H72" s="264"/>
      <c r="I72" s="263"/>
      <c r="J72" s="263"/>
      <c r="K72" s="264"/>
      <c r="L72" s="264"/>
      <c r="M72" s="262"/>
      <c r="N72" s="262"/>
      <c r="O72" s="262"/>
      <c r="P72" s="262"/>
      <c r="Q72" s="262"/>
      <c r="R72" s="262"/>
      <c r="S72" s="262"/>
      <c r="T72" s="262"/>
      <c r="U72" s="262"/>
      <c r="V72" s="262"/>
      <c r="W72" s="262"/>
      <c r="X72" s="262"/>
      <c r="Y72" s="262"/>
      <c r="Z72" s="262"/>
      <c r="AA72" s="282"/>
      <c r="AB72" s="282"/>
      <c r="AC72" s="262"/>
      <c r="AD72" s="262"/>
      <c r="AE72" s="262"/>
      <c r="AF72" s="262"/>
      <c r="AG72" s="262"/>
      <c r="AH72" s="262"/>
      <c r="AI72" s="262"/>
      <c r="AJ72" s="262"/>
      <c r="AK72" s="262"/>
      <c r="AL72" s="262"/>
      <c r="AM72" s="262"/>
      <c r="AN72" s="262"/>
      <c r="AO72" s="262"/>
      <c r="AP72" s="262"/>
      <c r="AQ72" s="262"/>
      <c r="AR72" s="262"/>
      <c r="AS72" s="262"/>
      <c r="AT72" s="262"/>
      <c r="AU72" s="262"/>
      <c r="AV72" s="262"/>
      <c r="AW72" s="262"/>
      <c r="AX72" s="262"/>
      <c r="AY72" s="262"/>
      <c r="AZ72" s="262"/>
      <c r="BA72" s="262"/>
      <c r="BB72" s="262"/>
      <c r="BC72" s="262"/>
      <c r="BD72" s="262"/>
      <c r="BE72" s="262"/>
      <c r="BF72" s="262"/>
      <c r="BG72" s="262"/>
      <c r="BH72" s="262"/>
      <c r="BI72" s="262"/>
      <c r="BJ72" s="262"/>
      <c r="BK72" s="262"/>
      <c r="BL72" s="262"/>
      <c r="BM72" s="262"/>
      <c r="BN72" s="262"/>
      <c r="BO72" s="262"/>
      <c r="BP72" s="262"/>
      <c r="BQ72" s="262"/>
      <c r="BR72" s="262"/>
      <c r="BS72" s="262"/>
      <c r="BT72" s="262"/>
      <c r="BU72" s="262"/>
      <c r="BV72" s="262"/>
      <c r="BW72" s="262"/>
      <c r="BX72" s="262"/>
      <c r="BY72" s="262"/>
      <c r="BZ72" s="262"/>
      <c r="CA72" s="262"/>
      <c r="CB72" s="262"/>
      <c r="CC72" s="262"/>
      <c r="CD72" s="262"/>
      <c r="CE72" s="262"/>
      <c r="CF72" s="262"/>
      <c r="CG72" s="262"/>
      <c r="CH72" s="262"/>
      <c r="CI72" s="262"/>
      <c r="CJ72" s="262"/>
      <c r="CK72" s="262"/>
      <c r="CL72" s="262"/>
      <c r="CM72" s="262"/>
      <c r="CN72" s="262"/>
      <c r="CO72" s="262"/>
      <c r="CP72" s="262"/>
      <c r="CQ72" s="262"/>
      <c r="CR72" s="262"/>
      <c r="CS72" s="262"/>
      <c r="CT72" s="262"/>
      <c r="CU72" s="262"/>
      <c r="CV72" s="262"/>
      <c r="CW72" s="262"/>
      <c r="CX72" s="262"/>
      <c r="CY72" s="262"/>
      <c r="CZ72" s="262"/>
      <c r="DA72" s="262"/>
      <c r="DB72" s="262"/>
      <c r="DC72" s="262"/>
      <c r="DD72" s="262"/>
      <c r="DE72" s="262"/>
      <c r="DF72" s="262"/>
      <c r="DG72" s="262"/>
      <c r="DH72" s="262"/>
      <c r="DI72" s="262"/>
      <c r="DJ72" s="262"/>
      <c r="DK72" s="262"/>
      <c r="DL72" s="262"/>
      <c r="DM72" s="262"/>
      <c r="DN72" s="262"/>
      <c r="DO72" s="262"/>
      <c r="DP72" s="262"/>
      <c r="DQ72" s="262"/>
      <c r="DR72" s="262"/>
      <c r="DS72" s="262"/>
      <c r="DT72" s="262"/>
      <c r="DU72" s="262"/>
      <c r="DV72" s="262"/>
      <c r="DW72" s="262"/>
      <c r="DX72" s="262"/>
      <c r="DY72" s="262"/>
      <c r="DZ72" s="262"/>
      <c r="EA72" s="262"/>
      <c r="EB72" s="262"/>
      <c r="EC72" s="262"/>
      <c r="ED72" s="262"/>
      <c r="EE72" s="262"/>
      <c r="EF72" s="262"/>
      <c r="EG72" s="262"/>
      <c r="EH72" s="262"/>
      <c r="EI72" s="262"/>
      <c r="EJ72" s="262"/>
      <c r="EK72" s="262"/>
      <c r="EL72" s="262"/>
      <c r="EM72" s="262"/>
      <c r="EN72" s="262"/>
      <c r="EO72" s="296"/>
      <c r="EP72" s="262"/>
      <c r="EQ72" s="262"/>
      <c r="ER72" s="262"/>
      <c r="ES72" s="262"/>
      <c r="ET72" s="262"/>
      <c r="EU72" s="262"/>
      <c r="EV72" s="262"/>
      <c r="EW72" s="262"/>
      <c r="EX72" s="262"/>
      <c r="EY72" s="262"/>
      <c r="EZ72" s="262"/>
      <c r="FA72" s="262"/>
      <c r="FB72" s="262"/>
      <c r="FC72" s="262"/>
      <c r="FD72" s="262"/>
      <c r="FE72" s="262"/>
      <c r="FF72" s="262"/>
      <c r="FG72" s="262"/>
      <c r="FH72" s="262"/>
      <c r="FI72" s="262"/>
      <c r="FJ72" s="262"/>
      <c r="FK72" s="262"/>
      <c r="FL72" s="262"/>
      <c r="FM72" s="262"/>
      <c r="FN72" s="262"/>
      <c r="FO72" s="262"/>
      <c r="FP72" s="262"/>
      <c r="FQ72" s="262"/>
      <c r="FR72" s="262"/>
      <c r="FS72" s="296"/>
      <c r="FT72" s="297"/>
      <c r="FU72" s="297"/>
    </row>
    <row r="73" spans="2:177" s="234" customFormat="1" ht="12">
      <c r="B73" s="235"/>
      <c r="C73" s="262"/>
      <c r="D73" s="262"/>
      <c r="E73" s="262"/>
      <c r="F73" s="263"/>
      <c r="G73" s="263"/>
      <c r="H73" s="264"/>
      <c r="I73" s="263"/>
      <c r="J73" s="263"/>
      <c r="K73" s="264"/>
      <c r="L73" s="264"/>
      <c r="M73" s="262"/>
      <c r="N73" s="262"/>
      <c r="O73" s="262"/>
      <c r="P73" s="262"/>
      <c r="Q73" s="262"/>
      <c r="R73" s="262"/>
      <c r="S73" s="262"/>
      <c r="T73" s="262"/>
      <c r="U73" s="262"/>
      <c r="V73" s="262"/>
      <c r="W73" s="262"/>
      <c r="X73" s="262"/>
      <c r="Y73" s="262"/>
      <c r="Z73" s="262"/>
      <c r="AA73" s="282"/>
      <c r="AB73" s="282"/>
      <c r="AC73" s="262"/>
      <c r="AD73" s="262"/>
      <c r="AE73" s="262"/>
      <c r="AF73" s="262"/>
      <c r="AG73" s="262"/>
      <c r="AH73" s="262"/>
      <c r="AI73" s="262"/>
      <c r="AJ73" s="262"/>
      <c r="AK73" s="262"/>
      <c r="AL73" s="262"/>
      <c r="AM73" s="262"/>
      <c r="AN73" s="262"/>
      <c r="AO73" s="262"/>
      <c r="AP73" s="262"/>
      <c r="AQ73" s="262"/>
      <c r="AR73" s="262"/>
      <c r="AS73" s="262"/>
      <c r="AT73" s="262"/>
      <c r="AU73" s="262"/>
      <c r="AV73" s="262"/>
      <c r="AW73" s="262"/>
      <c r="AX73" s="262"/>
      <c r="AY73" s="262"/>
      <c r="AZ73" s="262"/>
      <c r="BA73" s="262"/>
      <c r="BB73" s="262"/>
      <c r="BC73" s="262"/>
      <c r="BD73" s="262"/>
      <c r="BE73" s="262"/>
      <c r="BF73" s="262"/>
      <c r="BG73" s="262"/>
      <c r="BH73" s="262"/>
      <c r="BI73" s="262"/>
      <c r="BJ73" s="262"/>
      <c r="BK73" s="262"/>
      <c r="BL73" s="262"/>
      <c r="BM73" s="262"/>
      <c r="BN73" s="262"/>
      <c r="BO73" s="262"/>
      <c r="BP73" s="262"/>
      <c r="BQ73" s="262"/>
      <c r="BR73" s="262"/>
      <c r="BS73" s="262"/>
      <c r="BT73" s="262"/>
      <c r="BU73" s="262"/>
      <c r="BV73" s="262"/>
      <c r="BW73" s="262"/>
      <c r="BX73" s="262"/>
      <c r="BY73" s="262"/>
      <c r="BZ73" s="262"/>
      <c r="CA73" s="262"/>
      <c r="CB73" s="262"/>
      <c r="CC73" s="262"/>
      <c r="CD73" s="262"/>
      <c r="CE73" s="262"/>
      <c r="CF73" s="262"/>
      <c r="CG73" s="262"/>
      <c r="CH73" s="262"/>
      <c r="CI73" s="262"/>
      <c r="CJ73" s="262"/>
      <c r="CK73" s="262"/>
      <c r="CL73" s="262"/>
      <c r="CM73" s="262"/>
      <c r="CN73" s="262"/>
      <c r="CO73" s="262"/>
      <c r="CP73" s="262"/>
      <c r="CQ73" s="262"/>
      <c r="CR73" s="262"/>
      <c r="CS73" s="262"/>
      <c r="CT73" s="262"/>
      <c r="CU73" s="262"/>
      <c r="CV73" s="262"/>
      <c r="CW73" s="262"/>
      <c r="CX73" s="262"/>
      <c r="CY73" s="262"/>
      <c r="CZ73" s="262"/>
      <c r="DA73" s="262"/>
      <c r="DB73" s="262"/>
      <c r="DC73" s="262"/>
      <c r="DD73" s="262"/>
      <c r="DE73" s="262"/>
      <c r="DF73" s="262"/>
      <c r="DG73" s="262"/>
      <c r="DH73" s="262"/>
      <c r="DI73" s="262"/>
      <c r="DJ73" s="262"/>
      <c r="DK73" s="262"/>
      <c r="DL73" s="262"/>
      <c r="DM73" s="262"/>
      <c r="DN73" s="262"/>
      <c r="DO73" s="262"/>
      <c r="DP73" s="262"/>
      <c r="DQ73" s="262"/>
      <c r="DR73" s="262"/>
      <c r="DS73" s="262"/>
      <c r="DT73" s="262"/>
      <c r="DU73" s="262"/>
      <c r="DV73" s="262"/>
      <c r="DW73" s="262"/>
      <c r="DX73" s="262"/>
      <c r="DY73" s="262"/>
      <c r="DZ73" s="262"/>
      <c r="EA73" s="262"/>
      <c r="EB73" s="262"/>
      <c r="EC73" s="262"/>
      <c r="ED73" s="262"/>
      <c r="EE73" s="262"/>
      <c r="EF73" s="262"/>
      <c r="EG73" s="262"/>
      <c r="EH73" s="262"/>
      <c r="EI73" s="262"/>
      <c r="EJ73" s="262"/>
      <c r="EK73" s="262"/>
      <c r="EL73" s="262"/>
      <c r="EM73" s="262"/>
      <c r="EN73" s="262"/>
      <c r="EO73" s="296"/>
      <c r="EP73" s="262"/>
      <c r="EQ73" s="262"/>
      <c r="ER73" s="262"/>
      <c r="ES73" s="262"/>
      <c r="ET73" s="262"/>
      <c r="EU73" s="262"/>
      <c r="EV73" s="262"/>
      <c r="EW73" s="262"/>
      <c r="EX73" s="262"/>
      <c r="EY73" s="262"/>
      <c r="EZ73" s="262"/>
      <c r="FA73" s="262"/>
      <c r="FB73" s="262"/>
      <c r="FC73" s="262"/>
      <c r="FD73" s="262"/>
      <c r="FE73" s="262"/>
      <c r="FF73" s="262"/>
      <c r="FG73" s="262"/>
      <c r="FH73" s="262"/>
      <c r="FI73" s="262"/>
      <c r="FJ73" s="262"/>
      <c r="FK73" s="262"/>
      <c r="FL73" s="262"/>
      <c r="FM73" s="262"/>
      <c r="FN73" s="262"/>
      <c r="FO73" s="262"/>
      <c r="FP73" s="262"/>
      <c r="FQ73" s="262"/>
      <c r="FR73" s="262"/>
      <c r="FS73" s="296"/>
      <c r="FT73" s="297"/>
      <c r="FU73" s="297"/>
    </row>
    <row r="74" spans="2:177" s="234" customFormat="1" ht="12">
      <c r="B74" s="235"/>
      <c r="C74" s="262"/>
      <c r="D74" s="262"/>
      <c r="E74" s="262"/>
      <c r="F74" s="263"/>
      <c r="G74" s="263"/>
      <c r="H74" s="264"/>
      <c r="I74" s="263"/>
      <c r="J74" s="263"/>
      <c r="K74" s="264"/>
      <c r="L74" s="264"/>
      <c r="M74" s="262"/>
      <c r="N74" s="262"/>
      <c r="O74" s="262"/>
      <c r="P74" s="262"/>
      <c r="Q74" s="262"/>
      <c r="R74" s="262"/>
      <c r="S74" s="262"/>
      <c r="T74" s="262"/>
      <c r="U74" s="262"/>
      <c r="V74" s="262"/>
      <c r="W74" s="262"/>
      <c r="X74" s="262"/>
      <c r="Y74" s="262"/>
      <c r="Z74" s="262"/>
      <c r="AA74" s="282"/>
      <c r="AB74" s="282"/>
      <c r="AC74" s="262"/>
      <c r="AD74" s="262"/>
      <c r="AE74" s="262"/>
      <c r="AF74" s="262"/>
      <c r="AG74" s="262"/>
      <c r="AH74" s="262"/>
      <c r="AI74" s="262"/>
      <c r="AJ74" s="262"/>
      <c r="AK74" s="262"/>
      <c r="AL74" s="262"/>
      <c r="AM74" s="262"/>
      <c r="AN74" s="262"/>
      <c r="AO74" s="262"/>
      <c r="AP74" s="262"/>
      <c r="AQ74" s="262"/>
      <c r="AR74" s="262"/>
      <c r="AS74" s="262"/>
      <c r="AT74" s="262"/>
      <c r="AU74" s="262"/>
      <c r="AV74" s="262"/>
      <c r="AW74" s="262"/>
      <c r="AX74" s="262"/>
      <c r="AY74" s="262"/>
      <c r="AZ74" s="262"/>
      <c r="BA74" s="262"/>
      <c r="BB74" s="262"/>
      <c r="BC74" s="262"/>
      <c r="BD74" s="262"/>
      <c r="BE74" s="262"/>
      <c r="BF74" s="262"/>
      <c r="BG74" s="262"/>
      <c r="BH74" s="262"/>
      <c r="BI74" s="262"/>
      <c r="BJ74" s="262"/>
      <c r="BK74" s="262"/>
      <c r="BL74" s="262"/>
      <c r="BM74" s="262"/>
      <c r="BN74" s="262"/>
      <c r="BO74" s="262"/>
      <c r="BP74" s="262"/>
      <c r="BQ74" s="262"/>
      <c r="BR74" s="262"/>
      <c r="BS74" s="262"/>
      <c r="BT74" s="262"/>
      <c r="BU74" s="262"/>
      <c r="BV74" s="262"/>
      <c r="BW74" s="262"/>
      <c r="BX74" s="262"/>
      <c r="BY74" s="262"/>
      <c r="BZ74" s="262"/>
      <c r="CA74" s="262"/>
      <c r="CB74" s="262"/>
      <c r="CC74" s="262"/>
      <c r="CD74" s="262"/>
      <c r="CE74" s="262"/>
      <c r="CF74" s="262"/>
      <c r="CG74" s="262"/>
      <c r="CH74" s="262"/>
      <c r="CI74" s="262"/>
      <c r="CJ74" s="262"/>
      <c r="CK74" s="262"/>
      <c r="CL74" s="262"/>
      <c r="CM74" s="262"/>
      <c r="CN74" s="262"/>
      <c r="CO74" s="262"/>
      <c r="CP74" s="262"/>
      <c r="CQ74" s="262"/>
      <c r="CR74" s="262"/>
      <c r="CS74" s="262"/>
      <c r="CT74" s="262"/>
      <c r="CU74" s="262"/>
      <c r="CV74" s="262"/>
      <c r="CW74" s="262"/>
      <c r="CX74" s="262"/>
      <c r="CY74" s="262"/>
      <c r="CZ74" s="262"/>
      <c r="DA74" s="262"/>
      <c r="DB74" s="262"/>
      <c r="DC74" s="262"/>
      <c r="DD74" s="262"/>
      <c r="DE74" s="262"/>
      <c r="DF74" s="262"/>
      <c r="DG74" s="262"/>
      <c r="DH74" s="262"/>
      <c r="DI74" s="262"/>
      <c r="DJ74" s="262"/>
      <c r="DK74" s="262"/>
      <c r="DL74" s="262"/>
      <c r="DM74" s="262"/>
      <c r="DN74" s="262"/>
      <c r="DO74" s="262"/>
      <c r="DP74" s="262"/>
      <c r="DQ74" s="262"/>
      <c r="DR74" s="262"/>
      <c r="DS74" s="262"/>
      <c r="DT74" s="262"/>
      <c r="DU74" s="262"/>
      <c r="DV74" s="262"/>
      <c r="DW74" s="262"/>
      <c r="DX74" s="262"/>
      <c r="DY74" s="262"/>
      <c r="DZ74" s="262"/>
      <c r="EA74" s="262"/>
      <c r="EB74" s="262"/>
      <c r="EC74" s="262"/>
      <c r="ED74" s="262"/>
      <c r="EE74" s="262"/>
      <c r="EF74" s="262"/>
      <c r="EG74" s="262"/>
      <c r="EH74" s="262"/>
      <c r="EI74" s="262"/>
      <c r="EJ74" s="262"/>
      <c r="EK74" s="262"/>
      <c r="EL74" s="262"/>
      <c r="EM74" s="262"/>
      <c r="EN74" s="262"/>
      <c r="EO74" s="296"/>
      <c r="EP74" s="262"/>
      <c r="EQ74" s="262"/>
      <c r="ER74" s="262"/>
      <c r="ES74" s="262"/>
      <c r="ET74" s="262"/>
      <c r="EU74" s="262"/>
      <c r="EV74" s="262"/>
      <c r="EW74" s="262"/>
      <c r="EX74" s="262"/>
      <c r="EY74" s="262"/>
      <c r="EZ74" s="262"/>
      <c r="FA74" s="262"/>
      <c r="FB74" s="262"/>
      <c r="FC74" s="262"/>
      <c r="FD74" s="262"/>
      <c r="FE74" s="262"/>
      <c r="FF74" s="262"/>
      <c r="FG74" s="262"/>
      <c r="FH74" s="262"/>
      <c r="FI74" s="262"/>
      <c r="FJ74" s="262"/>
      <c r="FK74" s="262"/>
      <c r="FL74" s="262"/>
      <c r="FM74" s="262"/>
      <c r="FN74" s="262"/>
      <c r="FO74" s="262"/>
      <c r="FP74" s="262"/>
      <c r="FQ74" s="262"/>
      <c r="FR74" s="262"/>
      <c r="FS74" s="296"/>
      <c r="FT74" s="297"/>
      <c r="FU74" s="297"/>
    </row>
    <row r="75" spans="2:177" s="234" customFormat="1" ht="12">
      <c r="B75" s="235"/>
      <c r="C75" s="262"/>
      <c r="D75" s="262"/>
      <c r="E75" s="262"/>
      <c r="F75" s="263"/>
      <c r="G75" s="263"/>
      <c r="H75" s="264"/>
      <c r="I75" s="263"/>
      <c r="J75" s="263"/>
      <c r="K75" s="264"/>
      <c r="L75" s="264"/>
      <c r="M75" s="262"/>
      <c r="N75" s="262"/>
      <c r="O75" s="262"/>
      <c r="P75" s="262"/>
      <c r="Q75" s="262"/>
      <c r="R75" s="262"/>
      <c r="S75" s="262"/>
      <c r="T75" s="262"/>
      <c r="U75" s="262"/>
      <c r="V75" s="262"/>
      <c r="W75" s="262"/>
      <c r="X75" s="262"/>
      <c r="Y75" s="262"/>
      <c r="Z75" s="262"/>
      <c r="AA75" s="282"/>
      <c r="AB75" s="282"/>
      <c r="AC75" s="262"/>
      <c r="AD75" s="262"/>
      <c r="AE75" s="262"/>
      <c r="AF75" s="262"/>
      <c r="AG75" s="262"/>
      <c r="AH75" s="262"/>
      <c r="AI75" s="262"/>
      <c r="AJ75" s="262"/>
      <c r="AK75" s="262"/>
      <c r="AL75" s="262"/>
      <c r="AM75" s="262"/>
      <c r="AN75" s="262"/>
      <c r="AO75" s="262"/>
      <c r="AP75" s="262"/>
      <c r="AQ75" s="262"/>
      <c r="AR75" s="262"/>
      <c r="AS75" s="262"/>
      <c r="AT75" s="262"/>
      <c r="AU75" s="262"/>
      <c r="AV75" s="262"/>
      <c r="AW75" s="262"/>
      <c r="AX75" s="262"/>
      <c r="AY75" s="262"/>
      <c r="AZ75" s="262"/>
      <c r="BA75" s="262"/>
      <c r="BB75" s="262"/>
      <c r="BC75" s="262"/>
      <c r="BD75" s="262"/>
      <c r="BE75" s="262"/>
      <c r="BF75" s="262"/>
      <c r="BG75" s="262"/>
      <c r="BH75" s="262"/>
      <c r="BI75" s="262"/>
      <c r="BJ75" s="262"/>
      <c r="BK75" s="262"/>
      <c r="BL75" s="262"/>
      <c r="BM75" s="262"/>
      <c r="BN75" s="262"/>
      <c r="BO75" s="262"/>
      <c r="BP75" s="262"/>
      <c r="BQ75" s="262"/>
      <c r="BR75" s="262"/>
      <c r="BS75" s="262"/>
      <c r="BT75" s="262"/>
      <c r="BU75" s="262"/>
      <c r="BV75" s="262"/>
      <c r="BW75" s="262"/>
      <c r="BX75" s="262"/>
      <c r="BY75" s="262"/>
      <c r="BZ75" s="262"/>
      <c r="CA75" s="262"/>
      <c r="CB75" s="262"/>
      <c r="CC75" s="262"/>
      <c r="CD75" s="262"/>
      <c r="CE75" s="262"/>
      <c r="CF75" s="262"/>
      <c r="CG75" s="262"/>
      <c r="CH75" s="262"/>
      <c r="CI75" s="262"/>
      <c r="CJ75" s="262"/>
      <c r="CK75" s="262"/>
      <c r="CL75" s="262"/>
      <c r="CM75" s="262"/>
      <c r="CN75" s="262"/>
      <c r="CO75" s="262"/>
      <c r="CP75" s="262"/>
      <c r="CQ75" s="262"/>
      <c r="CR75" s="262"/>
      <c r="CS75" s="262"/>
      <c r="CT75" s="262"/>
      <c r="CU75" s="262"/>
      <c r="CV75" s="262"/>
      <c r="CW75" s="262"/>
      <c r="CX75" s="262"/>
      <c r="CY75" s="262"/>
      <c r="CZ75" s="262"/>
      <c r="DA75" s="262"/>
      <c r="DB75" s="262"/>
      <c r="DC75" s="262"/>
      <c r="DD75" s="262"/>
      <c r="DE75" s="262"/>
      <c r="DF75" s="262"/>
      <c r="DG75" s="262"/>
      <c r="DH75" s="262"/>
      <c r="DI75" s="262"/>
      <c r="DJ75" s="262"/>
      <c r="DK75" s="262"/>
      <c r="DL75" s="262"/>
      <c r="DM75" s="262"/>
      <c r="DN75" s="262"/>
      <c r="DO75" s="262"/>
      <c r="DP75" s="262"/>
      <c r="DQ75" s="262"/>
      <c r="DR75" s="262"/>
      <c r="DS75" s="262"/>
      <c r="DT75" s="262"/>
      <c r="DU75" s="262"/>
      <c r="DV75" s="262"/>
      <c r="DW75" s="262"/>
      <c r="DX75" s="262"/>
      <c r="DY75" s="262"/>
      <c r="DZ75" s="262"/>
      <c r="EA75" s="262"/>
      <c r="EB75" s="262"/>
      <c r="EC75" s="262"/>
      <c r="ED75" s="262"/>
      <c r="EE75" s="262"/>
      <c r="EF75" s="262"/>
      <c r="EG75" s="262"/>
      <c r="EH75" s="262"/>
      <c r="EI75" s="262"/>
      <c r="EJ75" s="262"/>
      <c r="EK75" s="262"/>
      <c r="EL75" s="262"/>
      <c r="EM75" s="262"/>
      <c r="EN75" s="262"/>
      <c r="EO75" s="296"/>
      <c r="EP75" s="262"/>
      <c r="EQ75" s="262"/>
      <c r="ER75" s="262"/>
      <c r="ES75" s="262"/>
      <c r="ET75" s="262"/>
      <c r="EU75" s="262"/>
      <c r="EV75" s="262"/>
      <c r="EW75" s="262"/>
      <c r="EX75" s="262"/>
      <c r="EY75" s="262"/>
      <c r="EZ75" s="262"/>
      <c r="FA75" s="262"/>
      <c r="FB75" s="262"/>
      <c r="FC75" s="262"/>
      <c r="FD75" s="262"/>
      <c r="FE75" s="262"/>
      <c r="FF75" s="262"/>
      <c r="FG75" s="262"/>
      <c r="FH75" s="262"/>
      <c r="FI75" s="262"/>
      <c r="FJ75" s="262"/>
      <c r="FK75" s="262"/>
      <c r="FL75" s="262"/>
      <c r="FM75" s="262"/>
      <c r="FN75" s="262"/>
      <c r="FO75" s="262"/>
      <c r="FP75" s="262"/>
      <c r="FQ75" s="262"/>
      <c r="FR75" s="262"/>
      <c r="FS75" s="296"/>
      <c r="FT75" s="297"/>
      <c r="FU75" s="297"/>
    </row>
    <row r="76" spans="2:177" s="234" customFormat="1" ht="12">
      <c r="B76" s="235"/>
      <c r="C76" s="262"/>
      <c r="D76" s="262"/>
      <c r="E76" s="262"/>
      <c r="F76" s="263"/>
      <c r="G76" s="263"/>
      <c r="H76" s="264"/>
      <c r="I76" s="263"/>
      <c r="J76" s="263"/>
      <c r="K76" s="264"/>
      <c r="L76" s="264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2"/>
      <c r="X76" s="262"/>
      <c r="Y76" s="262"/>
      <c r="Z76" s="262"/>
      <c r="AA76" s="282"/>
      <c r="AB76" s="282"/>
      <c r="AC76" s="262"/>
      <c r="AD76" s="262"/>
      <c r="AE76" s="262"/>
      <c r="AF76" s="262"/>
      <c r="AG76" s="262"/>
      <c r="AH76" s="262"/>
      <c r="AI76" s="262"/>
      <c r="AJ76" s="262"/>
      <c r="AK76" s="262"/>
      <c r="AL76" s="262"/>
      <c r="AM76" s="262"/>
      <c r="AN76" s="262"/>
      <c r="AO76" s="262"/>
      <c r="AP76" s="262"/>
      <c r="AQ76" s="262"/>
      <c r="AR76" s="262"/>
      <c r="AS76" s="262"/>
      <c r="AT76" s="262"/>
      <c r="AU76" s="262"/>
      <c r="AV76" s="262"/>
      <c r="AW76" s="262"/>
      <c r="AX76" s="262"/>
      <c r="AY76" s="262"/>
      <c r="AZ76" s="262"/>
      <c r="BA76" s="262"/>
      <c r="BB76" s="262"/>
      <c r="BC76" s="262"/>
      <c r="BD76" s="262"/>
      <c r="BE76" s="262"/>
      <c r="BF76" s="262"/>
      <c r="BG76" s="262"/>
      <c r="BH76" s="262"/>
      <c r="BI76" s="262"/>
      <c r="BJ76" s="262"/>
      <c r="BK76" s="262"/>
      <c r="BL76" s="262"/>
      <c r="BM76" s="262"/>
      <c r="BN76" s="262"/>
      <c r="BO76" s="262"/>
      <c r="BP76" s="262"/>
      <c r="BQ76" s="262"/>
      <c r="BR76" s="262"/>
      <c r="BS76" s="262"/>
      <c r="BT76" s="262"/>
      <c r="BU76" s="262"/>
      <c r="BV76" s="262"/>
      <c r="BW76" s="262"/>
      <c r="BX76" s="262"/>
      <c r="BY76" s="262"/>
      <c r="BZ76" s="262"/>
      <c r="CA76" s="262"/>
      <c r="CB76" s="262"/>
      <c r="CC76" s="262"/>
      <c r="CD76" s="262"/>
      <c r="CE76" s="262"/>
      <c r="CF76" s="262"/>
      <c r="CG76" s="262"/>
      <c r="CH76" s="262"/>
      <c r="CI76" s="262"/>
      <c r="CJ76" s="262"/>
      <c r="CK76" s="262"/>
      <c r="CL76" s="262"/>
      <c r="CM76" s="262"/>
      <c r="CN76" s="262"/>
      <c r="CO76" s="262"/>
      <c r="CP76" s="262"/>
      <c r="CQ76" s="262"/>
      <c r="CR76" s="262"/>
      <c r="CS76" s="262"/>
      <c r="CT76" s="262"/>
      <c r="CU76" s="262"/>
      <c r="CV76" s="262"/>
      <c r="CW76" s="262"/>
      <c r="CX76" s="262"/>
      <c r="CY76" s="262"/>
      <c r="CZ76" s="262"/>
      <c r="DA76" s="262"/>
      <c r="DB76" s="262"/>
      <c r="DC76" s="262"/>
      <c r="DD76" s="262"/>
      <c r="DE76" s="262"/>
      <c r="DF76" s="262"/>
      <c r="DG76" s="262"/>
      <c r="DH76" s="262"/>
      <c r="DI76" s="262"/>
      <c r="DJ76" s="262"/>
      <c r="DK76" s="262"/>
      <c r="DL76" s="262"/>
      <c r="DM76" s="262"/>
      <c r="DN76" s="262"/>
      <c r="DO76" s="262"/>
      <c r="DP76" s="262"/>
      <c r="DQ76" s="262"/>
      <c r="DR76" s="262"/>
      <c r="DS76" s="262"/>
      <c r="DT76" s="262"/>
      <c r="DU76" s="262"/>
      <c r="DV76" s="262"/>
      <c r="DW76" s="262"/>
      <c r="DX76" s="262"/>
      <c r="DY76" s="262"/>
      <c r="DZ76" s="262"/>
      <c r="EA76" s="262"/>
      <c r="EB76" s="262"/>
      <c r="EC76" s="262"/>
      <c r="ED76" s="262"/>
      <c r="EE76" s="262"/>
      <c r="EF76" s="262"/>
      <c r="EG76" s="262"/>
      <c r="EH76" s="262"/>
      <c r="EI76" s="262"/>
      <c r="EJ76" s="262"/>
      <c r="EK76" s="262"/>
      <c r="EL76" s="262"/>
      <c r="EM76" s="262"/>
      <c r="EN76" s="262"/>
      <c r="EO76" s="296"/>
      <c r="EP76" s="262"/>
      <c r="EQ76" s="262"/>
      <c r="ER76" s="262"/>
      <c r="ES76" s="262"/>
      <c r="ET76" s="262"/>
      <c r="EU76" s="262"/>
      <c r="EV76" s="262"/>
      <c r="EW76" s="262"/>
      <c r="EX76" s="262"/>
      <c r="EY76" s="262"/>
      <c r="EZ76" s="262"/>
      <c r="FA76" s="262"/>
      <c r="FB76" s="262"/>
      <c r="FC76" s="262"/>
      <c r="FD76" s="262"/>
      <c r="FE76" s="262"/>
      <c r="FF76" s="262"/>
      <c r="FG76" s="262"/>
      <c r="FH76" s="262"/>
      <c r="FI76" s="262"/>
      <c r="FJ76" s="262"/>
      <c r="FK76" s="262"/>
      <c r="FL76" s="262"/>
      <c r="FM76" s="262"/>
      <c r="FN76" s="262"/>
      <c r="FO76" s="262"/>
      <c r="FP76" s="262"/>
      <c r="FQ76" s="262"/>
      <c r="FR76" s="262"/>
      <c r="FS76" s="296"/>
      <c r="FT76" s="297"/>
      <c r="FU76" s="297"/>
    </row>
    <row r="77" spans="2:177" s="234" customFormat="1" ht="12">
      <c r="B77" s="235"/>
      <c r="C77" s="262"/>
      <c r="D77" s="262"/>
      <c r="E77" s="262"/>
      <c r="F77" s="263"/>
      <c r="G77" s="263"/>
      <c r="H77" s="264"/>
      <c r="I77" s="263"/>
      <c r="J77" s="263"/>
      <c r="K77" s="264"/>
      <c r="L77" s="264"/>
      <c r="M77" s="262"/>
      <c r="N77" s="262"/>
      <c r="O77" s="262"/>
      <c r="P77" s="262"/>
      <c r="Q77" s="262"/>
      <c r="R77" s="262"/>
      <c r="S77" s="262"/>
      <c r="T77" s="262"/>
      <c r="U77" s="262"/>
      <c r="V77" s="262"/>
      <c r="W77" s="262"/>
      <c r="X77" s="262"/>
      <c r="Y77" s="262"/>
      <c r="Z77" s="262"/>
      <c r="AA77" s="282"/>
      <c r="AB77" s="282"/>
      <c r="AC77" s="262"/>
      <c r="AD77" s="262"/>
      <c r="AE77" s="262"/>
      <c r="AF77" s="262"/>
      <c r="AG77" s="262"/>
      <c r="AH77" s="262"/>
      <c r="AI77" s="262"/>
      <c r="AJ77" s="262"/>
      <c r="AK77" s="262"/>
      <c r="AL77" s="262"/>
      <c r="AM77" s="262"/>
      <c r="AN77" s="262"/>
      <c r="AO77" s="262"/>
      <c r="AP77" s="262"/>
      <c r="AQ77" s="262"/>
      <c r="AR77" s="262"/>
      <c r="AS77" s="262"/>
      <c r="AT77" s="262"/>
      <c r="AU77" s="262"/>
      <c r="AV77" s="262"/>
      <c r="AW77" s="262"/>
      <c r="AX77" s="262"/>
      <c r="AY77" s="262"/>
      <c r="AZ77" s="262"/>
      <c r="BA77" s="262"/>
      <c r="BB77" s="262"/>
      <c r="BC77" s="262"/>
      <c r="BD77" s="262"/>
      <c r="BE77" s="262"/>
      <c r="BF77" s="262"/>
      <c r="BG77" s="262"/>
      <c r="BH77" s="262"/>
      <c r="BI77" s="262"/>
      <c r="BJ77" s="262"/>
      <c r="BK77" s="262"/>
      <c r="BL77" s="262"/>
      <c r="BM77" s="262"/>
      <c r="BN77" s="262"/>
      <c r="BO77" s="262"/>
      <c r="BP77" s="262"/>
      <c r="BQ77" s="262"/>
      <c r="BR77" s="262"/>
      <c r="BS77" s="262"/>
      <c r="BT77" s="262"/>
      <c r="BU77" s="262"/>
      <c r="BV77" s="262"/>
      <c r="BW77" s="262"/>
      <c r="BX77" s="262"/>
      <c r="BY77" s="262"/>
      <c r="BZ77" s="262"/>
      <c r="CA77" s="262"/>
      <c r="CB77" s="262"/>
      <c r="CC77" s="262"/>
      <c r="CD77" s="262"/>
      <c r="CE77" s="262"/>
      <c r="CF77" s="262"/>
      <c r="CG77" s="262"/>
      <c r="CH77" s="262"/>
      <c r="CI77" s="262"/>
      <c r="CJ77" s="262"/>
      <c r="CK77" s="262"/>
      <c r="CL77" s="262"/>
      <c r="CM77" s="262"/>
      <c r="CN77" s="262"/>
      <c r="CO77" s="262"/>
      <c r="CP77" s="262"/>
      <c r="CQ77" s="262"/>
      <c r="CR77" s="262"/>
      <c r="CS77" s="262"/>
      <c r="CT77" s="262"/>
      <c r="CU77" s="262"/>
      <c r="CV77" s="262"/>
      <c r="CW77" s="262"/>
      <c r="CX77" s="262"/>
      <c r="CY77" s="262"/>
      <c r="CZ77" s="262"/>
      <c r="DA77" s="262"/>
      <c r="DB77" s="262"/>
      <c r="DC77" s="262"/>
      <c r="DD77" s="262"/>
      <c r="DE77" s="262"/>
      <c r="DF77" s="262"/>
      <c r="DG77" s="262"/>
      <c r="DH77" s="262"/>
      <c r="DI77" s="262"/>
      <c r="DJ77" s="262"/>
      <c r="DK77" s="262"/>
      <c r="DL77" s="262"/>
      <c r="DM77" s="262"/>
      <c r="DN77" s="262"/>
      <c r="DO77" s="262"/>
      <c r="DP77" s="262"/>
      <c r="DQ77" s="262"/>
      <c r="DR77" s="262"/>
      <c r="DS77" s="262"/>
      <c r="DT77" s="262"/>
      <c r="DU77" s="262"/>
      <c r="DV77" s="262"/>
      <c r="DW77" s="262"/>
      <c r="DX77" s="262"/>
      <c r="DY77" s="262"/>
      <c r="DZ77" s="262"/>
      <c r="EA77" s="262"/>
      <c r="EB77" s="262"/>
      <c r="EC77" s="262"/>
      <c r="ED77" s="262"/>
      <c r="EE77" s="262"/>
      <c r="EF77" s="262"/>
      <c r="EG77" s="262"/>
      <c r="EH77" s="262"/>
      <c r="EI77" s="262"/>
      <c r="EJ77" s="262"/>
      <c r="EK77" s="262"/>
      <c r="EL77" s="262"/>
      <c r="EM77" s="262"/>
      <c r="EN77" s="262"/>
      <c r="EO77" s="296"/>
      <c r="EP77" s="262"/>
      <c r="EQ77" s="262"/>
      <c r="ER77" s="262"/>
      <c r="ES77" s="262"/>
      <c r="ET77" s="262"/>
      <c r="EU77" s="262"/>
      <c r="EV77" s="262"/>
      <c r="EW77" s="262"/>
      <c r="EX77" s="262"/>
      <c r="EY77" s="262"/>
      <c r="EZ77" s="262"/>
      <c r="FA77" s="262"/>
      <c r="FB77" s="262"/>
      <c r="FC77" s="262"/>
      <c r="FD77" s="262"/>
      <c r="FE77" s="262"/>
      <c r="FF77" s="262"/>
      <c r="FG77" s="262"/>
      <c r="FH77" s="262"/>
      <c r="FI77" s="262"/>
      <c r="FJ77" s="262"/>
      <c r="FK77" s="262"/>
      <c r="FL77" s="262"/>
      <c r="FM77" s="262"/>
      <c r="FN77" s="262"/>
      <c r="FO77" s="262"/>
      <c r="FP77" s="262"/>
      <c r="FQ77" s="262"/>
      <c r="FR77" s="262"/>
      <c r="FS77" s="296"/>
      <c r="FT77" s="297"/>
      <c r="FU77" s="297"/>
    </row>
    <row r="78" spans="2:177" s="234" customFormat="1" ht="12">
      <c r="B78" s="235"/>
      <c r="C78" s="262"/>
      <c r="D78" s="262"/>
      <c r="E78" s="262"/>
      <c r="F78" s="263"/>
      <c r="G78" s="263"/>
      <c r="H78" s="264"/>
      <c r="I78" s="263"/>
      <c r="J78" s="263"/>
      <c r="K78" s="264"/>
      <c r="L78" s="264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82"/>
      <c r="AB78" s="28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  <c r="BN78" s="262"/>
      <c r="BO78" s="262"/>
      <c r="BP78" s="262"/>
      <c r="BQ78" s="262"/>
      <c r="BR78" s="262"/>
      <c r="BS78" s="262"/>
      <c r="BT78" s="262"/>
      <c r="BU78" s="262"/>
      <c r="BV78" s="262"/>
      <c r="BW78" s="262"/>
      <c r="BX78" s="262"/>
      <c r="BY78" s="262"/>
      <c r="BZ78" s="262"/>
      <c r="CA78" s="262"/>
      <c r="CB78" s="262"/>
      <c r="CC78" s="262"/>
      <c r="CD78" s="262"/>
      <c r="CE78" s="262"/>
      <c r="CF78" s="262"/>
      <c r="CG78" s="262"/>
      <c r="CH78" s="262"/>
      <c r="CI78" s="262"/>
      <c r="CJ78" s="262"/>
      <c r="CK78" s="262"/>
      <c r="CL78" s="262"/>
      <c r="CM78" s="262"/>
      <c r="CN78" s="262"/>
      <c r="CO78" s="262"/>
      <c r="CP78" s="262"/>
      <c r="CQ78" s="262"/>
      <c r="CR78" s="262"/>
      <c r="CS78" s="262"/>
      <c r="CT78" s="262"/>
      <c r="CU78" s="262"/>
      <c r="CV78" s="262"/>
      <c r="CW78" s="262"/>
      <c r="CX78" s="262"/>
      <c r="CY78" s="262"/>
      <c r="CZ78" s="262"/>
      <c r="DA78" s="262"/>
      <c r="DB78" s="262"/>
      <c r="DC78" s="262"/>
      <c r="DD78" s="262"/>
      <c r="DE78" s="262"/>
      <c r="DF78" s="262"/>
      <c r="DG78" s="262"/>
      <c r="DH78" s="262"/>
      <c r="DI78" s="262"/>
      <c r="DJ78" s="262"/>
      <c r="DK78" s="262"/>
      <c r="DL78" s="262"/>
      <c r="DM78" s="262"/>
      <c r="DN78" s="262"/>
      <c r="DO78" s="262"/>
      <c r="DP78" s="262"/>
      <c r="DQ78" s="262"/>
      <c r="DR78" s="262"/>
      <c r="DS78" s="262"/>
      <c r="DT78" s="262"/>
      <c r="DU78" s="262"/>
      <c r="DV78" s="262"/>
      <c r="DW78" s="262"/>
      <c r="DX78" s="262"/>
      <c r="DY78" s="262"/>
      <c r="DZ78" s="262"/>
      <c r="EA78" s="262"/>
      <c r="EB78" s="262"/>
      <c r="EC78" s="262"/>
      <c r="ED78" s="262"/>
      <c r="EE78" s="262"/>
      <c r="EF78" s="262"/>
      <c r="EG78" s="262"/>
      <c r="EH78" s="262"/>
      <c r="EI78" s="262"/>
      <c r="EJ78" s="262"/>
      <c r="EK78" s="262"/>
      <c r="EL78" s="262"/>
      <c r="EM78" s="262"/>
      <c r="EN78" s="262"/>
      <c r="EO78" s="296"/>
      <c r="EP78" s="262"/>
      <c r="EQ78" s="262"/>
      <c r="ER78" s="262"/>
      <c r="ES78" s="262"/>
      <c r="ET78" s="262"/>
      <c r="EU78" s="262"/>
      <c r="EV78" s="262"/>
      <c r="EW78" s="262"/>
      <c r="EX78" s="262"/>
      <c r="EY78" s="262"/>
      <c r="EZ78" s="262"/>
      <c r="FA78" s="262"/>
      <c r="FB78" s="262"/>
      <c r="FC78" s="262"/>
      <c r="FD78" s="262"/>
      <c r="FE78" s="262"/>
      <c r="FF78" s="262"/>
      <c r="FG78" s="262"/>
      <c r="FH78" s="262"/>
      <c r="FI78" s="262"/>
      <c r="FJ78" s="262"/>
      <c r="FK78" s="262"/>
      <c r="FL78" s="262"/>
      <c r="FM78" s="262"/>
      <c r="FN78" s="262"/>
      <c r="FO78" s="262"/>
      <c r="FP78" s="262"/>
      <c r="FQ78" s="262"/>
      <c r="FR78" s="262"/>
      <c r="FS78" s="296"/>
      <c r="FT78" s="297"/>
      <c r="FU78" s="297"/>
    </row>
    <row r="79" spans="2:177" s="234" customFormat="1" ht="12">
      <c r="B79" s="235"/>
      <c r="C79" s="262"/>
      <c r="D79" s="262"/>
      <c r="E79" s="262"/>
      <c r="F79" s="263"/>
      <c r="G79" s="263"/>
      <c r="H79" s="264"/>
      <c r="I79" s="263"/>
      <c r="J79" s="263"/>
      <c r="K79" s="264"/>
      <c r="L79" s="264"/>
      <c r="M79" s="262"/>
      <c r="N79" s="262"/>
      <c r="O79" s="262"/>
      <c r="P79" s="262"/>
      <c r="Q79" s="262"/>
      <c r="R79" s="262"/>
      <c r="S79" s="262"/>
      <c r="T79" s="262"/>
      <c r="U79" s="262"/>
      <c r="V79" s="262"/>
      <c r="W79" s="262"/>
      <c r="X79" s="262"/>
      <c r="Y79" s="262"/>
      <c r="Z79" s="262"/>
      <c r="AA79" s="282"/>
      <c r="AB79" s="282"/>
      <c r="AC79" s="262"/>
      <c r="AD79" s="262"/>
      <c r="AE79" s="262"/>
      <c r="AF79" s="262"/>
      <c r="AG79" s="262"/>
      <c r="AH79" s="262"/>
      <c r="AI79" s="262"/>
      <c r="AJ79" s="262"/>
      <c r="AK79" s="262"/>
      <c r="AL79" s="262"/>
      <c r="AM79" s="262"/>
      <c r="AN79" s="262"/>
      <c r="AO79" s="262"/>
      <c r="AP79" s="262"/>
      <c r="AQ79" s="262"/>
      <c r="AR79" s="262"/>
      <c r="AS79" s="262"/>
      <c r="AT79" s="262"/>
      <c r="AU79" s="262"/>
      <c r="AV79" s="262"/>
      <c r="AW79" s="262"/>
      <c r="AX79" s="262"/>
      <c r="AY79" s="262"/>
      <c r="AZ79" s="262"/>
      <c r="BA79" s="262"/>
      <c r="BB79" s="262"/>
      <c r="BC79" s="262"/>
      <c r="BD79" s="262"/>
      <c r="BE79" s="262"/>
      <c r="BF79" s="262"/>
      <c r="BG79" s="262"/>
      <c r="BH79" s="262"/>
      <c r="BI79" s="262"/>
      <c r="BJ79" s="262"/>
      <c r="BK79" s="262"/>
      <c r="BL79" s="262"/>
      <c r="BM79" s="262"/>
      <c r="BN79" s="262"/>
      <c r="BO79" s="262"/>
      <c r="BP79" s="262"/>
      <c r="BQ79" s="262"/>
      <c r="BR79" s="262"/>
      <c r="BS79" s="262"/>
      <c r="BT79" s="262"/>
      <c r="BU79" s="262"/>
      <c r="BV79" s="262"/>
      <c r="BW79" s="262"/>
      <c r="BX79" s="262"/>
      <c r="BY79" s="262"/>
      <c r="BZ79" s="262"/>
      <c r="CA79" s="262"/>
      <c r="CB79" s="262"/>
      <c r="CC79" s="262"/>
      <c r="CD79" s="262"/>
      <c r="CE79" s="262"/>
      <c r="CF79" s="262"/>
      <c r="CG79" s="262"/>
      <c r="CH79" s="262"/>
      <c r="CI79" s="262"/>
      <c r="CJ79" s="262"/>
      <c r="CK79" s="262"/>
      <c r="CL79" s="262"/>
      <c r="CM79" s="262"/>
      <c r="CN79" s="262"/>
      <c r="CO79" s="262"/>
      <c r="CP79" s="262"/>
      <c r="CQ79" s="262"/>
      <c r="CR79" s="262"/>
      <c r="CS79" s="262"/>
      <c r="CT79" s="262"/>
      <c r="CU79" s="262"/>
      <c r="CV79" s="262"/>
      <c r="CW79" s="262"/>
      <c r="CX79" s="262"/>
      <c r="CY79" s="262"/>
      <c r="CZ79" s="262"/>
      <c r="DA79" s="262"/>
      <c r="DB79" s="262"/>
      <c r="DC79" s="262"/>
      <c r="DD79" s="262"/>
      <c r="DE79" s="262"/>
      <c r="DF79" s="262"/>
      <c r="DG79" s="262"/>
      <c r="DH79" s="262"/>
      <c r="DI79" s="262"/>
      <c r="DJ79" s="262"/>
      <c r="DK79" s="262"/>
      <c r="DL79" s="262"/>
      <c r="DM79" s="262"/>
      <c r="DN79" s="262"/>
      <c r="DO79" s="262"/>
      <c r="DP79" s="262"/>
      <c r="DQ79" s="262"/>
      <c r="DR79" s="262"/>
      <c r="DS79" s="262"/>
      <c r="DT79" s="262"/>
      <c r="DU79" s="262"/>
      <c r="DV79" s="262"/>
      <c r="DW79" s="262"/>
      <c r="DX79" s="262"/>
      <c r="DY79" s="262"/>
      <c r="DZ79" s="262"/>
      <c r="EA79" s="262"/>
      <c r="EB79" s="262"/>
      <c r="EC79" s="262"/>
      <c r="ED79" s="262"/>
      <c r="EE79" s="262"/>
      <c r="EF79" s="262"/>
      <c r="EG79" s="262"/>
      <c r="EH79" s="262"/>
      <c r="EI79" s="262"/>
      <c r="EJ79" s="262"/>
      <c r="EK79" s="262"/>
      <c r="EL79" s="262"/>
      <c r="EM79" s="262"/>
      <c r="EN79" s="262"/>
      <c r="EO79" s="296"/>
      <c r="EP79" s="262"/>
      <c r="EQ79" s="262"/>
      <c r="ER79" s="262"/>
      <c r="ES79" s="262"/>
      <c r="ET79" s="262"/>
      <c r="EU79" s="262"/>
      <c r="EV79" s="262"/>
      <c r="EW79" s="262"/>
      <c r="EX79" s="262"/>
      <c r="EY79" s="262"/>
      <c r="EZ79" s="262"/>
      <c r="FA79" s="262"/>
      <c r="FB79" s="262"/>
      <c r="FC79" s="262"/>
      <c r="FD79" s="262"/>
      <c r="FE79" s="262"/>
      <c r="FF79" s="262"/>
      <c r="FG79" s="262"/>
      <c r="FH79" s="262"/>
      <c r="FI79" s="262"/>
      <c r="FJ79" s="262"/>
      <c r="FK79" s="262"/>
      <c r="FL79" s="262"/>
      <c r="FM79" s="262"/>
      <c r="FN79" s="262"/>
      <c r="FO79" s="262"/>
      <c r="FP79" s="262"/>
      <c r="FQ79" s="262"/>
      <c r="FR79" s="262"/>
      <c r="FS79" s="296"/>
      <c r="FT79" s="297"/>
      <c r="FU79" s="297"/>
    </row>
    <row r="80" spans="2:177" s="234" customFormat="1" ht="12">
      <c r="B80" s="235"/>
      <c r="C80" s="262"/>
      <c r="D80" s="262"/>
      <c r="E80" s="262"/>
      <c r="F80" s="263"/>
      <c r="G80" s="263"/>
      <c r="H80" s="264"/>
      <c r="I80" s="263"/>
      <c r="J80" s="263"/>
      <c r="K80" s="264"/>
      <c r="L80" s="264"/>
      <c r="M80" s="262"/>
      <c r="N80" s="262"/>
      <c r="O80" s="262"/>
      <c r="P80" s="262"/>
      <c r="Q80" s="262"/>
      <c r="R80" s="262"/>
      <c r="S80" s="262"/>
      <c r="T80" s="262"/>
      <c r="U80" s="262"/>
      <c r="V80" s="262"/>
      <c r="W80" s="262"/>
      <c r="X80" s="262"/>
      <c r="Y80" s="262"/>
      <c r="Z80" s="262"/>
      <c r="AA80" s="282"/>
      <c r="AB80" s="282"/>
      <c r="AC80" s="262"/>
      <c r="AD80" s="262"/>
      <c r="AE80" s="262"/>
      <c r="AF80" s="262"/>
      <c r="AG80" s="262"/>
      <c r="AH80" s="262"/>
      <c r="AI80" s="262"/>
      <c r="AJ80" s="262"/>
      <c r="AK80" s="262"/>
      <c r="AL80" s="262"/>
      <c r="AM80" s="262"/>
      <c r="AN80" s="262"/>
      <c r="AO80" s="262"/>
      <c r="AP80" s="262"/>
      <c r="AQ80" s="262"/>
      <c r="AR80" s="262"/>
      <c r="AS80" s="262"/>
      <c r="AT80" s="262"/>
      <c r="AU80" s="262"/>
      <c r="AV80" s="262"/>
      <c r="AW80" s="262"/>
      <c r="AX80" s="262"/>
      <c r="AY80" s="262"/>
      <c r="AZ80" s="262"/>
      <c r="BA80" s="262"/>
      <c r="BB80" s="262"/>
      <c r="BC80" s="262"/>
      <c r="BD80" s="262"/>
      <c r="BE80" s="262"/>
      <c r="BF80" s="262"/>
      <c r="BG80" s="262"/>
      <c r="BH80" s="262"/>
      <c r="BI80" s="262"/>
      <c r="BJ80" s="262"/>
      <c r="BK80" s="262"/>
      <c r="BL80" s="262"/>
      <c r="BM80" s="262"/>
      <c r="BN80" s="262"/>
      <c r="BO80" s="262"/>
      <c r="BP80" s="262"/>
      <c r="BQ80" s="262"/>
      <c r="BR80" s="262"/>
      <c r="BS80" s="262"/>
      <c r="BT80" s="262"/>
      <c r="BU80" s="262"/>
      <c r="BV80" s="262"/>
      <c r="BW80" s="262"/>
      <c r="BX80" s="262"/>
      <c r="BY80" s="262"/>
      <c r="BZ80" s="262"/>
      <c r="CA80" s="262"/>
      <c r="CB80" s="262"/>
      <c r="CC80" s="262"/>
      <c r="CD80" s="262"/>
      <c r="CE80" s="262"/>
      <c r="CF80" s="262"/>
      <c r="CG80" s="262"/>
      <c r="CH80" s="262"/>
      <c r="CI80" s="262"/>
      <c r="CJ80" s="262"/>
      <c r="CK80" s="262"/>
      <c r="CL80" s="262"/>
      <c r="CM80" s="262"/>
      <c r="CN80" s="262"/>
      <c r="CO80" s="262"/>
      <c r="CP80" s="262"/>
      <c r="CQ80" s="262"/>
      <c r="CR80" s="262"/>
      <c r="CS80" s="262"/>
      <c r="CT80" s="262"/>
      <c r="CU80" s="262"/>
      <c r="CV80" s="262"/>
      <c r="CW80" s="262"/>
      <c r="CX80" s="262"/>
      <c r="CY80" s="262"/>
      <c r="CZ80" s="262"/>
      <c r="DA80" s="262"/>
      <c r="DB80" s="262"/>
      <c r="DC80" s="262"/>
      <c r="DD80" s="262"/>
      <c r="DE80" s="262"/>
      <c r="DF80" s="262"/>
      <c r="DG80" s="262"/>
      <c r="DH80" s="262"/>
      <c r="DI80" s="262"/>
      <c r="DJ80" s="262"/>
      <c r="DK80" s="262"/>
      <c r="DL80" s="262"/>
      <c r="DM80" s="262"/>
      <c r="DN80" s="262"/>
      <c r="DO80" s="262"/>
      <c r="DP80" s="262"/>
      <c r="DQ80" s="262"/>
      <c r="DR80" s="262"/>
      <c r="DS80" s="262"/>
      <c r="DT80" s="262"/>
      <c r="DU80" s="262"/>
      <c r="DV80" s="262"/>
      <c r="DW80" s="262"/>
      <c r="DX80" s="262"/>
      <c r="DY80" s="262"/>
      <c r="DZ80" s="262"/>
      <c r="EA80" s="262"/>
      <c r="EB80" s="262"/>
      <c r="EC80" s="262"/>
      <c r="ED80" s="262"/>
      <c r="EE80" s="262"/>
      <c r="EF80" s="262"/>
      <c r="EG80" s="262"/>
      <c r="EH80" s="262"/>
      <c r="EI80" s="262"/>
      <c r="EJ80" s="262"/>
      <c r="EK80" s="262"/>
      <c r="EL80" s="262"/>
      <c r="EM80" s="262"/>
      <c r="EN80" s="262"/>
      <c r="EO80" s="296"/>
      <c r="EP80" s="262"/>
      <c r="EQ80" s="262"/>
      <c r="ER80" s="262"/>
      <c r="ES80" s="262"/>
      <c r="ET80" s="262"/>
      <c r="EU80" s="262"/>
      <c r="EV80" s="262"/>
      <c r="EW80" s="262"/>
      <c r="EX80" s="262"/>
      <c r="EY80" s="262"/>
      <c r="EZ80" s="262"/>
      <c r="FA80" s="262"/>
      <c r="FB80" s="262"/>
      <c r="FC80" s="262"/>
      <c r="FD80" s="262"/>
      <c r="FE80" s="262"/>
      <c r="FF80" s="262"/>
      <c r="FG80" s="262"/>
      <c r="FH80" s="262"/>
      <c r="FI80" s="262"/>
      <c r="FJ80" s="262"/>
      <c r="FK80" s="262"/>
      <c r="FL80" s="262"/>
      <c r="FM80" s="262"/>
      <c r="FN80" s="262"/>
      <c r="FO80" s="262"/>
      <c r="FP80" s="262"/>
      <c r="FQ80" s="262"/>
      <c r="FR80" s="262"/>
      <c r="FS80" s="296"/>
      <c r="FT80" s="297"/>
      <c r="FU80" s="297"/>
    </row>
    <row r="81" spans="2:177" s="234" customFormat="1" ht="12">
      <c r="B81" s="235"/>
      <c r="C81" s="262"/>
      <c r="D81" s="262"/>
      <c r="E81" s="262"/>
      <c r="F81" s="263"/>
      <c r="G81" s="263"/>
      <c r="H81" s="264"/>
      <c r="I81" s="263"/>
      <c r="J81" s="263"/>
      <c r="K81" s="264"/>
      <c r="L81" s="264"/>
      <c r="M81" s="262"/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82"/>
      <c r="AB81" s="28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  <c r="BM81" s="262"/>
      <c r="BN81" s="262"/>
      <c r="BO81" s="262"/>
      <c r="BP81" s="262"/>
      <c r="BQ81" s="262"/>
      <c r="BR81" s="262"/>
      <c r="BS81" s="262"/>
      <c r="BT81" s="262"/>
      <c r="BU81" s="262"/>
      <c r="BV81" s="262"/>
      <c r="BW81" s="262"/>
      <c r="BX81" s="262"/>
      <c r="BY81" s="262"/>
      <c r="BZ81" s="262"/>
      <c r="CA81" s="262"/>
      <c r="CB81" s="262"/>
      <c r="CC81" s="262"/>
      <c r="CD81" s="262"/>
      <c r="CE81" s="262"/>
      <c r="CF81" s="262"/>
      <c r="CG81" s="262"/>
      <c r="CH81" s="262"/>
      <c r="CI81" s="262"/>
      <c r="CJ81" s="262"/>
      <c r="CK81" s="262"/>
      <c r="CL81" s="262"/>
      <c r="CM81" s="262"/>
      <c r="CN81" s="262"/>
      <c r="CO81" s="262"/>
      <c r="CP81" s="262"/>
      <c r="CQ81" s="262"/>
      <c r="CR81" s="262"/>
      <c r="CS81" s="262"/>
      <c r="CT81" s="262"/>
      <c r="CU81" s="262"/>
      <c r="CV81" s="262"/>
      <c r="CW81" s="262"/>
      <c r="CX81" s="262"/>
      <c r="CY81" s="262"/>
      <c r="CZ81" s="262"/>
      <c r="DA81" s="262"/>
      <c r="DB81" s="262"/>
      <c r="DC81" s="262"/>
      <c r="DD81" s="262"/>
      <c r="DE81" s="262"/>
      <c r="DF81" s="262"/>
      <c r="DG81" s="262"/>
      <c r="DH81" s="262"/>
      <c r="DI81" s="262"/>
      <c r="DJ81" s="262"/>
      <c r="DK81" s="262"/>
      <c r="DL81" s="262"/>
      <c r="DM81" s="262"/>
      <c r="DN81" s="262"/>
      <c r="DO81" s="262"/>
      <c r="DP81" s="262"/>
      <c r="DQ81" s="262"/>
      <c r="DR81" s="262"/>
      <c r="DS81" s="262"/>
      <c r="DT81" s="262"/>
      <c r="DU81" s="262"/>
      <c r="DV81" s="262"/>
      <c r="DW81" s="262"/>
      <c r="DX81" s="262"/>
      <c r="DY81" s="262"/>
      <c r="DZ81" s="262"/>
      <c r="EA81" s="262"/>
      <c r="EB81" s="262"/>
      <c r="EC81" s="262"/>
      <c r="ED81" s="262"/>
      <c r="EE81" s="262"/>
      <c r="EF81" s="262"/>
      <c r="EG81" s="262"/>
      <c r="EH81" s="262"/>
      <c r="EI81" s="262"/>
      <c r="EJ81" s="262"/>
      <c r="EK81" s="262"/>
      <c r="EL81" s="262"/>
      <c r="EM81" s="262"/>
      <c r="EN81" s="262"/>
      <c r="EO81" s="296"/>
      <c r="EP81" s="262"/>
      <c r="EQ81" s="262"/>
      <c r="ER81" s="262"/>
      <c r="ES81" s="262"/>
      <c r="ET81" s="262"/>
      <c r="EU81" s="262"/>
      <c r="EV81" s="262"/>
      <c r="EW81" s="262"/>
      <c r="EX81" s="262"/>
      <c r="EY81" s="262"/>
      <c r="EZ81" s="262"/>
      <c r="FA81" s="262"/>
      <c r="FB81" s="262"/>
      <c r="FC81" s="262"/>
      <c r="FD81" s="262"/>
      <c r="FE81" s="262"/>
      <c r="FF81" s="262"/>
      <c r="FG81" s="262"/>
      <c r="FH81" s="262"/>
      <c r="FI81" s="262"/>
      <c r="FJ81" s="262"/>
      <c r="FK81" s="262"/>
      <c r="FL81" s="262"/>
      <c r="FM81" s="262"/>
      <c r="FN81" s="262"/>
      <c r="FO81" s="262"/>
      <c r="FP81" s="262"/>
      <c r="FQ81" s="262"/>
      <c r="FR81" s="262"/>
      <c r="FS81" s="296"/>
      <c r="FT81" s="297"/>
      <c r="FU81" s="297"/>
    </row>
    <row r="82" spans="2:177" s="234" customFormat="1" ht="12">
      <c r="B82" s="235"/>
      <c r="C82" s="262"/>
      <c r="D82" s="262"/>
      <c r="E82" s="262"/>
      <c r="F82" s="263"/>
      <c r="G82" s="263"/>
      <c r="H82" s="264"/>
      <c r="I82" s="263"/>
      <c r="J82" s="263"/>
      <c r="K82" s="264"/>
      <c r="L82" s="264"/>
      <c r="M82" s="262"/>
      <c r="N82" s="262"/>
      <c r="O82" s="262"/>
      <c r="P82" s="262"/>
      <c r="Q82" s="262"/>
      <c r="R82" s="262"/>
      <c r="S82" s="262"/>
      <c r="T82" s="262"/>
      <c r="U82" s="262"/>
      <c r="V82" s="262"/>
      <c r="W82" s="262"/>
      <c r="X82" s="262"/>
      <c r="Y82" s="262"/>
      <c r="Z82" s="262"/>
      <c r="AA82" s="282"/>
      <c r="AB82" s="282"/>
      <c r="AC82" s="262"/>
      <c r="AD82" s="262"/>
      <c r="AE82" s="262"/>
      <c r="AF82" s="262"/>
      <c r="AG82" s="262"/>
      <c r="AH82" s="262"/>
      <c r="AI82" s="262"/>
      <c r="AJ82" s="262"/>
      <c r="AK82" s="262"/>
      <c r="AL82" s="262"/>
      <c r="AM82" s="262"/>
      <c r="AN82" s="262"/>
      <c r="AO82" s="262"/>
      <c r="AP82" s="262"/>
      <c r="AQ82" s="262"/>
      <c r="AR82" s="262"/>
      <c r="AS82" s="262"/>
      <c r="AT82" s="262"/>
      <c r="AU82" s="262"/>
      <c r="AV82" s="262"/>
      <c r="AW82" s="262"/>
      <c r="AX82" s="262"/>
      <c r="AY82" s="262"/>
      <c r="AZ82" s="262"/>
      <c r="BA82" s="262"/>
      <c r="BB82" s="262"/>
      <c r="BC82" s="262"/>
      <c r="BD82" s="262"/>
      <c r="BE82" s="262"/>
      <c r="BF82" s="262"/>
      <c r="BG82" s="262"/>
      <c r="BH82" s="262"/>
      <c r="BI82" s="262"/>
      <c r="BJ82" s="262"/>
      <c r="BK82" s="262"/>
      <c r="BL82" s="262"/>
      <c r="BM82" s="262"/>
      <c r="BN82" s="262"/>
      <c r="BO82" s="262"/>
      <c r="BP82" s="262"/>
      <c r="BQ82" s="262"/>
      <c r="BR82" s="262"/>
      <c r="BS82" s="262"/>
      <c r="BT82" s="262"/>
      <c r="BU82" s="262"/>
      <c r="BV82" s="262"/>
      <c r="BW82" s="262"/>
      <c r="BX82" s="262"/>
      <c r="BY82" s="262"/>
      <c r="BZ82" s="262"/>
      <c r="CA82" s="262"/>
      <c r="CB82" s="262"/>
      <c r="CC82" s="262"/>
      <c r="CD82" s="262"/>
      <c r="CE82" s="262"/>
      <c r="CF82" s="262"/>
      <c r="CG82" s="262"/>
      <c r="CH82" s="262"/>
      <c r="CI82" s="262"/>
      <c r="CJ82" s="262"/>
      <c r="CK82" s="262"/>
      <c r="CL82" s="262"/>
      <c r="CM82" s="262"/>
      <c r="CN82" s="262"/>
      <c r="CO82" s="262"/>
      <c r="CP82" s="262"/>
      <c r="CQ82" s="262"/>
      <c r="CR82" s="262"/>
      <c r="CS82" s="262"/>
      <c r="CT82" s="262"/>
      <c r="CU82" s="262"/>
      <c r="CV82" s="262"/>
      <c r="CW82" s="262"/>
      <c r="CX82" s="262"/>
      <c r="CY82" s="262"/>
      <c r="CZ82" s="262"/>
      <c r="DA82" s="262"/>
      <c r="DB82" s="262"/>
      <c r="DC82" s="262"/>
      <c r="DD82" s="262"/>
      <c r="DE82" s="262"/>
      <c r="DF82" s="262"/>
      <c r="DG82" s="262"/>
      <c r="DH82" s="262"/>
      <c r="DI82" s="262"/>
      <c r="DJ82" s="262"/>
      <c r="DK82" s="262"/>
      <c r="DL82" s="262"/>
      <c r="DM82" s="262"/>
      <c r="DN82" s="262"/>
      <c r="DO82" s="262"/>
      <c r="DP82" s="262"/>
      <c r="DQ82" s="262"/>
      <c r="DR82" s="262"/>
      <c r="DS82" s="262"/>
      <c r="DT82" s="262"/>
      <c r="DU82" s="262"/>
      <c r="DV82" s="262"/>
      <c r="DW82" s="262"/>
      <c r="DX82" s="262"/>
      <c r="DY82" s="262"/>
      <c r="DZ82" s="262"/>
      <c r="EA82" s="262"/>
      <c r="EB82" s="262"/>
      <c r="EC82" s="262"/>
      <c r="ED82" s="262"/>
      <c r="EE82" s="262"/>
      <c r="EF82" s="262"/>
      <c r="EG82" s="262"/>
      <c r="EH82" s="262"/>
      <c r="EI82" s="262"/>
      <c r="EJ82" s="262"/>
      <c r="EK82" s="262"/>
      <c r="EL82" s="262"/>
      <c r="EM82" s="262"/>
      <c r="EN82" s="262"/>
      <c r="EO82" s="296"/>
      <c r="EP82" s="262"/>
      <c r="EQ82" s="262"/>
      <c r="ER82" s="262"/>
      <c r="ES82" s="262"/>
      <c r="ET82" s="262"/>
      <c r="EU82" s="262"/>
      <c r="EV82" s="262"/>
      <c r="EW82" s="262"/>
      <c r="EX82" s="262"/>
      <c r="EY82" s="262"/>
      <c r="EZ82" s="262"/>
      <c r="FA82" s="262"/>
      <c r="FB82" s="262"/>
      <c r="FC82" s="262"/>
      <c r="FD82" s="262"/>
      <c r="FE82" s="262"/>
      <c r="FF82" s="262"/>
      <c r="FG82" s="262"/>
      <c r="FH82" s="262"/>
      <c r="FI82" s="262"/>
      <c r="FJ82" s="262"/>
      <c r="FK82" s="262"/>
      <c r="FL82" s="262"/>
      <c r="FM82" s="262"/>
      <c r="FN82" s="262"/>
      <c r="FO82" s="262"/>
      <c r="FP82" s="262"/>
      <c r="FQ82" s="262"/>
      <c r="FR82" s="262"/>
      <c r="FS82" s="296"/>
      <c r="FT82" s="297"/>
      <c r="FU82" s="297"/>
    </row>
    <row r="83" spans="2:177" s="234" customFormat="1" ht="12">
      <c r="B83" s="235"/>
      <c r="C83" s="262"/>
      <c r="D83" s="262"/>
      <c r="E83" s="262"/>
      <c r="F83" s="263"/>
      <c r="G83" s="263"/>
      <c r="H83" s="264"/>
      <c r="I83" s="263"/>
      <c r="J83" s="263"/>
      <c r="K83" s="264"/>
      <c r="L83" s="264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82"/>
      <c r="AB83" s="282"/>
      <c r="AC83" s="262"/>
      <c r="AD83" s="262"/>
      <c r="AE83" s="262"/>
      <c r="AF83" s="262"/>
      <c r="AG83" s="262"/>
      <c r="AH83" s="262"/>
      <c r="AI83" s="262"/>
      <c r="AJ83" s="262"/>
      <c r="AK83" s="262"/>
      <c r="AL83" s="262"/>
      <c r="AM83" s="262"/>
      <c r="AN83" s="262"/>
      <c r="AO83" s="262"/>
      <c r="AP83" s="262"/>
      <c r="AQ83" s="262"/>
      <c r="AR83" s="262"/>
      <c r="AS83" s="262"/>
      <c r="AT83" s="262"/>
      <c r="AU83" s="262"/>
      <c r="AV83" s="262"/>
      <c r="AW83" s="262"/>
      <c r="AX83" s="262"/>
      <c r="AY83" s="262"/>
      <c r="AZ83" s="262"/>
      <c r="BA83" s="262"/>
      <c r="BB83" s="262"/>
      <c r="BC83" s="262"/>
      <c r="BD83" s="262"/>
      <c r="BE83" s="262"/>
      <c r="BF83" s="262"/>
      <c r="BG83" s="262"/>
      <c r="BH83" s="262"/>
      <c r="BI83" s="262"/>
      <c r="BJ83" s="262"/>
      <c r="BK83" s="262"/>
      <c r="BL83" s="262"/>
      <c r="BM83" s="262"/>
      <c r="BN83" s="262"/>
      <c r="BO83" s="262"/>
      <c r="BP83" s="262"/>
      <c r="BQ83" s="262"/>
      <c r="BR83" s="262"/>
      <c r="BS83" s="262"/>
      <c r="BT83" s="262"/>
      <c r="BU83" s="262"/>
      <c r="BV83" s="262"/>
      <c r="BW83" s="262"/>
      <c r="BX83" s="262"/>
      <c r="BY83" s="262"/>
      <c r="BZ83" s="262"/>
      <c r="CA83" s="262"/>
      <c r="CB83" s="262"/>
      <c r="CC83" s="262"/>
      <c r="CD83" s="262"/>
      <c r="CE83" s="262"/>
      <c r="CF83" s="262"/>
      <c r="CG83" s="262"/>
      <c r="CH83" s="262"/>
      <c r="CI83" s="262"/>
      <c r="CJ83" s="262"/>
      <c r="CK83" s="262"/>
      <c r="CL83" s="262"/>
      <c r="CM83" s="262"/>
      <c r="CN83" s="262"/>
      <c r="CO83" s="262"/>
      <c r="CP83" s="262"/>
      <c r="CQ83" s="262"/>
      <c r="CR83" s="262"/>
      <c r="CS83" s="262"/>
      <c r="CT83" s="262"/>
      <c r="CU83" s="262"/>
      <c r="CV83" s="262"/>
      <c r="CW83" s="262"/>
      <c r="CX83" s="262"/>
      <c r="CY83" s="262"/>
      <c r="CZ83" s="262"/>
      <c r="DA83" s="262"/>
      <c r="DB83" s="262"/>
      <c r="DC83" s="262"/>
      <c r="DD83" s="262"/>
      <c r="DE83" s="262"/>
      <c r="DF83" s="262"/>
      <c r="DG83" s="262"/>
      <c r="DH83" s="262"/>
      <c r="DI83" s="262"/>
      <c r="DJ83" s="262"/>
      <c r="DK83" s="262"/>
      <c r="DL83" s="262"/>
      <c r="DM83" s="262"/>
      <c r="DN83" s="262"/>
      <c r="DO83" s="262"/>
      <c r="DP83" s="262"/>
      <c r="DQ83" s="262"/>
      <c r="DR83" s="262"/>
      <c r="DS83" s="262"/>
      <c r="DT83" s="262"/>
      <c r="DU83" s="262"/>
      <c r="DV83" s="262"/>
      <c r="DW83" s="262"/>
      <c r="DX83" s="262"/>
      <c r="DY83" s="262"/>
      <c r="DZ83" s="262"/>
      <c r="EA83" s="262"/>
      <c r="EB83" s="262"/>
      <c r="EC83" s="262"/>
      <c r="ED83" s="262"/>
      <c r="EE83" s="262"/>
      <c r="EF83" s="262"/>
      <c r="EG83" s="262"/>
      <c r="EH83" s="262"/>
      <c r="EI83" s="262"/>
      <c r="EJ83" s="262"/>
      <c r="EK83" s="262"/>
      <c r="EL83" s="262"/>
      <c r="EM83" s="262"/>
      <c r="EN83" s="262"/>
      <c r="EO83" s="296"/>
      <c r="EP83" s="262"/>
      <c r="EQ83" s="262"/>
      <c r="ER83" s="262"/>
      <c r="ES83" s="262"/>
      <c r="ET83" s="262"/>
      <c r="EU83" s="262"/>
      <c r="EV83" s="262"/>
      <c r="EW83" s="262"/>
      <c r="EX83" s="262"/>
      <c r="EY83" s="262"/>
      <c r="EZ83" s="262"/>
      <c r="FA83" s="262"/>
      <c r="FB83" s="262"/>
      <c r="FC83" s="262"/>
      <c r="FD83" s="262"/>
      <c r="FE83" s="262"/>
      <c r="FF83" s="262"/>
      <c r="FG83" s="262"/>
      <c r="FH83" s="262"/>
      <c r="FI83" s="262"/>
      <c r="FJ83" s="262"/>
      <c r="FK83" s="262"/>
      <c r="FL83" s="262"/>
      <c r="FM83" s="262"/>
      <c r="FN83" s="262"/>
      <c r="FO83" s="262"/>
      <c r="FP83" s="262"/>
      <c r="FQ83" s="262"/>
      <c r="FR83" s="262"/>
      <c r="FS83" s="296"/>
      <c r="FT83" s="297"/>
      <c r="FU83" s="297"/>
    </row>
    <row r="84" spans="2:177" s="234" customFormat="1" ht="12">
      <c r="B84" s="235"/>
      <c r="C84" s="262"/>
      <c r="D84" s="262"/>
      <c r="E84" s="262"/>
      <c r="F84" s="263"/>
      <c r="G84" s="263"/>
      <c r="H84" s="264"/>
      <c r="I84" s="263"/>
      <c r="J84" s="263"/>
      <c r="K84" s="264"/>
      <c r="L84" s="264"/>
      <c r="M84" s="262"/>
      <c r="N84" s="262"/>
      <c r="O84" s="262"/>
      <c r="P84" s="262"/>
      <c r="Q84" s="262"/>
      <c r="R84" s="262"/>
      <c r="S84" s="262"/>
      <c r="T84" s="262"/>
      <c r="U84" s="262"/>
      <c r="V84" s="262"/>
      <c r="W84" s="262"/>
      <c r="X84" s="262"/>
      <c r="Y84" s="262"/>
      <c r="Z84" s="262"/>
      <c r="AA84" s="282"/>
      <c r="AB84" s="282"/>
      <c r="AC84" s="262"/>
      <c r="AD84" s="262"/>
      <c r="AE84" s="262"/>
      <c r="AF84" s="262"/>
      <c r="AG84" s="262"/>
      <c r="AH84" s="262"/>
      <c r="AI84" s="262"/>
      <c r="AJ84" s="262"/>
      <c r="AK84" s="262"/>
      <c r="AL84" s="262"/>
      <c r="AM84" s="262"/>
      <c r="AN84" s="262"/>
      <c r="AO84" s="262"/>
      <c r="AP84" s="262"/>
      <c r="AQ84" s="262"/>
      <c r="AR84" s="262"/>
      <c r="AS84" s="262"/>
      <c r="AT84" s="262"/>
      <c r="AU84" s="262"/>
      <c r="AV84" s="262"/>
      <c r="AW84" s="262"/>
      <c r="AX84" s="262"/>
      <c r="AY84" s="262"/>
      <c r="AZ84" s="262"/>
      <c r="BA84" s="262"/>
      <c r="BB84" s="262"/>
      <c r="BC84" s="262"/>
      <c r="BD84" s="262"/>
      <c r="BE84" s="262"/>
      <c r="BF84" s="262"/>
      <c r="BG84" s="262"/>
      <c r="BH84" s="262"/>
      <c r="BI84" s="262"/>
      <c r="BJ84" s="262"/>
      <c r="BK84" s="262"/>
      <c r="BL84" s="262"/>
      <c r="BM84" s="262"/>
      <c r="BN84" s="262"/>
      <c r="BO84" s="262"/>
      <c r="BP84" s="262"/>
      <c r="BQ84" s="262"/>
      <c r="BR84" s="262"/>
      <c r="BS84" s="262"/>
      <c r="BT84" s="262"/>
      <c r="BU84" s="262"/>
      <c r="BV84" s="262"/>
      <c r="BW84" s="262"/>
      <c r="BX84" s="262"/>
      <c r="BY84" s="262"/>
      <c r="BZ84" s="262"/>
      <c r="CA84" s="262"/>
      <c r="CB84" s="262"/>
      <c r="CC84" s="262"/>
      <c r="CD84" s="262"/>
      <c r="CE84" s="262"/>
      <c r="CF84" s="262"/>
      <c r="CG84" s="262"/>
      <c r="CH84" s="262"/>
      <c r="CI84" s="262"/>
      <c r="CJ84" s="262"/>
      <c r="CK84" s="262"/>
      <c r="CL84" s="262"/>
      <c r="CM84" s="262"/>
      <c r="CN84" s="262"/>
      <c r="CO84" s="262"/>
      <c r="CP84" s="262"/>
      <c r="CQ84" s="262"/>
      <c r="CR84" s="262"/>
      <c r="CS84" s="262"/>
      <c r="CT84" s="262"/>
      <c r="CU84" s="262"/>
      <c r="CV84" s="262"/>
      <c r="CW84" s="262"/>
      <c r="CX84" s="262"/>
      <c r="CY84" s="262"/>
      <c r="CZ84" s="262"/>
      <c r="DA84" s="262"/>
      <c r="DB84" s="262"/>
      <c r="DC84" s="262"/>
      <c r="DD84" s="262"/>
      <c r="DE84" s="262"/>
      <c r="DF84" s="262"/>
      <c r="DG84" s="262"/>
      <c r="DH84" s="262"/>
      <c r="DI84" s="262"/>
      <c r="DJ84" s="262"/>
      <c r="DK84" s="262"/>
      <c r="DL84" s="262"/>
      <c r="DM84" s="262"/>
      <c r="DN84" s="262"/>
      <c r="DO84" s="262"/>
      <c r="DP84" s="262"/>
      <c r="DQ84" s="262"/>
      <c r="DR84" s="262"/>
      <c r="DS84" s="262"/>
      <c r="DT84" s="262"/>
      <c r="DU84" s="262"/>
      <c r="DV84" s="262"/>
      <c r="DW84" s="262"/>
      <c r="DX84" s="262"/>
      <c r="DY84" s="262"/>
      <c r="DZ84" s="262"/>
      <c r="EA84" s="262"/>
      <c r="EB84" s="262"/>
      <c r="EC84" s="262"/>
      <c r="ED84" s="262"/>
      <c r="EE84" s="262"/>
      <c r="EF84" s="262"/>
      <c r="EG84" s="262"/>
      <c r="EH84" s="262"/>
      <c r="EI84" s="262"/>
      <c r="EJ84" s="262"/>
      <c r="EK84" s="262"/>
      <c r="EL84" s="262"/>
      <c r="EM84" s="262"/>
      <c r="EN84" s="262"/>
      <c r="EO84" s="296"/>
      <c r="EP84" s="262"/>
      <c r="EQ84" s="262"/>
      <c r="ER84" s="262"/>
      <c r="ES84" s="262"/>
      <c r="ET84" s="262"/>
      <c r="EU84" s="262"/>
      <c r="EV84" s="262"/>
      <c r="EW84" s="262"/>
      <c r="EX84" s="262"/>
      <c r="EY84" s="262"/>
      <c r="EZ84" s="262"/>
      <c r="FA84" s="262"/>
      <c r="FB84" s="262"/>
      <c r="FC84" s="262"/>
      <c r="FD84" s="262"/>
      <c r="FE84" s="262"/>
      <c r="FF84" s="262"/>
      <c r="FG84" s="262"/>
      <c r="FH84" s="262"/>
      <c r="FI84" s="262"/>
      <c r="FJ84" s="262"/>
      <c r="FK84" s="262"/>
      <c r="FL84" s="262"/>
      <c r="FM84" s="262"/>
      <c r="FN84" s="262"/>
      <c r="FO84" s="262"/>
      <c r="FP84" s="262"/>
      <c r="FQ84" s="262"/>
      <c r="FR84" s="262"/>
      <c r="FS84" s="296"/>
      <c r="FT84" s="297"/>
      <c r="FU84" s="297"/>
    </row>
    <row r="85" spans="2:177" s="234" customFormat="1" ht="12">
      <c r="B85" s="235"/>
      <c r="C85" s="262"/>
      <c r="D85" s="262"/>
      <c r="E85" s="262"/>
      <c r="F85" s="263"/>
      <c r="G85" s="263"/>
      <c r="H85" s="264"/>
      <c r="I85" s="263"/>
      <c r="J85" s="263"/>
      <c r="K85" s="264"/>
      <c r="L85" s="264"/>
      <c r="M85" s="262"/>
      <c r="N85" s="262"/>
      <c r="O85" s="262"/>
      <c r="P85" s="262"/>
      <c r="Q85" s="262"/>
      <c r="R85" s="262"/>
      <c r="S85" s="262"/>
      <c r="T85" s="262"/>
      <c r="U85" s="262"/>
      <c r="V85" s="262"/>
      <c r="W85" s="262"/>
      <c r="X85" s="262"/>
      <c r="Y85" s="262"/>
      <c r="Z85" s="262"/>
      <c r="AA85" s="282"/>
      <c r="AB85" s="282"/>
      <c r="AC85" s="262"/>
      <c r="AD85" s="262"/>
      <c r="AE85" s="262"/>
      <c r="AF85" s="262"/>
      <c r="AG85" s="262"/>
      <c r="AH85" s="262"/>
      <c r="AI85" s="262"/>
      <c r="AJ85" s="262"/>
      <c r="AK85" s="262"/>
      <c r="AL85" s="262"/>
      <c r="AM85" s="262"/>
      <c r="AN85" s="262"/>
      <c r="AO85" s="262"/>
      <c r="AP85" s="262"/>
      <c r="AQ85" s="262"/>
      <c r="AR85" s="262"/>
      <c r="AS85" s="262"/>
      <c r="AT85" s="262"/>
      <c r="AU85" s="262"/>
      <c r="AV85" s="262"/>
      <c r="AW85" s="262"/>
      <c r="AX85" s="262"/>
      <c r="AY85" s="262"/>
      <c r="AZ85" s="262"/>
      <c r="BA85" s="262"/>
      <c r="BB85" s="262"/>
      <c r="BC85" s="262"/>
      <c r="BD85" s="262"/>
      <c r="BE85" s="262"/>
      <c r="BF85" s="262"/>
      <c r="BG85" s="262"/>
      <c r="BH85" s="262"/>
      <c r="BI85" s="262"/>
      <c r="BJ85" s="262"/>
      <c r="BK85" s="262"/>
      <c r="BL85" s="262"/>
      <c r="BM85" s="262"/>
      <c r="BN85" s="262"/>
      <c r="BO85" s="262"/>
      <c r="BP85" s="262"/>
      <c r="BQ85" s="262"/>
      <c r="BR85" s="262"/>
      <c r="BS85" s="262"/>
      <c r="BT85" s="262"/>
      <c r="BU85" s="262"/>
      <c r="BV85" s="262"/>
      <c r="BW85" s="262"/>
      <c r="BX85" s="262"/>
      <c r="BY85" s="262"/>
      <c r="BZ85" s="262"/>
      <c r="CA85" s="262"/>
      <c r="CB85" s="262"/>
      <c r="CC85" s="262"/>
      <c r="CD85" s="262"/>
      <c r="CE85" s="262"/>
      <c r="CF85" s="262"/>
      <c r="CG85" s="262"/>
      <c r="CH85" s="262"/>
      <c r="CI85" s="262"/>
      <c r="CJ85" s="262"/>
      <c r="CK85" s="262"/>
      <c r="CL85" s="262"/>
      <c r="CM85" s="262"/>
      <c r="CN85" s="262"/>
      <c r="CO85" s="262"/>
      <c r="CP85" s="262"/>
      <c r="CQ85" s="262"/>
      <c r="CR85" s="262"/>
      <c r="CS85" s="262"/>
      <c r="CT85" s="262"/>
      <c r="CU85" s="262"/>
      <c r="CV85" s="262"/>
      <c r="CW85" s="262"/>
      <c r="CX85" s="262"/>
      <c r="CY85" s="262"/>
      <c r="CZ85" s="262"/>
      <c r="DA85" s="262"/>
      <c r="DB85" s="262"/>
      <c r="DC85" s="262"/>
      <c r="DD85" s="262"/>
      <c r="DE85" s="262"/>
      <c r="DF85" s="262"/>
      <c r="DG85" s="262"/>
      <c r="DH85" s="262"/>
      <c r="DI85" s="262"/>
      <c r="DJ85" s="262"/>
      <c r="DK85" s="262"/>
      <c r="DL85" s="262"/>
      <c r="DM85" s="262"/>
      <c r="DN85" s="262"/>
      <c r="DO85" s="262"/>
      <c r="DP85" s="262"/>
      <c r="DQ85" s="262"/>
      <c r="DR85" s="262"/>
      <c r="DS85" s="262"/>
      <c r="DT85" s="262"/>
      <c r="DU85" s="262"/>
      <c r="DV85" s="262"/>
      <c r="DW85" s="262"/>
      <c r="DX85" s="262"/>
      <c r="DY85" s="262"/>
      <c r="DZ85" s="262"/>
      <c r="EA85" s="262"/>
      <c r="EB85" s="262"/>
      <c r="EC85" s="262"/>
      <c r="ED85" s="262"/>
      <c r="EE85" s="262"/>
      <c r="EF85" s="262"/>
      <c r="EG85" s="262"/>
      <c r="EH85" s="262"/>
      <c r="EI85" s="262"/>
      <c r="EJ85" s="262"/>
      <c r="EK85" s="262"/>
      <c r="EL85" s="262"/>
      <c r="EM85" s="262"/>
      <c r="EN85" s="262"/>
      <c r="EO85" s="296"/>
      <c r="EP85" s="262"/>
      <c r="EQ85" s="262"/>
      <c r="ER85" s="262"/>
      <c r="ES85" s="262"/>
      <c r="ET85" s="262"/>
      <c r="EU85" s="262"/>
      <c r="EV85" s="262"/>
      <c r="EW85" s="262"/>
      <c r="EX85" s="262"/>
      <c r="EY85" s="262"/>
      <c r="EZ85" s="262"/>
      <c r="FA85" s="262"/>
      <c r="FB85" s="262"/>
      <c r="FC85" s="262"/>
      <c r="FD85" s="262"/>
      <c r="FE85" s="262"/>
      <c r="FF85" s="262"/>
      <c r="FG85" s="262"/>
      <c r="FH85" s="262"/>
      <c r="FI85" s="262"/>
      <c r="FJ85" s="262"/>
      <c r="FK85" s="262"/>
      <c r="FL85" s="262"/>
      <c r="FM85" s="262"/>
      <c r="FN85" s="262"/>
      <c r="FO85" s="262"/>
      <c r="FP85" s="262"/>
      <c r="FQ85" s="262"/>
      <c r="FR85" s="262"/>
      <c r="FS85" s="296"/>
      <c r="FT85" s="297"/>
      <c r="FU85" s="297"/>
    </row>
    <row r="86" spans="2:177" s="234" customFormat="1" ht="12">
      <c r="B86" s="235"/>
      <c r="C86" s="262"/>
      <c r="D86" s="262"/>
      <c r="E86" s="262"/>
      <c r="F86" s="263"/>
      <c r="G86" s="263"/>
      <c r="H86" s="264"/>
      <c r="I86" s="263"/>
      <c r="J86" s="263"/>
      <c r="K86" s="264"/>
      <c r="L86" s="264"/>
      <c r="M86" s="262"/>
      <c r="N86" s="262"/>
      <c r="O86" s="262"/>
      <c r="P86" s="262"/>
      <c r="Q86" s="262"/>
      <c r="R86" s="262"/>
      <c r="S86" s="262"/>
      <c r="T86" s="262"/>
      <c r="U86" s="262"/>
      <c r="V86" s="262"/>
      <c r="W86" s="262"/>
      <c r="X86" s="262"/>
      <c r="Y86" s="262"/>
      <c r="Z86" s="262"/>
      <c r="AA86" s="282"/>
      <c r="AB86" s="282"/>
      <c r="AC86" s="262"/>
      <c r="AD86" s="262"/>
      <c r="AE86" s="262"/>
      <c r="AF86" s="262"/>
      <c r="AG86" s="262"/>
      <c r="AH86" s="262"/>
      <c r="AI86" s="262"/>
      <c r="AJ86" s="262"/>
      <c r="AK86" s="262"/>
      <c r="AL86" s="262"/>
      <c r="AM86" s="262"/>
      <c r="AN86" s="262"/>
      <c r="AO86" s="262"/>
      <c r="AP86" s="262"/>
      <c r="AQ86" s="262"/>
      <c r="AR86" s="262"/>
      <c r="AS86" s="262"/>
      <c r="AT86" s="262"/>
      <c r="AU86" s="262"/>
      <c r="AV86" s="262"/>
      <c r="AW86" s="262"/>
      <c r="AX86" s="262"/>
      <c r="AY86" s="262"/>
      <c r="AZ86" s="262"/>
      <c r="BA86" s="262"/>
      <c r="BB86" s="262"/>
      <c r="BC86" s="262"/>
      <c r="BD86" s="262"/>
      <c r="BE86" s="262"/>
      <c r="BF86" s="262"/>
      <c r="BG86" s="262"/>
      <c r="BH86" s="262"/>
      <c r="BI86" s="262"/>
      <c r="BJ86" s="262"/>
      <c r="BK86" s="262"/>
      <c r="BL86" s="262"/>
      <c r="BM86" s="262"/>
      <c r="BN86" s="262"/>
      <c r="BO86" s="262"/>
      <c r="BP86" s="262"/>
      <c r="BQ86" s="262"/>
      <c r="BR86" s="262"/>
      <c r="BS86" s="262"/>
      <c r="BT86" s="262"/>
      <c r="BU86" s="262"/>
      <c r="BV86" s="262"/>
      <c r="BW86" s="262"/>
      <c r="BX86" s="262"/>
      <c r="BY86" s="262"/>
      <c r="BZ86" s="262"/>
      <c r="CA86" s="262"/>
      <c r="CB86" s="262"/>
      <c r="CC86" s="262"/>
      <c r="CD86" s="262"/>
      <c r="CE86" s="262"/>
      <c r="CF86" s="262"/>
      <c r="CG86" s="262"/>
      <c r="CH86" s="262"/>
      <c r="CI86" s="262"/>
      <c r="CJ86" s="262"/>
      <c r="CK86" s="262"/>
      <c r="CL86" s="262"/>
      <c r="CM86" s="262"/>
      <c r="CN86" s="262"/>
      <c r="CO86" s="262"/>
      <c r="CP86" s="262"/>
      <c r="CQ86" s="262"/>
      <c r="CR86" s="262"/>
      <c r="CS86" s="262"/>
      <c r="CT86" s="262"/>
      <c r="CU86" s="262"/>
      <c r="CV86" s="262"/>
      <c r="CW86" s="262"/>
      <c r="CX86" s="262"/>
      <c r="CY86" s="262"/>
      <c r="CZ86" s="262"/>
      <c r="DA86" s="262"/>
      <c r="DB86" s="262"/>
      <c r="DC86" s="262"/>
      <c r="DD86" s="262"/>
      <c r="DE86" s="262"/>
      <c r="DF86" s="262"/>
      <c r="DG86" s="262"/>
      <c r="DH86" s="262"/>
      <c r="DI86" s="262"/>
      <c r="DJ86" s="262"/>
      <c r="DK86" s="262"/>
      <c r="DL86" s="262"/>
      <c r="DM86" s="262"/>
      <c r="DN86" s="262"/>
      <c r="DO86" s="262"/>
      <c r="DP86" s="262"/>
      <c r="DQ86" s="262"/>
      <c r="DR86" s="262"/>
      <c r="DS86" s="262"/>
      <c r="DT86" s="262"/>
      <c r="DU86" s="262"/>
      <c r="DV86" s="262"/>
      <c r="DW86" s="262"/>
      <c r="DX86" s="262"/>
      <c r="DY86" s="262"/>
      <c r="DZ86" s="262"/>
      <c r="EA86" s="262"/>
      <c r="EB86" s="262"/>
      <c r="EC86" s="262"/>
      <c r="ED86" s="262"/>
      <c r="EE86" s="262"/>
      <c r="EF86" s="262"/>
      <c r="EG86" s="262"/>
      <c r="EH86" s="262"/>
      <c r="EI86" s="262"/>
      <c r="EJ86" s="262"/>
      <c r="EK86" s="262"/>
      <c r="EL86" s="262"/>
      <c r="EM86" s="262"/>
      <c r="EN86" s="262"/>
      <c r="EO86" s="296"/>
      <c r="EP86" s="262"/>
      <c r="EQ86" s="262"/>
      <c r="ER86" s="262"/>
      <c r="ES86" s="262"/>
      <c r="ET86" s="262"/>
      <c r="EU86" s="262"/>
      <c r="EV86" s="262"/>
      <c r="EW86" s="262"/>
      <c r="EX86" s="262"/>
      <c r="EY86" s="262"/>
      <c r="EZ86" s="262"/>
      <c r="FA86" s="262"/>
      <c r="FB86" s="262"/>
      <c r="FC86" s="262"/>
      <c r="FD86" s="262"/>
      <c r="FE86" s="262"/>
      <c r="FF86" s="262"/>
      <c r="FG86" s="262"/>
      <c r="FH86" s="262"/>
      <c r="FI86" s="262"/>
      <c r="FJ86" s="262"/>
      <c r="FK86" s="262"/>
      <c r="FL86" s="262"/>
      <c r="FM86" s="262"/>
      <c r="FN86" s="262"/>
      <c r="FO86" s="262"/>
      <c r="FP86" s="262"/>
      <c r="FQ86" s="262"/>
      <c r="FR86" s="262"/>
      <c r="FS86" s="296"/>
      <c r="FT86" s="297"/>
      <c r="FU86" s="297"/>
    </row>
    <row r="87" spans="2:177" s="234" customFormat="1" ht="12">
      <c r="B87" s="235"/>
      <c r="C87" s="262"/>
      <c r="D87" s="262"/>
      <c r="E87" s="262"/>
      <c r="F87" s="263"/>
      <c r="G87" s="263"/>
      <c r="H87" s="264"/>
      <c r="I87" s="263"/>
      <c r="J87" s="263"/>
      <c r="K87" s="264"/>
      <c r="L87" s="264"/>
      <c r="M87" s="262"/>
      <c r="N87" s="262"/>
      <c r="O87" s="262"/>
      <c r="P87" s="262"/>
      <c r="Q87" s="262"/>
      <c r="R87" s="262"/>
      <c r="S87" s="262"/>
      <c r="T87" s="262"/>
      <c r="U87" s="262"/>
      <c r="V87" s="262"/>
      <c r="W87" s="262"/>
      <c r="X87" s="262"/>
      <c r="Y87" s="262"/>
      <c r="Z87" s="262"/>
      <c r="AA87" s="282"/>
      <c r="AB87" s="282"/>
      <c r="AC87" s="262"/>
      <c r="AD87" s="262"/>
      <c r="AE87" s="262"/>
      <c r="AF87" s="262"/>
      <c r="AG87" s="262"/>
      <c r="AH87" s="262"/>
      <c r="AI87" s="262"/>
      <c r="AJ87" s="262"/>
      <c r="AK87" s="262"/>
      <c r="AL87" s="262"/>
      <c r="AM87" s="262"/>
      <c r="AN87" s="262"/>
      <c r="AO87" s="262"/>
      <c r="AP87" s="262"/>
      <c r="AQ87" s="262"/>
      <c r="AR87" s="262"/>
      <c r="AS87" s="262"/>
      <c r="AT87" s="262"/>
      <c r="AU87" s="262"/>
      <c r="AV87" s="262"/>
      <c r="AW87" s="262"/>
      <c r="AX87" s="262"/>
      <c r="AY87" s="262"/>
      <c r="AZ87" s="262"/>
      <c r="BA87" s="262"/>
      <c r="BB87" s="262"/>
      <c r="BC87" s="262"/>
      <c r="BD87" s="262"/>
      <c r="BE87" s="262"/>
      <c r="BF87" s="262"/>
      <c r="BG87" s="262"/>
      <c r="BH87" s="262"/>
      <c r="BI87" s="262"/>
      <c r="BJ87" s="262"/>
      <c r="BK87" s="262"/>
      <c r="BL87" s="262"/>
      <c r="BM87" s="262"/>
      <c r="BN87" s="262"/>
      <c r="BO87" s="262"/>
      <c r="BP87" s="262"/>
      <c r="BQ87" s="262"/>
      <c r="BR87" s="262"/>
      <c r="BS87" s="262"/>
      <c r="BT87" s="262"/>
      <c r="BU87" s="262"/>
      <c r="BV87" s="262"/>
      <c r="BW87" s="262"/>
      <c r="BX87" s="262"/>
      <c r="BY87" s="262"/>
      <c r="BZ87" s="262"/>
      <c r="CA87" s="262"/>
      <c r="CB87" s="262"/>
      <c r="CC87" s="262"/>
      <c r="CD87" s="262"/>
      <c r="CE87" s="262"/>
      <c r="CF87" s="262"/>
      <c r="CG87" s="262"/>
      <c r="CH87" s="262"/>
      <c r="CI87" s="262"/>
      <c r="CJ87" s="262"/>
      <c r="CK87" s="262"/>
      <c r="CL87" s="262"/>
      <c r="CM87" s="262"/>
      <c r="CN87" s="262"/>
      <c r="CO87" s="262"/>
      <c r="CP87" s="262"/>
      <c r="CQ87" s="262"/>
      <c r="CR87" s="262"/>
      <c r="CS87" s="262"/>
      <c r="CT87" s="262"/>
      <c r="CU87" s="262"/>
      <c r="CV87" s="262"/>
      <c r="CW87" s="262"/>
      <c r="CX87" s="262"/>
      <c r="CY87" s="262"/>
      <c r="CZ87" s="262"/>
      <c r="DA87" s="262"/>
      <c r="DB87" s="262"/>
      <c r="DC87" s="262"/>
      <c r="DD87" s="262"/>
      <c r="DE87" s="262"/>
      <c r="DF87" s="262"/>
      <c r="DG87" s="262"/>
      <c r="DH87" s="262"/>
      <c r="DI87" s="262"/>
      <c r="DJ87" s="262"/>
      <c r="DK87" s="262"/>
      <c r="DL87" s="262"/>
      <c r="DM87" s="262"/>
      <c r="DN87" s="262"/>
      <c r="DO87" s="262"/>
      <c r="DP87" s="262"/>
      <c r="DQ87" s="262"/>
      <c r="DR87" s="262"/>
      <c r="DS87" s="262"/>
      <c r="DT87" s="262"/>
      <c r="DU87" s="262"/>
      <c r="DV87" s="262"/>
      <c r="DW87" s="262"/>
      <c r="DX87" s="262"/>
      <c r="DY87" s="262"/>
      <c r="DZ87" s="262"/>
      <c r="EA87" s="262"/>
      <c r="EB87" s="262"/>
      <c r="EC87" s="262"/>
      <c r="ED87" s="262"/>
      <c r="EE87" s="262"/>
      <c r="EF87" s="262"/>
      <c r="EG87" s="262"/>
      <c r="EH87" s="262"/>
      <c r="EI87" s="262"/>
      <c r="EJ87" s="262"/>
      <c r="EK87" s="262"/>
      <c r="EL87" s="262"/>
      <c r="EM87" s="262"/>
      <c r="EN87" s="262"/>
      <c r="EO87" s="296"/>
      <c r="EP87" s="262"/>
      <c r="EQ87" s="262"/>
      <c r="ER87" s="262"/>
      <c r="ES87" s="262"/>
      <c r="ET87" s="262"/>
      <c r="EU87" s="262"/>
      <c r="EV87" s="262"/>
      <c r="EW87" s="262"/>
      <c r="EX87" s="262"/>
      <c r="EY87" s="262"/>
      <c r="EZ87" s="262"/>
      <c r="FA87" s="262"/>
      <c r="FB87" s="262"/>
      <c r="FC87" s="262"/>
      <c r="FD87" s="262"/>
      <c r="FE87" s="262"/>
      <c r="FF87" s="262"/>
      <c r="FG87" s="262"/>
      <c r="FH87" s="262"/>
      <c r="FI87" s="262"/>
      <c r="FJ87" s="262"/>
      <c r="FK87" s="262"/>
      <c r="FL87" s="262"/>
      <c r="FM87" s="262"/>
      <c r="FN87" s="262"/>
      <c r="FO87" s="262"/>
      <c r="FP87" s="262"/>
      <c r="FQ87" s="262"/>
      <c r="FR87" s="262"/>
      <c r="FS87" s="296"/>
      <c r="FT87" s="297"/>
      <c r="FU87" s="297"/>
    </row>
    <row r="88" spans="2:177" s="234" customFormat="1" ht="12">
      <c r="B88" s="235"/>
      <c r="C88" s="262"/>
      <c r="D88" s="262"/>
      <c r="E88" s="262"/>
      <c r="F88" s="263"/>
      <c r="G88" s="263"/>
      <c r="H88" s="264"/>
      <c r="I88" s="263"/>
      <c r="J88" s="263"/>
      <c r="K88" s="264"/>
      <c r="L88" s="264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82"/>
      <c r="AB88" s="282"/>
      <c r="AC88" s="262"/>
      <c r="AD88" s="262"/>
      <c r="AE88" s="262"/>
      <c r="AF88" s="262"/>
      <c r="AG88" s="262"/>
      <c r="AH88" s="262"/>
      <c r="AI88" s="262"/>
      <c r="AJ88" s="262"/>
      <c r="AK88" s="262"/>
      <c r="AL88" s="262"/>
      <c r="AM88" s="262"/>
      <c r="AN88" s="262"/>
      <c r="AO88" s="262"/>
      <c r="AP88" s="262"/>
      <c r="AQ88" s="262"/>
      <c r="AR88" s="262"/>
      <c r="AS88" s="262"/>
      <c r="AT88" s="262"/>
      <c r="AU88" s="262"/>
      <c r="AV88" s="262"/>
      <c r="AW88" s="262"/>
      <c r="AX88" s="262"/>
      <c r="AY88" s="262"/>
      <c r="AZ88" s="262"/>
      <c r="BA88" s="262"/>
      <c r="BB88" s="262"/>
      <c r="BC88" s="262"/>
      <c r="BD88" s="262"/>
      <c r="BE88" s="262"/>
      <c r="BF88" s="262"/>
      <c r="BG88" s="262"/>
      <c r="BH88" s="262"/>
      <c r="BI88" s="262"/>
      <c r="BJ88" s="262"/>
      <c r="BK88" s="262"/>
      <c r="BL88" s="262"/>
      <c r="BM88" s="262"/>
      <c r="BN88" s="262"/>
      <c r="BO88" s="262"/>
      <c r="BP88" s="262"/>
      <c r="BQ88" s="262"/>
      <c r="BR88" s="262"/>
      <c r="BS88" s="262"/>
      <c r="BT88" s="262"/>
      <c r="BU88" s="262"/>
      <c r="BV88" s="262"/>
      <c r="BW88" s="262"/>
      <c r="BX88" s="262"/>
      <c r="BY88" s="262"/>
      <c r="BZ88" s="262"/>
      <c r="CA88" s="262"/>
      <c r="CB88" s="262"/>
      <c r="CC88" s="262"/>
      <c r="CD88" s="262"/>
      <c r="CE88" s="262"/>
      <c r="CF88" s="262"/>
      <c r="CG88" s="262"/>
      <c r="CH88" s="262"/>
      <c r="CI88" s="262"/>
      <c r="CJ88" s="262"/>
      <c r="CK88" s="262"/>
      <c r="CL88" s="262"/>
      <c r="CM88" s="262"/>
      <c r="CN88" s="262"/>
      <c r="CO88" s="262"/>
      <c r="CP88" s="262"/>
      <c r="CQ88" s="262"/>
      <c r="CR88" s="262"/>
      <c r="CS88" s="262"/>
      <c r="CT88" s="262"/>
      <c r="CU88" s="262"/>
      <c r="CV88" s="262"/>
      <c r="CW88" s="262"/>
      <c r="CX88" s="262"/>
      <c r="CY88" s="262"/>
      <c r="CZ88" s="262"/>
      <c r="DA88" s="262"/>
      <c r="DB88" s="262"/>
      <c r="DC88" s="262"/>
      <c r="DD88" s="262"/>
      <c r="DE88" s="262"/>
      <c r="DF88" s="262"/>
      <c r="DG88" s="262"/>
      <c r="DH88" s="262"/>
      <c r="DI88" s="262"/>
      <c r="DJ88" s="262"/>
      <c r="DK88" s="262"/>
      <c r="DL88" s="262"/>
      <c r="DM88" s="262"/>
      <c r="DN88" s="262"/>
      <c r="DO88" s="262"/>
      <c r="DP88" s="262"/>
      <c r="DQ88" s="262"/>
      <c r="DR88" s="262"/>
      <c r="DS88" s="262"/>
      <c r="DT88" s="262"/>
      <c r="DU88" s="262"/>
      <c r="DV88" s="262"/>
      <c r="DW88" s="262"/>
      <c r="DX88" s="262"/>
      <c r="DY88" s="262"/>
      <c r="DZ88" s="262"/>
      <c r="EA88" s="262"/>
      <c r="EB88" s="262"/>
      <c r="EC88" s="262"/>
      <c r="ED88" s="262"/>
      <c r="EE88" s="262"/>
      <c r="EF88" s="262"/>
      <c r="EG88" s="262"/>
      <c r="EH88" s="262"/>
      <c r="EI88" s="262"/>
      <c r="EJ88" s="262"/>
      <c r="EK88" s="262"/>
      <c r="EL88" s="262"/>
      <c r="EM88" s="262"/>
      <c r="EN88" s="262"/>
      <c r="EO88" s="296"/>
      <c r="EP88" s="262"/>
      <c r="EQ88" s="262"/>
      <c r="ER88" s="262"/>
      <c r="ES88" s="262"/>
      <c r="ET88" s="262"/>
      <c r="EU88" s="262"/>
      <c r="EV88" s="262"/>
      <c r="EW88" s="262"/>
      <c r="EX88" s="262"/>
      <c r="EY88" s="262"/>
      <c r="EZ88" s="262"/>
      <c r="FA88" s="262"/>
      <c r="FB88" s="262"/>
      <c r="FC88" s="262"/>
      <c r="FD88" s="262"/>
      <c r="FE88" s="262"/>
      <c r="FF88" s="262"/>
      <c r="FG88" s="262"/>
      <c r="FH88" s="262"/>
      <c r="FI88" s="262"/>
      <c r="FJ88" s="262"/>
      <c r="FK88" s="262"/>
      <c r="FL88" s="262"/>
      <c r="FM88" s="262"/>
      <c r="FN88" s="262"/>
      <c r="FO88" s="262"/>
      <c r="FP88" s="262"/>
      <c r="FQ88" s="262"/>
      <c r="FR88" s="262"/>
      <c r="FS88" s="296"/>
      <c r="FT88" s="297"/>
      <c r="FU88" s="297"/>
    </row>
    <row r="89" spans="2:177" s="234" customFormat="1" ht="12">
      <c r="B89" s="235"/>
      <c r="C89" s="262"/>
      <c r="D89" s="262"/>
      <c r="E89" s="262"/>
      <c r="F89" s="263"/>
      <c r="G89" s="263"/>
      <c r="H89" s="264"/>
      <c r="I89" s="263"/>
      <c r="J89" s="263"/>
      <c r="K89" s="264"/>
      <c r="L89" s="264"/>
      <c r="M89" s="262"/>
      <c r="N89" s="262"/>
      <c r="O89" s="262"/>
      <c r="P89" s="262"/>
      <c r="Q89" s="262"/>
      <c r="R89" s="262"/>
      <c r="S89" s="262"/>
      <c r="T89" s="262"/>
      <c r="U89" s="262"/>
      <c r="V89" s="262"/>
      <c r="W89" s="262"/>
      <c r="X89" s="262"/>
      <c r="Y89" s="262"/>
      <c r="Z89" s="262"/>
      <c r="AA89" s="282"/>
      <c r="AB89" s="282"/>
      <c r="AC89" s="262"/>
      <c r="AD89" s="262"/>
      <c r="AE89" s="262"/>
      <c r="AF89" s="262"/>
      <c r="AG89" s="262"/>
      <c r="AH89" s="262"/>
      <c r="AI89" s="262"/>
      <c r="AJ89" s="262"/>
      <c r="AK89" s="262"/>
      <c r="AL89" s="262"/>
      <c r="AM89" s="262"/>
      <c r="AN89" s="262"/>
      <c r="AO89" s="262"/>
      <c r="AP89" s="262"/>
      <c r="AQ89" s="262"/>
      <c r="AR89" s="262"/>
      <c r="AS89" s="262"/>
      <c r="AT89" s="262"/>
      <c r="AU89" s="262"/>
      <c r="AV89" s="262"/>
      <c r="AW89" s="262"/>
      <c r="AX89" s="262"/>
      <c r="AY89" s="262"/>
      <c r="AZ89" s="262"/>
      <c r="BA89" s="262"/>
      <c r="BB89" s="262"/>
      <c r="BC89" s="262"/>
      <c r="BD89" s="262"/>
      <c r="BE89" s="262"/>
      <c r="BF89" s="262"/>
      <c r="BG89" s="262"/>
      <c r="BH89" s="262"/>
      <c r="BI89" s="262"/>
      <c r="BJ89" s="262"/>
      <c r="BK89" s="262"/>
      <c r="BL89" s="262"/>
      <c r="BM89" s="262"/>
      <c r="BN89" s="262"/>
      <c r="BO89" s="262"/>
      <c r="BP89" s="262"/>
      <c r="BQ89" s="262"/>
      <c r="BR89" s="262"/>
      <c r="BS89" s="262"/>
      <c r="BT89" s="262"/>
      <c r="BU89" s="262"/>
      <c r="BV89" s="262"/>
      <c r="BW89" s="262"/>
      <c r="BX89" s="262"/>
      <c r="BY89" s="262"/>
      <c r="BZ89" s="262"/>
      <c r="CA89" s="262"/>
      <c r="CB89" s="262"/>
      <c r="CC89" s="262"/>
      <c r="CD89" s="262"/>
      <c r="CE89" s="262"/>
      <c r="CF89" s="262"/>
      <c r="CG89" s="262"/>
      <c r="CH89" s="262"/>
      <c r="CI89" s="262"/>
      <c r="CJ89" s="262"/>
      <c r="CK89" s="262"/>
      <c r="CL89" s="262"/>
      <c r="CM89" s="262"/>
      <c r="CN89" s="262"/>
      <c r="CO89" s="262"/>
      <c r="CP89" s="262"/>
      <c r="CQ89" s="262"/>
      <c r="CR89" s="262"/>
      <c r="CS89" s="262"/>
      <c r="CT89" s="262"/>
      <c r="CU89" s="262"/>
      <c r="CV89" s="262"/>
      <c r="CW89" s="262"/>
      <c r="CX89" s="262"/>
      <c r="CY89" s="262"/>
      <c r="CZ89" s="262"/>
      <c r="DA89" s="262"/>
      <c r="DB89" s="262"/>
      <c r="DC89" s="262"/>
      <c r="DD89" s="262"/>
      <c r="DE89" s="262"/>
      <c r="DF89" s="262"/>
      <c r="DG89" s="262"/>
      <c r="DH89" s="262"/>
      <c r="DI89" s="262"/>
      <c r="DJ89" s="262"/>
      <c r="DK89" s="262"/>
      <c r="DL89" s="262"/>
      <c r="DM89" s="262"/>
      <c r="DN89" s="262"/>
      <c r="DO89" s="262"/>
      <c r="DP89" s="262"/>
      <c r="DQ89" s="262"/>
      <c r="DR89" s="262"/>
      <c r="DS89" s="262"/>
      <c r="DT89" s="262"/>
      <c r="DU89" s="262"/>
      <c r="DV89" s="262"/>
      <c r="DW89" s="262"/>
      <c r="DX89" s="262"/>
      <c r="DY89" s="262"/>
      <c r="DZ89" s="262"/>
      <c r="EA89" s="262"/>
      <c r="EB89" s="262"/>
      <c r="EC89" s="262"/>
      <c r="ED89" s="262"/>
      <c r="EE89" s="262"/>
      <c r="EF89" s="262"/>
      <c r="EG89" s="262"/>
      <c r="EH89" s="262"/>
      <c r="EI89" s="262"/>
      <c r="EJ89" s="262"/>
      <c r="EK89" s="262"/>
      <c r="EL89" s="262"/>
      <c r="EM89" s="262"/>
      <c r="EN89" s="262"/>
      <c r="EO89" s="296"/>
      <c r="EP89" s="262"/>
      <c r="EQ89" s="262"/>
      <c r="ER89" s="262"/>
      <c r="ES89" s="262"/>
      <c r="ET89" s="262"/>
      <c r="EU89" s="262"/>
      <c r="EV89" s="262"/>
      <c r="EW89" s="262"/>
      <c r="EX89" s="262"/>
      <c r="EY89" s="262"/>
      <c r="EZ89" s="262"/>
      <c r="FA89" s="262"/>
      <c r="FB89" s="262"/>
      <c r="FC89" s="262"/>
      <c r="FD89" s="262"/>
      <c r="FE89" s="262"/>
      <c r="FF89" s="262"/>
      <c r="FG89" s="262"/>
      <c r="FH89" s="262"/>
      <c r="FI89" s="262"/>
      <c r="FJ89" s="262"/>
      <c r="FK89" s="262"/>
      <c r="FL89" s="262"/>
      <c r="FM89" s="262"/>
      <c r="FN89" s="262"/>
      <c r="FO89" s="262"/>
      <c r="FP89" s="262"/>
      <c r="FQ89" s="262"/>
      <c r="FR89" s="262"/>
      <c r="FS89" s="296"/>
      <c r="FT89" s="297"/>
      <c r="FU89" s="297"/>
    </row>
    <row r="90" spans="2:177" s="234" customFormat="1" ht="12">
      <c r="B90" s="235"/>
      <c r="C90" s="262"/>
      <c r="D90" s="262"/>
      <c r="E90" s="262"/>
      <c r="F90" s="263"/>
      <c r="G90" s="263"/>
      <c r="H90" s="264"/>
      <c r="I90" s="263"/>
      <c r="J90" s="263"/>
      <c r="K90" s="264"/>
      <c r="L90" s="264"/>
      <c r="M90" s="262"/>
      <c r="N90" s="262"/>
      <c r="O90" s="262"/>
      <c r="P90" s="262"/>
      <c r="Q90" s="262"/>
      <c r="R90" s="262"/>
      <c r="S90" s="262"/>
      <c r="T90" s="262"/>
      <c r="U90" s="262"/>
      <c r="V90" s="262"/>
      <c r="W90" s="262"/>
      <c r="X90" s="262"/>
      <c r="Y90" s="262"/>
      <c r="Z90" s="262"/>
      <c r="AA90" s="282"/>
      <c r="AB90" s="282"/>
      <c r="AC90" s="262"/>
      <c r="AD90" s="262"/>
      <c r="AE90" s="262"/>
      <c r="AF90" s="262"/>
      <c r="AG90" s="262"/>
      <c r="AH90" s="262"/>
      <c r="AI90" s="262"/>
      <c r="AJ90" s="262"/>
      <c r="AK90" s="262"/>
      <c r="AL90" s="262"/>
      <c r="AM90" s="262"/>
      <c r="AN90" s="262"/>
      <c r="AO90" s="262"/>
      <c r="AP90" s="262"/>
      <c r="AQ90" s="262"/>
      <c r="AR90" s="262"/>
      <c r="AS90" s="262"/>
      <c r="AT90" s="262"/>
      <c r="AU90" s="262"/>
      <c r="AV90" s="262"/>
      <c r="AW90" s="262"/>
      <c r="AX90" s="262"/>
      <c r="AY90" s="262"/>
      <c r="AZ90" s="262"/>
      <c r="BA90" s="262"/>
      <c r="BB90" s="262"/>
      <c r="BC90" s="262"/>
      <c r="BD90" s="262"/>
      <c r="BE90" s="262"/>
      <c r="BF90" s="262"/>
      <c r="BG90" s="262"/>
      <c r="BH90" s="262"/>
      <c r="BI90" s="262"/>
      <c r="BJ90" s="262"/>
      <c r="BK90" s="262"/>
      <c r="BL90" s="262"/>
      <c r="BM90" s="262"/>
      <c r="BN90" s="262"/>
      <c r="BO90" s="262"/>
      <c r="BP90" s="262"/>
      <c r="BQ90" s="262"/>
      <c r="BR90" s="262"/>
      <c r="BS90" s="262"/>
      <c r="BT90" s="262"/>
      <c r="BU90" s="262"/>
      <c r="BV90" s="262"/>
      <c r="BW90" s="262"/>
      <c r="BX90" s="262"/>
      <c r="BY90" s="262"/>
      <c r="BZ90" s="262"/>
      <c r="CA90" s="262"/>
      <c r="CB90" s="262"/>
      <c r="CC90" s="262"/>
      <c r="CD90" s="262"/>
      <c r="CE90" s="262"/>
      <c r="CF90" s="262"/>
      <c r="CG90" s="262"/>
      <c r="CH90" s="262"/>
      <c r="CI90" s="262"/>
      <c r="CJ90" s="262"/>
      <c r="CK90" s="262"/>
      <c r="CL90" s="262"/>
      <c r="CM90" s="262"/>
      <c r="CN90" s="262"/>
      <c r="CO90" s="262"/>
      <c r="CP90" s="262"/>
      <c r="CQ90" s="262"/>
      <c r="CR90" s="262"/>
      <c r="CS90" s="262"/>
      <c r="CT90" s="262"/>
      <c r="CU90" s="262"/>
      <c r="CV90" s="262"/>
      <c r="CW90" s="262"/>
      <c r="CX90" s="262"/>
      <c r="CY90" s="262"/>
      <c r="CZ90" s="262"/>
      <c r="DA90" s="262"/>
      <c r="DB90" s="262"/>
      <c r="DC90" s="262"/>
      <c r="DD90" s="262"/>
      <c r="DE90" s="262"/>
      <c r="DF90" s="262"/>
      <c r="DG90" s="262"/>
      <c r="DH90" s="262"/>
      <c r="DI90" s="262"/>
      <c r="DJ90" s="262"/>
      <c r="DK90" s="262"/>
      <c r="DL90" s="262"/>
      <c r="DM90" s="262"/>
      <c r="DN90" s="262"/>
      <c r="DO90" s="262"/>
      <c r="DP90" s="262"/>
      <c r="DQ90" s="262"/>
      <c r="DR90" s="262"/>
      <c r="DS90" s="262"/>
      <c r="DT90" s="262"/>
      <c r="DU90" s="262"/>
      <c r="DV90" s="262"/>
      <c r="DW90" s="262"/>
      <c r="DX90" s="262"/>
      <c r="DY90" s="262"/>
      <c r="DZ90" s="262"/>
      <c r="EA90" s="262"/>
      <c r="EB90" s="262"/>
      <c r="EC90" s="262"/>
      <c r="ED90" s="262"/>
      <c r="EE90" s="262"/>
      <c r="EF90" s="262"/>
      <c r="EG90" s="262"/>
      <c r="EH90" s="262"/>
      <c r="EI90" s="262"/>
      <c r="EJ90" s="262"/>
      <c r="EK90" s="262"/>
      <c r="EL90" s="262"/>
      <c r="EM90" s="262"/>
      <c r="EN90" s="262"/>
      <c r="EO90" s="296"/>
      <c r="EP90" s="262"/>
      <c r="EQ90" s="262"/>
      <c r="ER90" s="262"/>
      <c r="ES90" s="262"/>
      <c r="ET90" s="262"/>
      <c r="EU90" s="262"/>
      <c r="EV90" s="262"/>
      <c r="EW90" s="262"/>
      <c r="EX90" s="262"/>
      <c r="EY90" s="262"/>
      <c r="EZ90" s="262"/>
      <c r="FA90" s="262"/>
      <c r="FB90" s="262"/>
      <c r="FC90" s="262"/>
      <c r="FD90" s="262"/>
      <c r="FE90" s="262"/>
      <c r="FF90" s="262"/>
      <c r="FG90" s="262"/>
      <c r="FH90" s="262"/>
      <c r="FI90" s="262"/>
      <c r="FJ90" s="262"/>
      <c r="FK90" s="262"/>
      <c r="FL90" s="262"/>
      <c r="FM90" s="262"/>
      <c r="FN90" s="262"/>
      <c r="FO90" s="262"/>
      <c r="FP90" s="262"/>
      <c r="FQ90" s="262"/>
      <c r="FR90" s="262"/>
      <c r="FS90" s="296"/>
      <c r="FT90" s="297"/>
      <c r="FU90" s="297"/>
    </row>
    <row r="91" spans="2:177" s="234" customFormat="1" ht="12">
      <c r="B91" s="235"/>
      <c r="C91" s="262"/>
      <c r="D91" s="262"/>
      <c r="E91" s="262"/>
      <c r="F91" s="263"/>
      <c r="G91" s="263"/>
      <c r="H91" s="264"/>
      <c r="I91" s="263"/>
      <c r="J91" s="263"/>
      <c r="K91" s="264"/>
      <c r="L91" s="264"/>
      <c r="M91" s="262"/>
      <c r="N91" s="262"/>
      <c r="O91" s="262"/>
      <c r="P91" s="262"/>
      <c r="Q91" s="262"/>
      <c r="R91" s="262"/>
      <c r="S91" s="262"/>
      <c r="T91" s="262"/>
      <c r="U91" s="262"/>
      <c r="V91" s="262"/>
      <c r="W91" s="262"/>
      <c r="X91" s="262"/>
      <c r="Y91" s="262"/>
      <c r="Z91" s="262"/>
      <c r="AA91" s="282"/>
      <c r="AB91" s="282"/>
      <c r="AC91" s="262"/>
      <c r="AD91" s="262"/>
      <c r="AE91" s="262"/>
      <c r="AF91" s="262"/>
      <c r="AG91" s="262"/>
      <c r="AH91" s="262"/>
      <c r="AI91" s="262"/>
      <c r="AJ91" s="262"/>
      <c r="AK91" s="262"/>
      <c r="AL91" s="262"/>
      <c r="AM91" s="262"/>
      <c r="AN91" s="262"/>
      <c r="AO91" s="262"/>
      <c r="AP91" s="262"/>
      <c r="AQ91" s="262"/>
      <c r="AR91" s="262"/>
      <c r="AS91" s="262"/>
      <c r="AT91" s="262"/>
      <c r="AU91" s="262"/>
      <c r="AV91" s="262"/>
      <c r="AW91" s="262"/>
      <c r="AX91" s="262"/>
      <c r="AY91" s="262"/>
      <c r="AZ91" s="262"/>
      <c r="BA91" s="262"/>
      <c r="BB91" s="262"/>
      <c r="BC91" s="262"/>
      <c r="BD91" s="262"/>
      <c r="BE91" s="262"/>
      <c r="BF91" s="262"/>
      <c r="BG91" s="262"/>
      <c r="BH91" s="262"/>
      <c r="BI91" s="262"/>
      <c r="BJ91" s="262"/>
      <c r="BK91" s="262"/>
      <c r="BL91" s="262"/>
      <c r="BM91" s="262"/>
      <c r="BN91" s="262"/>
      <c r="BO91" s="262"/>
      <c r="BP91" s="262"/>
      <c r="BQ91" s="262"/>
      <c r="BR91" s="262"/>
      <c r="BS91" s="262"/>
      <c r="BT91" s="262"/>
      <c r="BU91" s="262"/>
      <c r="BV91" s="262"/>
      <c r="BW91" s="262"/>
      <c r="BX91" s="262"/>
      <c r="BY91" s="262"/>
      <c r="BZ91" s="262"/>
      <c r="CA91" s="262"/>
      <c r="CB91" s="262"/>
      <c r="CC91" s="262"/>
      <c r="CD91" s="262"/>
      <c r="CE91" s="262"/>
      <c r="CF91" s="262"/>
      <c r="CG91" s="262"/>
      <c r="CH91" s="262"/>
      <c r="CI91" s="262"/>
      <c r="CJ91" s="262"/>
      <c r="CK91" s="262"/>
      <c r="CL91" s="262"/>
      <c r="CM91" s="262"/>
      <c r="CN91" s="262"/>
      <c r="CO91" s="262"/>
      <c r="CP91" s="262"/>
      <c r="CQ91" s="262"/>
      <c r="CR91" s="262"/>
      <c r="CS91" s="262"/>
      <c r="CT91" s="262"/>
      <c r="CU91" s="262"/>
      <c r="CV91" s="262"/>
      <c r="CW91" s="262"/>
      <c r="CX91" s="262"/>
      <c r="CY91" s="262"/>
      <c r="CZ91" s="262"/>
      <c r="DA91" s="262"/>
      <c r="DB91" s="262"/>
      <c r="DC91" s="262"/>
      <c r="DD91" s="262"/>
      <c r="DE91" s="262"/>
      <c r="DF91" s="262"/>
      <c r="DG91" s="262"/>
      <c r="DH91" s="262"/>
      <c r="DI91" s="262"/>
      <c r="DJ91" s="262"/>
      <c r="DK91" s="262"/>
      <c r="DL91" s="262"/>
      <c r="DM91" s="262"/>
      <c r="DN91" s="262"/>
      <c r="DO91" s="262"/>
      <c r="DP91" s="262"/>
      <c r="DQ91" s="262"/>
      <c r="DR91" s="262"/>
      <c r="DS91" s="262"/>
      <c r="DT91" s="262"/>
      <c r="DU91" s="262"/>
      <c r="DV91" s="262"/>
      <c r="DW91" s="262"/>
      <c r="DX91" s="262"/>
      <c r="DY91" s="262"/>
      <c r="DZ91" s="262"/>
      <c r="EA91" s="262"/>
      <c r="EB91" s="262"/>
      <c r="EC91" s="262"/>
      <c r="ED91" s="262"/>
      <c r="EE91" s="262"/>
      <c r="EF91" s="262"/>
      <c r="EG91" s="262"/>
      <c r="EH91" s="262"/>
      <c r="EI91" s="262"/>
      <c r="EJ91" s="262"/>
      <c r="EK91" s="262"/>
      <c r="EL91" s="262"/>
      <c r="EM91" s="262"/>
      <c r="EN91" s="262"/>
      <c r="EO91" s="296"/>
      <c r="EP91" s="262"/>
      <c r="EQ91" s="262"/>
      <c r="ER91" s="262"/>
      <c r="ES91" s="262"/>
      <c r="ET91" s="262"/>
      <c r="EU91" s="262"/>
      <c r="EV91" s="262"/>
      <c r="EW91" s="262"/>
      <c r="EX91" s="262"/>
      <c r="EY91" s="262"/>
      <c r="EZ91" s="262"/>
      <c r="FA91" s="262"/>
      <c r="FB91" s="262"/>
      <c r="FC91" s="262"/>
      <c r="FD91" s="262"/>
      <c r="FE91" s="262"/>
      <c r="FF91" s="262"/>
      <c r="FG91" s="262"/>
      <c r="FH91" s="262"/>
      <c r="FI91" s="262"/>
      <c r="FJ91" s="262"/>
      <c r="FK91" s="262"/>
      <c r="FL91" s="262"/>
      <c r="FM91" s="262"/>
      <c r="FN91" s="262"/>
      <c r="FO91" s="262"/>
      <c r="FP91" s="262"/>
      <c r="FQ91" s="262"/>
      <c r="FR91" s="262"/>
      <c r="FS91" s="296"/>
      <c r="FT91" s="297"/>
      <c r="FU91" s="297"/>
    </row>
    <row r="92" spans="2:177" s="234" customFormat="1" ht="12">
      <c r="B92" s="235"/>
      <c r="C92" s="262"/>
      <c r="D92" s="262"/>
      <c r="E92" s="262"/>
      <c r="F92" s="263"/>
      <c r="G92" s="263"/>
      <c r="H92" s="264"/>
      <c r="I92" s="263"/>
      <c r="J92" s="263"/>
      <c r="K92" s="264"/>
      <c r="L92" s="264"/>
      <c r="M92" s="262"/>
      <c r="N92" s="262"/>
      <c r="O92" s="262"/>
      <c r="P92" s="262"/>
      <c r="Q92" s="262"/>
      <c r="R92" s="262"/>
      <c r="S92" s="262"/>
      <c r="T92" s="262"/>
      <c r="U92" s="262"/>
      <c r="V92" s="262"/>
      <c r="W92" s="262"/>
      <c r="X92" s="262"/>
      <c r="Y92" s="262"/>
      <c r="Z92" s="262"/>
      <c r="AA92" s="282"/>
      <c r="AB92" s="282"/>
      <c r="AC92" s="262"/>
      <c r="AD92" s="262"/>
      <c r="AE92" s="262"/>
      <c r="AF92" s="262"/>
      <c r="AG92" s="262"/>
      <c r="AH92" s="262"/>
      <c r="AI92" s="262"/>
      <c r="AJ92" s="262"/>
      <c r="AK92" s="262"/>
      <c r="AL92" s="262"/>
      <c r="AM92" s="262"/>
      <c r="AN92" s="262"/>
      <c r="AO92" s="262"/>
      <c r="AP92" s="262"/>
      <c r="AQ92" s="262"/>
      <c r="AR92" s="262"/>
      <c r="AS92" s="262"/>
      <c r="AT92" s="262"/>
      <c r="AU92" s="262"/>
      <c r="AV92" s="262"/>
      <c r="AW92" s="262"/>
      <c r="AX92" s="262"/>
      <c r="AY92" s="262"/>
      <c r="AZ92" s="262"/>
      <c r="BA92" s="262"/>
      <c r="BB92" s="262"/>
      <c r="BC92" s="262"/>
      <c r="BD92" s="262"/>
      <c r="BE92" s="262"/>
      <c r="BF92" s="262"/>
      <c r="BG92" s="262"/>
      <c r="BH92" s="262"/>
      <c r="BI92" s="262"/>
      <c r="BJ92" s="262"/>
      <c r="BK92" s="262"/>
      <c r="BL92" s="262"/>
      <c r="BM92" s="262"/>
      <c r="BN92" s="262"/>
      <c r="BO92" s="262"/>
      <c r="BP92" s="262"/>
      <c r="BQ92" s="262"/>
      <c r="BR92" s="262"/>
      <c r="BS92" s="262"/>
      <c r="BT92" s="262"/>
      <c r="BU92" s="262"/>
      <c r="BV92" s="262"/>
      <c r="BW92" s="262"/>
      <c r="BX92" s="262"/>
      <c r="BY92" s="262"/>
      <c r="BZ92" s="262"/>
      <c r="CA92" s="262"/>
      <c r="CB92" s="262"/>
      <c r="CC92" s="262"/>
      <c r="CD92" s="262"/>
      <c r="CE92" s="262"/>
      <c r="CF92" s="262"/>
      <c r="CG92" s="262"/>
      <c r="CH92" s="262"/>
      <c r="CI92" s="262"/>
      <c r="CJ92" s="262"/>
      <c r="CK92" s="262"/>
      <c r="CL92" s="262"/>
      <c r="CM92" s="262"/>
      <c r="CN92" s="262"/>
      <c r="CO92" s="262"/>
      <c r="CP92" s="262"/>
      <c r="CQ92" s="262"/>
      <c r="CR92" s="262"/>
      <c r="CS92" s="262"/>
      <c r="CT92" s="262"/>
      <c r="CU92" s="262"/>
      <c r="CV92" s="262"/>
      <c r="CW92" s="262"/>
      <c r="CX92" s="262"/>
      <c r="CY92" s="262"/>
      <c r="CZ92" s="262"/>
      <c r="DA92" s="262"/>
      <c r="DB92" s="262"/>
      <c r="DC92" s="262"/>
      <c r="DD92" s="262"/>
      <c r="DE92" s="262"/>
      <c r="DF92" s="262"/>
      <c r="DG92" s="262"/>
      <c r="DH92" s="262"/>
      <c r="DI92" s="262"/>
      <c r="DJ92" s="262"/>
      <c r="DK92" s="262"/>
      <c r="DL92" s="262"/>
      <c r="DM92" s="262"/>
      <c r="DN92" s="262"/>
      <c r="DO92" s="262"/>
      <c r="DP92" s="262"/>
      <c r="DQ92" s="262"/>
      <c r="DR92" s="262"/>
      <c r="DS92" s="262"/>
      <c r="DT92" s="262"/>
      <c r="DU92" s="262"/>
      <c r="DV92" s="262"/>
      <c r="DW92" s="262"/>
      <c r="DX92" s="262"/>
      <c r="DY92" s="262"/>
      <c r="DZ92" s="262"/>
      <c r="EA92" s="262"/>
      <c r="EB92" s="262"/>
      <c r="EC92" s="262"/>
      <c r="ED92" s="262"/>
      <c r="EE92" s="262"/>
      <c r="EF92" s="262"/>
      <c r="EG92" s="262"/>
      <c r="EH92" s="262"/>
      <c r="EI92" s="262"/>
      <c r="EJ92" s="262"/>
      <c r="EK92" s="262"/>
      <c r="EL92" s="262"/>
      <c r="EM92" s="262"/>
      <c r="EN92" s="262"/>
      <c r="EO92" s="296"/>
      <c r="EP92" s="262"/>
      <c r="EQ92" s="262"/>
      <c r="ER92" s="262"/>
      <c r="ES92" s="262"/>
      <c r="ET92" s="262"/>
      <c r="EU92" s="262"/>
      <c r="EV92" s="262"/>
      <c r="EW92" s="262"/>
      <c r="EX92" s="262"/>
      <c r="EY92" s="262"/>
      <c r="EZ92" s="262"/>
      <c r="FA92" s="262"/>
      <c r="FB92" s="262"/>
      <c r="FC92" s="262"/>
      <c r="FD92" s="262"/>
      <c r="FE92" s="262"/>
      <c r="FF92" s="262"/>
      <c r="FG92" s="262"/>
      <c r="FH92" s="262"/>
      <c r="FI92" s="262"/>
      <c r="FJ92" s="262"/>
      <c r="FK92" s="262"/>
      <c r="FL92" s="262"/>
      <c r="FM92" s="262"/>
      <c r="FN92" s="262"/>
      <c r="FO92" s="262"/>
      <c r="FP92" s="262"/>
      <c r="FQ92" s="262"/>
      <c r="FR92" s="262"/>
      <c r="FS92" s="296"/>
      <c r="FT92" s="297"/>
      <c r="FU92" s="297"/>
    </row>
    <row r="93" spans="2:177" s="234" customFormat="1" ht="12">
      <c r="B93" s="235"/>
      <c r="C93" s="262"/>
      <c r="D93" s="262"/>
      <c r="E93" s="262"/>
      <c r="F93" s="263"/>
      <c r="G93" s="263"/>
      <c r="H93" s="264"/>
      <c r="I93" s="263"/>
      <c r="J93" s="263"/>
      <c r="K93" s="264"/>
      <c r="L93" s="264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82"/>
      <c r="AB93" s="282"/>
      <c r="AC93" s="262"/>
      <c r="AD93" s="262"/>
      <c r="AE93" s="262"/>
      <c r="AF93" s="262"/>
      <c r="AG93" s="262"/>
      <c r="AH93" s="262"/>
      <c r="AI93" s="262"/>
      <c r="AJ93" s="262"/>
      <c r="AK93" s="262"/>
      <c r="AL93" s="262"/>
      <c r="AM93" s="262"/>
      <c r="AN93" s="262"/>
      <c r="AO93" s="262"/>
      <c r="AP93" s="262"/>
      <c r="AQ93" s="262"/>
      <c r="AR93" s="262"/>
      <c r="AS93" s="262"/>
      <c r="AT93" s="262"/>
      <c r="AU93" s="262"/>
      <c r="AV93" s="262"/>
      <c r="AW93" s="262"/>
      <c r="AX93" s="262"/>
      <c r="AY93" s="262"/>
      <c r="AZ93" s="262"/>
      <c r="BA93" s="262"/>
      <c r="BB93" s="262"/>
      <c r="BC93" s="262"/>
      <c r="BD93" s="262"/>
      <c r="BE93" s="262"/>
      <c r="BF93" s="262"/>
      <c r="BG93" s="262"/>
      <c r="BH93" s="262"/>
      <c r="BI93" s="262"/>
      <c r="BJ93" s="262"/>
      <c r="BK93" s="262"/>
      <c r="BL93" s="262"/>
      <c r="BM93" s="262"/>
      <c r="BN93" s="262"/>
      <c r="BO93" s="262"/>
      <c r="BP93" s="262"/>
      <c r="BQ93" s="262"/>
      <c r="BR93" s="262"/>
      <c r="BS93" s="262"/>
      <c r="BT93" s="262"/>
      <c r="BU93" s="262"/>
      <c r="BV93" s="262"/>
      <c r="BW93" s="262"/>
      <c r="BX93" s="262"/>
      <c r="BY93" s="262"/>
      <c r="BZ93" s="262"/>
      <c r="CA93" s="262"/>
      <c r="CB93" s="262"/>
      <c r="CC93" s="262"/>
      <c r="CD93" s="262"/>
      <c r="CE93" s="262"/>
      <c r="CF93" s="262"/>
      <c r="CG93" s="262"/>
      <c r="CH93" s="262"/>
      <c r="CI93" s="262"/>
      <c r="CJ93" s="262"/>
      <c r="CK93" s="262"/>
      <c r="CL93" s="262"/>
      <c r="CM93" s="262"/>
      <c r="CN93" s="262"/>
      <c r="CO93" s="262"/>
      <c r="CP93" s="262"/>
      <c r="CQ93" s="262"/>
      <c r="CR93" s="262"/>
      <c r="CS93" s="262"/>
      <c r="CT93" s="262"/>
      <c r="CU93" s="262"/>
      <c r="CV93" s="262"/>
      <c r="CW93" s="262"/>
      <c r="CX93" s="262"/>
      <c r="CY93" s="262"/>
      <c r="CZ93" s="262"/>
      <c r="DA93" s="262"/>
      <c r="DB93" s="262"/>
      <c r="DC93" s="262"/>
      <c r="DD93" s="262"/>
      <c r="DE93" s="262"/>
      <c r="DF93" s="262"/>
      <c r="DG93" s="262"/>
      <c r="DH93" s="262"/>
      <c r="DI93" s="262"/>
      <c r="DJ93" s="262"/>
      <c r="DK93" s="262"/>
      <c r="DL93" s="262"/>
      <c r="DM93" s="262"/>
      <c r="DN93" s="262"/>
      <c r="DO93" s="262"/>
      <c r="DP93" s="262"/>
      <c r="DQ93" s="262"/>
      <c r="DR93" s="262"/>
      <c r="DS93" s="262"/>
      <c r="DT93" s="262"/>
      <c r="DU93" s="262"/>
      <c r="DV93" s="262"/>
      <c r="DW93" s="262"/>
      <c r="DX93" s="262"/>
      <c r="DY93" s="262"/>
      <c r="DZ93" s="262"/>
      <c r="EA93" s="262"/>
      <c r="EB93" s="262"/>
      <c r="EC93" s="262"/>
      <c r="ED93" s="262"/>
      <c r="EE93" s="262"/>
      <c r="EF93" s="262"/>
      <c r="EG93" s="262"/>
      <c r="EH93" s="262"/>
      <c r="EI93" s="262"/>
      <c r="EJ93" s="262"/>
      <c r="EK93" s="262"/>
      <c r="EL93" s="262"/>
      <c r="EM93" s="262"/>
      <c r="EN93" s="262"/>
      <c r="EO93" s="296"/>
      <c r="EP93" s="262"/>
      <c r="EQ93" s="262"/>
      <c r="ER93" s="262"/>
      <c r="ES93" s="262"/>
      <c r="ET93" s="262"/>
      <c r="EU93" s="262"/>
      <c r="EV93" s="262"/>
      <c r="EW93" s="262"/>
      <c r="EX93" s="262"/>
      <c r="EY93" s="262"/>
      <c r="EZ93" s="262"/>
      <c r="FA93" s="262"/>
      <c r="FB93" s="262"/>
      <c r="FC93" s="262"/>
      <c r="FD93" s="262"/>
      <c r="FE93" s="262"/>
      <c r="FF93" s="262"/>
      <c r="FG93" s="262"/>
      <c r="FH93" s="262"/>
      <c r="FI93" s="262"/>
      <c r="FJ93" s="262"/>
      <c r="FK93" s="262"/>
      <c r="FL93" s="262"/>
      <c r="FM93" s="262"/>
      <c r="FN93" s="262"/>
      <c r="FO93" s="262"/>
      <c r="FP93" s="262"/>
      <c r="FQ93" s="262"/>
      <c r="FR93" s="262"/>
      <c r="FS93" s="296"/>
      <c r="FT93" s="297"/>
      <c r="FU93" s="297"/>
    </row>
    <row r="94" spans="2:177" s="234" customFormat="1" ht="12">
      <c r="B94" s="235"/>
      <c r="C94" s="262"/>
      <c r="D94" s="262"/>
      <c r="E94" s="262"/>
      <c r="F94" s="263"/>
      <c r="G94" s="263"/>
      <c r="H94" s="264"/>
      <c r="I94" s="263"/>
      <c r="J94" s="263"/>
      <c r="K94" s="264"/>
      <c r="L94" s="264"/>
      <c r="M94" s="262"/>
      <c r="N94" s="262"/>
      <c r="O94" s="262"/>
      <c r="P94" s="262"/>
      <c r="Q94" s="262"/>
      <c r="R94" s="262"/>
      <c r="S94" s="262"/>
      <c r="T94" s="262"/>
      <c r="U94" s="262"/>
      <c r="V94" s="262"/>
      <c r="W94" s="262"/>
      <c r="X94" s="262"/>
      <c r="Y94" s="262"/>
      <c r="Z94" s="262"/>
      <c r="AA94" s="282"/>
      <c r="AB94" s="282"/>
      <c r="AC94" s="262"/>
      <c r="AD94" s="262"/>
      <c r="AE94" s="262"/>
      <c r="AF94" s="262"/>
      <c r="AG94" s="262"/>
      <c r="AH94" s="262"/>
      <c r="AI94" s="262"/>
      <c r="AJ94" s="262"/>
      <c r="AK94" s="262"/>
      <c r="AL94" s="262"/>
      <c r="AM94" s="262"/>
      <c r="AN94" s="262"/>
      <c r="AO94" s="262"/>
      <c r="AP94" s="262"/>
      <c r="AQ94" s="262"/>
      <c r="AR94" s="262"/>
      <c r="AS94" s="262"/>
      <c r="AT94" s="262"/>
      <c r="AU94" s="262"/>
      <c r="AV94" s="262"/>
      <c r="AW94" s="262"/>
      <c r="AX94" s="262"/>
      <c r="AY94" s="262"/>
      <c r="AZ94" s="262"/>
      <c r="BA94" s="262"/>
      <c r="BB94" s="262"/>
      <c r="BC94" s="262"/>
      <c r="BD94" s="262"/>
      <c r="BE94" s="262"/>
      <c r="BF94" s="262"/>
      <c r="BG94" s="262"/>
      <c r="BH94" s="262"/>
      <c r="BI94" s="262"/>
      <c r="BJ94" s="262"/>
      <c r="BK94" s="262"/>
      <c r="BL94" s="262"/>
      <c r="BM94" s="262"/>
      <c r="BN94" s="262"/>
      <c r="BO94" s="262"/>
      <c r="BP94" s="262"/>
      <c r="BQ94" s="262"/>
      <c r="BR94" s="262"/>
      <c r="BS94" s="262"/>
      <c r="BT94" s="262"/>
      <c r="BU94" s="262"/>
      <c r="BV94" s="262"/>
      <c r="BW94" s="262"/>
      <c r="BX94" s="262"/>
      <c r="BY94" s="262"/>
      <c r="BZ94" s="262"/>
      <c r="CA94" s="262"/>
      <c r="CB94" s="262"/>
      <c r="CC94" s="262"/>
      <c r="CD94" s="262"/>
      <c r="CE94" s="262"/>
      <c r="CF94" s="262"/>
      <c r="CG94" s="262"/>
      <c r="CH94" s="262"/>
      <c r="CI94" s="262"/>
      <c r="CJ94" s="262"/>
      <c r="CK94" s="262"/>
      <c r="CL94" s="262"/>
      <c r="CM94" s="262"/>
      <c r="CN94" s="262"/>
      <c r="CO94" s="262"/>
      <c r="CP94" s="262"/>
      <c r="CQ94" s="262"/>
      <c r="CR94" s="262"/>
      <c r="CS94" s="262"/>
      <c r="CT94" s="262"/>
      <c r="CU94" s="262"/>
      <c r="CV94" s="262"/>
      <c r="CW94" s="262"/>
      <c r="CX94" s="262"/>
      <c r="CY94" s="262"/>
      <c r="CZ94" s="262"/>
      <c r="DA94" s="262"/>
      <c r="DB94" s="262"/>
      <c r="DC94" s="262"/>
      <c r="DD94" s="262"/>
      <c r="DE94" s="262"/>
      <c r="DF94" s="262"/>
      <c r="DG94" s="262"/>
      <c r="DH94" s="262"/>
      <c r="DI94" s="262"/>
      <c r="DJ94" s="262"/>
      <c r="DK94" s="262"/>
      <c r="DL94" s="262"/>
      <c r="DM94" s="262"/>
      <c r="DN94" s="262"/>
      <c r="DO94" s="262"/>
      <c r="DP94" s="262"/>
      <c r="DQ94" s="262"/>
      <c r="DR94" s="262"/>
      <c r="DS94" s="262"/>
      <c r="DT94" s="262"/>
      <c r="DU94" s="262"/>
      <c r="DV94" s="262"/>
      <c r="DW94" s="262"/>
      <c r="DX94" s="262"/>
      <c r="DY94" s="262"/>
      <c r="DZ94" s="262"/>
      <c r="EA94" s="262"/>
      <c r="EB94" s="262"/>
      <c r="EC94" s="262"/>
      <c r="ED94" s="262"/>
      <c r="EE94" s="262"/>
      <c r="EF94" s="262"/>
      <c r="EG94" s="262"/>
      <c r="EH94" s="262"/>
      <c r="EI94" s="262"/>
      <c r="EJ94" s="262"/>
      <c r="EK94" s="262"/>
      <c r="EL94" s="262"/>
      <c r="EM94" s="262"/>
      <c r="EN94" s="262"/>
      <c r="EO94" s="296"/>
      <c r="EP94" s="262"/>
      <c r="EQ94" s="262"/>
      <c r="ER94" s="262"/>
      <c r="ES94" s="262"/>
      <c r="ET94" s="262"/>
      <c r="EU94" s="262"/>
      <c r="EV94" s="262"/>
      <c r="EW94" s="262"/>
      <c r="EX94" s="262"/>
      <c r="EY94" s="262"/>
      <c r="EZ94" s="262"/>
      <c r="FA94" s="262"/>
      <c r="FB94" s="262"/>
      <c r="FC94" s="262"/>
      <c r="FD94" s="262"/>
      <c r="FE94" s="262"/>
      <c r="FF94" s="262"/>
      <c r="FG94" s="262"/>
      <c r="FH94" s="262"/>
      <c r="FI94" s="262"/>
      <c r="FJ94" s="262"/>
      <c r="FK94" s="262"/>
      <c r="FL94" s="262"/>
      <c r="FM94" s="262"/>
      <c r="FN94" s="262"/>
      <c r="FO94" s="262"/>
      <c r="FP94" s="262"/>
      <c r="FQ94" s="262"/>
      <c r="FR94" s="262"/>
      <c r="FS94" s="296"/>
      <c r="FT94" s="297"/>
      <c r="FU94" s="297"/>
    </row>
    <row r="95" spans="2:177" s="234" customFormat="1" ht="12">
      <c r="B95" s="235"/>
      <c r="C95" s="262"/>
      <c r="D95" s="262"/>
      <c r="E95" s="262"/>
      <c r="F95" s="263"/>
      <c r="G95" s="263"/>
      <c r="H95" s="264"/>
      <c r="I95" s="263"/>
      <c r="J95" s="263"/>
      <c r="K95" s="264"/>
      <c r="L95" s="264"/>
      <c r="M95" s="262"/>
      <c r="N95" s="262"/>
      <c r="O95" s="262"/>
      <c r="P95" s="262"/>
      <c r="Q95" s="262"/>
      <c r="R95" s="262"/>
      <c r="S95" s="262"/>
      <c r="T95" s="262"/>
      <c r="U95" s="262"/>
      <c r="V95" s="262"/>
      <c r="W95" s="262"/>
      <c r="X95" s="262"/>
      <c r="Y95" s="262"/>
      <c r="Z95" s="262"/>
      <c r="AA95" s="282"/>
      <c r="AB95" s="282"/>
      <c r="AC95" s="262"/>
      <c r="AD95" s="262"/>
      <c r="AE95" s="262"/>
      <c r="AF95" s="262"/>
      <c r="AG95" s="262"/>
      <c r="AH95" s="262"/>
      <c r="AI95" s="262"/>
      <c r="AJ95" s="262"/>
      <c r="AK95" s="262"/>
      <c r="AL95" s="262"/>
      <c r="AM95" s="262"/>
      <c r="AN95" s="262"/>
      <c r="AO95" s="262"/>
      <c r="AP95" s="262"/>
      <c r="AQ95" s="262"/>
      <c r="AR95" s="262"/>
      <c r="AS95" s="262"/>
      <c r="AT95" s="262"/>
      <c r="AU95" s="262"/>
      <c r="AV95" s="262"/>
      <c r="AW95" s="262"/>
      <c r="AX95" s="262"/>
      <c r="AY95" s="262"/>
      <c r="AZ95" s="262"/>
      <c r="BA95" s="262"/>
      <c r="BB95" s="262"/>
      <c r="BC95" s="262"/>
      <c r="BD95" s="262"/>
      <c r="BE95" s="262"/>
      <c r="BF95" s="262"/>
      <c r="BG95" s="262"/>
      <c r="BH95" s="262"/>
      <c r="BI95" s="262"/>
      <c r="BJ95" s="262"/>
      <c r="BK95" s="262"/>
      <c r="BL95" s="262"/>
      <c r="BM95" s="262"/>
      <c r="BN95" s="262"/>
      <c r="BO95" s="262"/>
      <c r="BP95" s="262"/>
      <c r="BQ95" s="262"/>
      <c r="BR95" s="262"/>
      <c r="BS95" s="262"/>
      <c r="BT95" s="262"/>
      <c r="BU95" s="262"/>
      <c r="BV95" s="262"/>
      <c r="BW95" s="262"/>
      <c r="BX95" s="262"/>
      <c r="BY95" s="262"/>
      <c r="BZ95" s="262"/>
      <c r="CA95" s="262"/>
      <c r="CB95" s="262"/>
      <c r="CC95" s="262"/>
      <c r="CD95" s="262"/>
      <c r="CE95" s="262"/>
      <c r="CF95" s="262"/>
      <c r="CG95" s="262"/>
      <c r="CH95" s="262"/>
      <c r="CI95" s="262"/>
      <c r="CJ95" s="262"/>
      <c r="CK95" s="262"/>
      <c r="CL95" s="262"/>
      <c r="CM95" s="262"/>
      <c r="CN95" s="262"/>
      <c r="CO95" s="262"/>
      <c r="CP95" s="262"/>
      <c r="CQ95" s="262"/>
      <c r="CR95" s="262"/>
      <c r="CS95" s="262"/>
      <c r="CT95" s="262"/>
      <c r="CU95" s="262"/>
      <c r="CV95" s="262"/>
      <c r="CW95" s="262"/>
      <c r="CX95" s="262"/>
      <c r="CY95" s="262"/>
      <c r="CZ95" s="262"/>
      <c r="DA95" s="262"/>
      <c r="DB95" s="262"/>
      <c r="DC95" s="262"/>
      <c r="DD95" s="262"/>
      <c r="DE95" s="262"/>
      <c r="DF95" s="262"/>
      <c r="DG95" s="262"/>
      <c r="DH95" s="262"/>
      <c r="DI95" s="262"/>
      <c r="DJ95" s="262"/>
      <c r="DK95" s="262"/>
      <c r="DL95" s="262"/>
      <c r="DM95" s="262"/>
      <c r="DN95" s="262"/>
      <c r="DO95" s="262"/>
      <c r="DP95" s="262"/>
      <c r="DQ95" s="262"/>
      <c r="DR95" s="262"/>
      <c r="DS95" s="262"/>
      <c r="DT95" s="262"/>
      <c r="DU95" s="262"/>
      <c r="DV95" s="262"/>
      <c r="DW95" s="262"/>
      <c r="DX95" s="262"/>
      <c r="DY95" s="262"/>
      <c r="DZ95" s="262"/>
      <c r="EA95" s="262"/>
      <c r="EB95" s="262"/>
      <c r="EC95" s="262"/>
      <c r="ED95" s="262"/>
      <c r="EE95" s="262"/>
      <c r="EF95" s="262"/>
      <c r="EG95" s="262"/>
      <c r="EH95" s="262"/>
      <c r="EI95" s="262"/>
      <c r="EJ95" s="262"/>
      <c r="EK95" s="262"/>
      <c r="EL95" s="262"/>
      <c r="EM95" s="262"/>
      <c r="EN95" s="262"/>
      <c r="EO95" s="296"/>
      <c r="EP95" s="262"/>
      <c r="EQ95" s="262"/>
      <c r="ER95" s="262"/>
      <c r="ES95" s="262"/>
      <c r="ET95" s="262"/>
      <c r="EU95" s="262"/>
      <c r="EV95" s="262"/>
      <c r="EW95" s="262"/>
      <c r="EX95" s="262"/>
      <c r="EY95" s="262"/>
      <c r="EZ95" s="262"/>
      <c r="FA95" s="262"/>
      <c r="FB95" s="262"/>
      <c r="FC95" s="262"/>
      <c r="FD95" s="262"/>
      <c r="FE95" s="262"/>
      <c r="FF95" s="262"/>
      <c r="FG95" s="262"/>
      <c r="FH95" s="262"/>
      <c r="FI95" s="262"/>
      <c r="FJ95" s="262"/>
      <c r="FK95" s="262"/>
      <c r="FL95" s="262"/>
      <c r="FM95" s="262"/>
      <c r="FN95" s="262"/>
      <c r="FO95" s="262"/>
      <c r="FP95" s="262"/>
      <c r="FQ95" s="262"/>
      <c r="FR95" s="262"/>
      <c r="FS95" s="296"/>
      <c r="FT95" s="297"/>
      <c r="FU95" s="297"/>
    </row>
    <row r="96" spans="2:177" s="234" customFormat="1" ht="12">
      <c r="B96" s="235"/>
      <c r="C96" s="262"/>
      <c r="D96" s="262"/>
      <c r="E96" s="262"/>
      <c r="F96" s="263"/>
      <c r="G96" s="263"/>
      <c r="H96" s="264"/>
      <c r="I96" s="263"/>
      <c r="J96" s="263"/>
      <c r="K96" s="264"/>
      <c r="L96" s="264"/>
      <c r="M96" s="262"/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82"/>
      <c r="AB96" s="28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  <c r="BM96" s="262"/>
      <c r="BN96" s="262"/>
      <c r="BO96" s="262"/>
      <c r="BP96" s="262"/>
      <c r="BQ96" s="262"/>
      <c r="BR96" s="262"/>
      <c r="BS96" s="262"/>
      <c r="BT96" s="262"/>
      <c r="BU96" s="262"/>
      <c r="BV96" s="262"/>
      <c r="BW96" s="262"/>
      <c r="BX96" s="262"/>
      <c r="BY96" s="262"/>
      <c r="BZ96" s="262"/>
      <c r="CA96" s="262"/>
      <c r="CB96" s="262"/>
      <c r="CC96" s="262"/>
      <c r="CD96" s="262"/>
      <c r="CE96" s="262"/>
      <c r="CF96" s="262"/>
      <c r="CG96" s="262"/>
      <c r="CH96" s="262"/>
      <c r="CI96" s="262"/>
      <c r="CJ96" s="262"/>
      <c r="CK96" s="262"/>
      <c r="CL96" s="262"/>
      <c r="CM96" s="262"/>
      <c r="CN96" s="262"/>
      <c r="CO96" s="262"/>
      <c r="CP96" s="262"/>
      <c r="CQ96" s="262"/>
      <c r="CR96" s="262"/>
      <c r="CS96" s="262"/>
      <c r="CT96" s="262"/>
      <c r="CU96" s="262"/>
      <c r="CV96" s="262"/>
      <c r="CW96" s="262"/>
      <c r="CX96" s="262"/>
      <c r="CY96" s="262"/>
      <c r="CZ96" s="262"/>
      <c r="DA96" s="262"/>
      <c r="DB96" s="262"/>
      <c r="DC96" s="262"/>
      <c r="DD96" s="262"/>
      <c r="DE96" s="262"/>
      <c r="DF96" s="262"/>
      <c r="DG96" s="262"/>
      <c r="DH96" s="262"/>
      <c r="DI96" s="262"/>
      <c r="DJ96" s="262"/>
      <c r="DK96" s="262"/>
      <c r="DL96" s="262"/>
      <c r="DM96" s="262"/>
      <c r="DN96" s="262"/>
      <c r="DO96" s="262"/>
      <c r="DP96" s="262"/>
      <c r="DQ96" s="262"/>
      <c r="DR96" s="262"/>
      <c r="DS96" s="262"/>
      <c r="DT96" s="262"/>
      <c r="DU96" s="262"/>
      <c r="DV96" s="262"/>
      <c r="DW96" s="262"/>
      <c r="DX96" s="262"/>
      <c r="DY96" s="262"/>
      <c r="DZ96" s="262"/>
      <c r="EA96" s="262"/>
      <c r="EB96" s="262"/>
      <c r="EC96" s="262"/>
      <c r="ED96" s="262"/>
      <c r="EE96" s="262"/>
      <c r="EF96" s="262"/>
      <c r="EG96" s="262"/>
      <c r="EH96" s="262"/>
      <c r="EI96" s="262"/>
      <c r="EJ96" s="262"/>
      <c r="EK96" s="262"/>
      <c r="EL96" s="262"/>
      <c r="EM96" s="262"/>
      <c r="EN96" s="262"/>
      <c r="EO96" s="296"/>
      <c r="EP96" s="262"/>
      <c r="EQ96" s="262"/>
      <c r="ER96" s="262"/>
      <c r="ES96" s="262"/>
      <c r="ET96" s="262"/>
      <c r="EU96" s="262"/>
      <c r="EV96" s="262"/>
      <c r="EW96" s="262"/>
      <c r="EX96" s="262"/>
      <c r="EY96" s="262"/>
      <c r="EZ96" s="262"/>
      <c r="FA96" s="262"/>
      <c r="FB96" s="262"/>
      <c r="FC96" s="262"/>
      <c r="FD96" s="262"/>
      <c r="FE96" s="262"/>
      <c r="FF96" s="262"/>
      <c r="FG96" s="262"/>
      <c r="FH96" s="262"/>
      <c r="FI96" s="262"/>
      <c r="FJ96" s="262"/>
      <c r="FK96" s="262"/>
      <c r="FL96" s="262"/>
      <c r="FM96" s="262"/>
      <c r="FN96" s="262"/>
      <c r="FO96" s="262"/>
      <c r="FP96" s="262"/>
      <c r="FQ96" s="262"/>
      <c r="FR96" s="262"/>
      <c r="FS96" s="296"/>
      <c r="FT96" s="297"/>
      <c r="FU96" s="297"/>
    </row>
    <row r="97" spans="2:177" s="234" customFormat="1" ht="12">
      <c r="B97" s="235"/>
      <c r="C97" s="262"/>
      <c r="D97" s="262"/>
      <c r="E97" s="262"/>
      <c r="F97" s="263"/>
      <c r="G97" s="263"/>
      <c r="H97" s="264"/>
      <c r="I97" s="263"/>
      <c r="J97" s="263"/>
      <c r="K97" s="264"/>
      <c r="L97" s="264"/>
      <c r="M97" s="262"/>
      <c r="N97" s="262"/>
      <c r="O97" s="262"/>
      <c r="P97" s="262"/>
      <c r="Q97" s="262"/>
      <c r="R97" s="262"/>
      <c r="S97" s="262"/>
      <c r="T97" s="262"/>
      <c r="U97" s="262"/>
      <c r="V97" s="262"/>
      <c r="W97" s="262"/>
      <c r="X97" s="262"/>
      <c r="Y97" s="262"/>
      <c r="Z97" s="262"/>
      <c r="AA97" s="282"/>
      <c r="AB97" s="282"/>
      <c r="AC97" s="262"/>
      <c r="AD97" s="262"/>
      <c r="AE97" s="262"/>
      <c r="AF97" s="262"/>
      <c r="AG97" s="262"/>
      <c r="AH97" s="262"/>
      <c r="AI97" s="262"/>
      <c r="AJ97" s="262"/>
      <c r="AK97" s="262"/>
      <c r="AL97" s="262"/>
      <c r="AM97" s="262"/>
      <c r="AN97" s="262"/>
      <c r="AO97" s="262"/>
      <c r="AP97" s="262"/>
      <c r="AQ97" s="262"/>
      <c r="AR97" s="262"/>
      <c r="AS97" s="262"/>
      <c r="AT97" s="262"/>
      <c r="AU97" s="262"/>
      <c r="AV97" s="262"/>
      <c r="AW97" s="262"/>
      <c r="AX97" s="262"/>
      <c r="AY97" s="262"/>
      <c r="AZ97" s="262"/>
      <c r="BA97" s="262"/>
      <c r="BB97" s="262"/>
      <c r="BC97" s="262"/>
      <c r="BD97" s="262"/>
      <c r="BE97" s="262"/>
      <c r="BF97" s="262"/>
      <c r="BG97" s="262"/>
      <c r="BH97" s="262"/>
      <c r="BI97" s="262"/>
      <c r="BJ97" s="262"/>
      <c r="BK97" s="262"/>
      <c r="BL97" s="262"/>
      <c r="BM97" s="262"/>
      <c r="BN97" s="262"/>
      <c r="BO97" s="262"/>
      <c r="BP97" s="262"/>
      <c r="BQ97" s="262"/>
      <c r="BR97" s="262"/>
      <c r="BS97" s="262"/>
      <c r="BT97" s="262"/>
      <c r="BU97" s="262"/>
      <c r="BV97" s="262"/>
      <c r="BW97" s="262"/>
      <c r="BX97" s="262"/>
      <c r="BY97" s="262"/>
      <c r="BZ97" s="262"/>
      <c r="CA97" s="262"/>
      <c r="CB97" s="262"/>
      <c r="CC97" s="262"/>
      <c r="CD97" s="262"/>
      <c r="CE97" s="262"/>
      <c r="CF97" s="262"/>
      <c r="CG97" s="262"/>
      <c r="CH97" s="262"/>
      <c r="CI97" s="262"/>
      <c r="CJ97" s="262"/>
      <c r="CK97" s="262"/>
      <c r="CL97" s="262"/>
      <c r="CM97" s="262"/>
      <c r="CN97" s="262"/>
      <c r="CO97" s="262"/>
      <c r="CP97" s="262"/>
      <c r="CQ97" s="262"/>
      <c r="CR97" s="262"/>
      <c r="CS97" s="262"/>
      <c r="CT97" s="262"/>
      <c r="CU97" s="262"/>
      <c r="CV97" s="262"/>
      <c r="CW97" s="262"/>
      <c r="CX97" s="262"/>
      <c r="CY97" s="262"/>
      <c r="CZ97" s="262"/>
      <c r="DA97" s="262"/>
      <c r="DB97" s="262"/>
      <c r="DC97" s="262"/>
      <c r="DD97" s="262"/>
      <c r="DE97" s="262"/>
      <c r="DF97" s="262"/>
      <c r="DG97" s="262"/>
      <c r="DH97" s="262"/>
      <c r="DI97" s="262"/>
      <c r="DJ97" s="262"/>
      <c r="DK97" s="262"/>
      <c r="DL97" s="262"/>
      <c r="DM97" s="262"/>
      <c r="DN97" s="262"/>
      <c r="DO97" s="262"/>
      <c r="DP97" s="262"/>
      <c r="DQ97" s="262"/>
      <c r="DR97" s="262"/>
      <c r="DS97" s="262"/>
      <c r="DT97" s="262"/>
      <c r="DU97" s="262"/>
      <c r="DV97" s="262"/>
      <c r="DW97" s="262"/>
      <c r="DX97" s="262"/>
      <c r="DY97" s="262"/>
      <c r="DZ97" s="262"/>
      <c r="EA97" s="262"/>
      <c r="EB97" s="262"/>
      <c r="EC97" s="262"/>
      <c r="ED97" s="262"/>
      <c r="EE97" s="262"/>
      <c r="EF97" s="262"/>
      <c r="EG97" s="262"/>
      <c r="EH97" s="262"/>
      <c r="EI97" s="262"/>
      <c r="EJ97" s="262"/>
      <c r="EK97" s="262"/>
      <c r="EL97" s="262"/>
      <c r="EM97" s="262"/>
      <c r="EN97" s="262"/>
      <c r="EO97" s="296"/>
      <c r="EP97" s="262"/>
      <c r="EQ97" s="262"/>
      <c r="ER97" s="262"/>
      <c r="ES97" s="262"/>
      <c r="ET97" s="262"/>
      <c r="EU97" s="262"/>
      <c r="EV97" s="262"/>
      <c r="EW97" s="262"/>
      <c r="EX97" s="262"/>
      <c r="EY97" s="262"/>
      <c r="EZ97" s="262"/>
      <c r="FA97" s="262"/>
      <c r="FB97" s="262"/>
      <c r="FC97" s="262"/>
      <c r="FD97" s="262"/>
      <c r="FE97" s="262"/>
      <c r="FF97" s="262"/>
      <c r="FG97" s="262"/>
      <c r="FH97" s="262"/>
      <c r="FI97" s="262"/>
      <c r="FJ97" s="262"/>
      <c r="FK97" s="262"/>
      <c r="FL97" s="262"/>
      <c r="FM97" s="262"/>
      <c r="FN97" s="262"/>
      <c r="FO97" s="262"/>
      <c r="FP97" s="262"/>
      <c r="FQ97" s="262"/>
      <c r="FR97" s="262"/>
      <c r="FS97" s="296"/>
      <c r="FT97" s="297"/>
      <c r="FU97" s="297"/>
    </row>
    <row r="98" spans="2:177" s="234" customFormat="1" ht="12">
      <c r="B98" s="235"/>
      <c r="C98" s="262"/>
      <c r="D98" s="262"/>
      <c r="E98" s="262"/>
      <c r="F98" s="263"/>
      <c r="G98" s="263"/>
      <c r="H98" s="264"/>
      <c r="I98" s="263"/>
      <c r="J98" s="263"/>
      <c r="K98" s="264"/>
      <c r="L98" s="264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82"/>
      <c r="AB98" s="282"/>
      <c r="AC98" s="262"/>
      <c r="AD98" s="262"/>
      <c r="AE98" s="262"/>
      <c r="AF98" s="262"/>
      <c r="AG98" s="262"/>
      <c r="AH98" s="262"/>
      <c r="AI98" s="262"/>
      <c r="AJ98" s="262"/>
      <c r="AK98" s="262"/>
      <c r="AL98" s="262"/>
      <c r="AM98" s="262"/>
      <c r="AN98" s="262"/>
      <c r="AO98" s="262"/>
      <c r="AP98" s="262"/>
      <c r="AQ98" s="262"/>
      <c r="AR98" s="262"/>
      <c r="AS98" s="262"/>
      <c r="AT98" s="262"/>
      <c r="AU98" s="262"/>
      <c r="AV98" s="262"/>
      <c r="AW98" s="262"/>
      <c r="AX98" s="262"/>
      <c r="AY98" s="262"/>
      <c r="AZ98" s="262"/>
      <c r="BA98" s="262"/>
      <c r="BB98" s="262"/>
      <c r="BC98" s="262"/>
      <c r="BD98" s="262"/>
      <c r="BE98" s="262"/>
      <c r="BF98" s="262"/>
      <c r="BG98" s="262"/>
      <c r="BH98" s="262"/>
      <c r="BI98" s="262"/>
      <c r="BJ98" s="262"/>
      <c r="BK98" s="262"/>
      <c r="BL98" s="262"/>
      <c r="BM98" s="262"/>
      <c r="BN98" s="262"/>
      <c r="BO98" s="262"/>
      <c r="BP98" s="262"/>
      <c r="BQ98" s="262"/>
      <c r="BR98" s="262"/>
      <c r="BS98" s="262"/>
      <c r="BT98" s="262"/>
      <c r="BU98" s="262"/>
      <c r="BV98" s="262"/>
      <c r="BW98" s="262"/>
      <c r="BX98" s="262"/>
      <c r="BY98" s="262"/>
      <c r="BZ98" s="262"/>
      <c r="CA98" s="262"/>
      <c r="CB98" s="262"/>
      <c r="CC98" s="262"/>
      <c r="CD98" s="262"/>
      <c r="CE98" s="262"/>
      <c r="CF98" s="262"/>
      <c r="CG98" s="262"/>
      <c r="CH98" s="262"/>
      <c r="CI98" s="262"/>
      <c r="CJ98" s="262"/>
      <c r="CK98" s="262"/>
      <c r="CL98" s="262"/>
      <c r="CM98" s="262"/>
      <c r="CN98" s="262"/>
      <c r="CO98" s="262"/>
      <c r="CP98" s="262"/>
      <c r="CQ98" s="262"/>
      <c r="CR98" s="262"/>
      <c r="CS98" s="262"/>
      <c r="CT98" s="262"/>
      <c r="CU98" s="262"/>
      <c r="CV98" s="262"/>
      <c r="CW98" s="262"/>
      <c r="CX98" s="262"/>
      <c r="CY98" s="262"/>
      <c r="CZ98" s="262"/>
      <c r="DA98" s="262"/>
      <c r="DB98" s="262"/>
      <c r="DC98" s="262"/>
      <c r="DD98" s="262"/>
      <c r="DE98" s="262"/>
      <c r="DF98" s="262"/>
      <c r="DG98" s="262"/>
      <c r="DH98" s="262"/>
      <c r="DI98" s="262"/>
      <c r="DJ98" s="262"/>
      <c r="DK98" s="262"/>
      <c r="DL98" s="262"/>
      <c r="DM98" s="262"/>
      <c r="DN98" s="262"/>
      <c r="DO98" s="262"/>
      <c r="DP98" s="262"/>
      <c r="DQ98" s="262"/>
      <c r="DR98" s="262"/>
      <c r="DS98" s="262"/>
      <c r="DT98" s="262"/>
      <c r="DU98" s="262"/>
      <c r="DV98" s="262"/>
      <c r="DW98" s="262"/>
      <c r="DX98" s="262"/>
      <c r="DY98" s="262"/>
      <c r="DZ98" s="262"/>
      <c r="EA98" s="262"/>
      <c r="EB98" s="262"/>
      <c r="EC98" s="262"/>
      <c r="ED98" s="262"/>
      <c r="EE98" s="262"/>
      <c r="EF98" s="262"/>
      <c r="EG98" s="262"/>
      <c r="EH98" s="262"/>
      <c r="EI98" s="262"/>
      <c r="EJ98" s="262"/>
      <c r="EK98" s="262"/>
      <c r="EL98" s="262"/>
      <c r="EM98" s="262"/>
      <c r="EN98" s="262"/>
      <c r="EO98" s="296"/>
      <c r="EP98" s="262"/>
      <c r="EQ98" s="262"/>
      <c r="ER98" s="262"/>
      <c r="ES98" s="262"/>
      <c r="ET98" s="262"/>
      <c r="EU98" s="262"/>
      <c r="EV98" s="262"/>
      <c r="EW98" s="262"/>
      <c r="EX98" s="262"/>
      <c r="EY98" s="262"/>
      <c r="EZ98" s="262"/>
      <c r="FA98" s="262"/>
      <c r="FB98" s="262"/>
      <c r="FC98" s="262"/>
      <c r="FD98" s="262"/>
      <c r="FE98" s="262"/>
      <c r="FF98" s="262"/>
      <c r="FG98" s="262"/>
      <c r="FH98" s="262"/>
      <c r="FI98" s="262"/>
      <c r="FJ98" s="262"/>
      <c r="FK98" s="262"/>
      <c r="FL98" s="262"/>
      <c r="FM98" s="262"/>
      <c r="FN98" s="262"/>
      <c r="FO98" s="262"/>
      <c r="FP98" s="262"/>
      <c r="FQ98" s="262"/>
      <c r="FR98" s="262"/>
      <c r="FS98" s="296"/>
      <c r="FT98" s="297"/>
      <c r="FU98" s="297"/>
    </row>
    <row r="99" spans="2:177" s="234" customFormat="1" ht="12">
      <c r="B99" s="235"/>
      <c r="C99" s="262"/>
      <c r="D99" s="262"/>
      <c r="E99" s="262"/>
      <c r="F99" s="263"/>
      <c r="G99" s="263"/>
      <c r="H99" s="264"/>
      <c r="I99" s="263"/>
      <c r="J99" s="263"/>
      <c r="K99" s="264"/>
      <c r="L99" s="264"/>
      <c r="M99" s="262"/>
      <c r="N99" s="262"/>
      <c r="O99" s="262"/>
      <c r="P99" s="262"/>
      <c r="Q99" s="262"/>
      <c r="R99" s="262"/>
      <c r="S99" s="262"/>
      <c r="T99" s="262"/>
      <c r="U99" s="262"/>
      <c r="V99" s="262"/>
      <c r="W99" s="262"/>
      <c r="X99" s="262"/>
      <c r="Y99" s="262"/>
      <c r="Z99" s="262"/>
      <c r="AA99" s="282"/>
      <c r="AB99" s="282"/>
      <c r="AC99" s="262"/>
      <c r="AD99" s="262"/>
      <c r="AE99" s="262"/>
      <c r="AF99" s="262"/>
      <c r="AG99" s="262"/>
      <c r="AH99" s="262"/>
      <c r="AI99" s="262"/>
      <c r="AJ99" s="262"/>
      <c r="AK99" s="262"/>
      <c r="AL99" s="262"/>
      <c r="AM99" s="262"/>
      <c r="AN99" s="262"/>
      <c r="AO99" s="262"/>
      <c r="AP99" s="262"/>
      <c r="AQ99" s="262"/>
      <c r="AR99" s="262"/>
      <c r="AS99" s="262"/>
      <c r="AT99" s="262"/>
      <c r="AU99" s="262"/>
      <c r="AV99" s="262"/>
      <c r="AW99" s="262"/>
      <c r="AX99" s="262"/>
      <c r="AY99" s="262"/>
      <c r="AZ99" s="262"/>
      <c r="BA99" s="262"/>
      <c r="BB99" s="262"/>
      <c r="BC99" s="262"/>
      <c r="BD99" s="262"/>
      <c r="BE99" s="262"/>
      <c r="BF99" s="262"/>
      <c r="BG99" s="262"/>
      <c r="BH99" s="262"/>
      <c r="BI99" s="262"/>
      <c r="BJ99" s="262"/>
      <c r="BK99" s="262"/>
      <c r="BL99" s="262"/>
      <c r="BM99" s="262"/>
      <c r="BN99" s="262"/>
      <c r="BO99" s="262"/>
      <c r="BP99" s="262"/>
      <c r="BQ99" s="262"/>
      <c r="BR99" s="262"/>
      <c r="BS99" s="262"/>
      <c r="BT99" s="262"/>
      <c r="BU99" s="262"/>
      <c r="BV99" s="262"/>
      <c r="BW99" s="262"/>
      <c r="BX99" s="262"/>
      <c r="BY99" s="262"/>
      <c r="BZ99" s="262"/>
      <c r="CA99" s="262"/>
      <c r="CB99" s="262"/>
      <c r="CC99" s="262"/>
      <c r="CD99" s="262"/>
      <c r="CE99" s="262"/>
      <c r="CF99" s="262"/>
      <c r="CG99" s="262"/>
      <c r="CH99" s="262"/>
      <c r="CI99" s="262"/>
      <c r="CJ99" s="262"/>
      <c r="CK99" s="262"/>
      <c r="CL99" s="262"/>
      <c r="CM99" s="262"/>
      <c r="CN99" s="262"/>
      <c r="CO99" s="262"/>
      <c r="CP99" s="262"/>
      <c r="CQ99" s="262"/>
      <c r="CR99" s="262"/>
      <c r="CS99" s="262"/>
      <c r="CT99" s="262"/>
      <c r="CU99" s="262"/>
      <c r="CV99" s="262"/>
      <c r="CW99" s="262"/>
      <c r="CX99" s="262"/>
      <c r="CY99" s="262"/>
      <c r="CZ99" s="262"/>
      <c r="DA99" s="262"/>
      <c r="DB99" s="262"/>
      <c r="DC99" s="262"/>
      <c r="DD99" s="262"/>
      <c r="DE99" s="262"/>
      <c r="DF99" s="262"/>
      <c r="DG99" s="262"/>
      <c r="DH99" s="262"/>
      <c r="DI99" s="262"/>
      <c r="DJ99" s="262"/>
      <c r="DK99" s="262"/>
      <c r="DL99" s="262"/>
      <c r="DM99" s="262"/>
      <c r="DN99" s="262"/>
      <c r="DO99" s="262"/>
      <c r="DP99" s="262"/>
      <c r="DQ99" s="262"/>
      <c r="DR99" s="262"/>
      <c r="DS99" s="262"/>
      <c r="DT99" s="262"/>
      <c r="DU99" s="262"/>
      <c r="DV99" s="262"/>
      <c r="DW99" s="262"/>
      <c r="DX99" s="262"/>
      <c r="DY99" s="262"/>
      <c r="DZ99" s="262"/>
      <c r="EA99" s="262"/>
      <c r="EB99" s="262"/>
      <c r="EC99" s="262"/>
      <c r="ED99" s="262"/>
      <c r="EE99" s="262"/>
      <c r="EF99" s="262"/>
      <c r="EG99" s="262"/>
      <c r="EH99" s="262"/>
      <c r="EI99" s="262"/>
      <c r="EJ99" s="262"/>
      <c r="EK99" s="262"/>
      <c r="EL99" s="262"/>
      <c r="EM99" s="262"/>
      <c r="EN99" s="262"/>
      <c r="EO99" s="296"/>
      <c r="EP99" s="262"/>
      <c r="EQ99" s="262"/>
      <c r="ER99" s="262"/>
      <c r="ES99" s="262"/>
      <c r="ET99" s="262"/>
      <c r="EU99" s="262"/>
      <c r="EV99" s="262"/>
      <c r="EW99" s="262"/>
      <c r="EX99" s="262"/>
      <c r="EY99" s="262"/>
      <c r="EZ99" s="262"/>
      <c r="FA99" s="262"/>
      <c r="FB99" s="262"/>
      <c r="FC99" s="262"/>
      <c r="FD99" s="262"/>
      <c r="FE99" s="262"/>
      <c r="FF99" s="262"/>
      <c r="FG99" s="262"/>
      <c r="FH99" s="262"/>
      <c r="FI99" s="262"/>
      <c r="FJ99" s="262"/>
      <c r="FK99" s="262"/>
      <c r="FL99" s="262"/>
      <c r="FM99" s="262"/>
      <c r="FN99" s="262"/>
      <c r="FO99" s="262"/>
      <c r="FP99" s="262"/>
      <c r="FQ99" s="262"/>
      <c r="FR99" s="262"/>
      <c r="FS99" s="296"/>
      <c r="FT99" s="297"/>
      <c r="FU99" s="297"/>
    </row>
    <row r="100" spans="2:177" s="234" customFormat="1" ht="12">
      <c r="B100" s="235"/>
      <c r="C100" s="262"/>
      <c r="D100" s="262"/>
      <c r="E100" s="262"/>
      <c r="F100" s="263"/>
      <c r="G100" s="263"/>
      <c r="H100" s="264"/>
      <c r="I100" s="263"/>
      <c r="J100" s="263"/>
      <c r="K100" s="264"/>
      <c r="L100" s="264"/>
      <c r="M100" s="262"/>
      <c r="N100" s="262"/>
      <c r="O100" s="262"/>
      <c r="P100" s="262"/>
      <c r="Q100" s="262"/>
      <c r="R100" s="262"/>
      <c r="S100" s="262"/>
      <c r="T100" s="262"/>
      <c r="U100" s="262"/>
      <c r="V100" s="262"/>
      <c r="W100" s="262"/>
      <c r="X100" s="262"/>
      <c r="Y100" s="262"/>
      <c r="Z100" s="262"/>
      <c r="AA100" s="282"/>
      <c r="AB100" s="282"/>
      <c r="AC100" s="262"/>
      <c r="AD100" s="262"/>
      <c r="AE100" s="262"/>
      <c r="AF100" s="262"/>
      <c r="AG100" s="262"/>
      <c r="AH100" s="262"/>
      <c r="AI100" s="262"/>
      <c r="AJ100" s="262"/>
      <c r="AK100" s="262"/>
      <c r="AL100" s="262"/>
      <c r="AM100" s="262"/>
      <c r="AN100" s="262"/>
      <c r="AO100" s="262"/>
      <c r="AP100" s="262"/>
      <c r="AQ100" s="262"/>
      <c r="AR100" s="262"/>
      <c r="AS100" s="262"/>
      <c r="AT100" s="262"/>
      <c r="AU100" s="262"/>
      <c r="AV100" s="262"/>
      <c r="AW100" s="262"/>
      <c r="AX100" s="262"/>
      <c r="AY100" s="262"/>
      <c r="AZ100" s="262"/>
      <c r="BA100" s="262"/>
      <c r="BB100" s="262"/>
      <c r="BC100" s="262"/>
      <c r="BD100" s="262"/>
      <c r="BE100" s="262"/>
      <c r="BF100" s="262"/>
      <c r="BG100" s="262"/>
      <c r="BH100" s="262"/>
      <c r="BI100" s="262"/>
      <c r="BJ100" s="262"/>
      <c r="BK100" s="262"/>
      <c r="BL100" s="262"/>
      <c r="BM100" s="262"/>
      <c r="BN100" s="262"/>
      <c r="BO100" s="262"/>
      <c r="BP100" s="262"/>
      <c r="BQ100" s="262"/>
      <c r="BR100" s="262"/>
      <c r="BS100" s="262"/>
      <c r="BT100" s="262"/>
      <c r="BU100" s="262"/>
      <c r="BV100" s="262"/>
      <c r="BW100" s="262"/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  <c r="CQ100" s="262"/>
      <c r="CR100" s="262"/>
      <c r="CS100" s="262"/>
      <c r="CT100" s="262"/>
      <c r="CU100" s="262"/>
      <c r="CV100" s="262"/>
      <c r="CW100" s="262"/>
      <c r="CX100" s="262"/>
      <c r="CY100" s="262"/>
      <c r="CZ100" s="262"/>
      <c r="DA100" s="262"/>
      <c r="DB100" s="262"/>
      <c r="DC100" s="262"/>
      <c r="DD100" s="262"/>
      <c r="DE100" s="262"/>
      <c r="DF100" s="262"/>
      <c r="DG100" s="262"/>
      <c r="DH100" s="262"/>
      <c r="DI100" s="262"/>
      <c r="DJ100" s="262"/>
      <c r="DK100" s="262"/>
      <c r="DL100" s="262"/>
      <c r="DM100" s="262"/>
      <c r="DN100" s="262"/>
      <c r="DO100" s="262"/>
      <c r="DP100" s="262"/>
      <c r="DQ100" s="262"/>
      <c r="DR100" s="262"/>
      <c r="DS100" s="262"/>
      <c r="DT100" s="262"/>
      <c r="DU100" s="262"/>
      <c r="DV100" s="262"/>
      <c r="DW100" s="262"/>
      <c r="DX100" s="262"/>
      <c r="DY100" s="262"/>
      <c r="DZ100" s="262"/>
      <c r="EA100" s="262"/>
      <c r="EB100" s="262"/>
      <c r="EC100" s="262"/>
      <c r="ED100" s="262"/>
      <c r="EE100" s="262"/>
      <c r="EF100" s="262"/>
      <c r="EG100" s="262"/>
      <c r="EH100" s="262"/>
      <c r="EI100" s="262"/>
      <c r="EJ100" s="262"/>
      <c r="EK100" s="262"/>
      <c r="EL100" s="262"/>
      <c r="EM100" s="262"/>
      <c r="EN100" s="262"/>
      <c r="EO100" s="296"/>
      <c r="EP100" s="262"/>
      <c r="EQ100" s="262"/>
      <c r="ER100" s="262"/>
      <c r="ES100" s="262"/>
      <c r="ET100" s="262"/>
      <c r="EU100" s="262"/>
      <c r="EV100" s="262"/>
      <c r="EW100" s="262"/>
      <c r="EX100" s="262"/>
      <c r="EY100" s="262"/>
      <c r="EZ100" s="262"/>
      <c r="FA100" s="262"/>
      <c r="FB100" s="262"/>
      <c r="FC100" s="262"/>
      <c r="FD100" s="262"/>
      <c r="FE100" s="262"/>
      <c r="FF100" s="262"/>
      <c r="FG100" s="262"/>
      <c r="FH100" s="262"/>
      <c r="FI100" s="262"/>
      <c r="FJ100" s="262"/>
      <c r="FK100" s="262"/>
      <c r="FL100" s="262"/>
      <c r="FM100" s="262"/>
      <c r="FN100" s="262"/>
      <c r="FO100" s="262"/>
      <c r="FP100" s="262"/>
      <c r="FQ100" s="262"/>
      <c r="FR100" s="262"/>
      <c r="FS100" s="296"/>
      <c r="FT100" s="297"/>
      <c r="FU100" s="297"/>
    </row>
    <row r="101" spans="2:177" s="234" customFormat="1" ht="12">
      <c r="B101" s="235"/>
      <c r="C101" s="262"/>
      <c r="D101" s="262"/>
      <c r="E101" s="262"/>
      <c r="F101" s="263"/>
      <c r="G101" s="263"/>
      <c r="H101" s="264"/>
      <c r="I101" s="263"/>
      <c r="J101" s="263"/>
      <c r="K101" s="264"/>
      <c r="L101" s="264"/>
      <c r="M101" s="262"/>
      <c r="N101" s="262"/>
      <c r="O101" s="262"/>
      <c r="P101" s="262"/>
      <c r="Q101" s="262"/>
      <c r="R101" s="262"/>
      <c r="S101" s="262"/>
      <c r="T101" s="262"/>
      <c r="U101" s="262"/>
      <c r="V101" s="262"/>
      <c r="W101" s="262"/>
      <c r="X101" s="262"/>
      <c r="Y101" s="262"/>
      <c r="Z101" s="262"/>
      <c r="AA101" s="282"/>
      <c r="AB101" s="282"/>
      <c r="AC101" s="262"/>
      <c r="AD101" s="262"/>
      <c r="AE101" s="262"/>
      <c r="AF101" s="262"/>
      <c r="AG101" s="262"/>
      <c r="AH101" s="262"/>
      <c r="AI101" s="262"/>
      <c r="AJ101" s="262"/>
      <c r="AK101" s="262"/>
      <c r="AL101" s="262"/>
      <c r="AM101" s="262"/>
      <c r="AN101" s="262"/>
      <c r="AO101" s="262"/>
      <c r="AP101" s="262"/>
      <c r="AQ101" s="262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2"/>
      <c r="BN101" s="262"/>
      <c r="BO101" s="262"/>
      <c r="BP101" s="262"/>
      <c r="BQ101" s="262"/>
      <c r="BR101" s="262"/>
      <c r="BS101" s="262"/>
      <c r="BT101" s="262"/>
      <c r="BU101" s="262"/>
      <c r="BV101" s="262"/>
      <c r="BW101" s="262"/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  <c r="CQ101" s="262"/>
      <c r="CR101" s="262"/>
      <c r="CS101" s="262"/>
      <c r="CT101" s="262"/>
      <c r="CU101" s="262"/>
      <c r="CV101" s="262"/>
      <c r="CW101" s="262"/>
      <c r="CX101" s="262"/>
      <c r="CY101" s="262"/>
      <c r="CZ101" s="262"/>
      <c r="DA101" s="262"/>
      <c r="DB101" s="262"/>
      <c r="DC101" s="262"/>
      <c r="DD101" s="262"/>
      <c r="DE101" s="262"/>
      <c r="DF101" s="262"/>
      <c r="DG101" s="262"/>
      <c r="DH101" s="262"/>
      <c r="DI101" s="262"/>
      <c r="DJ101" s="262"/>
      <c r="DK101" s="262"/>
      <c r="DL101" s="262"/>
      <c r="DM101" s="262"/>
      <c r="DN101" s="262"/>
      <c r="DO101" s="262"/>
      <c r="DP101" s="262"/>
      <c r="DQ101" s="262"/>
      <c r="DR101" s="262"/>
      <c r="DS101" s="262"/>
      <c r="DT101" s="262"/>
      <c r="DU101" s="262"/>
      <c r="DV101" s="262"/>
      <c r="DW101" s="262"/>
      <c r="DX101" s="262"/>
      <c r="DY101" s="262"/>
      <c r="DZ101" s="262"/>
      <c r="EA101" s="262"/>
      <c r="EB101" s="262"/>
      <c r="EC101" s="262"/>
      <c r="ED101" s="262"/>
      <c r="EE101" s="262"/>
      <c r="EF101" s="262"/>
      <c r="EG101" s="262"/>
      <c r="EH101" s="262"/>
      <c r="EI101" s="262"/>
      <c r="EJ101" s="262"/>
      <c r="EK101" s="262"/>
      <c r="EL101" s="262"/>
      <c r="EM101" s="262"/>
      <c r="EN101" s="262"/>
      <c r="EO101" s="296"/>
      <c r="EP101" s="262"/>
      <c r="EQ101" s="262"/>
      <c r="ER101" s="262"/>
      <c r="ES101" s="262"/>
      <c r="ET101" s="262"/>
      <c r="EU101" s="262"/>
      <c r="EV101" s="262"/>
      <c r="EW101" s="262"/>
      <c r="EX101" s="262"/>
      <c r="EY101" s="262"/>
      <c r="EZ101" s="262"/>
      <c r="FA101" s="262"/>
      <c r="FB101" s="262"/>
      <c r="FC101" s="262"/>
      <c r="FD101" s="262"/>
      <c r="FE101" s="262"/>
      <c r="FF101" s="262"/>
      <c r="FG101" s="262"/>
      <c r="FH101" s="262"/>
      <c r="FI101" s="262"/>
      <c r="FJ101" s="262"/>
      <c r="FK101" s="262"/>
      <c r="FL101" s="262"/>
      <c r="FM101" s="262"/>
      <c r="FN101" s="262"/>
      <c r="FO101" s="262"/>
      <c r="FP101" s="262"/>
      <c r="FQ101" s="262"/>
      <c r="FR101" s="262"/>
      <c r="FS101" s="296"/>
      <c r="FT101" s="297"/>
      <c r="FU101" s="297"/>
    </row>
    <row r="102" spans="2:177" s="234" customFormat="1" ht="12">
      <c r="B102" s="235"/>
      <c r="C102" s="262"/>
      <c r="D102" s="262"/>
      <c r="E102" s="262"/>
      <c r="F102" s="263"/>
      <c r="G102" s="263"/>
      <c r="H102" s="264"/>
      <c r="I102" s="263"/>
      <c r="J102" s="263"/>
      <c r="K102" s="264"/>
      <c r="L102" s="264"/>
      <c r="M102" s="262"/>
      <c r="N102" s="262"/>
      <c r="O102" s="262"/>
      <c r="P102" s="262"/>
      <c r="Q102" s="262"/>
      <c r="R102" s="262"/>
      <c r="S102" s="262"/>
      <c r="T102" s="262"/>
      <c r="U102" s="262"/>
      <c r="V102" s="262"/>
      <c r="W102" s="262"/>
      <c r="X102" s="262"/>
      <c r="Y102" s="262"/>
      <c r="Z102" s="262"/>
      <c r="AA102" s="282"/>
      <c r="AB102" s="282"/>
      <c r="AC102" s="262"/>
      <c r="AD102" s="262"/>
      <c r="AE102" s="262"/>
      <c r="AF102" s="262"/>
      <c r="AG102" s="262"/>
      <c r="AH102" s="262"/>
      <c r="AI102" s="262"/>
      <c r="AJ102" s="262"/>
      <c r="AK102" s="262"/>
      <c r="AL102" s="262"/>
      <c r="AM102" s="262"/>
      <c r="AN102" s="262"/>
      <c r="AO102" s="262"/>
      <c r="AP102" s="262"/>
      <c r="AQ102" s="262"/>
      <c r="AR102" s="262"/>
      <c r="AS102" s="262"/>
      <c r="AT102" s="262"/>
      <c r="AU102" s="262"/>
      <c r="AV102" s="262"/>
      <c r="AW102" s="262"/>
      <c r="AX102" s="262"/>
      <c r="AY102" s="262"/>
      <c r="AZ102" s="262"/>
      <c r="BA102" s="262"/>
      <c r="BB102" s="262"/>
      <c r="BC102" s="262"/>
      <c r="BD102" s="262"/>
      <c r="BE102" s="262"/>
      <c r="BF102" s="262"/>
      <c r="BG102" s="262"/>
      <c r="BH102" s="262"/>
      <c r="BI102" s="262"/>
      <c r="BJ102" s="262"/>
      <c r="BK102" s="262"/>
      <c r="BL102" s="262"/>
      <c r="BM102" s="262"/>
      <c r="BN102" s="262"/>
      <c r="BO102" s="262"/>
      <c r="BP102" s="262"/>
      <c r="BQ102" s="262"/>
      <c r="BR102" s="262"/>
      <c r="BS102" s="262"/>
      <c r="BT102" s="262"/>
      <c r="BU102" s="262"/>
      <c r="BV102" s="262"/>
      <c r="BW102" s="262"/>
      <c r="BX102" s="262"/>
      <c r="BY102" s="262"/>
      <c r="BZ102" s="262"/>
      <c r="CA102" s="262"/>
      <c r="CB102" s="262"/>
      <c r="CC102" s="262"/>
      <c r="CD102" s="262"/>
      <c r="CE102" s="262"/>
      <c r="CF102" s="262"/>
      <c r="CG102" s="262"/>
      <c r="CH102" s="262"/>
      <c r="CI102" s="262"/>
      <c r="CJ102" s="262"/>
      <c r="CK102" s="262"/>
      <c r="CL102" s="262"/>
      <c r="CM102" s="262"/>
      <c r="CN102" s="262"/>
      <c r="CO102" s="262"/>
      <c r="CP102" s="262"/>
      <c r="CQ102" s="262"/>
      <c r="CR102" s="262"/>
      <c r="CS102" s="262"/>
      <c r="CT102" s="262"/>
      <c r="CU102" s="262"/>
      <c r="CV102" s="262"/>
      <c r="CW102" s="262"/>
      <c r="CX102" s="262"/>
      <c r="CY102" s="262"/>
      <c r="CZ102" s="262"/>
      <c r="DA102" s="262"/>
      <c r="DB102" s="262"/>
      <c r="DC102" s="262"/>
      <c r="DD102" s="262"/>
      <c r="DE102" s="262"/>
      <c r="DF102" s="262"/>
      <c r="DG102" s="262"/>
      <c r="DH102" s="262"/>
      <c r="DI102" s="262"/>
      <c r="DJ102" s="262"/>
      <c r="DK102" s="262"/>
      <c r="DL102" s="262"/>
      <c r="DM102" s="262"/>
      <c r="DN102" s="262"/>
      <c r="DO102" s="262"/>
      <c r="DP102" s="262"/>
      <c r="DQ102" s="262"/>
      <c r="DR102" s="262"/>
      <c r="DS102" s="262"/>
      <c r="DT102" s="262"/>
      <c r="DU102" s="262"/>
      <c r="DV102" s="262"/>
      <c r="DW102" s="262"/>
      <c r="DX102" s="262"/>
      <c r="DY102" s="262"/>
      <c r="DZ102" s="262"/>
      <c r="EA102" s="262"/>
      <c r="EB102" s="262"/>
      <c r="EC102" s="262"/>
      <c r="ED102" s="262"/>
      <c r="EE102" s="262"/>
      <c r="EF102" s="262"/>
      <c r="EG102" s="262"/>
      <c r="EH102" s="262"/>
      <c r="EI102" s="262"/>
      <c r="EJ102" s="262"/>
      <c r="EK102" s="262"/>
      <c r="EL102" s="262"/>
      <c r="EM102" s="262"/>
      <c r="EN102" s="262"/>
      <c r="EO102" s="296"/>
      <c r="EP102" s="262"/>
      <c r="EQ102" s="262"/>
      <c r="ER102" s="262"/>
      <c r="ES102" s="262"/>
      <c r="ET102" s="262"/>
      <c r="EU102" s="262"/>
      <c r="EV102" s="262"/>
      <c r="EW102" s="262"/>
      <c r="EX102" s="262"/>
      <c r="EY102" s="262"/>
      <c r="EZ102" s="262"/>
      <c r="FA102" s="262"/>
      <c r="FB102" s="262"/>
      <c r="FC102" s="262"/>
      <c r="FD102" s="262"/>
      <c r="FE102" s="262"/>
      <c r="FF102" s="262"/>
      <c r="FG102" s="262"/>
      <c r="FH102" s="262"/>
      <c r="FI102" s="262"/>
      <c r="FJ102" s="262"/>
      <c r="FK102" s="262"/>
      <c r="FL102" s="262"/>
      <c r="FM102" s="262"/>
      <c r="FN102" s="262"/>
      <c r="FO102" s="262"/>
      <c r="FP102" s="262"/>
      <c r="FQ102" s="262"/>
      <c r="FR102" s="262"/>
      <c r="FS102" s="296"/>
      <c r="FT102" s="297"/>
      <c r="FU102" s="297"/>
    </row>
    <row r="103" spans="2:177" s="234" customFormat="1" ht="12">
      <c r="B103" s="235"/>
      <c r="C103" s="262"/>
      <c r="D103" s="262"/>
      <c r="E103" s="262"/>
      <c r="F103" s="263"/>
      <c r="G103" s="263"/>
      <c r="H103" s="264"/>
      <c r="I103" s="263"/>
      <c r="J103" s="263"/>
      <c r="K103" s="264"/>
      <c r="L103" s="264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82"/>
      <c r="AB103" s="282"/>
      <c r="AC103" s="262"/>
      <c r="AD103" s="262"/>
      <c r="AE103" s="262"/>
      <c r="AF103" s="262"/>
      <c r="AG103" s="262"/>
      <c r="AH103" s="262"/>
      <c r="AI103" s="262"/>
      <c r="AJ103" s="262"/>
      <c r="AK103" s="262"/>
      <c r="AL103" s="262"/>
      <c r="AM103" s="262"/>
      <c r="AN103" s="262"/>
      <c r="AO103" s="262"/>
      <c r="AP103" s="262"/>
      <c r="AQ103" s="262"/>
      <c r="AR103" s="262"/>
      <c r="AS103" s="262"/>
      <c r="AT103" s="262"/>
      <c r="AU103" s="262"/>
      <c r="AV103" s="262"/>
      <c r="AW103" s="262"/>
      <c r="AX103" s="262"/>
      <c r="AY103" s="262"/>
      <c r="AZ103" s="262"/>
      <c r="BA103" s="262"/>
      <c r="BB103" s="262"/>
      <c r="BC103" s="262"/>
      <c r="BD103" s="262"/>
      <c r="BE103" s="262"/>
      <c r="BF103" s="262"/>
      <c r="BG103" s="262"/>
      <c r="BH103" s="262"/>
      <c r="BI103" s="262"/>
      <c r="BJ103" s="262"/>
      <c r="BK103" s="262"/>
      <c r="BL103" s="262"/>
      <c r="BM103" s="262"/>
      <c r="BN103" s="262"/>
      <c r="BO103" s="262"/>
      <c r="BP103" s="262"/>
      <c r="BQ103" s="262"/>
      <c r="BR103" s="262"/>
      <c r="BS103" s="262"/>
      <c r="BT103" s="262"/>
      <c r="BU103" s="262"/>
      <c r="BV103" s="262"/>
      <c r="BW103" s="262"/>
      <c r="BX103" s="262"/>
      <c r="BY103" s="262"/>
      <c r="BZ103" s="262"/>
      <c r="CA103" s="262"/>
      <c r="CB103" s="262"/>
      <c r="CC103" s="262"/>
      <c r="CD103" s="262"/>
      <c r="CE103" s="262"/>
      <c r="CF103" s="262"/>
      <c r="CG103" s="262"/>
      <c r="CH103" s="262"/>
      <c r="CI103" s="262"/>
      <c r="CJ103" s="262"/>
      <c r="CK103" s="262"/>
      <c r="CL103" s="262"/>
      <c r="CM103" s="262"/>
      <c r="CN103" s="262"/>
      <c r="CO103" s="262"/>
      <c r="CP103" s="262"/>
      <c r="CQ103" s="262"/>
      <c r="CR103" s="262"/>
      <c r="CS103" s="262"/>
      <c r="CT103" s="262"/>
      <c r="CU103" s="262"/>
      <c r="CV103" s="262"/>
      <c r="CW103" s="262"/>
      <c r="CX103" s="262"/>
      <c r="CY103" s="262"/>
      <c r="CZ103" s="262"/>
      <c r="DA103" s="262"/>
      <c r="DB103" s="262"/>
      <c r="DC103" s="262"/>
      <c r="DD103" s="262"/>
      <c r="DE103" s="262"/>
      <c r="DF103" s="262"/>
      <c r="DG103" s="262"/>
      <c r="DH103" s="262"/>
      <c r="DI103" s="262"/>
      <c r="DJ103" s="262"/>
      <c r="DK103" s="262"/>
      <c r="DL103" s="262"/>
      <c r="DM103" s="262"/>
      <c r="DN103" s="262"/>
      <c r="DO103" s="262"/>
      <c r="DP103" s="262"/>
      <c r="DQ103" s="262"/>
      <c r="DR103" s="262"/>
      <c r="DS103" s="262"/>
      <c r="DT103" s="262"/>
      <c r="DU103" s="262"/>
      <c r="DV103" s="262"/>
      <c r="DW103" s="262"/>
      <c r="DX103" s="262"/>
      <c r="DY103" s="262"/>
      <c r="DZ103" s="262"/>
      <c r="EA103" s="262"/>
      <c r="EB103" s="262"/>
      <c r="EC103" s="262"/>
      <c r="ED103" s="262"/>
      <c r="EE103" s="262"/>
      <c r="EF103" s="262"/>
      <c r="EG103" s="262"/>
      <c r="EH103" s="262"/>
      <c r="EI103" s="262"/>
      <c r="EJ103" s="262"/>
      <c r="EK103" s="262"/>
      <c r="EL103" s="262"/>
      <c r="EM103" s="262"/>
      <c r="EN103" s="262"/>
      <c r="EO103" s="296"/>
      <c r="EP103" s="262"/>
      <c r="EQ103" s="262"/>
      <c r="ER103" s="262"/>
      <c r="ES103" s="262"/>
      <c r="ET103" s="262"/>
      <c r="EU103" s="262"/>
      <c r="EV103" s="262"/>
      <c r="EW103" s="262"/>
      <c r="EX103" s="262"/>
      <c r="EY103" s="262"/>
      <c r="EZ103" s="262"/>
      <c r="FA103" s="262"/>
      <c r="FB103" s="262"/>
      <c r="FC103" s="262"/>
      <c r="FD103" s="262"/>
      <c r="FE103" s="262"/>
      <c r="FF103" s="262"/>
      <c r="FG103" s="262"/>
      <c r="FH103" s="262"/>
      <c r="FI103" s="262"/>
      <c r="FJ103" s="262"/>
      <c r="FK103" s="262"/>
      <c r="FL103" s="262"/>
      <c r="FM103" s="262"/>
      <c r="FN103" s="262"/>
      <c r="FO103" s="262"/>
      <c r="FP103" s="262"/>
      <c r="FQ103" s="262"/>
      <c r="FR103" s="262"/>
      <c r="FS103" s="296"/>
      <c r="FT103" s="297"/>
      <c r="FU103" s="297"/>
    </row>
    <row r="104" spans="2:177" s="234" customFormat="1" ht="12">
      <c r="B104" s="235"/>
      <c r="C104" s="262"/>
      <c r="D104" s="262"/>
      <c r="E104" s="262"/>
      <c r="F104" s="263"/>
      <c r="G104" s="263"/>
      <c r="H104" s="264"/>
      <c r="I104" s="263"/>
      <c r="J104" s="263"/>
      <c r="K104" s="264"/>
      <c r="L104" s="264"/>
      <c r="M104" s="262"/>
      <c r="N104" s="262"/>
      <c r="O104" s="262"/>
      <c r="P104" s="262"/>
      <c r="Q104" s="262"/>
      <c r="R104" s="262"/>
      <c r="S104" s="262"/>
      <c r="T104" s="262"/>
      <c r="U104" s="262"/>
      <c r="V104" s="262"/>
      <c r="W104" s="262"/>
      <c r="X104" s="262"/>
      <c r="Y104" s="262"/>
      <c r="Z104" s="262"/>
      <c r="AA104" s="282"/>
      <c r="AB104" s="282"/>
      <c r="AC104" s="262"/>
      <c r="AD104" s="262"/>
      <c r="AE104" s="262"/>
      <c r="AF104" s="262"/>
      <c r="AG104" s="262"/>
      <c r="AH104" s="262"/>
      <c r="AI104" s="262"/>
      <c r="AJ104" s="262"/>
      <c r="AK104" s="262"/>
      <c r="AL104" s="262"/>
      <c r="AM104" s="262"/>
      <c r="AN104" s="262"/>
      <c r="AO104" s="262"/>
      <c r="AP104" s="262"/>
      <c r="AQ104" s="262"/>
      <c r="AR104" s="262"/>
      <c r="AS104" s="262"/>
      <c r="AT104" s="262"/>
      <c r="AU104" s="262"/>
      <c r="AV104" s="262"/>
      <c r="AW104" s="262"/>
      <c r="AX104" s="262"/>
      <c r="AY104" s="262"/>
      <c r="AZ104" s="262"/>
      <c r="BA104" s="262"/>
      <c r="BB104" s="262"/>
      <c r="BC104" s="262"/>
      <c r="BD104" s="262"/>
      <c r="BE104" s="262"/>
      <c r="BF104" s="262"/>
      <c r="BG104" s="262"/>
      <c r="BH104" s="262"/>
      <c r="BI104" s="262"/>
      <c r="BJ104" s="262"/>
      <c r="BK104" s="262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  <c r="CQ104" s="262"/>
      <c r="CR104" s="262"/>
      <c r="CS104" s="262"/>
      <c r="CT104" s="262"/>
      <c r="CU104" s="262"/>
      <c r="CV104" s="262"/>
      <c r="CW104" s="262"/>
      <c r="CX104" s="262"/>
      <c r="CY104" s="262"/>
      <c r="CZ104" s="262"/>
      <c r="DA104" s="262"/>
      <c r="DB104" s="262"/>
      <c r="DC104" s="262"/>
      <c r="DD104" s="262"/>
      <c r="DE104" s="262"/>
      <c r="DF104" s="262"/>
      <c r="DG104" s="262"/>
      <c r="DH104" s="262"/>
      <c r="DI104" s="262"/>
      <c r="DJ104" s="262"/>
      <c r="DK104" s="262"/>
      <c r="DL104" s="262"/>
      <c r="DM104" s="262"/>
      <c r="DN104" s="262"/>
      <c r="DO104" s="262"/>
      <c r="DP104" s="262"/>
      <c r="DQ104" s="262"/>
      <c r="DR104" s="262"/>
      <c r="DS104" s="262"/>
      <c r="DT104" s="262"/>
      <c r="DU104" s="262"/>
      <c r="DV104" s="262"/>
      <c r="DW104" s="262"/>
      <c r="DX104" s="262"/>
      <c r="DY104" s="262"/>
      <c r="DZ104" s="262"/>
      <c r="EA104" s="262"/>
      <c r="EB104" s="262"/>
      <c r="EC104" s="262"/>
      <c r="ED104" s="262"/>
      <c r="EE104" s="262"/>
      <c r="EF104" s="262"/>
      <c r="EG104" s="262"/>
      <c r="EH104" s="262"/>
      <c r="EI104" s="262"/>
      <c r="EJ104" s="262"/>
      <c r="EK104" s="262"/>
      <c r="EL104" s="262"/>
      <c r="EM104" s="262"/>
      <c r="EN104" s="262"/>
      <c r="EO104" s="296"/>
      <c r="EP104" s="262"/>
      <c r="EQ104" s="262"/>
      <c r="ER104" s="262"/>
      <c r="ES104" s="262"/>
      <c r="ET104" s="262"/>
      <c r="EU104" s="262"/>
      <c r="EV104" s="262"/>
      <c r="EW104" s="262"/>
      <c r="EX104" s="262"/>
      <c r="EY104" s="262"/>
      <c r="EZ104" s="262"/>
      <c r="FA104" s="262"/>
      <c r="FB104" s="262"/>
      <c r="FC104" s="262"/>
      <c r="FD104" s="262"/>
      <c r="FE104" s="262"/>
      <c r="FF104" s="262"/>
      <c r="FG104" s="262"/>
      <c r="FH104" s="262"/>
      <c r="FI104" s="262"/>
      <c r="FJ104" s="262"/>
      <c r="FK104" s="262"/>
      <c r="FL104" s="262"/>
      <c r="FM104" s="262"/>
      <c r="FN104" s="262"/>
      <c r="FO104" s="262"/>
      <c r="FP104" s="262"/>
      <c r="FQ104" s="262"/>
      <c r="FR104" s="262"/>
      <c r="FS104" s="296"/>
      <c r="FT104" s="297"/>
      <c r="FU104" s="297"/>
    </row>
    <row r="105" spans="2:177" s="234" customFormat="1" ht="12">
      <c r="B105" s="235"/>
      <c r="C105" s="262"/>
      <c r="D105" s="262"/>
      <c r="E105" s="262"/>
      <c r="F105" s="263"/>
      <c r="G105" s="263"/>
      <c r="H105" s="264"/>
      <c r="I105" s="263"/>
      <c r="J105" s="263"/>
      <c r="K105" s="264"/>
      <c r="L105" s="264"/>
      <c r="M105" s="262"/>
      <c r="N105" s="262"/>
      <c r="O105" s="262"/>
      <c r="P105" s="262"/>
      <c r="Q105" s="262"/>
      <c r="R105" s="262"/>
      <c r="S105" s="262"/>
      <c r="T105" s="262"/>
      <c r="U105" s="262"/>
      <c r="V105" s="262"/>
      <c r="W105" s="262"/>
      <c r="X105" s="262"/>
      <c r="Y105" s="262"/>
      <c r="Z105" s="262"/>
      <c r="AA105" s="282"/>
      <c r="AB105" s="282"/>
      <c r="AC105" s="262"/>
      <c r="AD105" s="262"/>
      <c r="AE105" s="262"/>
      <c r="AF105" s="262"/>
      <c r="AG105" s="262"/>
      <c r="AH105" s="262"/>
      <c r="AI105" s="262"/>
      <c r="AJ105" s="262"/>
      <c r="AK105" s="262"/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262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262"/>
      <c r="DE105" s="262"/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96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262"/>
      <c r="FE105" s="262"/>
      <c r="FF105" s="262"/>
      <c r="FG105" s="262"/>
      <c r="FH105" s="262"/>
      <c r="FI105" s="262"/>
      <c r="FJ105" s="262"/>
      <c r="FK105" s="262"/>
      <c r="FL105" s="262"/>
      <c r="FM105" s="262"/>
      <c r="FN105" s="262"/>
      <c r="FO105" s="262"/>
      <c r="FP105" s="262"/>
      <c r="FQ105" s="262"/>
      <c r="FR105" s="262"/>
      <c r="FS105" s="296"/>
      <c r="FT105" s="297"/>
      <c r="FU105" s="297"/>
    </row>
    <row r="106" spans="2:177" s="234" customFormat="1" ht="12">
      <c r="B106" s="235"/>
      <c r="C106" s="262"/>
      <c r="D106" s="262"/>
      <c r="E106" s="262"/>
      <c r="F106" s="263"/>
      <c r="G106" s="263"/>
      <c r="H106" s="264"/>
      <c r="I106" s="263"/>
      <c r="J106" s="263"/>
      <c r="K106" s="264"/>
      <c r="L106" s="264"/>
      <c r="M106" s="262"/>
      <c r="N106" s="262"/>
      <c r="O106" s="262"/>
      <c r="P106" s="262"/>
      <c r="Q106" s="262"/>
      <c r="R106" s="262"/>
      <c r="S106" s="262"/>
      <c r="T106" s="262"/>
      <c r="U106" s="262"/>
      <c r="V106" s="262"/>
      <c r="W106" s="262"/>
      <c r="X106" s="262"/>
      <c r="Y106" s="262"/>
      <c r="Z106" s="262"/>
      <c r="AA106" s="282"/>
      <c r="AB106" s="282"/>
      <c r="AC106" s="262"/>
      <c r="AD106" s="262"/>
      <c r="AE106" s="262"/>
      <c r="AF106" s="262"/>
      <c r="AG106" s="262"/>
      <c r="AH106" s="262"/>
      <c r="AI106" s="262"/>
      <c r="AJ106" s="262"/>
      <c r="AK106" s="262"/>
      <c r="AL106" s="262"/>
      <c r="AM106" s="262"/>
      <c r="AN106" s="262"/>
      <c r="AO106" s="262"/>
      <c r="AP106" s="262"/>
      <c r="AQ106" s="262"/>
      <c r="AR106" s="262"/>
      <c r="AS106" s="262"/>
      <c r="AT106" s="262"/>
      <c r="AU106" s="262"/>
      <c r="AV106" s="262"/>
      <c r="AW106" s="262"/>
      <c r="AX106" s="262"/>
      <c r="AY106" s="262"/>
      <c r="AZ106" s="262"/>
      <c r="BA106" s="262"/>
      <c r="BB106" s="262"/>
      <c r="BC106" s="262"/>
      <c r="BD106" s="262"/>
      <c r="BE106" s="262"/>
      <c r="BF106" s="262"/>
      <c r="BG106" s="262"/>
      <c r="BH106" s="262"/>
      <c r="BI106" s="262"/>
      <c r="BJ106" s="262"/>
      <c r="BK106" s="262"/>
      <c r="BL106" s="262"/>
      <c r="BM106" s="262"/>
      <c r="BN106" s="262"/>
      <c r="BO106" s="262"/>
      <c r="BP106" s="262"/>
      <c r="BQ106" s="262"/>
      <c r="BR106" s="262"/>
      <c r="BS106" s="262"/>
      <c r="BT106" s="262"/>
      <c r="BU106" s="262"/>
      <c r="BV106" s="262"/>
      <c r="BW106" s="262"/>
      <c r="BX106" s="262"/>
      <c r="BY106" s="262"/>
      <c r="BZ106" s="262"/>
      <c r="CA106" s="262"/>
      <c r="CB106" s="262"/>
      <c r="CC106" s="262"/>
      <c r="CD106" s="262"/>
      <c r="CE106" s="262"/>
      <c r="CF106" s="262"/>
      <c r="CG106" s="262"/>
      <c r="CH106" s="262"/>
      <c r="CI106" s="262"/>
      <c r="CJ106" s="262"/>
      <c r="CK106" s="262"/>
      <c r="CL106" s="262"/>
      <c r="CM106" s="262"/>
      <c r="CN106" s="262"/>
      <c r="CO106" s="262"/>
      <c r="CP106" s="262"/>
      <c r="CQ106" s="262"/>
      <c r="CR106" s="262"/>
      <c r="CS106" s="262"/>
      <c r="CT106" s="262"/>
      <c r="CU106" s="262"/>
      <c r="CV106" s="262"/>
      <c r="CW106" s="262"/>
      <c r="CX106" s="262"/>
      <c r="CY106" s="262"/>
      <c r="CZ106" s="262"/>
      <c r="DA106" s="262"/>
      <c r="DB106" s="262"/>
      <c r="DC106" s="262"/>
      <c r="DD106" s="262"/>
      <c r="DE106" s="262"/>
      <c r="DF106" s="262"/>
      <c r="DG106" s="262"/>
      <c r="DH106" s="262"/>
      <c r="DI106" s="262"/>
      <c r="DJ106" s="262"/>
      <c r="DK106" s="262"/>
      <c r="DL106" s="262"/>
      <c r="DM106" s="262"/>
      <c r="DN106" s="262"/>
      <c r="DO106" s="262"/>
      <c r="DP106" s="262"/>
      <c r="DQ106" s="262"/>
      <c r="DR106" s="262"/>
      <c r="DS106" s="262"/>
      <c r="DT106" s="262"/>
      <c r="DU106" s="262"/>
      <c r="DV106" s="262"/>
      <c r="DW106" s="262"/>
      <c r="DX106" s="262"/>
      <c r="DY106" s="262"/>
      <c r="DZ106" s="262"/>
      <c r="EA106" s="262"/>
      <c r="EB106" s="262"/>
      <c r="EC106" s="262"/>
      <c r="ED106" s="262"/>
      <c r="EE106" s="262"/>
      <c r="EF106" s="262"/>
      <c r="EG106" s="262"/>
      <c r="EH106" s="262"/>
      <c r="EI106" s="262"/>
      <c r="EJ106" s="262"/>
      <c r="EK106" s="262"/>
      <c r="EL106" s="262"/>
      <c r="EM106" s="262"/>
      <c r="EN106" s="262"/>
      <c r="EO106" s="296"/>
      <c r="EP106" s="262"/>
      <c r="EQ106" s="262"/>
      <c r="ER106" s="262"/>
      <c r="ES106" s="262"/>
      <c r="ET106" s="262"/>
      <c r="EU106" s="262"/>
      <c r="EV106" s="262"/>
      <c r="EW106" s="262"/>
      <c r="EX106" s="262"/>
      <c r="EY106" s="262"/>
      <c r="EZ106" s="262"/>
      <c r="FA106" s="262"/>
      <c r="FB106" s="262"/>
      <c r="FC106" s="262"/>
      <c r="FD106" s="262"/>
      <c r="FE106" s="262"/>
      <c r="FF106" s="262"/>
      <c r="FG106" s="262"/>
      <c r="FH106" s="262"/>
      <c r="FI106" s="262"/>
      <c r="FJ106" s="262"/>
      <c r="FK106" s="262"/>
      <c r="FL106" s="262"/>
      <c r="FM106" s="262"/>
      <c r="FN106" s="262"/>
      <c r="FO106" s="262"/>
      <c r="FP106" s="262"/>
      <c r="FQ106" s="262"/>
      <c r="FR106" s="262"/>
      <c r="FS106" s="296"/>
      <c r="FT106" s="297"/>
      <c r="FU106" s="297"/>
    </row>
    <row r="107" spans="2:177" s="234" customFormat="1" ht="12">
      <c r="B107" s="235"/>
      <c r="C107" s="262"/>
      <c r="D107" s="262"/>
      <c r="E107" s="262"/>
      <c r="F107" s="263"/>
      <c r="G107" s="263"/>
      <c r="H107" s="264"/>
      <c r="I107" s="263"/>
      <c r="J107" s="263"/>
      <c r="K107" s="264"/>
      <c r="L107" s="264"/>
      <c r="M107" s="262"/>
      <c r="N107" s="262"/>
      <c r="O107" s="262"/>
      <c r="P107" s="262"/>
      <c r="Q107" s="262"/>
      <c r="R107" s="262"/>
      <c r="S107" s="262"/>
      <c r="T107" s="262"/>
      <c r="U107" s="262"/>
      <c r="V107" s="262"/>
      <c r="W107" s="262"/>
      <c r="X107" s="262"/>
      <c r="Y107" s="262"/>
      <c r="Z107" s="262"/>
      <c r="AA107" s="282"/>
      <c r="AB107" s="282"/>
      <c r="AC107" s="262"/>
      <c r="AD107" s="262"/>
      <c r="AE107" s="262"/>
      <c r="AF107" s="262"/>
      <c r="AG107" s="262"/>
      <c r="AH107" s="262"/>
      <c r="AI107" s="262"/>
      <c r="AJ107" s="262"/>
      <c r="AK107" s="262"/>
      <c r="AL107" s="262"/>
      <c r="AM107" s="262"/>
      <c r="AN107" s="262"/>
      <c r="AO107" s="262"/>
      <c r="AP107" s="262"/>
      <c r="AQ107" s="262"/>
      <c r="AR107" s="262"/>
      <c r="AS107" s="262"/>
      <c r="AT107" s="262"/>
      <c r="AU107" s="262"/>
      <c r="AV107" s="262"/>
      <c r="AW107" s="262"/>
      <c r="AX107" s="262"/>
      <c r="AY107" s="262"/>
      <c r="AZ107" s="262"/>
      <c r="BA107" s="262"/>
      <c r="BB107" s="262"/>
      <c r="BC107" s="262"/>
      <c r="BD107" s="262"/>
      <c r="BE107" s="262"/>
      <c r="BF107" s="262"/>
      <c r="BG107" s="262"/>
      <c r="BH107" s="262"/>
      <c r="BI107" s="262"/>
      <c r="BJ107" s="262"/>
      <c r="BK107" s="262"/>
      <c r="BL107" s="262"/>
      <c r="BM107" s="262"/>
      <c r="BN107" s="262"/>
      <c r="BO107" s="262"/>
      <c r="BP107" s="262"/>
      <c r="BQ107" s="262"/>
      <c r="BR107" s="262"/>
      <c r="BS107" s="262"/>
      <c r="BT107" s="262"/>
      <c r="BU107" s="262"/>
      <c r="BV107" s="262"/>
      <c r="BW107" s="262"/>
      <c r="BX107" s="262"/>
      <c r="BY107" s="262"/>
      <c r="BZ107" s="262"/>
      <c r="CA107" s="262"/>
      <c r="CB107" s="262"/>
      <c r="CC107" s="262"/>
      <c r="CD107" s="262"/>
      <c r="CE107" s="262"/>
      <c r="CF107" s="262"/>
      <c r="CG107" s="262"/>
      <c r="CH107" s="262"/>
      <c r="CI107" s="262"/>
      <c r="CJ107" s="262"/>
      <c r="CK107" s="262"/>
      <c r="CL107" s="262"/>
      <c r="CM107" s="262"/>
      <c r="CN107" s="262"/>
      <c r="CO107" s="262"/>
      <c r="CP107" s="262"/>
      <c r="CQ107" s="262"/>
      <c r="CR107" s="262"/>
      <c r="CS107" s="262"/>
      <c r="CT107" s="262"/>
      <c r="CU107" s="262"/>
      <c r="CV107" s="262"/>
      <c r="CW107" s="262"/>
      <c r="CX107" s="262"/>
      <c r="CY107" s="262"/>
      <c r="CZ107" s="262"/>
      <c r="DA107" s="262"/>
      <c r="DB107" s="262"/>
      <c r="DC107" s="262"/>
      <c r="DD107" s="262"/>
      <c r="DE107" s="262"/>
      <c r="DF107" s="262"/>
      <c r="DG107" s="262"/>
      <c r="DH107" s="262"/>
      <c r="DI107" s="262"/>
      <c r="DJ107" s="262"/>
      <c r="DK107" s="262"/>
      <c r="DL107" s="262"/>
      <c r="DM107" s="262"/>
      <c r="DN107" s="262"/>
      <c r="DO107" s="262"/>
      <c r="DP107" s="262"/>
      <c r="DQ107" s="262"/>
      <c r="DR107" s="262"/>
      <c r="DS107" s="262"/>
      <c r="DT107" s="262"/>
      <c r="DU107" s="262"/>
      <c r="DV107" s="262"/>
      <c r="DW107" s="262"/>
      <c r="DX107" s="262"/>
      <c r="DY107" s="262"/>
      <c r="DZ107" s="262"/>
      <c r="EA107" s="262"/>
      <c r="EB107" s="262"/>
      <c r="EC107" s="262"/>
      <c r="ED107" s="262"/>
      <c r="EE107" s="262"/>
      <c r="EF107" s="262"/>
      <c r="EG107" s="262"/>
      <c r="EH107" s="262"/>
      <c r="EI107" s="262"/>
      <c r="EJ107" s="262"/>
      <c r="EK107" s="262"/>
      <c r="EL107" s="262"/>
      <c r="EM107" s="262"/>
      <c r="EN107" s="262"/>
      <c r="EO107" s="296"/>
      <c r="EP107" s="262"/>
      <c r="EQ107" s="262"/>
      <c r="ER107" s="262"/>
      <c r="ES107" s="262"/>
      <c r="ET107" s="262"/>
      <c r="EU107" s="262"/>
      <c r="EV107" s="262"/>
      <c r="EW107" s="262"/>
      <c r="EX107" s="262"/>
      <c r="EY107" s="262"/>
      <c r="EZ107" s="262"/>
      <c r="FA107" s="262"/>
      <c r="FB107" s="262"/>
      <c r="FC107" s="262"/>
      <c r="FD107" s="262"/>
      <c r="FE107" s="262"/>
      <c r="FF107" s="262"/>
      <c r="FG107" s="262"/>
      <c r="FH107" s="262"/>
      <c r="FI107" s="262"/>
      <c r="FJ107" s="262"/>
      <c r="FK107" s="262"/>
      <c r="FL107" s="262"/>
      <c r="FM107" s="262"/>
      <c r="FN107" s="262"/>
      <c r="FO107" s="262"/>
      <c r="FP107" s="262"/>
      <c r="FQ107" s="262"/>
      <c r="FR107" s="262"/>
      <c r="FS107" s="296"/>
      <c r="FT107" s="297"/>
      <c r="FU107" s="297"/>
    </row>
    <row r="108" spans="2:177" s="234" customFormat="1" ht="12">
      <c r="B108" s="235"/>
      <c r="C108" s="262"/>
      <c r="D108" s="262"/>
      <c r="E108" s="262"/>
      <c r="F108" s="263"/>
      <c r="G108" s="263"/>
      <c r="H108" s="264"/>
      <c r="I108" s="263"/>
      <c r="J108" s="263"/>
      <c r="K108" s="264"/>
      <c r="L108" s="264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82"/>
      <c r="AB108" s="282"/>
      <c r="AC108" s="262"/>
      <c r="AD108" s="262"/>
      <c r="AE108" s="262"/>
      <c r="AF108" s="262"/>
      <c r="AG108" s="262"/>
      <c r="AH108" s="262"/>
      <c r="AI108" s="262"/>
      <c r="AJ108" s="262"/>
      <c r="AK108" s="262"/>
      <c r="AL108" s="262"/>
      <c r="AM108" s="262"/>
      <c r="AN108" s="262"/>
      <c r="AO108" s="262"/>
      <c r="AP108" s="262"/>
      <c r="AQ108" s="262"/>
      <c r="AR108" s="262"/>
      <c r="AS108" s="262"/>
      <c r="AT108" s="262"/>
      <c r="AU108" s="262"/>
      <c r="AV108" s="262"/>
      <c r="AW108" s="262"/>
      <c r="AX108" s="262"/>
      <c r="AY108" s="262"/>
      <c r="AZ108" s="262"/>
      <c r="BA108" s="262"/>
      <c r="BB108" s="262"/>
      <c r="BC108" s="262"/>
      <c r="BD108" s="262"/>
      <c r="BE108" s="262"/>
      <c r="BF108" s="262"/>
      <c r="BG108" s="262"/>
      <c r="BH108" s="262"/>
      <c r="BI108" s="262"/>
      <c r="BJ108" s="262"/>
      <c r="BK108" s="262"/>
      <c r="BL108" s="262"/>
      <c r="BM108" s="262"/>
      <c r="BN108" s="262"/>
      <c r="BO108" s="262"/>
      <c r="BP108" s="262"/>
      <c r="BQ108" s="262"/>
      <c r="BR108" s="262"/>
      <c r="BS108" s="262"/>
      <c r="BT108" s="262"/>
      <c r="BU108" s="262"/>
      <c r="BV108" s="262"/>
      <c r="BW108" s="262"/>
      <c r="BX108" s="262"/>
      <c r="BY108" s="262"/>
      <c r="BZ108" s="262"/>
      <c r="CA108" s="262"/>
      <c r="CB108" s="262"/>
      <c r="CC108" s="262"/>
      <c r="CD108" s="262"/>
      <c r="CE108" s="262"/>
      <c r="CF108" s="262"/>
      <c r="CG108" s="262"/>
      <c r="CH108" s="262"/>
      <c r="CI108" s="262"/>
      <c r="CJ108" s="262"/>
      <c r="CK108" s="262"/>
      <c r="CL108" s="262"/>
      <c r="CM108" s="262"/>
      <c r="CN108" s="262"/>
      <c r="CO108" s="262"/>
      <c r="CP108" s="262"/>
      <c r="CQ108" s="262"/>
      <c r="CR108" s="262"/>
      <c r="CS108" s="262"/>
      <c r="CT108" s="262"/>
      <c r="CU108" s="262"/>
      <c r="CV108" s="262"/>
      <c r="CW108" s="262"/>
      <c r="CX108" s="262"/>
      <c r="CY108" s="262"/>
      <c r="CZ108" s="262"/>
      <c r="DA108" s="262"/>
      <c r="DB108" s="262"/>
      <c r="DC108" s="262"/>
      <c r="DD108" s="262"/>
      <c r="DE108" s="262"/>
      <c r="DF108" s="262"/>
      <c r="DG108" s="262"/>
      <c r="DH108" s="262"/>
      <c r="DI108" s="262"/>
      <c r="DJ108" s="262"/>
      <c r="DK108" s="262"/>
      <c r="DL108" s="262"/>
      <c r="DM108" s="262"/>
      <c r="DN108" s="262"/>
      <c r="DO108" s="262"/>
      <c r="DP108" s="262"/>
      <c r="DQ108" s="262"/>
      <c r="DR108" s="262"/>
      <c r="DS108" s="262"/>
      <c r="DT108" s="262"/>
      <c r="DU108" s="262"/>
      <c r="DV108" s="262"/>
      <c r="DW108" s="262"/>
      <c r="DX108" s="262"/>
      <c r="DY108" s="262"/>
      <c r="DZ108" s="262"/>
      <c r="EA108" s="262"/>
      <c r="EB108" s="262"/>
      <c r="EC108" s="262"/>
      <c r="ED108" s="262"/>
      <c r="EE108" s="262"/>
      <c r="EF108" s="262"/>
      <c r="EG108" s="262"/>
      <c r="EH108" s="262"/>
      <c r="EI108" s="262"/>
      <c r="EJ108" s="262"/>
      <c r="EK108" s="262"/>
      <c r="EL108" s="262"/>
      <c r="EM108" s="262"/>
      <c r="EN108" s="262"/>
      <c r="EO108" s="296"/>
      <c r="EP108" s="262"/>
      <c r="EQ108" s="262"/>
      <c r="ER108" s="262"/>
      <c r="ES108" s="262"/>
      <c r="ET108" s="262"/>
      <c r="EU108" s="262"/>
      <c r="EV108" s="262"/>
      <c r="EW108" s="262"/>
      <c r="EX108" s="262"/>
      <c r="EY108" s="262"/>
      <c r="EZ108" s="262"/>
      <c r="FA108" s="262"/>
      <c r="FB108" s="262"/>
      <c r="FC108" s="262"/>
      <c r="FD108" s="262"/>
      <c r="FE108" s="262"/>
      <c r="FF108" s="262"/>
      <c r="FG108" s="262"/>
      <c r="FH108" s="262"/>
      <c r="FI108" s="262"/>
      <c r="FJ108" s="262"/>
      <c r="FK108" s="262"/>
      <c r="FL108" s="262"/>
      <c r="FM108" s="262"/>
      <c r="FN108" s="262"/>
      <c r="FO108" s="262"/>
      <c r="FP108" s="262"/>
      <c r="FQ108" s="262"/>
      <c r="FR108" s="262"/>
      <c r="FS108" s="296"/>
      <c r="FT108" s="297"/>
      <c r="FU108" s="297"/>
    </row>
    <row r="109" spans="2:177" s="234" customFormat="1" ht="12">
      <c r="B109" s="235"/>
      <c r="C109" s="262"/>
      <c r="D109" s="262"/>
      <c r="E109" s="262"/>
      <c r="F109" s="263"/>
      <c r="G109" s="263"/>
      <c r="H109" s="264"/>
      <c r="I109" s="263"/>
      <c r="J109" s="263"/>
      <c r="K109" s="264"/>
      <c r="L109" s="264"/>
      <c r="M109" s="262"/>
      <c r="N109" s="262"/>
      <c r="O109" s="262"/>
      <c r="P109" s="262"/>
      <c r="Q109" s="262"/>
      <c r="R109" s="262"/>
      <c r="S109" s="262"/>
      <c r="T109" s="262"/>
      <c r="U109" s="262"/>
      <c r="V109" s="262"/>
      <c r="W109" s="262"/>
      <c r="X109" s="262"/>
      <c r="Y109" s="262"/>
      <c r="Z109" s="262"/>
      <c r="AA109" s="282"/>
      <c r="AB109" s="282"/>
      <c r="AC109" s="262"/>
      <c r="AD109" s="262"/>
      <c r="AE109" s="262"/>
      <c r="AF109" s="262"/>
      <c r="AG109" s="262"/>
      <c r="AH109" s="262"/>
      <c r="AI109" s="262"/>
      <c r="AJ109" s="262"/>
      <c r="AK109" s="262"/>
      <c r="AL109" s="262"/>
      <c r="AM109" s="262"/>
      <c r="AN109" s="262"/>
      <c r="AO109" s="262"/>
      <c r="AP109" s="262"/>
      <c r="AQ109" s="262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62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  <c r="CQ109" s="262"/>
      <c r="CR109" s="262"/>
      <c r="CS109" s="262"/>
      <c r="CT109" s="262"/>
      <c r="CU109" s="262"/>
      <c r="CV109" s="262"/>
      <c r="CW109" s="262"/>
      <c r="CX109" s="262"/>
      <c r="CY109" s="262"/>
      <c r="CZ109" s="262"/>
      <c r="DA109" s="262"/>
      <c r="DB109" s="262"/>
      <c r="DC109" s="262"/>
      <c r="DD109" s="262"/>
      <c r="DE109" s="262"/>
      <c r="DF109" s="262"/>
      <c r="DG109" s="262"/>
      <c r="DH109" s="262"/>
      <c r="DI109" s="262"/>
      <c r="DJ109" s="262"/>
      <c r="DK109" s="262"/>
      <c r="DL109" s="262"/>
      <c r="DM109" s="262"/>
      <c r="DN109" s="262"/>
      <c r="DO109" s="262"/>
      <c r="DP109" s="262"/>
      <c r="DQ109" s="262"/>
      <c r="DR109" s="262"/>
      <c r="DS109" s="262"/>
      <c r="DT109" s="262"/>
      <c r="DU109" s="262"/>
      <c r="DV109" s="262"/>
      <c r="DW109" s="262"/>
      <c r="DX109" s="262"/>
      <c r="DY109" s="262"/>
      <c r="DZ109" s="262"/>
      <c r="EA109" s="262"/>
      <c r="EB109" s="262"/>
      <c r="EC109" s="262"/>
      <c r="ED109" s="262"/>
      <c r="EE109" s="262"/>
      <c r="EF109" s="262"/>
      <c r="EG109" s="262"/>
      <c r="EH109" s="262"/>
      <c r="EI109" s="262"/>
      <c r="EJ109" s="262"/>
      <c r="EK109" s="262"/>
      <c r="EL109" s="262"/>
      <c r="EM109" s="262"/>
      <c r="EN109" s="262"/>
      <c r="EO109" s="296"/>
      <c r="EP109" s="262"/>
      <c r="EQ109" s="262"/>
      <c r="ER109" s="262"/>
      <c r="ES109" s="262"/>
      <c r="ET109" s="262"/>
      <c r="EU109" s="262"/>
      <c r="EV109" s="262"/>
      <c r="EW109" s="262"/>
      <c r="EX109" s="262"/>
      <c r="EY109" s="262"/>
      <c r="EZ109" s="262"/>
      <c r="FA109" s="262"/>
      <c r="FB109" s="262"/>
      <c r="FC109" s="262"/>
      <c r="FD109" s="262"/>
      <c r="FE109" s="262"/>
      <c r="FF109" s="262"/>
      <c r="FG109" s="262"/>
      <c r="FH109" s="262"/>
      <c r="FI109" s="262"/>
      <c r="FJ109" s="262"/>
      <c r="FK109" s="262"/>
      <c r="FL109" s="262"/>
      <c r="FM109" s="262"/>
      <c r="FN109" s="262"/>
      <c r="FO109" s="262"/>
      <c r="FP109" s="262"/>
      <c r="FQ109" s="262"/>
      <c r="FR109" s="262"/>
      <c r="FS109" s="296"/>
      <c r="FT109" s="297"/>
      <c r="FU109" s="297"/>
    </row>
    <row r="110" spans="2:177" s="234" customFormat="1" ht="12">
      <c r="B110" s="235"/>
      <c r="C110" s="262"/>
      <c r="D110" s="262"/>
      <c r="E110" s="262"/>
      <c r="F110" s="263"/>
      <c r="G110" s="263"/>
      <c r="H110" s="264"/>
      <c r="I110" s="263"/>
      <c r="J110" s="263"/>
      <c r="K110" s="264"/>
      <c r="L110" s="264"/>
      <c r="M110" s="262"/>
      <c r="N110" s="262"/>
      <c r="O110" s="262"/>
      <c r="P110" s="262"/>
      <c r="Q110" s="262"/>
      <c r="R110" s="262"/>
      <c r="S110" s="262"/>
      <c r="T110" s="262"/>
      <c r="U110" s="262"/>
      <c r="V110" s="262"/>
      <c r="W110" s="262"/>
      <c r="X110" s="262"/>
      <c r="Y110" s="262"/>
      <c r="Z110" s="262"/>
      <c r="AA110" s="282"/>
      <c r="AB110" s="282"/>
      <c r="AC110" s="262"/>
      <c r="AD110" s="262"/>
      <c r="AE110" s="262"/>
      <c r="AF110" s="262"/>
      <c r="AG110" s="262"/>
      <c r="AH110" s="262"/>
      <c r="AI110" s="262"/>
      <c r="AJ110" s="262"/>
      <c r="AK110" s="262"/>
      <c r="AL110" s="262"/>
      <c r="AM110" s="262"/>
      <c r="AN110" s="262"/>
      <c r="AO110" s="262"/>
      <c r="AP110" s="262"/>
      <c r="AQ110" s="262"/>
      <c r="AR110" s="262"/>
      <c r="AS110" s="262"/>
      <c r="AT110" s="262"/>
      <c r="AU110" s="262"/>
      <c r="AV110" s="262"/>
      <c r="AW110" s="262"/>
      <c r="AX110" s="262"/>
      <c r="AY110" s="262"/>
      <c r="AZ110" s="262"/>
      <c r="BA110" s="262"/>
      <c r="BB110" s="262"/>
      <c r="BC110" s="262"/>
      <c r="BD110" s="262"/>
      <c r="BE110" s="262"/>
      <c r="BF110" s="262"/>
      <c r="BG110" s="262"/>
      <c r="BH110" s="262"/>
      <c r="BI110" s="262"/>
      <c r="BJ110" s="262"/>
      <c r="BK110" s="262"/>
      <c r="BL110" s="262"/>
      <c r="BM110" s="262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  <c r="CQ110" s="262"/>
      <c r="CR110" s="262"/>
      <c r="CS110" s="262"/>
      <c r="CT110" s="262"/>
      <c r="CU110" s="262"/>
      <c r="CV110" s="262"/>
      <c r="CW110" s="262"/>
      <c r="CX110" s="262"/>
      <c r="CY110" s="262"/>
      <c r="CZ110" s="262"/>
      <c r="DA110" s="262"/>
      <c r="DB110" s="262"/>
      <c r="DC110" s="262"/>
      <c r="DD110" s="262"/>
      <c r="DE110" s="262"/>
      <c r="DF110" s="262"/>
      <c r="DG110" s="262"/>
      <c r="DH110" s="262"/>
      <c r="DI110" s="262"/>
      <c r="DJ110" s="262"/>
      <c r="DK110" s="262"/>
      <c r="DL110" s="262"/>
      <c r="DM110" s="262"/>
      <c r="DN110" s="262"/>
      <c r="DO110" s="262"/>
      <c r="DP110" s="262"/>
      <c r="DQ110" s="262"/>
      <c r="DR110" s="262"/>
      <c r="DS110" s="262"/>
      <c r="DT110" s="262"/>
      <c r="DU110" s="262"/>
      <c r="DV110" s="262"/>
      <c r="DW110" s="262"/>
      <c r="DX110" s="262"/>
      <c r="DY110" s="262"/>
      <c r="DZ110" s="262"/>
      <c r="EA110" s="262"/>
      <c r="EB110" s="262"/>
      <c r="EC110" s="262"/>
      <c r="ED110" s="262"/>
      <c r="EE110" s="262"/>
      <c r="EF110" s="262"/>
      <c r="EG110" s="262"/>
      <c r="EH110" s="262"/>
      <c r="EI110" s="262"/>
      <c r="EJ110" s="262"/>
      <c r="EK110" s="262"/>
      <c r="EL110" s="262"/>
      <c r="EM110" s="262"/>
      <c r="EN110" s="262"/>
      <c r="EO110" s="296"/>
      <c r="EP110" s="262"/>
      <c r="EQ110" s="262"/>
      <c r="ER110" s="262"/>
      <c r="ES110" s="262"/>
      <c r="ET110" s="262"/>
      <c r="EU110" s="262"/>
      <c r="EV110" s="262"/>
      <c r="EW110" s="262"/>
      <c r="EX110" s="262"/>
      <c r="EY110" s="262"/>
      <c r="EZ110" s="262"/>
      <c r="FA110" s="262"/>
      <c r="FB110" s="262"/>
      <c r="FC110" s="262"/>
      <c r="FD110" s="262"/>
      <c r="FE110" s="262"/>
      <c r="FF110" s="262"/>
      <c r="FG110" s="262"/>
      <c r="FH110" s="262"/>
      <c r="FI110" s="262"/>
      <c r="FJ110" s="262"/>
      <c r="FK110" s="262"/>
      <c r="FL110" s="262"/>
      <c r="FM110" s="262"/>
      <c r="FN110" s="262"/>
      <c r="FO110" s="262"/>
      <c r="FP110" s="262"/>
      <c r="FQ110" s="262"/>
      <c r="FR110" s="262"/>
      <c r="FS110" s="296"/>
      <c r="FT110" s="297"/>
      <c r="FU110" s="297"/>
    </row>
    <row r="111" spans="2:177" s="234" customFormat="1" ht="12">
      <c r="B111" s="235"/>
      <c r="C111" s="262"/>
      <c r="D111" s="262"/>
      <c r="E111" s="262"/>
      <c r="F111" s="263"/>
      <c r="G111" s="263"/>
      <c r="H111" s="264"/>
      <c r="I111" s="263"/>
      <c r="J111" s="263"/>
      <c r="K111" s="264"/>
      <c r="L111" s="264"/>
      <c r="M111" s="262"/>
      <c r="N111" s="262"/>
      <c r="O111" s="262"/>
      <c r="P111" s="262"/>
      <c r="Q111" s="262"/>
      <c r="R111" s="262"/>
      <c r="S111" s="262"/>
      <c r="T111" s="262"/>
      <c r="U111" s="262"/>
      <c r="V111" s="262"/>
      <c r="W111" s="262"/>
      <c r="X111" s="262"/>
      <c r="Y111" s="262"/>
      <c r="Z111" s="262"/>
      <c r="AA111" s="282"/>
      <c r="AB111" s="282"/>
      <c r="AC111" s="262"/>
      <c r="AD111" s="262"/>
      <c r="AE111" s="262"/>
      <c r="AF111" s="262"/>
      <c r="AG111" s="262"/>
      <c r="AH111" s="262"/>
      <c r="AI111" s="262"/>
      <c r="AJ111" s="262"/>
      <c r="AK111" s="262"/>
      <c r="AL111" s="262"/>
      <c r="AM111" s="262"/>
      <c r="AN111" s="262"/>
      <c r="AO111" s="262"/>
      <c r="AP111" s="262"/>
      <c r="AQ111" s="262"/>
      <c r="AR111" s="262"/>
      <c r="AS111" s="262"/>
      <c r="AT111" s="262"/>
      <c r="AU111" s="262"/>
      <c r="AV111" s="262"/>
      <c r="AW111" s="262"/>
      <c r="AX111" s="262"/>
      <c r="AY111" s="262"/>
      <c r="AZ111" s="262"/>
      <c r="BA111" s="262"/>
      <c r="BB111" s="262"/>
      <c r="BC111" s="262"/>
      <c r="BD111" s="262"/>
      <c r="BE111" s="262"/>
      <c r="BF111" s="262"/>
      <c r="BG111" s="262"/>
      <c r="BH111" s="262"/>
      <c r="BI111" s="262"/>
      <c r="BJ111" s="262"/>
      <c r="BK111" s="262"/>
      <c r="BL111" s="262"/>
      <c r="BM111" s="262"/>
      <c r="BN111" s="262"/>
      <c r="BO111" s="262"/>
      <c r="BP111" s="262"/>
      <c r="BQ111" s="262"/>
      <c r="BR111" s="262"/>
      <c r="BS111" s="262"/>
      <c r="BT111" s="262"/>
      <c r="BU111" s="262"/>
      <c r="BV111" s="262"/>
      <c r="BW111" s="262"/>
      <c r="BX111" s="262"/>
      <c r="BY111" s="262"/>
      <c r="BZ111" s="262"/>
      <c r="CA111" s="262"/>
      <c r="CB111" s="262"/>
      <c r="CC111" s="262"/>
      <c r="CD111" s="262"/>
      <c r="CE111" s="262"/>
      <c r="CF111" s="262"/>
      <c r="CG111" s="262"/>
      <c r="CH111" s="262"/>
      <c r="CI111" s="262"/>
      <c r="CJ111" s="262"/>
      <c r="CK111" s="262"/>
      <c r="CL111" s="262"/>
      <c r="CM111" s="262"/>
      <c r="CN111" s="262"/>
      <c r="CO111" s="262"/>
      <c r="CP111" s="262"/>
      <c r="CQ111" s="262"/>
      <c r="CR111" s="262"/>
      <c r="CS111" s="262"/>
      <c r="CT111" s="262"/>
      <c r="CU111" s="262"/>
      <c r="CV111" s="262"/>
      <c r="CW111" s="262"/>
      <c r="CX111" s="262"/>
      <c r="CY111" s="262"/>
      <c r="CZ111" s="262"/>
      <c r="DA111" s="262"/>
      <c r="DB111" s="262"/>
      <c r="DC111" s="262"/>
      <c r="DD111" s="262"/>
      <c r="DE111" s="262"/>
      <c r="DF111" s="262"/>
      <c r="DG111" s="262"/>
      <c r="DH111" s="262"/>
      <c r="DI111" s="262"/>
      <c r="DJ111" s="262"/>
      <c r="DK111" s="262"/>
      <c r="DL111" s="262"/>
      <c r="DM111" s="262"/>
      <c r="DN111" s="262"/>
      <c r="DO111" s="262"/>
      <c r="DP111" s="262"/>
      <c r="DQ111" s="262"/>
      <c r="DR111" s="262"/>
      <c r="DS111" s="262"/>
      <c r="DT111" s="262"/>
      <c r="DU111" s="262"/>
      <c r="DV111" s="262"/>
      <c r="DW111" s="262"/>
      <c r="DX111" s="262"/>
      <c r="DY111" s="262"/>
      <c r="DZ111" s="262"/>
      <c r="EA111" s="262"/>
      <c r="EB111" s="262"/>
      <c r="EC111" s="262"/>
      <c r="ED111" s="262"/>
      <c r="EE111" s="262"/>
      <c r="EF111" s="262"/>
      <c r="EG111" s="262"/>
      <c r="EH111" s="262"/>
      <c r="EI111" s="262"/>
      <c r="EJ111" s="262"/>
      <c r="EK111" s="262"/>
      <c r="EL111" s="262"/>
      <c r="EM111" s="262"/>
      <c r="EN111" s="262"/>
      <c r="EO111" s="296"/>
      <c r="EP111" s="262"/>
      <c r="EQ111" s="262"/>
      <c r="ER111" s="262"/>
      <c r="ES111" s="262"/>
      <c r="ET111" s="262"/>
      <c r="EU111" s="262"/>
      <c r="EV111" s="262"/>
      <c r="EW111" s="262"/>
      <c r="EX111" s="262"/>
      <c r="EY111" s="262"/>
      <c r="EZ111" s="262"/>
      <c r="FA111" s="262"/>
      <c r="FB111" s="262"/>
      <c r="FC111" s="262"/>
      <c r="FD111" s="262"/>
      <c r="FE111" s="262"/>
      <c r="FF111" s="262"/>
      <c r="FG111" s="262"/>
      <c r="FH111" s="262"/>
      <c r="FI111" s="262"/>
      <c r="FJ111" s="262"/>
      <c r="FK111" s="262"/>
      <c r="FL111" s="262"/>
      <c r="FM111" s="262"/>
      <c r="FN111" s="262"/>
      <c r="FO111" s="262"/>
      <c r="FP111" s="262"/>
      <c r="FQ111" s="262"/>
      <c r="FR111" s="262"/>
      <c r="FS111" s="296"/>
      <c r="FT111" s="297"/>
      <c r="FU111" s="297"/>
    </row>
    <row r="112" spans="2:177" s="234" customFormat="1" ht="12">
      <c r="B112" s="235"/>
      <c r="C112" s="262"/>
      <c r="D112" s="262"/>
      <c r="E112" s="262"/>
      <c r="F112" s="263"/>
      <c r="G112" s="263"/>
      <c r="H112" s="264"/>
      <c r="I112" s="263"/>
      <c r="J112" s="263"/>
      <c r="K112" s="264"/>
      <c r="L112" s="264"/>
      <c r="M112" s="262"/>
      <c r="N112" s="262"/>
      <c r="O112" s="262"/>
      <c r="P112" s="262"/>
      <c r="Q112" s="262"/>
      <c r="R112" s="262"/>
      <c r="S112" s="262"/>
      <c r="T112" s="262"/>
      <c r="U112" s="262"/>
      <c r="V112" s="262"/>
      <c r="W112" s="262"/>
      <c r="X112" s="262"/>
      <c r="Y112" s="262"/>
      <c r="Z112" s="262"/>
      <c r="AA112" s="282"/>
      <c r="AB112" s="282"/>
      <c r="AC112" s="262"/>
      <c r="AD112" s="262"/>
      <c r="AE112" s="262"/>
      <c r="AF112" s="262"/>
      <c r="AG112" s="262"/>
      <c r="AH112" s="262"/>
      <c r="AI112" s="262"/>
      <c r="AJ112" s="262"/>
      <c r="AK112" s="262"/>
      <c r="AL112" s="262"/>
      <c r="AM112" s="262"/>
      <c r="AN112" s="262"/>
      <c r="AO112" s="262"/>
      <c r="AP112" s="262"/>
      <c r="AQ112" s="262"/>
      <c r="AR112" s="262"/>
      <c r="AS112" s="262"/>
      <c r="AT112" s="262"/>
      <c r="AU112" s="262"/>
      <c r="AV112" s="262"/>
      <c r="AW112" s="262"/>
      <c r="AX112" s="262"/>
      <c r="AY112" s="262"/>
      <c r="AZ112" s="262"/>
      <c r="BA112" s="262"/>
      <c r="BB112" s="262"/>
      <c r="BC112" s="262"/>
      <c r="BD112" s="262"/>
      <c r="BE112" s="262"/>
      <c r="BF112" s="262"/>
      <c r="BG112" s="262"/>
      <c r="BH112" s="262"/>
      <c r="BI112" s="262"/>
      <c r="BJ112" s="262"/>
      <c r="BK112" s="262"/>
      <c r="BL112" s="262"/>
      <c r="BM112" s="262"/>
      <c r="BN112" s="262"/>
      <c r="BO112" s="262"/>
      <c r="BP112" s="262"/>
      <c r="BQ112" s="262"/>
      <c r="BR112" s="262"/>
      <c r="BS112" s="262"/>
      <c r="BT112" s="262"/>
      <c r="BU112" s="262"/>
      <c r="BV112" s="262"/>
      <c r="BW112" s="262"/>
      <c r="BX112" s="262"/>
      <c r="BY112" s="262"/>
      <c r="BZ112" s="262"/>
      <c r="CA112" s="262"/>
      <c r="CB112" s="262"/>
      <c r="CC112" s="262"/>
      <c r="CD112" s="262"/>
      <c r="CE112" s="262"/>
      <c r="CF112" s="262"/>
      <c r="CG112" s="262"/>
      <c r="CH112" s="262"/>
      <c r="CI112" s="262"/>
      <c r="CJ112" s="262"/>
      <c r="CK112" s="262"/>
      <c r="CL112" s="262"/>
      <c r="CM112" s="262"/>
      <c r="CN112" s="262"/>
      <c r="CO112" s="262"/>
      <c r="CP112" s="262"/>
      <c r="CQ112" s="262"/>
      <c r="CR112" s="262"/>
      <c r="CS112" s="262"/>
      <c r="CT112" s="262"/>
      <c r="CU112" s="262"/>
      <c r="CV112" s="262"/>
      <c r="CW112" s="262"/>
      <c r="CX112" s="262"/>
      <c r="CY112" s="262"/>
      <c r="CZ112" s="262"/>
      <c r="DA112" s="262"/>
      <c r="DB112" s="262"/>
      <c r="DC112" s="262"/>
      <c r="DD112" s="262"/>
      <c r="DE112" s="262"/>
      <c r="DF112" s="262"/>
      <c r="DG112" s="262"/>
      <c r="DH112" s="262"/>
      <c r="DI112" s="262"/>
      <c r="DJ112" s="262"/>
      <c r="DK112" s="262"/>
      <c r="DL112" s="262"/>
      <c r="DM112" s="262"/>
      <c r="DN112" s="262"/>
      <c r="DO112" s="262"/>
      <c r="DP112" s="262"/>
      <c r="DQ112" s="262"/>
      <c r="DR112" s="262"/>
      <c r="DS112" s="262"/>
      <c r="DT112" s="262"/>
      <c r="DU112" s="262"/>
      <c r="DV112" s="262"/>
      <c r="DW112" s="262"/>
      <c r="DX112" s="262"/>
      <c r="DY112" s="262"/>
      <c r="DZ112" s="262"/>
      <c r="EA112" s="262"/>
      <c r="EB112" s="262"/>
      <c r="EC112" s="262"/>
      <c r="ED112" s="262"/>
      <c r="EE112" s="262"/>
      <c r="EF112" s="262"/>
      <c r="EG112" s="262"/>
      <c r="EH112" s="262"/>
      <c r="EI112" s="262"/>
      <c r="EJ112" s="262"/>
      <c r="EK112" s="262"/>
      <c r="EL112" s="262"/>
      <c r="EM112" s="262"/>
      <c r="EN112" s="262"/>
      <c r="EO112" s="296"/>
      <c r="EP112" s="262"/>
      <c r="EQ112" s="262"/>
      <c r="ER112" s="262"/>
      <c r="ES112" s="262"/>
      <c r="ET112" s="262"/>
      <c r="EU112" s="262"/>
      <c r="EV112" s="262"/>
      <c r="EW112" s="262"/>
      <c r="EX112" s="262"/>
      <c r="EY112" s="262"/>
      <c r="EZ112" s="262"/>
      <c r="FA112" s="262"/>
      <c r="FB112" s="262"/>
      <c r="FC112" s="262"/>
      <c r="FD112" s="262"/>
      <c r="FE112" s="262"/>
      <c r="FF112" s="262"/>
      <c r="FG112" s="262"/>
      <c r="FH112" s="262"/>
      <c r="FI112" s="262"/>
      <c r="FJ112" s="262"/>
      <c r="FK112" s="262"/>
      <c r="FL112" s="262"/>
      <c r="FM112" s="262"/>
      <c r="FN112" s="262"/>
      <c r="FO112" s="262"/>
      <c r="FP112" s="262"/>
      <c r="FQ112" s="262"/>
      <c r="FR112" s="262"/>
      <c r="FS112" s="296"/>
      <c r="FT112" s="297"/>
      <c r="FU112" s="297"/>
    </row>
    <row r="113" spans="2:177" s="234" customFormat="1" ht="12">
      <c r="B113" s="235"/>
      <c r="C113" s="262"/>
      <c r="D113" s="262"/>
      <c r="E113" s="262"/>
      <c r="F113" s="263"/>
      <c r="G113" s="263"/>
      <c r="H113" s="264"/>
      <c r="I113" s="263"/>
      <c r="J113" s="263"/>
      <c r="K113" s="264"/>
      <c r="L113" s="264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82"/>
      <c r="AB113" s="282"/>
      <c r="AC113" s="262"/>
      <c r="AD113" s="262"/>
      <c r="AE113" s="262"/>
      <c r="AF113" s="262"/>
      <c r="AG113" s="262"/>
      <c r="AH113" s="262"/>
      <c r="AI113" s="262"/>
      <c r="AJ113" s="262"/>
      <c r="AK113" s="262"/>
      <c r="AL113" s="262"/>
      <c r="AM113" s="262"/>
      <c r="AN113" s="262"/>
      <c r="AO113" s="262"/>
      <c r="AP113" s="262"/>
      <c r="AQ113" s="262"/>
      <c r="AR113" s="262"/>
      <c r="AS113" s="262"/>
      <c r="AT113" s="262"/>
      <c r="AU113" s="262"/>
      <c r="AV113" s="262"/>
      <c r="AW113" s="262"/>
      <c r="AX113" s="262"/>
      <c r="AY113" s="262"/>
      <c r="AZ113" s="262"/>
      <c r="BA113" s="262"/>
      <c r="BB113" s="262"/>
      <c r="BC113" s="262"/>
      <c r="BD113" s="262"/>
      <c r="BE113" s="262"/>
      <c r="BF113" s="262"/>
      <c r="BG113" s="262"/>
      <c r="BH113" s="262"/>
      <c r="BI113" s="262"/>
      <c r="BJ113" s="262"/>
      <c r="BK113" s="262"/>
      <c r="BL113" s="262"/>
      <c r="BM113" s="262"/>
      <c r="BN113" s="262"/>
      <c r="BO113" s="262"/>
      <c r="BP113" s="262"/>
      <c r="BQ113" s="262"/>
      <c r="BR113" s="262"/>
      <c r="BS113" s="262"/>
      <c r="BT113" s="262"/>
      <c r="BU113" s="262"/>
      <c r="BV113" s="262"/>
      <c r="BW113" s="262"/>
      <c r="BX113" s="262"/>
      <c r="BY113" s="262"/>
      <c r="BZ113" s="262"/>
      <c r="CA113" s="262"/>
      <c r="CB113" s="262"/>
      <c r="CC113" s="262"/>
      <c r="CD113" s="262"/>
      <c r="CE113" s="262"/>
      <c r="CF113" s="262"/>
      <c r="CG113" s="262"/>
      <c r="CH113" s="262"/>
      <c r="CI113" s="262"/>
      <c r="CJ113" s="262"/>
      <c r="CK113" s="262"/>
      <c r="CL113" s="262"/>
      <c r="CM113" s="262"/>
      <c r="CN113" s="262"/>
      <c r="CO113" s="262"/>
      <c r="CP113" s="262"/>
      <c r="CQ113" s="262"/>
      <c r="CR113" s="262"/>
      <c r="CS113" s="262"/>
      <c r="CT113" s="262"/>
      <c r="CU113" s="262"/>
      <c r="CV113" s="262"/>
      <c r="CW113" s="262"/>
      <c r="CX113" s="262"/>
      <c r="CY113" s="262"/>
      <c r="CZ113" s="262"/>
      <c r="DA113" s="262"/>
      <c r="DB113" s="262"/>
      <c r="DC113" s="262"/>
      <c r="DD113" s="262"/>
      <c r="DE113" s="262"/>
      <c r="DF113" s="262"/>
      <c r="DG113" s="262"/>
      <c r="DH113" s="262"/>
      <c r="DI113" s="262"/>
      <c r="DJ113" s="262"/>
      <c r="DK113" s="262"/>
      <c r="DL113" s="262"/>
      <c r="DM113" s="262"/>
      <c r="DN113" s="262"/>
      <c r="DO113" s="262"/>
      <c r="DP113" s="262"/>
      <c r="DQ113" s="262"/>
      <c r="DR113" s="262"/>
      <c r="DS113" s="262"/>
      <c r="DT113" s="262"/>
      <c r="DU113" s="262"/>
      <c r="DV113" s="262"/>
      <c r="DW113" s="262"/>
      <c r="DX113" s="262"/>
      <c r="DY113" s="262"/>
      <c r="DZ113" s="262"/>
      <c r="EA113" s="262"/>
      <c r="EB113" s="262"/>
      <c r="EC113" s="262"/>
      <c r="ED113" s="262"/>
      <c r="EE113" s="262"/>
      <c r="EF113" s="262"/>
      <c r="EG113" s="262"/>
      <c r="EH113" s="262"/>
      <c r="EI113" s="262"/>
      <c r="EJ113" s="262"/>
      <c r="EK113" s="262"/>
      <c r="EL113" s="262"/>
      <c r="EM113" s="262"/>
      <c r="EN113" s="262"/>
      <c r="EO113" s="296"/>
      <c r="EP113" s="262"/>
      <c r="EQ113" s="262"/>
      <c r="ER113" s="262"/>
      <c r="ES113" s="262"/>
      <c r="ET113" s="262"/>
      <c r="EU113" s="262"/>
      <c r="EV113" s="262"/>
      <c r="EW113" s="262"/>
      <c r="EX113" s="262"/>
      <c r="EY113" s="262"/>
      <c r="EZ113" s="262"/>
      <c r="FA113" s="262"/>
      <c r="FB113" s="262"/>
      <c r="FC113" s="262"/>
      <c r="FD113" s="262"/>
      <c r="FE113" s="262"/>
      <c r="FF113" s="262"/>
      <c r="FG113" s="262"/>
      <c r="FH113" s="262"/>
      <c r="FI113" s="262"/>
      <c r="FJ113" s="262"/>
      <c r="FK113" s="262"/>
      <c r="FL113" s="262"/>
      <c r="FM113" s="262"/>
      <c r="FN113" s="262"/>
      <c r="FO113" s="262"/>
      <c r="FP113" s="262"/>
      <c r="FQ113" s="262"/>
      <c r="FR113" s="262"/>
      <c r="FS113" s="296"/>
      <c r="FT113" s="297"/>
      <c r="FU113" s="297"/>
    </row>
    <row r="114" spans="2:177" s="234" customFormat="1" ht="12">
      <c r="B114" s="235"/>
      <c r="C114" s="262"/>
      <c r="D114" s="262"/>
      <c r="E114" s="262"/>
      <c r="F114" s="263"/>
      <c r="G114" s="263"/>
      <c r="H114" s="264"/>
      <c r="I114" s="263"/>
      <c r="J114" s="263"/>
      <c r="K114" s="264"/>
      <c r="L114" s="264"/>
      <c r="M114" s="262"/>
      <c r="N114" s="262"/>
      <c r="O114" s="262"/>
      <c r="P114" s="262"/>
      <c r="Q114" s="262"/>
      <c r="R114" s="262"/>
      <c r="S114" s="262"/>
      <c r="T114" s="262"/>
      <c r="U114" s="262"/>
      <c r="V114" s="262"/>
      <c r="W114" s="262"/>
      <c r="X114" s="262"/>
      <c r="Y114" s="262"/>
      <c r="Z114" s="262"/>
      <c r="AA114" s="282"/>
      <c r="AB114" s="282"/>
      <c r="AC114" s="262"/>
      <c r="AD114" s="262"/>
      <c r="AE114" s="262"/>
      <c r="AF114" s="262"/>
      <c r="AG114" s="262"/>
      <c r="AH114" s="262"/>
      <c r="AI114" s="262"/>
      <c r="AJ114" s="262"/>
      <c r="AK114" s="262"/>
      <c r="AL114" s="262"/>
      <c r="AM114" s="262"/>
      <c r="AN114" s="262"/>
      <c r="AO114" s="262"/>
      <c r="AP114" s="262"/>
      <c r="AQ114" s="262"/>
      <c r="AR114" s="262"/>
      <c r="AS114" s="262"/>
      <c r="AT114" s="262"/>
      <c r="AU114" s="262"/>
      <c r="AV114" s="262"/>
      <c r="AW114" s="262"/>
      <c r="AX114" s="262"/>
      <c r="AY114" s="262"/>
      <c r="AZ114" s="262"/>
      <c r="BA114" s="262"/>
      <c r="BB114" s="262"/>
      <c r="BC114" s="262"/>
      <c r="BD114" s="262"/>
      <c r="BE114" s="262"/>
      <c r="BF114" s="262"/>
      <c r="BG114" s="262"/>
      <c r="BH114" s="262"/>
      <c r="BI114" s="262"/>
      <c r="BJ114" s="262"/>
      <c r="BK114" s="262"/>
      <c r="BL114" s="262"/>
      <c r="BM114" s="262"/>
      <c r="BN114" s="262"/>
      <c r="BO114" s="262"/>
      <c r="BP114" s="262"/>
      <c r="BQ114" s="262"/>
      <c r="BR114" s="262"/>
      <c r="BS114" s="262"/>
      <c r="BT114" s="262"/>
      <c r="BU114" s="262"/>
      <c r="BV114" s="262"/>
      <c r="BW114" s="262"/>
      <c r="BX114" s="262"/>
      <c r="BY114" s="262"/>
      <c r="BZ114" s="262"/>
      <c r="CA114" s="262"/>
      <c r="CB114" s="262"/>
      <c r="CC114" s="262"/>
      <c r="CD114" s="262"/>
      <c r="CE114" s="262"/>
      <c r="CF114" s="262"/>
      <c r="CG114" s="262"/>
      <c r="CH114" s="262"/>
      <c r="CI114" s="262"/>
      <c r="CJ114" s="262"/>
      <c r="CK114" s="262"/>
      <c r="CL114" s="262"/>
      <c r="CM114" s="262"/>
      <c r="CN114" s="262"/>
      <c r="CO114" s="262"/>
      <c r="CP114" s="262"/>
      <c r="CQ114" s="262"/>
      <c r="CR114" s="262"/>
      <c r="CS114" s="262"/>
      <c r="CT114" s="262"/>
      <c r="CU114" s="262"/>
      <c r="CV114" s="262"/>
      <c r="CW114" s="262"/>
      <c r="CX114" s="262"/>
      <c r="CY114" s="262"/>
      <c r="CZ114" s="262"/>
      <c r="DA114" s="262"/>
      <c r="DB114" s="262"/>
      <c r="DC114" s="262"/>
      <c r="DD114" s="262"/>
      <c r="DE114" s="262"/>
      <c r="DF114" s="262"/>
      <c r="DG114" s="262"/>
      <c r="DH114" s="262"/>
      <c r="DI114" s="262"/>
      <c r="DJ114" s="262"/>
      <c r="DK114" s="262"/>
      <c r="DL114" s="262"/>
      <c r="DM114" s="262"/>
      <c r="DN114" s="262"/>
      <c r="DO114" s="262"/>
      <c r="DP114" s="262"/>
      <c r="DQ114" s="262"/>
      <c r="DR114" s="262"/>
      <c r="DS114" s="262"/>
      <c r="DT114" s="262"/>
      <c r="DU114" s="262"/>
      <c r="DV114" s="262"/>
      <c r="DW114" s="262"/>
      <c r="DX114" s="262"/>
      <c r="DY114" s="262"/>
      <c r="DZ114" s="262"/>
      <c r="EA114" s="262"/>
      <c r="EB114" s="262"/>
      <c r="EC114" s="262"/>
      <c r="ED114" s="262"/>
      <c r="EE114" s="262"/>
      <c r="EF114" s="262"/>
      <c r="EG114" s="262"/>
      <c r="EH114" s="262"/>
      <c r="EI114" s="262"/>
      <c r="EJ114" s="262"/>
      <c r="EK114" s="262"/>
      <c r="EL114" s="262"/>
      <c r="EM114" s="262"/>
      <c r="EN114" s="262"/>
      <c r="EO114" s="296"/>
      <c r="EP114" s="262"/>
      <c r="EQ114" s="262"/>
      <c r="ER114" s="262"/>
      <c r="ES114" s="262"/>
      <c r="ET114" s="262"/>
      <c r="EU114" s="262"/>
      <c r="EV114" s="262"/>
      <c r="EW114" s="262"/>
      <c r="EX114" s="262"/>
      <c r="EY114" s="262"/>
      <c r="EZ114" s="262"/>
      <c r="FA114" s="262"/>
      <c r="FB114" s="262"/>
      <c r="FC114" s="262"/>
      <c r="FD114" s="262"/>
      <c r="FE114" s="262"/>
      <c r="FF114" s="262"/>
      <c r="FG114" s="262"/>
      <c r="FH114" s="262"/>
      <c r="FI114" s="262"/>
      <c r="FJ114" s="262"/>
      <c r="FK114" s="262"/>
      <c r="FL114" s="262"/>
      <c r="FM114" s="262"/>
      <c r="FN114" s="262"/>
      <c r="FO114" s="262"/>
      <c r="FP114" s="262"/>
      <c r="FQ114" s="262"/>
      <c r="FR114" s="262"/>
      <c r="FS114" s="296"/>
      <c r="FT114" s="297"/>
      <c r="FU114" s="297"/>
    </row>
    <row r="115" spans="2:177" s="234" customFormat="1" ht="12">
      <c r="B115" s="235"/>
      <c r="C115" s="262"/>
      <c r="D115" s="262"/>
      <c r="E115" s="262"/>
      <c r="F115" s="263"/>
      <c r="G115" s="263"/>
      <c r="H115" s="264"/>
      <c r="I115" s="263"/>
      <c r="J115" s="263"/>
      <c r="K115" s="264"/>
      <c r="L115" s="264"/>
      <c r="M115" s="262"/>
      <c r="N115" s="262"/>
      <c r="O115" s="262"/>
      <c r="P115" s="262"/>
      <c r="Q115" s="262"/>
      <c r="R115" s="262"/>
      <c r="S115" s="262"/>
      <c r="T115" s="262"/>
      <c r="U115" s="262"/>
      <c r="V115" s="262"/>
      <c r="W115" s="262"/>
      <c r="X115" s="262"/>
      <c r="Y115" s="262"/>
      <c r="Z115" s="262"/>
      <c r="AA115" s="282"/>
      <c r="AB115" s="282"/>
      <c r="AC115" s="262"/>
      <c r="AD115" s="262"/>
      <c r="AE115" s="262"/>
      <c r="AF115" s="262"/>
      <c r="AG115" s="262"/>
      <c r="AH115" s="262"/>
      <c r="AI115" s="262"/>
      <c r="AJ115" s="262"/>
      <c r="AK115" s="262"/>
      <c r="AL115" s="262"/>
      <c r="AM115" s="262"/>
      <c r="AN115" s="262"/>
      <c r="AO115" s="262"/>
      <c r="AP115" s="262"/>
      <c r="AQ115" s="262"/>
      <c r="AR115" s="262"/>
      <c r="AS115" s="262"/>
      <c r="AT115" s="262"/>
      <c r="AU115" s="262"/>
      <c r="AV115" s="262"/>
      <c r="AW115" s="262"/>
      <c r="AX115" s="262"/>
      <c r="AY115" s="262"/>
      <c r="AZ115" s="262"/>
      <c r="BA115" s="262"/>
      <c r="BB115" s="262"/>
      <c r="BC115" s="262"/>
      <c r="BD115" s="262"/>
      <c r="BE115" s="262"/>
      <c r="BF115" s="262"/>
      <c r="BG115" s="262"/>
      <c r="BH115" s="262"/>
      <c r="BI115" s="262"/>
      <c r="BJ115" s="262"/>
      <c r="BK115" s="262"/>
      <c r="BL115" s="262"/>
      <c r="BM115" s="262"/>
      <c r="BN115" s="262"/>
      <c r="BO115" s="262"/>
      <c r="BP115" s="262"/>
      <c r="BQ115" s="262"/>
      <c r="BR115" s="262"/>
      <c r="BS115" s="262"/>
      <c r="BT115" s="262"/>
      <c r="BU115" s="262"/>
      <c r="BV115" s="262"/>
      <c r="BW115" s="262"/>
      <c r="BX115" s="262"/>
      <c r="BY115" s="262"/>
      <c r="BZ115" s="262"/>
      <c r="CA115" s="262"/>
      <c r="CB115" s="262"/>
      <c r="CC115" s="262"/>
      <c r="CD115" s="262"/>
      <c r="CE115" s="262"/>
      <c r="CF115" s="262"/>
      <c r="CG115" s="262"/>
      <c r="CH115" s="262"/>
      <c r="CI115" s="262"/>
      <c r="CJ115" s="262"/>
      <c r="CK115" s="262"/>
      <c r="CL115" s="262"/>
      <c r="CM115" s="262"/>
      <c r="CN115" s="262"/>
      <c r="CO115" s="262"/>
      <c r="CP115" s="262"/>
      <c r="CQ115" s="262"/>
      <c r="CR115" s="262"/>
      <c r="CS115" s="262"/>
      <c r="CT115" s="262"/>
      <c r="CU115" s="262"/>
      <c r="CV115" s="262"/>
      <c r="CW115" s="262"/>
      <c r="CX115" s="262"/>
      <c r="CY115" s="262"/>
      <c r="CZ115" s="262"/>
      <c r="DA115" s="262"/>
      <c r="DB115" s="262"/>
      <c r="DC115" s="262"/>
      <c r="DD115" s="262"/>
      <c r="DE115" s="262"/>
      <c r="DF115" s="262"/>
      <c r="DG115" s="262"/>
      <c r="DH115" s="262"/>
      <c r="DI115" s="262"/>
      <c r="DJ115" s="262"/>
      <c r="DK115" s="262"/>
      <c r="DL115" s="262"/>
      <c r="DM115" s="262"/>
      <c r="DN115" s="262"/>
      <c r="DO115" s="262"/>
      <c r="DP115" s="262"/>
      <c r="DQ115" s="262"/>
      <c r="DR115" s="262"/>
      <c r="DS115" s="262"/>
      <c r="DT115" s="262"/>
      <c r="DU115" s="262"/>
      <c r="DV115" s="262"/>
      <c r="DW115" s="262"/>
      <c r="DX115" s="262"/>
      <c r="DY115" s="262"/>
      <c r="DZ115" s="262"/>
      <c r="EA115" s="262"/>
      <c r="EB115" s="262"/>
      <c r="EC115" s="262"/>
      <c r="ED115" s="262"/>
      <c r="EE115" s="262"/>
      <c r="EF115" s="262"/>
      <c r="EG115" s="262"/>
      <c r="EH115" s="262"/>
      <c r="EI115" s="262"/>
      <c r="EJ115" s="262"/>
      <c r="EK115" s="262"/>
      <c r="EL115" s="262"/>
      <c r="EM115" s="262"/>
      <c r="EN115" s="262"/>
      <c r="EO115" s="296"/>
      <c r="EP115" s="262"/>
      <c r="EQ115" s="262"/>
      <c r="ER115" s="262"/>
      <c r="ES115" s="262"/>
      <c r="ET115" s="262"/>
      <c r="EU115" s="262"/>
      <c r="EV115" s="262"/>
      <c r="EW115" s="262"/>
      <c r="EX115" s="262"/>
      <c r="EY115" s="262"/>
      <c r="EZ115" s="262"/>
      <c r="FA115" s="262"/>
      <c r="FB115" s="262"/>
      <c r="FC115" s="262"/>
      <c r="FD115" s="262"/>
      <c r="FE115" s="262"/>
      <c r="FF115" s="262"/>
      <c r="FG115" s="262"/>
      <c r="FH115" s="262"/>
      <c r="FI115" s="262"/>
      <c r="FJ115" s="262"/>
      <c r="FK115" s="262"/>
      <c r="FL115" s="262"/>
      <c r="FM115" s="262"/>
      <c r="FN115" s="262"/>
      <c r="FO115" s="262"/>
      <c r="FP115" s="262"/>
      <c r="FQ115" s="262"/>
      <c r="FR115" s="262"/>
      <c r="FS115" s="296"/>
      <c r="FT115" s="297"/>
      <c r="FU115" s="297"/>
    </row>
    <row r="116" spans="2:177" s="234" customFormat="1" ht="12">
      <c r="B116" s="235"/>
      <c r="C116" s="262"/>
      <c r="D116" s="262"/>
      <c r="E116" s="262"/>
      <c r="F116" s="263"/>
      <c r="G116" s="263"/>
      <c r="H116" s="264"/>
      <c r="I116" s="263"/>
      <c r="J116" s="263"/>
      <c r="K116" s="264"/>
      <c r="L116" s="264"/>
      <c r="M116" s="262"/>
      <c r="N116" s="262"/>
      <c r="O116" s="262"/>
      <c r="P116" s="262"/>
      <c r="Q116" s="262"/>
      <c r="R116" s="262"/>
      <c r="S116" s="262"/>
      <c r="T116" s="262"/>
      <c r="U116" s="262"/>
      <c r="V116" s="262"/>
      <c r="W116" s="262"/>
      <c r="X116" s="262"/>
      <c r="Y116" s="262"/>
      <c r="Z116" s="262"/>
      <c r="AA116" s="282"/>
      <c r="AB116" s="282"/>
      <c r="AC116" s="262"/>
      <c r="AD116" s="262"/>
      <c r="AE116" s="262"/>
      <c r="AF116" s="262"/>
      <c r="AG116" s="262"/>
      <c r="AH116" s="262"/>
      <c r="AI116" s="262"/>
      <c r="AJ116" s="262"/>
      <c r="AK116" s="262"/>
      <c r="AL116" s="262"/>
      <c r="AM116" s="262"/>
      <c r="AN116" s="262"/>
      <c r="AO116" s="262"/>
      <c r="AP116" s="262"/>
      <c r="AQ116" s="262"/>
      <c r="AR116" s="262"/>
      <c r="AS116" s="262"/>
      <c r="AT116" s="262"/>
      <c r="AU116" s="262"/>
      <c r="AV116" s="262"/>
      <c r="AW116" s="262"/>
      <c r="AX116" s="262"/>
      <c r="AY116" s="262"/>
      <c r="AZ116" s="262"/>
      <c r="BA116" s="262"/>
      <c r="BB116" s="262"/>
      <c r="BC116" s="262"/>
      <c r="BD116" s="262"/>
      <c r="BE116" s="262"/>
      <c r="BF116" s="262"/>
      <c r="BG116" s="262"/>
      <c r="BH116" s="262"/>
      <c r="BI116" s="262"/>
      <c r="BJ116" s="262"/>
      <c r="BK116" s="262"/>
      <c r="BL116" s="262"/>
      <c r="BM116" s="262"/>
      <c r="BN116" s="262"/>
      <c r="BO116" s="262"/>
      <c r="BP116" s="262"/>
      <c r="BQ116" s="262"/>
      <c r="BR116" s="262"/>
      <c r="BS116" s="262"/>
      <c r="BT116" s="262"/>
      <c r="BU116" s="262"/>
      <c r="BV116" s="262"/>
      <c r="BW116" s="262"/>
      <c r="BX116" s="262"/>
      <c r="BY116" s="262"/>
      <c r="BZ116" s="262"/>
      <c r="CA116" s="262"/>
      <c r="CB116" s="262"/>
      <c r="CC116" s="262"/>
      <c r="CD116" s="262"/>
      <c r="CE116" s="262"/>
      <c r="CF116" s="262"/>
      <c r="CG116" s="262"/>
      <c r="CH116" s="262"/>
      <c r="CI116" s="262"/>
      <c r="CJ116" s="262"/>
      <c r="CK116" s="262"/>
      <c r="CL116" s="262"/>
      <c r="CM116" s="262"/>
      <c r="CN116" s="262"/>
      <c r="CO116" s="262"/>
      <c r="CP116" s="262"/>
      <c r="CQ116" s="262"/>
      <c r="CR116" s="262"/>
      <c r="CS116" s="262"/>
      <c r="CT116" s="262"/>
      <c r="CU116" s="262"/>
      <c r="CV116" s="262"/>
      <c r="CW116" s="262"/>
      <c r="CX116" s="262"/>
      <c r="CY116" s="262"/>
      <c r="CZ116" s="262"/>
      <c r="DA116" s="262"/>
      <c r="DB116" s="262"/>
      <c r="DC116" s="262"/>
      <c r="DD116" s="262"/>
      <c r="DE116" s="262"/>
      <c r="DF116" s="262"/>
      <c r="DG116" s="262"/>
      <c r="DH116" s="262"/>
      <c r="DI116" s="262"/>
      <c r="DJ116" s="262"/>
      <c r="DK116" s="262"/>
      <c r="DL116" s="262"/>
      <c r="DM116" s="262"/>
      <c r="DN116" s="262"/>
      <c r="DO116" s="262"/>
      <c r="DP116" s="262"/>
      <c r="DQ116" s="262"/>
      <c r="DR116" s="262"/>
      <c r="DS116" s="262"/>
      <c r="DT116" s="262"/>
      <c r="DU116" s="262"/>
      <c r="DV116" s="262"/>
      <c r="DW116" s="262"/>
      <c r="DX116" s="262"/>
      <c r="DY116" s="262"/>
      <c r="DZ116" s="262"/>
      <c r="EA116" s="262"/>
      <c r="EB116" s="262"/>
      <c r="EC116" s="262"/>
      <c r="ED116" s="262"/>
      <c r="EE116" s="262"/>
      <c r="EF116" s="262"/>
      <c r="EG116" s="262"/>
      <c r="EH116" s="262"/>
      <c r="EI116" s="262"/>
      <c r="EJ116" s="262"/>
      <c r="EK116" s="262"/>
      <c r="EL116" s="262"/>
      <c r="EM116" s="262"/>
      <c r="EN116" s="262"/>
      <c r="EO116" s="296"/>
      <c r="EP116" s="262"/>
      <c r="EQ116" s="262"/>
      <c r="ER116" s="262"/>
      <c r="ES116" s="262"/>
      <c r="ET116" s="262"/>
      <c r="EU116" s="262"/>
      <c r="EV116" s="262"/>
      <c r="EW116" s="262"/>
      <c r="EX116" s="262"/>
      <c r="EY116" s="262"/>
      <c r="EZ116" s="262"/>
      <c r="FA116" s="262"/>
      <c r="FB116" s="262"/>
      <c r="FC116" s="262"/>
      <c r="FD116" s="262"/>
      <c r="FE116" s="262"/>
      <c r="FF116" s="262"/>
      <c r="FG116" s="262"/>
      <c r="FH116" s="262"/>
      <c r="FI116" s="262"/>
      <c r="FJ116" s="262"/>
      <c r="FK116" s="262"/>
      <c r="FL116" s="262"/>
      <c r="FM116" s="262"/>
      <c r="FN116" s="262"/>
      <c r="FO116" s="262"/>
      <c r="FP116" s="262"/>
      <c r="FQ116" s="262"/>
      <c r="FR116" s="262"/>
      <c r="FS116" s="296"/>
      <c r="FT116" s="297"/>
      <c r="FU116" s="297"/>
    </row>
    <row r="117" spans="2:177" s="234" customFormat="1" ht="12">
      <c r="B117" s="235"/>
      <c r="C117" s="262"/>
      <c r="D117" s="262"/>
      <c r="E117" s="262"/>
      <c r="F117" s="263"/>
      <c r="G117" s="263"/>
      <c r="H117" s="264"/>
      <c r="I117" s="263"/>
      <c r="J117" s="263"/>
      <c r="K117" s="264"/>
      <c r="L117" s="264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62"/>
      <c r="Z117" s="262"/>
      <c r="AA117" s="282"/>
      <c r="AB117" s="282"/>
      <c r="AC117" s="262"/>
      <c r="AD117" s="262"/>
      <c r="AE117" s="262"/>
      <c r="AF117" s="262"/>
      <c r="AG117" s="262"/>
      <c r="AH117" s="262"/>
      <c r="AI117" s="262"/>
      <c r="AJ117" s="262"/>
      <c r="AK117" s="262"/>
      <c r="AL117" s="262"/>
      <c r="AM117" s="262"/>
      <c r="AN117" s="262"/>
      <c r="AO117" s="262"/>
      <c r="AP117" s="262"/>
      <c r="AQ117" s="262"/>
      <c r="AR117" s="262"/>
      <c r="AS117" s="262"/>
      <c r="AT117" s="262"/>
      <c r="AU117" s="262"/>
      <c r="AV117" s="262"/>
      <c r="AW117" s="262"/>
      <c r="AX117" s="262"/>
      <c r="AY117" s="262"/>
      <c r="AZ117" s="262"/>
      <c r="BA117" s="262"/>
      <c r="BB117" s="262"/>
      <c r="BC117" s="262"/>
      <c r="BD117" s="262"/>
      <c r="BE117" s="262"/>
      <c r="BF117" s="262"/>
      <c r="BG117" s="262"/>
      <c r="BH117" s="262"/>
      <c r="BI117" s="262"/>
      <c r="BJ117" s="262"/>
      <c r="BK117" s="262"/>
      <c r="BL117" s="262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262"/>
      <c r="BX117" s="262"/>
      <c r="BY117" s="262"/>
      <c r="BZ117" s="262"/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  <c r="CQ117" s="262"/>
      <c r="CR117" s="262"/>
      <c r="CS117" s="262"/>
      <c r="CT117" s="262"/>
      <c r="CU117" s="262"/>
      <c r="CV117" s="262"/>
      <c r="CW117" s="262"/>
      <c r="CX117" s="262"/>
      <c r="CY117" s="262"/>
      <c r="CZ117" s="262"/>
      <c r="DA117" s="262"/>
      <c r="DB117" s="262"/>
      <c r="DC117" s="262"/>
      <c r="DD117" s="262"/>
      <c r="DE117" s="262"/>
      <c r="DF117" s="262"/>
      <c r="DG117" s="262"/>
      <c r="DH117" s="262"/>
      <c r="DI117" s="262"/>
      <c r="DJ117" s="262"/>
      <c r="DK117" s="262"/>
      <c r="DL117" s="262"/>
      <c r="DM117" s="262"/>
      <c r="DN117" s="262"/>
      <c r="DO117" s="262"/>
      <c r="DP117" s="262"/>
      <c r="DQ117" s="262"/>
      <c r="DR117" s="262"/>
      <c r="DS117" s="262"/>
      <c r="DT117" s="262"/>
      <c r="DU117" s="262"/>
      <c r="DV117" s="262"/>
      <c r="DW117" s="262"/>
      <c r="DX117" s="262"/>
      <c r="DY117" s="262"/>
      <c r="DZ117" s="262"/>
      <c r="EA117" s="262"/>
      <c r="EB117" s="262"/>
      <c r="EC117" s="262"/>
      <c r="ED117" s="262"/>
      <c r="EE117" s="262"/>
      <c r="EF117" s="262"/>
      <c r="EG117" s="262"/>
      <c r="EH117" s="262"/>
      <c r="EI117" s="262"/>
      <c r="EJ117" s="262"/>
      <c r="EK117" s="262"/>
      <c r="EL117" s="262"/>
      <c r="EM117" s="262"/>
      <c r="EN117" s="262"/>
      <c r="EO117" s="296"/>
      <c r="EP117" s="262"/>
      <c r="EQ117" s="262"/>
      <c r="ER117" s="262"/>
      <c r="ES117" s="262"/>
      <c r="ET117" s="262"/>
      <c r="EU117" s="262"/>
      <c r="EV117" s="262"/>
      <c r="EW117" s="262"/>
      <c r="EX117" s="262"/>
      <c r="EY117" s="262"/>
      <c r="EZ117" s="262"/>
      <c r="FA117" s="262"/>
      <c r="FB117" s="262"/>
      <c r="FC117" s="262"/>
      <c r="FD117" s="262"/>
      <c r="FE117" s="262"/>
      <c r="FF117" s="262"/>
      <c r="FG117" s="262"/>
      <c r="FH117" s="262"/>
      <c r="FI117" s="262"/>
      <c r="FJ117" s="262"/>
      <c r="FK117" s="262"/>
      <c r="FL117" s="262"/>
      <c r="FM117" s="262"/>
      <c r="FN117" s="262"/>
      <c r="FO117" s="262"/>
      <c r="FP117" s="262"/>
      <c r="FQ117" s="262"/>
      <c r="FR117" s="262"/>
      <c r="FS117" s="296"/>
      <c r="FT117" s="297"/>
      <c r="FU117" s="297"/>
    </row>
    <row r="118" spans="2:177" s="234" customFormat="1" ht="12">
      <c r="B118" s="235"/>
      <c r="C118" s="262"/>
      <c r="D118" s="262"/>
      <c r="E118" s="262"/>
      <c r="F118" s="263"/>
      <c r="G118" s="263"/>
      <c r="H118" s="264"/>
      <c r="I118" s="263"/>
      <c r="J118" s="263"/>
      <c r="K118" s="264"/>
      <c r="L118" s="264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82"/>
      <c r="AB118" s="282"/>
      <c r="AC118" s="262"/>
      <c r="AD118" s="262"/>
      <c r="AE118" s="262"/>
      <c r="AF118" s="262"/>
      <c r="AG118" s="262"/>
      <c r="AH118" s="262"/>
      <c r="AI118" s="262"/>
      <c r="AJ118" s="262"/>
      <c r="AK118" s="262"/>
      <c r="AL118" s="262"/>
      <c r="AM118" s="262"/>
      <c r="AN118" s="262"/>
      <c r="AO118" s="262"/>
      <c r="AP118" s="262"/>
      <c r="AQ118" s="262"/>
      <c r="AR118" s="262"/>
      <c r="AS118" s="262"/>
      <c r="AT118" s="262"/>
      <c r="AU118" s="262"/>
      <c r="AV118" s="262"/>
      <c r="AW118" s="262"/>
      <c r="AX118" s="262"/>
      <c r="AY118" s="262"/>
      <c r="AZ118" s="262"/>
      <c r="BA118" s="262"/>
      <c r="BB118" s="262"/>
      <c r="BC118" s="262"/>
      <c r="BD118" s="262"/>
      <c r="BE118" s="262"/>
      <c r="BF118" s="262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262"/>
      <c r="BX118" s="262"/>
      <c r="BY118" s="262"/>
      <c r="BZ118" s="262"/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  <c r="CQ118" s="262"/>
      <c r="CR118" s="262"/>
      <c r="CS118" s="262"/>
      <c r="CT118" s="262"/>
      <c r="CU118" s="262"/>
      <c r="CV118" s="262"/>
      <c r="CW118" s="262"/>
      <c r="CX118" s="262"/>
      <c r="CY118" s="262"/>
      <c r="CZ118" s="262"/>
      <c r="DA118" s="262"/>
      <c r="DB118" s="262"/>
      <c r="DC118" s="262"/>
      <c r="DD118" s="262"/>
      <c r="DE118" s="262"/>
      <c r="DF118" s="262"/>
      <c r="DG118" s="262"/>
      <c r="DH118" s="262"/>
      <c r="DI118" s="262"/>
      <c r="DJ118" s="262"/>
      <c r="DK118" s="262"/>
      <c r="DL118" s="262"/>
      <c r="DM118" s="262"/>
      <c r="DN118" s="262"/>
      <c r="DO118" s="262"/>
      <c r="DP118" s="262"/>
      <c r="DQ118" s="262"/>
      <c r="DR118" s="262"/>
      <c r="DS118" s="262"/>
      <c r="DT118" s="262"/>
      <c r="DU118" s="262"/>
      <c r="DV118" s="262"/>
      <c r="DW118" s="262"/>
      <c r="DX118" s="262"/>
      <c r="DY118" s="262"/>
      <c r="DZ118" s="262"/>
      <c r="EA118" s="262"/>
      <c r="EB118" s="262"/>
      <c r="EC118" s="262"/>
      <c r="ED118" s="262"/>
      <c r="EE118" s="262"/>
      <c r="EF118" s="262"/>
      <c r="EG118" s="262"/>
      <c r="EH118" s="262"/>
      <c r="EI118" s="262"/>
      <c r="EJ118" s="262"/>
      <c r="EK118" s="262"/>
      <c r="EL118" s="262"/>
      <c r="EM118" s="262"/>
      <c r="EN118" s="262"/>
      <c r="EO118" s="296"/>
      <c r="EP118" s="262"/>
      <c r="EQ118" s="262"/>
      <c r="ER118" s="262"/>
      <c r="ES118" s="262"/>
      <c r="ET118" s="262"/>
      <c r="EU118" s="262"/>
      <c r="EV118" s="262"/>
      <c r="EW118" s="262"/>
      <c r="EX118" s="262"/>
      <c r="EY118" s="262"/>
      <c r="EZ118" s="262"/>
      <c r="FA118" s="262"/>
      <c r="FB118" s="262"/>
      <c r="FC118" s="262"/>
      <c r="FD118" s="262"/>
      <c r="FE118" s="262"/>
      <c r="FF118" s="262"/>
      <c r="FG118" s="262"/>
      <c r="FH118" s="262"/>
      <c r="FI118" s="262"/>
      <c r="FJ118" s="262"/>
      <c r="FK118" s="262"/>
      <c r="FL118" s="262"/>
      <c r="FM118" s="262"/>
      <c r="FN118" s="262"/>
      <c r="FO118" s="262"/>
      <c r="FP118" s="262"/>
      <c r="FQ118" s="262"/>
      <c r="FR118" s="262"/>
      <c r="FS118" s="296"/>
      <c r="FT118" s="297"/>
      <c r="FU118" s="297"/>
    </row>
    <row r="119" spans="2:177" s="234" customFormat="1" ht="12">
      <c r="B119" s="235"/>
      <c r="C119" s="262"/>
      <c r="D119" s="262"/>
      <c r="E119" s="262"/>
      <c r="F119" s="263"/>
      <c r="G119" s="263"/>
      <c r="H119" s="264"/>
      <c r="I119" s="263"/>
      <c r="J119" s="263"/>
      <c r="K119" s="264"/>
      <c r="L119" s="264"/>
      <c r="M119" s="262"/>
      <c r="N119" s="262"/>
      <c r="O119" s="262"/>
      <c r="P119" s="262"/>
      <c r="Q119" s="262"/>
      <c r="R119" s="262"/>
      <c r="S119" s="262"/>
      <c r="T119" s="262"/>
      <c r="U119" s="262"/>
      <c r="V119" s="262"/>
      <c r="W119" s="262"/>
      <c r="X119" s="262"/>
      <c r="Y119" s="262"/>
      <c r="Z119" s="262"/>
      <c r="AA119" s="282"/>
      <c r="AB119" s="282"/>
      <c r="AC119" s="262"/>
      <c r="AD119" s="262"/>
      <c r="AE119" s="262"/>
      <c r="AF119" s="262"/>
      <c r="AG119" s="262"/>
      <c r="AH119" s="262"/>
      <c r="AI119" s="262"/>
      <c r="AJ119" s="262"/>
      <c r="AK119" s="262"/>
      <c r="AL119" s="262"/>
      <c r="AM119" s="262"/>
      <c r="AN119" s="262"/>
      <c r="AO119" s="262"/>
      <c r="AP119" s="262"/>
      <c r="AQ119" s="262"/>
      <c r="AR119" s="262"/>
      <c r="AS119" s="262"/>
      <c r="AT119" s="262"/>
      <c r="AU119" s="262"/>
      <c r="AV119" s="262"/>
      <c r="AW119" s="262"/>
      <c r="AX119" s="262"/>
      <c r="AY119" s="262"/>
      <c r="AZ119" s="262"/>
      <c r="BA119" s="262"/>
      <c r="BB119" s="262"/>
      <c r="BC119" s="262"/>
      <c r="BD119" s="262"/>
      <c r="BE119" s="262"/>
      <c r="BF119" s="262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262"/>
      <c r="BX119" s="262"/>
      <c r="BY119" s="262"/>
      <c r="BZ119" s="262"/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  <c r="CQ119" s="262"/>
      <c r="CR119" s="262"/>
      <c r="CS119" s="262"/>
      <c r="CT119" s="262"/>
      <c r="CU119" s="262"/>
      <c r="CV119" s="262"/>
      <c r="CW119" s="262"/>
      <c r="CX119" s="262"/>
      <c r="CY119" s="262"/>
      <c r="CZ119" s="262"/>
      <c r="DA119" s="262"/>
      <c r="DB119" s="262"/>
      <c r="DC119" s="262"/>
      <c r="DD119" s="262"/>
      <c r="DE119" s="262"/>
      <c r="DF119" s="262"/>
      <c r="DG119" s="262"/>
      <c r="DH119" s="262"/>
      <c r="DI119" s="262"/>
      <c r="DJ119" s="262"/>
      <c r="DK119" s="262"/>
      <c r="DL119" s="262"/>
      <c r="DM119" s="262"/>
      <c r="DN119" s="262"/>
      <c r="DO119" s="262"/>
      <c r="DP119" s="262"/>
      <c r="DQ119" s="262"/>
      <c r="DR119" s="262"/>
      <c r="DS119" s="262"/>
      <c r="DT119" s="262"/>
      <c r="DU119" s="262"/>
      <c r="DV119" s="262"/>
      <c r="DW119" s="262"/>
      <c r="DX119" s="262"/>
      <c r="DY119" s="262"/>
      <c r="DZ119" s="262"/>
      <c r="EA119" s="262"/>
      <c r="EB119" s="262"/>
      <c r="EC119" s="262"/>
      <c r="ED119" s="262"/>
      <c r="EE119" s="262"/>
      <c r="EF119" s="262"/>
      <c r="EG119" s="262"/>
      <c r="EH119" s="262"/>
      <c r="EI119" s="262"/>
      <c r="EJ119" s="262"/>
      <c r="EK119" s="262"/>
      <c r="EL119" s="262"/>
      <c r="EM119" s="262"/>
      <c r="EN119" s="262"/>
      <c r="EO119" s="296"/>
      <c r="EP119" s="262"/>
      <c r="EQ119" s="262"/>
      <c r="ER119" s="262"/>
      <c r="ES119" s="262"/>
      <c r="ET119" s="262"/>
      <c r="EU119" s="262"/>
      <c r="EV119" s="262"/>
      <c r="EW119" s="262"/>
      <c r="EX119" s="262"/>
      <c r="EY119" s="262"/>
      <c r="EZ119" s="262"/>
      <c r="FA119" s="262"/>
      <c r="FB119" s="262"/>
      <c r="FC119" s="262"/>
      <c r="FD119" s="262"/>
      <c r="FE119" s="262"/>
      <c r="FF119" s="262"/>
      <c r="FG119" s="262"/>
      <c r="FH119" s="262"/>
      <c r="FI119" s="262"/>
      <c r="FJ119" s="262"/>
      <c r="FK119" s="262"/>
      <c r="FL119" s="262"/>
      <c r="FM119" s="262"/>
      <c r="FN119" s="262"/>
      <c r="FO119" s="262"/>
      <c r="FP119" s="262"/>
      <c r="FQ119" s="262"/>
      <c r="FR119" s="262"/>
      <c r="FS119" s="296"/>
      <c r="FT119" s="297"/>
      <c r="FU119" s="297"/>
    </row>
    <row r="120" spans="2:177" s="234" customFormat="1" ht="12">
      <c r="B120" s="235"/>
      <c r="C120" s="262"/>
      <c r="D120" s="262"/>
      <c r="E120" s="262"/>
      <c r="F120" s="263"/>
      <c r="G120" s="263"/>
      <c r="H120" s="264"/>
      <c r="I120" s="263"/>
      <c r="J120" s="263"/>
      <c r="K120" s="264"/>
      <c r="L120" s="264"/>
      <c r="M120" s="262"/>
      <c r="N120" s="262"/>
      <c r="O120" s="262"/>
      <c r="P120" s="262"/>
      <c r="Q120" s="262"/>
      <c r="R120" s="262"/>
      <c r="S120" s="262"/>
      <c r="T120" s="262"/>
      <c r="U120" s="262"/>
      <c r="V120" s="262"/>
      <c r="W120" s="262"/>
      <c r="X120" s="262"/>
      <c r="Y120" s="262"/>
      <c r="Z120" s="262"/>
      <c r="AA120" s="282"/>
      <c r="AB120" s="282"/>
      <c r="AC120" s="262"/>
      <c r="AD120" s="262"/>
      <c r="AE120" s="262"/>
      <c r="AF120" s="262"/>
      <c r="AG120" s="262"/>
      <c r="AH120" s="262"/>
      <c r="AI120" s="262"/>
      <c r="AJ120" s="262"/>
      <c r="AK120" s="262"/>
      <c r="AL120" s="262"/>
      <c r="AM120" s="262"/>
      <c r="AN120" s="262"/>
      <c r="AO120" s="262"/>
      <c r="AP120" s="262"/>
      <c r="AQ120" s="262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262"/>
      <c r="BX120" s="262"/>
      <c r="BY120" s="262"/>
      <c r="BZ120" s="262"/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  <c r="CQ120" s="262"/>
      <c r="CR120" s="262"/>
      <c r="CS120" s="262"/>
      <c r="CT120" s="262"/>
      <c r="CU120" s="262"/>
      <c r="CV120" s="262"/>
      <c r="CW120" s="262"/>
      <c r="CX120" s="262"/>
      <c r="CY120" s="262"/>
      <c r="CZ120" s="262"/>
      <c r="DA120" s="262"/>
      <c r="DB120" s="262"/>
      <c r="DC120" s="262"/>
      <c r="DD120" s="262"/>
      <c r="DE120" s="262"/>
      <c r="DF120" s="262"/>
      <c r="DG120" s="262"/>
      <c r="DH120" s="262"/>
      <c r="DI120" s="262"/>
      <c r="DJ120" s="262"/>
      <c r="DK120" s="262"/>
      <c r="DL120" s="262"/>
      <c r="DM120" s="262"/>
      <c r="DN120" s="262"/>
      <c r="DO120" s="262"/>
      <c r="DP120" s="262"/>
      <c r="DQ120" s="262"/>
      <c r="DR120" s="262"/>
      <c r="DS120" s="262"/>
      <c r="DT120" s="262"/>
      <c r="DU120" s="262"/>
      <c r="DV120" s="262"/>
      <c r="DW120" s="262"/>
      <c r="DX120" s="262"/>
      <c r="DY120" s="262"/>
      <c r="DZ120" s="262"/>
      <c r="EA120" s="262"/>
      <c r="EB120" s="262"/>
      <c r="EC120" s="262"/>
      <c r="ED120" s="262"/>
      <c r="EE120" s="262"/>
      <c r="EF120" s="262"/>
      <c r="EG120" s="262"/>
      <c r="EH120" s="262"/>
      <c r="EI120" s="262"/>
      <c r="EJ120" s="262"/>
      <c r="EK120" s="262"/>
      <c r="EL120" s="262"/>
      <c r="EM120" s="262"/>
      <c r="EN120" s="262"/>
      <c r="EO120" s="296"/>
      <c r="EP120" s="262"/>
      <c r="EQ120" s="262"/>
      <c r="ER120" s="262"/>
      <c r="ES120" s="262"/>
      <c r="ET120" s="262"/>
      <c r="EU120" s="262"/>
      <c r="EV120" s="262"/>
      <c r="EW120" s="262"/>
      <c r="EX120" s="262"/>
      <c r="EY120" s="262"/>
      <c r="EZ120" s="262"/>
      <c r="FA120" s="262"/>
      <c r="FB120" s="262"/>
      <c r="FC120" s="262"/>
      <c r="FD120" s="262"/>
      <c r="FE120" s="262"/>
      <c r="FF120" s="262"/>
      <c r="FG120" s="262"/>
      <c r="FH120" s="262"/>
      <c r="FI120" s="262"/>
      <c r="FJ120" s="262"/>
      <c r="FK120" s="262"/>
      <c r="FL120" s="262"/>
      <c r="FM120" s="262"/>
      <c r="FN120" s="262"/>
      <c r="FO120" s="262"/>
      <c r="FP120" s="262"/>
      <c r="FQ120" s="262"/>
      <c r="FR120" s="262"/>
      <c r="FS120" s="296"/>
      <c r="FT120" s="297"/>
      <c r="FU120" s="297"/>
    </row>
    <row r="121" spans="2:177" s="234" customFormat="1" ht="12">
      <c r="B121" s="235"/>
      <c r="C121" s="262"/>
      <c r="D121" s="262"/>
      <c r="E121" s="262"/>
      <c r="F121" s="263"/>
      <c r="G121" s="263"/>
      <c r="H121" s="264"/>
      <c r="I121" s="263"/>
      <c r="J121" s="263"/>
      <c r="K121" s="264"/>
      <c r="L121" s="264"/>
      <c r="M121" s="262"/>
      <c r="N121" s="262"/>
      <c r="O121" s="262"/>
      <c r="P121" s="262"/>
      <c r="Q121" s="262"/>
      <c r="R121" s="262"/>
      <c r="S121" s="262"/>
      <c r="T121" s="262"/>
      <c r="U121" s="262"/>
      <c r="V121" s="262"/>
      <c r="W121" s="262"/>
      <c r="X121" s="262"/>
      <c r="Y121" s="262"/>
      <c r="Z121" s="262"/>
      <c r="AA121" s="282"/>
      <c r="AB121" s="282"/>
      <c r="AC121" s="262"/>
      <c r="AD121" s="262"/>
      <c r="AE121" s="262"/>
      <c r="AF121" s="262"/>
      <c r="AG121" s="262"/>
      <c r="AH121" s="262"/>
      <c r="AI121" s="262"/>
      <c r="AJ121" s="262"/>
      <c r="AK121" s="262"/>
      <c r="AL121" s="262"/>
      <c r="AM121" s="262"/>
      <c r="AN121" s="262"/>
      <c r="AO121" s="262"/>
      <c r="AP121" s="262"/>
      <c r="AQ121" s="262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262"/>
      <c r="BX121" s="262"/>
      <c r="BY121" s="262"/>
      <c r="BZ121" s="262"/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  <c r="CQ121" s="262"/>
      <c r="CR121" s="262"/>
      <c r="CS121" s="262"/>
      <c r="CT121" s="262"/>
      <c r="CU121" s="262"/>
      <c r="CV121" s="262"/>
      <c r="CW121" s="262"/>
      <c r="CX121" s="262"/>
      <c r="CY121" s="262"/>
      <c r="CZ121" s="262"/>
      <c r="DA121" s="262"/>
      <c r="DB121" s="262"/>
      <c r="DC121" s="262"/>
      <c r="DD121" s="262"/>
      <c r="DE121" s="262"/>
      <c r="DF121" s="262"/>
      <c r="DG121" s="262"/>
      <c r="DH121" s="262"/>
      <c r="DI121" s="262"/>
      <c r="DJ121" s="262"/>
      <c r="DK121" s="262"/>
      <c r="DL121" s="262"/>
      <c r="DM121" s="262"/>
      <c r="DN121" s="262"/>
      <c r="DO121" s="262"/>
      <c r="DP121" s="262"/>
      <c r="DQ121" s="262"/>
      <c r="DR121" s="262"/>
      <c r="DS121" s="262"/>
      <c r="DT121" s="262"/>
      <c r="DU121" s="262"/>
      <c r="DV121" s="262"/>
      <c r="DW121" s="262"/>
      <c r="DX121" s="262"/>
      <c r="DY121" s="262"/>
      <c r="DZ121" s="262"/>
      <c r="EA121" s="262"/>
      <c r="EB121" s="262"/>
      <c r="EC121" s="262"/>
      <c r="ED121" s="262"/>
      <c r="EE121" s="262"/>
      <c r="EF121" s="262"/>
      <c r="EG121" s="262"/>
      <c r="EH121" s="262"/>
      <c r="EI121" s="262"/>
      <c r="EJ121" s="262"/>
      <c r="EK121" s="262"/>
      <c r="EL121" s="262"/>
      <c r="EM121" s="262"/>
      <c r="EN121" s="262"/>
      <c r="EO121" s="296"/>
      <c r="EP121" s="262"/>
      <c r="EQ121" s="262"/>
      <c r="ER121" s="262"/>
      <c r="ES121" s="262"/>
      <c r="ET121" s="262"/>
      <c r="EU121" s="262"/>
      <c r="EV121" s="262"/>
      <c r="EW121" s="262"/>
      <c r="EX121" s="262"/>
      <c r="EY121" s="262"/>
      <c r="EZ121" s="262"/>
      <c r="FA121" s="262"/>
      <c r="FB121" s="262"/>
      <c r="FC121" s="262"/>
      <c r="FD121" s="262"/>
      <c r="FE121" s="262"/>
      <c r="FF121" s="262"/>
      <c r="FG121" s="262"/>
      <c r="FH121" s="262"/>
      <c r="FI121" s="262"/>
      <c r="FJ121" s="262"/>
      <c r="FK121" s="262"/>
      <c r="FL121" s="262"/>
      <c r="FM121" s="262"/>
      <c r="FN121" s="262"/>
      <c r="FO121" s="262"/>
      <c r="FP121" s="262"/>
      <c r="FQ121" s="262"/>
      <c r="FR121" s="262"/>
      <c r="FS121" s="296"/>
      <c r="FT121" s="297"/>
      <c r="FU121" s="297"/>
    </row>
    <row r="122" spans="2:177" s="234" customFormat="1" ht="12">
      <c r="B122" s="235"/>
      <c r="C122" s="262"/>
      <c r="D122" s="262"/>
      <c r="E122" s="262"/>
      <c r="F122" s="263"/>
      <c r="G122" s="263"/>
      <c r="H122" s="264"/>
      <c r="I122" s="263"/>
      <c r="J122" s="263"/>
      <c r="K122" s="264"/>
      <c r="L122" s="264"/>
      <c r="M122" s="262"/>
      <c r="N122" s="262"/>
      <c r="O122" s="262"/>
      <c r="P122" s="262"/>
      <c r="Q122" s="262"/>
      <c r="R122" s="262"/>
      <c r="S122" s="262"/>
      <c r="T122" s="262"/>
      <c r="U122" s="262"/>
      <c r="V122" s="262"/>
      <c r="W122" s="262"/>
      <c r="X122" s="262"/>
      <c r="Y122" s="262"/>
      <c r="Z122" s="262"/>
      <c r="AA122" s="282"/>
      <c r="AB122" s="282"/>
      <c r="AC122" s="262"/>
      <c r="AD122" s="262"/>
      <c r="AE122" s="262"/>
      <c r="AF122" s="262"/>
      <c r="AG122" s="262"/>
      <c r="AH122" s="262"/>
      <c r="AI122" s="262"/>
      <c r="AJ122" s="262"/>
      <c r="AK122" s="262"/>
      <c r="AL122" s="262"/>
      <c r="AM122" s="262"/>
      <c r="AN122" s="262"/>
      <c r="AO122" s="262"/>
      <c r="AP122" s="262"/>
      <c r="AQ122" s="262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  <c r="CQ122" s="262"/>
      <c r="CR122" s="262"/>
      <c r="CS122" s="262"/>
      <c r="CT122" s="262"/>
      <c r="CU122" s="262"/>
      <c r="CV122" s="262"/>
      <c r="CW122" s="262"/>
      <c r="CX122" s="262"/>
      <c r="CY122" s="262"/>
      <c r="CZ122" s="262"/>
      <c r="DA122" s="262"/>
      <c r="DB122" s="262"/>
      <c r="DC122" s="262"/>
      <c r="DD122" s="262"/>
      <c r="DE122" s="262"/>
      <c r="DF122" s="262"/>
      <c r="DG122" s="262"/>
      <c r="DH122" s="262"/>
      <c r="DI122" s="262"/>
      <c r="DJ122" s="262"/>
      <c r="DK122" s="262"/>
      <c r="DL122" s="262"/>
      <c r="DM122" s="262"/>
      <c r="DN122" s="262"/>
      <c r="DO122" s="262"/>
      <c r="DP122" s="262"/>
      <c r="DQ122" s="262"/>
      <c r="DR122" s="262"/>
      <c r="DS122" s="262"/>
      <c r="DT122" s="262"/>
      <c r="DU122" s="262"/>
      <c r="DV122" s="262"/>
      <c r="DW122" s="262"/>
      <c r="DX122" s="262"/>
      <c r="DY122" s="262"/>
      <c r="DZ122" s="262"/>
      <c r="EA122" s="262"/>
      <c r="EB122" s="262"/>
      <c r="EC122" s="262"/>
      <c r="ED122" s="262"/>
      <c r="EE122" s="262"/>
      <c r="EF122" s="262"/>
      <c r="EG122" s="262"/>
      <c r="EH122" s="262"/>
      <c r="EI122" s="262"/>
      <c r="EJ122" s="262"/>
      <c r="EK122" s="262"/>
      <c r="EL122" s="262"/>
      <c r="EM122" s="262"/>
      <c r="EN122" s="262"/>
      <c r="EO122" s="296"/>
      <c r="EP122" s="262"/>
      <c r="EQ122" s="262"/>
      <c r="ER122" s="262"/>
      <c r="ES122" s="262"/>
      <c r="ET122" s="262"/>
      <c r="EU122" s="262"/>
      <c r="EV122" s="262"/>
      <c r="EW122" s="262"/>
      <c r="EX122" s="262"/>
      <c r="EY122" s="262"/>
      <c r="EZ122" s="262"/>
      <c r="FA122" s="262"/>
      <c r="FB122" s="262"/>
      <c r="FC122" s="262"/>
      <c r="FD122" s="262"/>
      <c r="FE122" s="262"/>
      <c r="FF122" s="262"/>
      <c r="FG122" s="262"/>
      <c r="FH122" s="262"/>
      <c r="FI122" s="262"/>
      <c r="FJ122" s="262"/>
      <c r="FK122" s="262"/>
      <c r="FL122" s="262"/>
      <c r="FM122" s="262"/>
      <c r="FN122" s="262"/>
      <c r="FO122" s="262"/>
      <c r="FP122" s="262"/>
      <c r="FQ122" s="262"/>
      <c r="FR122" s="262"/>
      <c r="FS122" s="296"/>
      <c r="FT122" s="297"/>
      <c r="FU122" s="297"/>
    </row>
    <row r="123" spans="2:177" s="234" customFormat="1" ht="12">
      <c r="B123" s="235"/>
      <c r="C123" s="262"/>
      <c r="D123" s="262"/>
      <c r="E123" s="262"/>
      <c r="F123" s="263"/>
      <c r="G123" s="263"/>
      <c r="H123" s="264"/>
      <c r="I123" s="263"/>
      <c r="J123" s="263"/>
      <c r="K123" s="264"/>
      <c r="L123" s="264"/>
      <c r="M123" s="262"/>
      <c r="N123" s="262"/>
      <c r="O123" s="262"/>
      <c r="P123" s="262"/>
      <c r="Q123" s="262"/>
      <c r="R123" s="262"/>
      <c r="S123" s="262"/>
      <c r="T123" s="262"/>
      <c r="U123" s="262"/>
      <c r="V123" s="262"/>
      <c r="W123" s="262"/>
      <c r="X123" s="262"/>
      <c r="Y123" s="262"/>
      <c r="Z123" s="262"/>
      <c r="AA123" s="282"/>
      <c r="AB123" s="282"/>
      <c r="AC123" s="262"/>
      <c r="AD123" s="262"/>
      <c r="AE123" s="262"/>
      <c r="AF123" s="262"/>
      <c r="AG123" s="262"/>
      <c r="AH123" s="262"/>
      <c r="AI123" s="262"/>
      <c r="AJ123" s="262"/>
      <c r="AK123" s="262"/>
      <c r="AL123" s="262"/>
      <c r="AM123" s="262"/>
      <c r="AN123" s="262"/>
      <c r="AO123" s="262"/>
      <c r="AP123" s="262"/>
      <c r="AQ123" s="262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262"/>
      <c r="BX123" s="262"/>
      <c r="BY123" s="262"/>
      <c r="BZ123" s="262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  <c r="CQ123" s="262"/>
      <c r="CR123" s="262"/>
      <c r="CS123" s="262"/>
      <c r="CT123" s="262"/>
      <c r="CU123" s="262"/>
      <c r="CV123" s="262"/>
      <c r="CW123" s="262"/>
      <c r="CX123" s="262"/>
      <c r="CY123" s="262"/>
      <c r="CZ123" s="262"/>
      <c r="DA123" s="262"/>
      <c r="DB123" s="262"/>
      <c r="DC123" s="262"/>
      <c r="DD123" s="262"/>
      <c r="DE123" s="262"/>
      <c r="DF123" s="262"/>
      <c r="DG123" s="262"/>
      <c r="DH123" s="262"/>
      <c r="DI123" s="262"/>
      <c r="DJ123" s="262"/>
      <c r="DK123" s="262"/>
      <c r="DL123" s="262"/>
      <c r="DM123" s="262"/>
      <c r="DN123" s="262"/>
      <c r="DO123" s="262"/>
      <c r="DP123" s="262"/>
      <c r="DQ123" s="262"/>
      <c r="DR123" s="262"/>
      <c r="DS123" s="262"/>
      <c r="DT123" s="262"/>
      <c r="DU123" s="262"/>
      <c r="DV123" s="262"/>
      <c r="DW123" s="262"/>
      <c r="DX123" s="262"/>
      <c r="DY123" s="262"/>
      <c r="DZ123" s="262"/>
      <c r="EA123" s="262"/>
      <c r="EB123" s="262"/>
      <c r="EC123" s="262"/>
      <c r="ED123" s="262"/>
      <c r="EE123" s="262"/>
      <c r="EF123" s="262"/>
      <c r="EG123" s="262"/>
      <c r="EH123" s="262"/>
      <c r="EI123" s="262"/>
      <c r="EJ123" s="262"/>
      <c r="EK123" s="262"/>
      <c r="EL123" s="262"/>
      <c r="EM123" s="262"/>
      <c r="EN123" s="262"/>
      <c r="EO123" s="296"/>
      <c r="EP123" s="262"/>
      <c r="EQ123" s="262"/>
      <c r="ER123" s="262"/>
      <c r="ES123" s="262"/>
      <c r="ET123" s="262"/>
      <c r="EU123" s="262"/>
      <c r="EV123" s="262"/>
      <c r="EW123" s="262"/>
      <c r="EX123" s="262"/>
      <c r="EY123" s="262"/>
      <c r="EZ123" s="262"/>
      <c r="FA123" s="262"/>
      <c r="FB123" s="262"/>
      <c r="FC123" s="262"/>
      <c r="FD123" s="262"/>
      <c r="FE123" s="262"/>
      <c r="FF123" s="262"/>
      <c r="FG123" s="262"/>
      <c r="FH123" s="262"/>
      <c r="FI123" s="262"/>
      <c r="FJ123" s="262"/>
      <c r="FK123" s="262"/>
      <c r="FL123" s="262"/>
      <c r="FM123" s="262"/>
      <c r="FN123" s="262"/>
      <c r="FO123" s="262"/>
      <c r="FP123" s="262"/>
      <c r="FQ123" s="262"/>
      <c r="FR123" s="262"/>
      <c r="FS123" s="296"/>
      <c r="FT123" s="297"/>
      <c r="FU123" s="297"/>
    </row>
    <row r="124" spans="2:177" s="234" customFormat="1" ht="12">
      <c r="B124" s="235"/>
      <c r="C124" s="262"/>
      <c r="D124" s="262"/>
      <c r="E124" s="262"/>
      <c r="F124" s="263"/>
      <c r="G124" s="263"/>
      <c r="H124" s="264"/>
      <c r="I124" s="263"/>
      <c r="J124" s="263"/>
      <c r="K124" s="264"/>
      <c r="L124" s="264"/>
      <c r="M124" s="262"/>
      <c r="N124" s="262"/>
      <c r="O124" s="262"/>
      <c r="P124" s="262"/>
      <c r="Q124" s="262"/>
      <c r="R124" s="262"/>
      <c r="S124" s="262"/>
      <c r="T124" s="262"/>
      <c r="U124" s="262"/>
      <c r="V124" s="262"/>
      <c r="W124" s="262"/>
      <c r="X124" s="262"/>
      <c r="Y124" s="262"/>
      <c r="Z124" s="262"/>
      <c r="AA124" s="282"/>
      <c r="AB124" s="282"/>
      <c r="AC124" s="262"/>
      <c r="AD124" s="262"/>
      <c r="AE124" s="262"/>
      <c r="AF124" s="262"/>
      <c r="AG124" s="262"/>
      <c r="AH124" s="262"/>
      <c r="AI124" s="262"/>
      <c r="AJ124" s="262"/>
      <c r="AK124" s="262"/>
      <c r="AL124" s="262"/>
      <c r="AM124" s="262"/>
      <c r="AN124" s="262"/>
      <c r="AO124" s="262"/>
      <c r="AP124" s="262"/>
      <c r="AQ124" s="262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262"/>
      <c r="BX124" s="262"/>
      <c r="BY124" s="262"/>
      <c r="BZ124" s="262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  <c r="CQ124" s="262"/>
      <c r="CR124" s="262"/>
      <c r="CS124" s="262"/>
      <c r="CT124" s="262"/>
      <c r="CU124" s="262"/>
      <c r="CV124" s="262"/>
      <c r="CW124" s="262"/>
      <c r="CX124" s="262"/>
      <c r="CY124" s="262"/>
      <c r="CZ124" s="262"/>
      <c r="DA124" s="262"/>
      <c r="DB124" s="262"/>
      <c r="DC124" s="262"/>
      <c r="DD124" s="262"/>
      <c r="DE124" s="262"/>
      <c r="DF124" s="262"/>
      <c r="DG124" s="262"/>
      <c r="DH124" s="262"/>
      <c r="DI124" s="262"/>
      <c r="DJ124" s="262"/>
      <c r="DK124" s="262"/>
      <c r="DL124" s="262"/>
      <c r="DM124" s="262"/>
      <c r="DN124" s="262"/>
      <c r="DO124" s="262"/>
      <c r="DP124" s="262"/>
      <c r="DQ124" s="262"/>
      <c r="DR124" s="262"/>
      <c r="DS124" s="262"/>
      <c r="DT124" s="262"/>
      <c r="DU124" s="262"/>
      <c r="DV124" s="262"/>
      <c r="DW124" s="262"/>
      <c r="DX124" s="262"/>
      <c r="DY124" s="262"/>
      <c r="DZ124" s="262"/>
      <c r="EA124" s="262"/>
      <c r="EB124" s="262"/>
      <c r="EC124" s="262"/>
      <c r="ED124" s="262"/>
      <c r="EE124" s="262"/>
      <c r="EF124" s="262"/>
      <c r="EG124" s="262"/>
      <c r="EH124" s="262"/>
      <c r="EI124" s="262"/>
      <c r="EJ124" s="262"/>
      <c r="EK124" s="262"/>
      <c r="EL124" s="262"/>
      <c r="EM124" s="262"/>
      <c r="EN124" s="262"/>
      <c r="EO124" s="296"/>
      <c r="EP124" s="262"/>
      <c r="EQ124" s="262"/>
      <c r="ER124" s="262"/>
      <c r="ES124" s="262"/>
      <c r="ET124" s="262"/>
      <c r="EU124" s="262"/>
      <c r="EV124" s="262"/>
      <c r="EW124" s="262"/>
      <c r="EX124" s="262"/>
      <c r="EY124" s="262"/>
      <c r="EZ124" s="262"/>
      <c r="FA124" s="262"/>
      <c r="FB124" s="262"/>
      <c r="FC124" s="262"/>
      <c r="FD124" s="262"/>
      <c r="FE124" s="262"/>
      <c r="FF124" s="262"/>
      <c r="FG124" s="262"/>
      <c r="FH124" s="262"/>
      <c r="FI124" s="262"/>
      <c r="FJ124" s="262"/>
      <c r="FK124" s="262"/>
      <c r="FL124" s="262"/>
      <c r="FM124" s="262"/>
      <c r="FN124" s="262"/>
      <c r="FO124" s="262"/>
      <c r="FP124" s="262"/>
      <c r="FQ124" s="262"/>
      <c r="FR124" s="262"/>
      <c r="FS124" s="296"/>
      <c r="FT124" s="297"/>
      <c r="FU124" s="297"/>
    </row>
    <row r="125" spans="2:177" s="234" customFormat="1" ht="12">
      <c r="B125" s="235"/>
      <c r="C125" s="262"/>
      <c r="D125" s="262"/>
      <c r="E125" s="262"/>
      <c r="F125" s="263"/>
      <c r="G125" s="263"/>
      <c r="H125" s="264"/>
      <c r="I125" s="263"/>
      <c r="J125" s="263"/>
      <c r="K125" s="264"/>
      <c r="L125" s="264"/>
      <c r="M125" s="262"/>
      <c r="N125" s="262"/>
      <c r="O125" s="262"/>
      <c r="P125" s="262"/>
      <c r="Q125" s="262"/>
      <c r="R125" s="262"/>
      <c r="S125" s="262"/>
      <c r="T125" s="262"/>
      <c r="U125" s="262"/>
      <c r="V125" s="262"/>
      <c r="W125" s="262"/>
      <c r="X125" s="262"/>
      <c r="Y125" s="262"/>
      <c r="Z125" s="262"/>
      <c r="AA125" s="282"/>
      <c r="AB125" s="282"/>
      <c r="AC125" s="262"/>
      <c r="AD125" s="262"/>
      <c r="AE125" s="262"/>
      <c r="AF125" s="262"/>
      <c r="AG125" s="262"/>
      <c r="AH125" s="262"/>
      <c r="AI125" s="262"/>
      <c r="AJ125" s="262"/>
      <c r="AK125" s="262"/>
      <c r="AL125" s="262"/>
      <c r="AM125" s="262"/>
      <c r="AN125" s="262"/>
      <c r="AO125" s="262"/>
      <c r="AP125" s="262"/>
      <c r="AQ125" s="262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262"/>
      <c r="BX125" s="262"/>
      <c r="BY125" s="262"/>
      <c r="BZ125" s="262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  <c r="CQ125" s="262"/>
      <c r="CR125" s="262"/>
      <c r="CS125" s="262"/>
      <c r="CT125" s="262"/>
      <c r="CU125" s="262"/>
      <c r="CV125" s="262"/>
      <c r="CW125" s="262"/>
      <c r="CX125" s="262"/>
      <c r="CY125" s="262"/>
      <c r="CZ125" s="262"/>
      <c r="DA125" s="262"/>
      <c r="DB125" s="262"/>
      <c r="DC125" s="262"/>
      <c r="DD125" s="262"/>
      <c r="DE125" s="262"/>
      <c r="DF125" s="262"/>
      <c r="DG125" s="262"/>
      <c r="DH125" s="262"/>
      <c r="DI125" s="262"/>
      <c r="DJ125" s="262"/>
      <c r="DK125" s="262"/>
      <c r="DL125" s="262"/>
      <c r="DM125" s="262"/>
      <c r="DN125" s="262"/>
      <c r="DO125" s="262"/>
      <c r="DP125" s="262"/>
      <c r="DQ125" s="262"/>
      <c r="DR125" s="262"/>
      <c r="DS125" s="262"/>
      <c r="DT125" s="262"/>
      <c r="DU125" s="262"/>
      <c r="DV125" s="262"/>
      <c r="DW125" s="262"/>
      <c r="DX125" s="262"/>
      <c r="DY125" s="262"/>
      <c r="DZ125" s="262"/>
      <c r="EA125" s="262"/>
      <c r="EB125" s="262"/>
      <c r="EC125" s="262"/>
      <c r="ED125" s="262"/>
      <c r="EE125" s="262"/>
      <c r="EF125" s="262"/>
      <c r="EG125" s="262"/>
      <c r="EH125" s="262"/>
      <c r="EI125" s="262"/>
      <c r="EJ125" s="262"/>
      <c r="EK125" s="262"/>
      <c r="EL125" s="262"/>
      <c r="EM125" s="262"/>
      <c r="EN125" s="262"/>
      <c r="EO125" s="296"/>
      <c r="EP125" s="262"/>
      <c r="EQ125" s="262"/>
      <c r="ER125" s="262"/>
      <c r="ES125" s="262"/>
      <c r="ET125" s="262"/>
      <c r="EU125" s="262"/>
      <c r="EV125" s="262"/>
      <c r="EW125" s="262"/>
      <c r="EX125" s="262"/>
      <c r="EY125" s="262"/>
      <c r="EZ125" s="262"/>
      <c r="FA125" s="262"/>
      <c r="FB125" s="262"/>
      <c r="FC125" s="262"/>
      <c r="FD125" s="262"/>
      <c r="FE125" s="262"/>
      <c r="FF125" s="262"/>
      <c r="FG125" s="262"/>
      <c r="FH125" s="262"/>
      <c r="FI125" s="262"/>
      <c r="FJ125" s="262"/>
      <c r="FK125" s="262"/>
      <c r="FL125" s="262"/>
      <c r="FM125" s="262"/>
      <c r="FN125" s="262"/>
      <c r="FO125" s="262"/>
      <c r="FP125" s="262"/>
      <c r="FQ125" s="262"/>
      <c r="FR125" s="262"/>
      <c r="FS125" s="296"/>
      <c r="FT125" s="297"/>
      <c r="FU125" s="297"/>
    </row>
    <row r="126" spans="2:177" s="234" customFormat="1" ht="12">
      <c r="B126" s="235"/>
      <c r="C126" s="262"/>
      <c r="D126" s="262"/>
      <c r="E126" s="262"/>
      <c r="F126" s="263"/>
      <c r="G126" s="263"/>
      <c r="H126" s="264"/>
      <c r="I126" s="263"/>
      <c r="J126" s="263"/>
      <c r="K126" s="264"/>
      <c r="L126" s="264"/>
      <c r="M126" s="262"/>
      <c r="N126" s="262"/>
      <c r="O126" s="262"/>
      <c r="P126" s="262"/>
      <c r="Q126" s="262"/>
      <c r="R126" s="262"/>
      <c r="S126" s="262"/>
      <c r="T126" s="262"/>
      <c r="U126" s="262"/>
      <c r="V126" s="262"/>
      <c r="W126" s="262"/>
      <c r="X126" s="262"/>
      <c r="Y126" s="262"/>
      <c r="Z126" s="262"/>
      <c r="AA126" s="282"/>
      <c r="AB126" s="282"/>
      <c r="AC126" s="262"/>
      <c r="AD126" s="262"/>
      <c r="AE126" s="262"/>
      <c r="AF126" s="262"/>
      <c r="AG126" s="262"/>
      <c r="AH126" s="262"/>
      <c r="AI126" s="262"/>
      <c r="AJ126" s="262"/>
      <c r="AK126" s="262"/>
      <c r="AL126" s="262"/>
      <c r="AM126" s="262"/>
      <c r="AN126" s="262"/>
      <c r="AO126" s="262"/>
      <c r="AP126" s="262"/>
      <c r="AQ126" s="262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262"/>
      <c r="BX126" s="262"/>
      <c r="BY126" s="262"/>
      <c r="BZ126" s="262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  <c r="CQ126" s="262"/>
      <c r="CR126" s="262"/>
      <c r="CS126" s="262"/>
      <c r="CT126" s="262"/>
      <c r="CU126" s="262"/>
      <c r="CV126" s="262"/>
      <c r="CW126" s="262"/>
      <c r="CX126" s="262"/>
      <c r="CY126" s="262"/>
      <c r="CZ126" s="262"/>
      <c r="DA126" s="262"/>
      <c r="DB126" s="262"/>
      <c r="DC126" s="262"/>
      <c r="DD126" s="262"/>
      <c r="DE126" s="262"/>
      <c r="DF126" s="262"/>
      <c r="DG126" s="262"/>
      <c r="DH126" s="262"/>
      <c r="DI126" s="262"/>
      <c r="DJ126" s="262"/>
      <c r="DK126" s="262"/>
      <c r="DL126" s="262"/>
      <c r="DM126" s="262"/>
      <c r="DN126" s="262"/>
      <c r="DO126" s="262"/>
      <c r="DP126" s="262"/>
      <c r="DQ126" s="262"/>
      <c r="DR126" s="262"/>
      <c r="DS126" s="262"/>
      <c r="DT126" s="262"/>
      <c r="DU126" s="262"/>
      <c r="DV126" s="262"/>
      <c r="DW126" s="262"/>
      <c r="DX126" s="262"/>
      <c r="DY126" s="262"/>
      <c r="DZ126" s="262"/>
      <c r="EA126" s="262"/>
      <c r="EB126" s="262"/>
      <c r="EC126" s="262"/>
      <c r="ED126" s="262"/>
      <c r="EE126" s="262"/>
      <c r="EF126" s="262"/>
      <c r="EG126" s="262"/>
      <c r="EH126" s="262"/>
      <c r="EI126" s="262"/>
      <c r="EJ126" s="262"/>
      <c r="EK126" s="262"/>
      <c r="EL126" s="262"/>
      <c r="EM126" s="262"/>
      <c r="EN126" s="262"/>
      <c r="EO126" s="296"/>
      <c r="EP126" s="262"/>
      <c r="EQ126" s="262"/>
      <c r="ER126" s="262"/>
      <c r="ES126" s="262"/>
      <c r="ET126" s="262"/>
      <c r="EU126" s="262"/>
      <c r="EV126" s="262"/>
      <c r="EW126" s="262"/>
      <c r="EX126" s="262"/>
      <c r="EY126" s="262"/>
      <c r="EZ126" s="262"/>
      <c r="FA126" s="262"/>
      <c r="FB126" s="262"/>
      <c r="FC126" s="262"/>
      <c r="FD126" s="262"/>
      <c r="FE126" s="262"/>
      <c r="FF126" s="262"/>
      <c r="FG126" s="262"/>
      <c r="FH126" s="262"/>
      <c r="FI126" s="262"/>
      <c r="FJ126" s="262"/>
      <c r="FK126" s="262"/>
      <c r="FL126" s="262"/>
      <c r="FM126" s="262"/>
      <c r="FN126" s="262"/>
      <c r="FO126" s="262"/>
      <c r="FP126" s="262"/>
      <c r="FQ126" s="262"/>
      <c r="FR126" s="262"/>
      <c r="FS126" s="296"/>
      <c r="FT126" s="297"/>
      <c r="FU126" s="297"/>
    </row>
    <row r="127" spans="2:177" s="234" customFormat="1" ht="12">
      <c r="B127" s="235"/>
      <c r="C127" s="262"/>
      <c r="D127" s="262"/>
      <c r="E127" s="262"/>
      <c r="F127" s="263"/>
      <c r="G127" s="263"/>
      <c r="H127" s="264"/>
      <c r="I127" s="263"/>
      <c r="J127" s="263"/>
      <c r="K127" s="264"/>
      <c r="L127" s="264"/>
      <c r="M127" s="262"/>
      <c r="N127" s="262"/>
      <c r="O127" s="262"/>
      <c r="P127" s="262"/>
      <c r="Q127" s="262"/>
      <c r="R127" s="262"/>
      <c r="S127" s="262"/>
      <c r="T127" s="262"/>
      <c r="U127" s="262"/>
      <c r="V127" s="262"/>
      <c r="W127" s="262"/>
      <c r="X127" s="262"/>
      <c r="Y127" s="262"/>
      <c r="Z127" s="262"/>
      <c r="AA127" s="282"/>
      <c r="AB127" s="282"/>
      <c r="AC127" s="262"/>
      <c r="AD127" s="262"/>
      <c r="AE127" s="262"/>
      <c r="AF127" s="262"/>
      <c r="AG127" s="262"/>
      <c r="AH127" s="262"/>
      <c r="AI127" s="262"/>
      <c r="AJ127" s="262"/>
      <c r="AK127" s="262"/>
      <c r="AL127" s="262"/>
      <c r="AM127" s="262"/>
      <c r="AN127" s="262"/>
      <c r="AO127" s="262"/>
      <c r="AP127" s="262"/>
      <c r="AQ127" s="262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262"/>
      <c r="BX127" s="262"/>
      <c r="BY127" s="262"/>
      <c r="BZ127" s="262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  <c r="CQ127" s="262"/>
      <c r="CR127" s="262"/>
      <c r="CS127" s="262"/>
      <c r="CT127" s="262"/>
      <c r="CU127" s="262"/>
      <c r="CV127" s="262"/>
      <c r="CW127" s="262"/>
      <c r="CX127" s="262"/>
      <c r="CY127" s="262"/>
      <c r="CZ127" s="262"/>
      <c r="DA127" s="262"/>
      <c r="DB127" s="262"/>
      <c r="DC127" s="262"/>
      <c r="DD127" s="262"/>
      <c r="DE127" s="262"/>
      <c r="DF127" s="262"/>
      <c r="DG127" s="262"/>
      <c r="DH127" s="262"/>
      <c r="DI127" s="262"/>
      <c r="DJ127" s="262"/>
      <c r="DK127" s="262"/>
      <c r="DL127" s="262"/>
      <c r="DM127" s="262"/>
      <c r="DN127" s="262"/>
      <c r="DO127" s="262"/>
      <c r="DP127" s="262"/>
      <c r="DQ127" s="262"/>
      <c r="DR127" s="262"/>
      <c r="DS127" s="262"/>
      <c r="DT127" s="262"/>
      <c r="DU127" s="262"/>
      <c r="DV127" s="262"/>
      <c r="DW127" s="262"/>
      <c r="DX127" s="262"/>
      <c r="DY127" s="262"/>
      <c r="DZ127" s="262"/>
      <c r="EA127" s="262"/>
      <c r="EB127" s="262"/>
      <c r="EC127" s="262"/>
      <c r="ED127" s="262"/>
      <c r="EE127" s="262"/>
      <c r="EF127" s="262"/>
      <c r="EG127" s="262"/>
      <c r="EH127" s="262"/>
      <c r="EI127" s="262"/>
      <c r="EJ127" s="262"/>
      <c r="EK127" s="262"/>
      <c r="EL127" s="262"/>
      <c r="EM127" s="262"/>
      <c r="EN127" s="262"/>
      <c r="EO127" s="296"/>
      <c r="EP127" s="262"/>
      <c r="EQ127" s="262"/>
      <c r="ER127" s="262"/>
      <c r="ES127" s="262"/>
      <c r="ET127" s="262"/>
      <c r="EU127" s="262"/>
      <c r="EV127" s="262"/>
      <c r="EW127" s="262"/>
      <c r="EX127" s="262"/>
      <c r="EY127" s="262"/>
      <c r="EZ127" s="262"/>
      <c r="FA127" s="262"/>
      <c r="FB127" s="262"/>
      <c r="FC127" s="262"/>
      <c r="FD127" s="262"/>
      <c r="FE127" s="262"/>
      <c r="FF127" s="262"/>
      <c r="FG127" s="262"/>
      <c r="FH127" s="262"/>
      <c r="FI127" s="262"/>
      <c r="FJ127" s="262"/>
      <c r="FK127" s="262"/>
      <c r="FL127" s="262"/>
      <c r="FM127" s="262"/>
      <c r="FN127" s="262"/>
      <c r="FO127" s="262"/>
      <c r="FP127" s="262"/>
      <c r="FQ127" s="262"/>
      <c r="FR127" s="262"/>
      <c r="FS127" s="296"/>
      <c r="FT127" s="297"/>
      <c r="FU127" s="297"/>
    </row>
    <row r="128" spans="2:177" s="234" customFormat="1" ht="12">
      <c r="B128" s="235"/>
      <c r="C128" s="262"/>
      <c r="D128" s="262"/>
      <c r="E128" s="262"/>
      <c r="F128" s="263"/>
      <c r="G128" s="263"/>
      <c r="H128" s="264"/>
      <c r="I128" s="263"/>
      <c r="J128" s="263"/>
      <c r="K128" s="264"/>
      <c r="L128" s="264"/>
      <c r="M128" s="262"/>
      <c r="N128" s="262"/>
      <c r="O128" s="262"/>
      <c r="P128" s="262"/>
      <c r="Q128" s="262"/>
      <c r="R128" s="262"/>
      <c r="S128" s="262"/>
      <c r="T128" s="262"/>
      <c r="U128" s="262"/>
      <c r="V128" s="262"/>
      <c r="W128" s="262"/>
      <c r="X128" s="262"/>
      <c r="Y128" s="262"/>
      <c r="Z128" s="262"/>
      <c r="AA128" s="282"/>
      <c r="AB128" s="282"/>
      <c r="AC128" s="262"/>
      <c r="AD128" s="262"/>
      <c r="AE128" s="262"/>
      <c r="AF128" s="262"/>
      <c r="AG128" s="262"/>
      <c r="AH128" s="262"/>
      <c r="AI128" s="262"/>
      <c r="AJ128" s="262"/>
      <c r="AK128" s="262"/>
      <c r="AL128" s="262"/>
      <c r="AM128" s="262"/>
      <c r="AN128" s="262"/>
      <c r="AO128" s="262"/>
      <c r="AP128" s="262"/>
      <c r="AQ128" s="262"/>
      <c r="AR128" s="262"/>
      <c r="AS128" s="262"/>
      <c r="AT128" s="262"/>
      <c r="AU128" s="262"/>
      <c r="AV128" s="262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262"/>
      <c r="BX128" s="262"/>
      <c r="BY128" s="262"/>
      <c r="BZ128" s="262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  <c r="CQ128" s="262"/>
      <c r="CR128" s="262"/>
      <c r="CS128" s="262"/>
      <c r="CT128" s="262"/>
      <c r="CU128" s="262"/>
      <c r="CV128" s="262"/>
      <c r="CW128" s="262"/>
      <c r="CX128" s="262"/>
      <c r="CY128" s="262"/>
      <c r="CZ128" s="262"/>
      <c r="DA128" s="262"/>
      <c r="DB128" s="262"/>
      <c r="DC128" s="262"/>
      <c r="DD128" s="262"/>
      <c r="DE128" s="262"/>
      <c r="DF128" s="262"/>
      <c r="DG128" s="262"/>
      <c r="DH128" s="262"/>
      <c r="DI128" s="262"/>
      <c r="DJ128" s="262"/>
      <c r="DK128" s="262"/>
      <c r="DL128" s="262"/>
      <c r="DM128" s="262"/>
      <c r="DN128" s="262"/>
      <c r="DO128" s="262"/>
      <c r="DP128" s="262"/>
      <c r="DQ128" s="262"/>
      <c r="DR128" s="262"/>
      <c r="DS128" s="262"/>
      <c r="DT128" s="262"/>
      <c r="DU128" s="262"/>
      <c r="DV128" s="262"/>
      <c r="DW128" s="262"/>
      <c r="DX128" s="262"/>
      <c r="DY128" s="262"/>
      <c r="DZ128" s="262"/>
      <c r="EA128" s="262"/>
      <c r="EB128" s="262"/>
      <c r="EC128" s="262"/>
      <c r="ED128" s="262"/>
      <c r="EE128" s="262"/>
      <c r="EF128" s="262"/>
      <c r="EG128" s="262"/>
      <c r="EH128" s="262"/>
      <c r="EI128" s="262"/>
      <c r="EJ128" s="262"/>
      <c r="EK128" s="262"/>
      <c r="EL128" s="262"/>
      <c r="EM128" s="262"/>
      <c r="EN128" s="262"/>
      <c r="EO128" s="296"/>
      <c r="EP128" s="262"/>
      <c r="EQ128" s="262"/>
      <c r="ER128" s="262"/>
      <c r="ES128" s="262"/>
      <c r="ET128" s="262"/>
      <c r="EU128" s="262"/>
      <c r="EV128" s="262"/>
      <c r="EW128" s="262"/>
      <c r="EX128" s="262"/>
      <c r="EY128" s="262"/>
      <c r="EZ128" s="262"/>
      <c r="FA128" s="262"/>
      <c r="FB128" s="262"/>
      <c r="FC128" s="262"/>
      <c r="FD128" s="262"/>
      <c r="FE128" s="262"/>
      <c r="FF128" s="262"/>
      <c r="FG128" s="262"/>
      <c r="FH128" s="262"/>
      <c r="FI128" s="262"/>
      <c r="FJ128" s="262"/>
      <c r="FK128" s="262"/>
      <c r="FL128" s="262"/>
      <c r="FM128" s="262"/>
      <c r="FN128" s="262"/>
      <c r="FO128" s="262"/>
      <c r="FP128" s="262"/>
      <c r="FQ128" s="262"/>
      <c r="FR128" s="262"/>
      <c r="FS128" s="296"/>
      <c r="FT128" s="297"/>
      <c r="FU128" s="297"/>
    </row>
    <row r="129" spans="1:177" s="234" customFormat="1" ht="12">
      <c r="B129" s="235"/>
      <c r="C129" s="262"/>
      <c r="D129" s="262"/>
      <c r="E129" s="262"/>
      <c r="F129" s="263"/>
      <c r="G129" s="263"/>
      <c r="H129" s="264"/>
      <c r="I129" s="263"/>
      <c r="J129" s="263"/>
      <c r="K129" s="264"/>
      <c r="L129" s="264"/>
      <c r="M129" s="262"/>
      <c r="N129" s="262"/>
      <c r="O129" s="262"/>
      <c r="P129" s="262"/>
      <c r="Q129" s="262"/>
      <c r="R129" s="262"/>
      <c r="S129" s="262"/>
      <c r="T129" s="262"/>
      <c r="U129" s="262"/>
      <c r="V129" s="262"/>
      <c r="W129" s="262"/>
      <c r="X129" s="262"/>
      <c r="Y129" s="262"/>
      <c r="Z129" s="262"/>
      <c r="AA129" s="282"/>
      <c r="AB129" s="282"/>
      <c r="AC129" s="262"/>
      <c r="AD129" s="262"/>
      <c r="AE129" s="262"/>
      <c r="AF129" s="262"/>
      <c r="AG129" s="262"/>
      <c r="AH129" s="262"/>
      <c r="AI129" s="262"/>
      <c r="AJ129" s="262"/>
      <c r="AK129" s="262"/>
      <c r="AL129" s="262"/>
      <c r="AM129" s="262"/>
      <c r="AN129" s="262"/>
      <c r="AO129" s="262"/>
      <c r="AP129" s="262"/>
      <c r="AQ129" s="262"/>
      <c r="AR129" s="262"/>
      <c r="AS129" s="262"/>
      <c r="AT129" s="262"/>
      <c r="AU129" s="262"/>
      <c r="AV129" s="262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262"/>
      <c r="BX129" s="262"/>
      <c r="BY129" s="262"/>
      <c r="BZ129" s="262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  <c r="CQ129" s="262"/>
      <c r="CR129" s="262"/>
      <c r="CS129" s="262"/>
      <c r="CT129" s="262"/>
      <c r="CU129" s="262"/>
      <c r="CV129" s="262"/>
      <c r="CW129" s="262"/>
      <c r="CX129" s="262"/>
      <c r="CY129" s="262"/>
      <c r="CZ129" s="262"/>
      <c r="DA129" s="262"/>
      <c r="DB129" s="262"/>
      <c r="DC129" s="262"/>
      <c r="DD129" s="262"/>
      <c r="DE129" s="262"/>
      <c r="DF129" s="262"/>
      <c r="DG129" s="262"/>
      <c r="DH129" s="262"/>
      <c r="DI129" s="262"/>
      <c r="DJ129" s="262"/>
      <c r="DK129" s="262"/>
      <c r="DL129" s="262"/>
      <c r="DM129" s="262"/>
      <c r="DN129" s="262"/>
      <c r="DO129" s="262"/>
      <c r="DP129" s="262"/>
      <c r="DQ129" s="262"/>
      <c r="DR129" s="262"/>
      <c r="DS129" s="262"/>
      <c r="DT129" s="262"/>
      <c r="DU129" s="262"/>
      <c r="DV129" s="262"/>
      <c r="DW129" s="262"/>
      <c r="DX129" s="262"/>
      <c r="DY129" s="262"/>
      <c r="DZ129" s="262"/>
      <c r="EA129" s="262"/>
      <c r="EB129" s="262"/>
      <c r="EC129" s="262"/>
      <c r="ED129" s="262"/>
      <c r="EE129" s="262"/>
      <c r="EF129" s="262"/>
      <c r="EG129" s="262"/>
      <c r="EH129" s="262"/>
      <c r="EI129" s="262"/>
      <c r="EJ129" s="262"/>
      <c r="EK129" s="262"/>
      <c r="EL129" s="262"/>
      <c r="EM129" s="262"/>
      <c r="EN129" s="262"/>
      <c r="EO129" s="296"/>
      <c r="EP129" s="262"/>
      <c r="EQ129" s="262"/>
      <c r="ER129" s="262"/>
      <c r="ES129" s="262"/>
      <c r="ET129" s="262"/>
      <c r="EU129" s="262"/>
      <c r="EV129" s="262"/>
      <c r="EW129" s="262"/>
      <c r="EX129" s="262"/>
      <c r="EY129" s="262"/>
      <c r="EZ129" s="262"/>
      <c r="FA129" s="262"/>
      <c r="FB129" s="262"/>
      <c r="FC129" s="262"/>
      <c r="FD129" s="262"/>
      <c r="FE129" s="262"/>
      <c r="FF129" s="262"/>
      <c r="FG129" s="262"/>
      <c r="FH129" s="262"/>
      <c r="FI129" s="262"/>
      <c r="FJ129" s="262"/>
      <c r="FK129" s="262"/>
      <c r="FL129" s="262"/>
      <c r="FM129" s="262"/>
      <c r="FN129" s="262"/>
      <c r="FO129" s="262"/>
      <c r="FP129" s="262"/>
      <c r="FQ129" s="262"/>
      <c r="FR129" s="262"/>
      <c r="FS129" s="296"/>
      <c r="FT129" s="297"/>
      <c r="FU129" s="297"/>
    </row>
    <row r="130" spans="1:177" s="234" customFormat="1" ht="12">
      <c r="B130" s="235"/>
      <c r="C130" s="262"/>
      <c r="D130" s="262"/>
      <c r="E130" s="262"/>
      <c r="F130" s="263"/>
      <c r="G130" s="263"/>
      <c r="H130" s="264"/>
      <c r="I130" s="263"/>
      <c r="J130" s="263"/>
      <c r="K130" s="264"/>
      <c r="L130" s="264"/>
      <c r="M130" s="262"/>
      <c r="N130" s="262"/>
      <c r="O130" s="262"/>
      <c r="P130" s="262"/>
      <c r="Q130" s="262"/>
      <c r="R130" s="262"/>
      <c r="S130" s="262"/>
      <c r="T130" s="262"/>
      <c r="U130" s="262"/>
      <c r="V130" s="262"/>
      <c r="W130" s="262"/>
      <c r="X130" s="262"/>
      <c r="Y130" s="262"/>
      <c r="Z130" s="262"/>
      <c r="AA130" s="282"/>
      <c r="AB130" s="282"/>
      <c r="AC130" s="262"/>
      <c r="AD130" s="262"/>
      <c r="AE130" s="262"/>
      <c r="AF130" s="262"/>
      <c r="AG130" s="262"/>
      <c r="AH130" s="262"/>
      <c r="AI130" s="262"/>
      <c r="AJ130" s="262"/>
      <c r="AK130" s="262"/>
      <c r="AL130" s="262"/>
      <c r="AM130" s="262"/>
      <c r="AN130" s="262"/>
      <c r="AO130" s="262"/>
      <c r="AP130" s="262"/>
      <c r="AQ130" s="262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262"/>
      <c r="BX130" s="262"/>
      <c r="BY130" s="262"/>
      <c r="BZ130" s="262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  <c r="CQ130" s="262"/>
      <c r="CR130" s="262"/>
      <c r="CS130" s="262"/>
      <c r="CT130" s="262"/>
      <c r="CU130" s="262"/>
      <c r="CV130" s="262"/>
      <c r="CW130" s="262"/>
      <c r="CX130" s="262"/>
      <c r="CY130" s="262"/>
      <c r="CZ130" s="262"/>
      <c r="DA130" s="262"/>
      <c r="DB130" s="262"/>
      <c r="DC130" s="262"/>
      <c r="DD130" s="262"/>
      <c r="DE130" s="262"/>
      <c r="DF130" s="262"/>
      <c r="DG130" s="262"/>
      <c r="DH130" s="262"/>
      <c r="DI130" s="262"/>
      <c r="DJ130" s="262"/>
      <c r="DK130" s="262"/>
      <c r="DL130" s="262"/>
      <c r="DM130" s="262"/>
      <c r="DN130" s="262"/>
      <c r="DO130" s="262"/>
      <c r="DP130" s="262"/>
      <c r="DQ130" s="262"/>
      <c r="DR130" s="262"/>
      <c r="DS130" s="262"/>
      <c r="DT130" s="262"/>
      <c r="DU130" s="262"/>
      <c r="DV130" s="262"/>
      <c r="DW130" s="262"/>
      <c r="DX130" s="262"/>
      <c r="DY130" s="262"/>
      <c r="DZ130" s="262"/>
      <c r="EA130" s="262"/>
      <c r="EB130" s="262"/>
      <c r="EC130" s="262"/>
      <c r="ED130" s="262"/>
      <c r="EE130" s="262"/>
      <c r="EF130" s="262"/>
      <c r="EG130" s="262"/>
      <c r="EH130" s="262"/>
      <c r="EI130" s="262"/>
      <c r="EJ130" s="262"/>
      <c r="EK130" s="262"/>
      <c r="EL130" s="262"/>
      <c r="EM130" s="262"/>
      <c r="EN130" s="262"/>
      <c r="EO130" s="296"/>
      <c r="EP130" s="262"/>
      <c r="EQ130" s="262"/>
      <c r="ER130" s="262"/>
      <c r="ES130" s="262"/>
      <c r="ET130" s="262"/>
      <c r="EU130" s="262"/>
      <c r="EV130" s="262"/>
      <c r="EW130" s="262"/>
      <c r="EX130" s="262"/>
      <c r="EY130" s="262"/>
      <c r="EZ130" s="262"/>
      <c r="FA130" s="262"/>
      <c r="FB130" s="262"/>
      <c r="FC130" s="262"/>
      <c r="FD130" s="262"/>
      <c r="FE130" s="262"/>
      <c r="FF130" s="262"/>
      <c r="FG130" s="262"/>
      <c r="FH130" s="262"/>
      <c r="FI130" s="262"/>
      <c r="FJ130" s="262"/>
      <c r="FK130" s="262"/>
      <c r="FL130" s="262"/>
      <c r="FM130" s="262"/>
      <c r="FN130" s="262"/>
      <c r="FO130" s="262"/>
      <c r="FP130" s="262"/>
      <c r="FQ130" s="262"/>
      <c r="FR130" s="262"/>
      <c r="FS130" s="296"/>
      <c r="FT130" s="297"/>
      <c r="FU130" s="297"/>
    </row>
    <row r="131" spans="1:177" s="234" customFormat="1" ht="12">
      <c r="B131" s="235"/>
      <c r="C131" s="262"/>
      <c r="D131" s="262"/>
      <c r="E131" s="262"/>
      <c r="F131" s="263"/>
      <c r="G131" s="263"/>
      <c r="H131" s="264"/>
      <c r="I131" s="263"/>
      <c r="J131" s="263"/>
      <c r="K131" s="264"/>
      <c r="L131" s="264"/>
      <c r="M131" s="262"/>
      <c r="N131" s="262"/>
      <c r="O131" s="262"/>
      <c r="P131" s="262"/>
      <c r="Q131" s="262"/>
      <c r="R131" s="262"/>
      <c r="S131" s="262"/>
      <c r="T131" s="262"/>
      <c r="U131" s="262"/>
      <c r="V131" s="262"/>
      <c r="W131" s="262"/>
      <c r="X131" s="262"/>
      <c r="Y131" s="262"/>
      <c r="Z131" s="262"/>
      <c r="AA131" s="282"/>
      <c r="AB131" s="282"/>
      <c r="AC131" s="262"/>
      <c r="AD131" s="262"/>
      <c r="AE131" s="262"/>
      <c r="AF131" s="262"/>
      <c r="AG131" s="262"/>
      <c r="AH131" s="262"/>
      <c r="AI131" s="262"/>
      <c r="AJ131" s="262"/>
      <c r="AK131" s="262"/>
      <c r="AL131" s="262"/>
      <c r="AM131" s="262"/>
      <c r="AN131" s="262"/>
      <c r="AO131" s="262"/>
      <c r="AP131" s="262"/>
      <c r="AQ131" s="262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262"/>
      <c r="BX131" s="262"/>
      <c r="BY131" s="262"/>
      <c r="BZ131" s="262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  <c r="CQ131" s="262"/>
      <c r="CR131" s="262"/>
      <c r="CS131" s="262"/>
      <c r="CT131" s="262"/>
      <c r="CU131" s="262"/>
      <c r="CV131" s="262"/>
      <c r="CW131" s="262"/>
      <c r="CX131" s="262"/>
      <c r="CY131" s="262"/>
      <c r="CZ131" s="262"/>
      <c r="DA131" s="262"/>
      <c r="DB131" s="262"/>
      <c r="DC131" s="262"/>
      <c r="DD131" s="262"/>
      <c r="DE131" s="262"/>
      <c r="DF131" s="262"/>
      <c r="DG131" s="262"/>
      <c r="DH131" s="262"/>
      <c r="DI131" s="262"/>
      <c r="DJ131" s="262"/>
      <c r="DK131" s="262"/>
      <c r="DL131" s="262"/>
      <c r="DM131" s="262"/>
      <c r="DN131" s="262"/>
      <c r="DO131" s="262"/>
      <c r="DP131" s="262"/>
      <c r="DQ131" s="262"/>
      <c r="DR131" s="262"/>
      <c r="DS131" s="262"/>
      <c r="DT131" s="262"/>
      <c r="DU131" s="262"/>
      <c r="DV131" s="262"/>
      <c r="DW131" s="262"/>
      <c r="DX131" s="262"/>
      <c r="DY131" s="262"/>
      <c r="DZ131" s="262"/>
      <c r="EA131" s="262"/>
      <c r="EB131" s="262"/>
      <c r="EC131" s="262"/>
      <c r="ED131" s="262"/>
      <c r="EE131" s="262"/>
      <c r="EF131" s="262"/>
      <c r="EG131" s="262"/>
      <c r="EH131" s="262"/>
      <c r="EI131" s="262"/>
      <c r="EJ131" s="262"/>
      <c r="EK131" s="262"/>
      <c r="EL131" s="262"/>
      <c r="EM131" s="262"/>
      <c r="EN131" s="262"/>
      <c r="EO131" s="296"/>
      <c r="EP131" s="262"/>
      <c r="EQ131" s="262"/>
      <c r="ER131" s="262"/>
      <c r="ES131" s="262"/>
      <c r="ET131" s="262"/>
      <c r="EU131" s="262"/>
      <c r="EV131" s="262"/>
      <c r="EW131" s="262"/>
      <c r="EX131" s="262"/>
      <c r="EY131" s="262"/>
      <c r="EZ131" s="262"/>
      <c r="FA131" s="262"/>
      <c r="FB131" s="262"/>
      <c r="FC131" s="262"/>
      <c r="FD131" s="262"/>
      <c r="FE131" s="262"/>
      <c r="FF131" s="262"/>
      <c r="FG131" s="262"/>
      <c r="FH131" s="262"/>
      <c r="FI131" s="262"/>
      <c r="FJ131" s="262"/>
      <c r="FK131" s="262"/>
      <c r="FL131" s="262"/>
      <c r="FM131" s="262"/>
      <c r="FN131" s="262"/>
      <c r="FO131" s="262"/>
      <c r="FP131" s="262"/>
      <c r="FQ131" s="262"/>
      <c r="FR131" s="262"/>
      <c r="FS131" s="296"/>
      <c r="FT131" s="297"/>
      <c r="FU131" s="297"/>
    </row>
    <row r="132" spans="1:177" s="234" customFormat="1" ht="12">
      <c r="B132" s="235"/>
      <c r="C132" s="262"/>
      <c r="D132" s="262"/>
      <c r="E132" s="262"/>
      <c r="F132" s="263"/>
      <c r="G132" s="263"/>
      <c r="H132" s="264"/>
      <c r="I132" s="263"/>
      <c r="J132" s="263"/>
      <c r="K132" s="264"/>
      <c r="L132" s="264"/>
      <c r="M132" s="262"/>
      <c r="N132" s="262"/>
      <c r="O132" s="262"/>
      <c r="P132" s="262"/>
      <c r="Q132" s="262"/>
      <c r="R132" s="262"/>
      <c r="S132" s="262"/>
      <c r="T132" s="262"/>
      <c r="U132" s="262"/>
      <c r="V132" s="262"/>
      <c r="W132" s="262"/>
      <c r="X132" s="262"/>
      <c r="Y132" s="262"/>
      <c r="Z132" s="262"/>
      <c r="AA132" s="282"/>
      <c r="AB132" s="282"/>
      <c r="AC132" s="262"/>
      <c r="AD132" s="262"/>
      <c r="AE132" s="262"/>
      <c r="AF132" s="262"/>
      <c r="AG132" s="262"/>
      <c r="AH132" s="262"/>
      <c r="AI132" s="262"/>
      <c r="AJ132" s="262"/>
      <c r="AK132" s="262"/>
      <c r="AL132" s="262"/>
      <c r="AM132" s="262"/>
      <c r="AN132" s="262"/>
      <c r="AO132" s="262"/>
      <c r="AP132" s="262"/>
      <c r="AQ132" s="262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262"/>
      <c r="BX132" s="262"/>
      <c r="BY132" s="262"/>
      <c r="BZ132" s="262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  <c r="CQ132" s="262"/>
      <c r="CR132" s="262"/>
      <c r="CS132" s="262"/>
      <c r="CT132" s="262"/>
      <c r="CU132" s="262"/>
      <c r="CV132" s="262"/>
      <c r="CW132" s="262"/>
      <c r="CX132" s="262"/>
      <c r="CY132" s="262"/>
      <c r="CZ132" s="262"/>
      <c r="DA132" s="262"/>
      <c r="DB132" s="262"/>
      <c r="DC132" s="262"/>
      <c r="DD132" s="262"/>
      <c r="DE132" s="262"/>
      <c r="DF132" s="262"/>
      <c r="DG132" s="262"/>
      <c r="DH132" s="262"/>
      <c r="DI132" s="262"/>
      <c r="DJ132" s="262"/>
      <c r="DK132" s="262"/>
      <c r="DL132" s="262"/>
      <c r="DM132" s="262"/>
      <c r="DN132" s="262"/>
      <c r="DO132" s="262"/>
      <c r="DP132" s="262"/>
      <c r="DQ132" s="262"/>
      <c r="DR132" s="262"/>
      <c r="DS132" s="262"/>
      <c r="DT132" s="262"/>
      <c r="DU132" s="262"/>
      <c r="DV132" s="262"/>
      <c r="DW132" s="262"/>
      <c r="DX132" s="262"/>
      <c r="DY132" s="262"/>
      <c r="DZ132" s="262"/>
      <c r="EA132" s="262"/>
      <c r="EB132" s="262"/>
      <c r="EC132" s="262"/>
      <c r="ED132" s="262"/>
      <c r="EE132" s="262"/>
      <c r="EF132" s="262"/>
      <c r="EG132" s="262"/>
      <c r="EH132" s="262"/>
      <c r="EI132" s="262"/>
      <c r="EJ132" s="262"/>
      <c r="EK132" s="262"/>
      <c r="EL132" s="262"/>
      <c r="EM132" s="262"/>
      <c r="EN132" s="262"/>
      <c r="EO132" s="296"/>
      <c r="EP132" s="262"/>
      <c r="EQ132" s="262"/>
      <c r="ER132" s="262"/>
      <c r="ES132" s="262"/>
      <c r="ET132" s="262"/>
      <c r="EU132" s="262"/>
      <c r="EV132" s="262"/>
      <c r="EW132" s="262"/>
      <c r="EX132" s="262"/>
      <c r="EY132" s="262"/>
      <c r="EZ132" s="262"/>
      <c r="FA132" s="262"/>
      <c r="FB132" s="262"/>
      <c r="FC132" s="262"/>
      <c r="FD132" s="262"/>
      <c r="FE132" s="262"/>
      <c r="FF132" s="262"/>
      <c r="FG132" s="262"/>
      <c r="FH132" s="262"/>
      <c r="FI132" s="262"/>
      <c r="FJ132" s="262"/>
      <c r="FK132" s="262"/>
      <c r="FL132" s="262"/>
      <c r="FM132" s="262"/>
      <c r="FN132" s="262"/>
      <c r="FO132" s="262"/>
      <c r="FP132" s="262"/>
      <c r="FQ132" s="262"/>
      <c r="FR132" s="262"/>
      <c r="FS132" s="296"/>
      <c r="FT132" s="297"/>
      <c r="FU132" s="297"/>
    </row>
    <row r="133" spans="1:177" s="234" customFormat="1" ht="12">
      <c r="B133" s="235"/>
      <c r="C133" s="262"/>
      <c r="D133" s="262"/>
      <c r="E133" s="262"/>
      <c r="F133" s="263"/>
      <c r="G133" s="263"/>
      <c r="H133" s="264"/>
      <c r="I133" s="263"/>
      <c r="J133" s="263"/>
      <c r="K133" s="264"/>
      <c r="L133" s="264"/>
      <c r="M133" s="262"/>
      <c r="N133" s="262"/>
      <c r="O133" s="262"/>
      <c r="P133" s="262"/>
      <c r="Q133" s="262"/>
      <c r="R133" s="262"/>
      <c r="S133" s="262"/>
      <c r="T133" s="262"/>
      <c r="U133" s="262"/>
      <c r="V133" s="262"/>
      <c r="W133" s="262"/>
      <c r="X133" s="262"/>
      <c r="Y133" s="262"/>
      <c r="Z133" s="262"/>
      <c r="AA133" s="282"/>
      <c r="AB133" s="282"/>
      <c r="AC133" s="262"/>
      <c r="AD133" s="262"/>
      <c r="AE133" s="262"/>
      <c r="AF133" s="262"/>
      <c r="AG133" s="262"/>
      <c r="AH133" s="262"/>
      <c r="AI133" s="262"/>
      <c r="AJ133" s="262"/>
      <c r="AK133" s="262"/>
      <c r="AL133" s="262"/>
      <c r="AM133" s="262"/>
      <c r="AN133" s="262"/>
      <c r="AO133" s="262"/>
      <c r="AP133" s="262"/>
      <c r="AQ133" s="262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  <c r="CQ133" s="262"/>
      <c r="CR133" s="262"/>
      <c r="CS133" s="262"/>
      <c r="CT133" s="262"/>
      <c r="CU133" s="262"/>
      <c r="CV133" s="262"/>
      <c r="CW133" s="262"/>
      <c r="CX133" s="262"/>
      <c r="CY133" s="262"/>
      <c r="CZ133" s="262"/>
      <c r="DA133" s="262"/>
      <c r="DB133" s="262"/>
      <c r="DC133" s="262"/>
      <c r="DD133" s="262"/>
      <c r="DE133" s="262"/>
      <c r="DF133" s="262"/>
      <c r="DG133" s="262"/>
      <c r="DH133" s="262"/>
      <c r="DI133" s="262"/>
      <c r="DJ133" s="262"/>
      <c r="DK133" s="262"/>
      <c r="DL133" s="262"/>
      <c r="DM133" s="262"/>
      <c r="DN133" s="262"/>
      <c r="DO133" s="262"/>
      <c r="DP133" s="262"/>
      <c r="DQ133" s="262"/>
      <c r="DR133" s="262"/>
      <c r="DS133" s="262"/>
      <c r="DT133" s="262"/>
      <c r="DU133" s="262"/>
      <c r="DV133" s="262"/>
      <c r="DW133" s="262"/>
      <c r="DX133" s="262"/>
      <c r="DY133" s="262"/>
      <c r="DZ133" s="262"/>
      <c r="EA133" s="262"/>
      <c r="EB133" s="262"/>
      <c r="EC133" s="262"/>
      <c r="ED133" s="262"/>
      <c r="EE133" s="262"/>
      <c r="EF133" s="262"/>
      <c r="EG133" s="262"/>
      <c r="EH133" s="262"/>
      <c r="EI133" s="262"/>
      <c r="EJ133" s="262"/>
      <c r="EK133" s="262"/>
      <c r="EL133" s="262"/>
      <c r="EM133" s="262"/>
      <c r="EN133" s="262"/>
      <c r="EO133" s="296"/>
      <c r="EP133" s="262"/>
      <c r="EQ133" s="262"/>
      <c r="ER133" s="262"/>
      <c r="ES133" s="262"/>
      <c r="ET133" s="262"/>
      <c r="EU133" s="262"/>
      <c r="EV133" s="262"/>
      <c r="EW133" s="262"/>
      <c r="EX133" s="262"/>
      <c r="EY133" s="262"/>
      <c r="EZ133" s="262"/>
      <c r="FA133" s="262"/>
      <c r="FB133" s="262"/>
      <c r="FC133" s="262"/>
      <c r="FD133" s="262"/>
      <c r="FE133" s="262"/>
      <c r="FF133" s="262"/>
      <c r="FG133" s="262"/>
      <c r="FH133" s="262"/>
      <c r="FI133" s="262"/>
      <c r="FJ133" s="262"/>
      <c r="FK133" s="262"/>
      <c r="FL133" s="262"/>
      <c r="FM133" s="262"/>
      <c r="FN133" s="262"/>
      <c r="FO133" s="262"/>
      <c r="FP133" s="262"/>
      <c r="FQ133" s="262"/>
      <c r="FR133" s="262"/>
      <c r="FS133" s="296"/>
      <c r="FT133" s="297"/>
      <c r="FU133" s="297"/>
    </row>
    <row r="134" spans="1:177">
      <c r="A134" s="234"/>
      <c r="C134" s="262"/>
      <c r="D134" s="262"/>
      <c r="E134" s="262"/>
      <c r="F134" s="263"/>
      <c r="G134" s="263"/>
      <c r="H134" s="264"/>
      <c r="I134" s="263"/>
      <c r="J134" s="263"/>
      <c r="K134" s="264"/>
      <c r="L134" s="264"/>
      <c r="M134" s="262"/>
      <c r="N134" s="262"/>
      <c r="O134" s="262"/>
      <c r="P134" s="262"/>
      <c r="Q134" s="262"/>
      <c r="R134" s="262"/>
      <c r="S134" s="262"/>
      <c r="T134" s="262"/>
      <c r="U134" s="262"/>
      <c r="V134" s="262"/>
      <c r="W134" s="262"/>
      <c r="X134" s="262"/>
      <c r="Y134" s="262"/>
      <c r="Z134" s="262"/>
      <c r="AA134" s="282"/>
      <c r="AB134" s="282"/>
      <c r="AC134" s="262"/>
      <c r="AD134" s="262"/>
      <c r="AE134" s="262"/>
      <c r="AF134" s="262"/>
      <c r="AG134" s="262"/>
      <c r="AH134" s="262"/>
      <c r="AI134" s="262"/>
      <c r="AJ134" s="262"/>
      <c r="AK134" s="262"/>
      <c r="AL134" s="262"/>
      <c r="AM134" s="262"/>
      <c r="AN134" s="262"/>
      <c r="AO134" s="262"/>
      <c r="AP134" s="262"/>
      <c r="AQ134" s="262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  <c r="CQ134" s="262"/>
      <c r="CR134" s="262"/>
      <c r="CS134" s="262"/>
      <c r="CT134" s="262"/>
      <c r="CU134" s="262"/>
      <c r="CV134" s="262"/>
      <c r="CW134" s="262"/>
      <c r="CX134" s="262"/>
      <c r="CY134" s="262"/>
      <c r="CZ134" s="262"/>
      <c r="DA134" s="262"/>
      <c r="DB134" s="262"/>
      <c r="DC134" s="262"/>
      <c r="DD134" s="262"/>
      <c r="DE134" s="262"/>
      <c r="DF134" s="262"/>
      <c r="DG134" s="262"/>
      <c r="DH134" s="262"/>
      <c r="DI134" s="262"/>
      <c r="DJ134" s="262"/>
      <c r="DK134" s="262"/>
      <c r="DL134" s="262"/>
      <c r="DM134" s="262"/>
      <c r="DN134" s="262"/>
      <c r="DO134" s="262"/>
      <c r="DP134" s="262"/>
      <c r="DQ134" s="262"/>
      <c r="DR134" s="262"/>
      <c r="DS134" s="262"/>
      <c r="DT134" s="262"/>
      <c r="DU134" s="262"/>
      <c r="DV134" s="262"/>
      <c r="DW134" s="262"/>
      <c r="DX134" s="262"/>
      <c r="DY134" s="262"/>
      <c r="DZ134" s="262"/>
      <c r="EA134" s="262"/>
      <c r="EB134" s="262"/>
      <c r="EC134" s="262"/>
      <c r="ED134" s="262"/>
      <c r="EE134" s="262"/>
      <c r="EF134" s="262"/>
      <c r="EG134" s="262"/>
      <c r="EH134" s="262"/>
      <c r="EI134" s="262"/>
      <c r="EJ134" s="262"/>
      <c r="EK134" s="262"/>
      <c r="EL134" s="262"/>
      <c r="EM134" s="262"/>
      <c r="EN134" s="262"/>
      <c r="EO134" s="296"/>
      <c r="ES134" s="239"/>
      <c r="ET134" s="239"/>
      <c r="EU134" s="239"/>
      <c r="EV134" s="239"/>
      <c r="EW134" s="239"/>
      <c r="EX134" s="239"/>
      <c r="EY134" s="239"/>
      <c r="EZ134" s="239"/>
      <c r="FA134" s="239"/>
      <c r="FB134" s="239"/>
      <c r="FC134" s="239"/>
      <c r="FD134" s="239"/>
      <c r="FE134" s="239"/>
      <c r="FF134" s="239"/>
      <c r="FG134" s="239"/>
      <c r="FH134" s="239"/>
      <c r="FI134" s="239"/>
      <c r="FJ134" s="239"/>
      <c r="FK134" s="239"/>
      <c r="FL134" s="239"/>
      <c r="FM134" s="239"/>
      <c r="FN134" s="239"/>
      <c r="FO134" s="239"/>
      <c r="FP134" s="239"/>
      <c r="FQ134" s="239"/>
      <c r="FR134" s="239"/>
      <c r="FS134" s="314"/>
    </row>
    <row r="135" spans="1:177">
      <c r="A135" s="234"/>
      <c r="C135" s="262"/>
      <c r="D135" s="262"/>
      <c r="E135" s="262"/>
      <c r="F135" s="263"/>
      <c r="G135" s="263"/>
      <c r="H135" s="264"/>
      <c r="I135" s="263"/>
      <c r="J135" s="263"/>
      <c r="K135" s="264"/>
      <c r="L135" s="264"/>
      <c r="M135" s="262"/>
      <c r="N135" s="262"/>
      <c r="O135" s="262"/>
      <c r="P135" s="262"/>
      <c r="Q135" s="262"/>
      <c r="R135" s="262"/>
      <c r="S135" s="262"/>
      <c r="T135" s="262"/>
      <c r="U135" s="262"/>
      <c r="V135" s="262"/>
      <c r="W135" s="262"/>
      <c r="X135" s="262"/>
      <c r="Y135" s="262"/>
      <c r="Z135" s="262"/>
      <c r="AA135" s="282"/>
      <c r="AB135" s="282"/>
      <c r="AC135" s="262"/>
      <c r="AD135" s="262"/>
      <c r="AE135" s="262"/>
      <c r="AF135" s="262"/>
      <c r="AG135" s="262"/>
      <c r="AH135" s="262"/>
      <c r="AI135" s="262"/>
      <c r="AJ135" s="262"/>
      <c r="AK135" s="262"/>
      <c r="AL135" s="262"/>
      <c r="AM135" s="262"/>
      <c r="AN135" s="262"/>
      <c r="AO135" s="262"/>
      <c r="AP135" s="262"/>
      <c r="AQ135" s="262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  <c r="CQ135" s="262"/>
      <c r="CR135" s="262"/>
      <c r="CS135" s="262"/>
      <c r="CT135" s="262"/>
      <c r="CU135" s="262"/>
      <c r="CV135" s="262"/>
      <c r="CW135" s="262"/>
      <c r="CX135" s="262"/>
      <c r="CY135" s="262"/>
      <c r="CZ135" s="262"/>
      <c r="DA135" s="262"/>
      <c r="DB135" s="262"/>
      <c r="DC135" s="262"/>
      <c r="DD135" s="262"/>
      <c r="DE135" s="262"/>
      <c r="DF135" s="262"/>
      <c r="DG135" s="262"/>
      <c r="DH135" s="262"/>
      <c r="DI135" s="262"/>
      <c r="DJ135" s="262"/>
      <c r="DK135" s="262"/>
      <c r="DL135" s="262"/>
      <c r="DM135" s="262"/>
      <c r="DN135" s="262"/>
      <c r="DO135" s="262"/>
      <c r="DP135" s="262"/>
      <c r="DQ135" s="262"/>
      <c r="DR135" s="262"/>
      <c r="DS135" s="262"/>
      <c r="DT135" s="262"/>
      <c r="DU135" s="262"/>
      <c r="DV135" s="262"/>
      <c r="DW135" s="262"/>
      <c r="DX135" s="262"/>
      <c r="DY135" s="262"/>
      <c r="DZ135" s="262"/>
      <c r="EA135" s="262"/>
      <c r="EB135" s="262"/>
      <c r="EC135" s="262"/>
      <c r="ED135" s="262"/>
      <c r="EE135" s="262"/>
      <c r="EF135" s="262"/>
      <c r="EG135" s="262"/>
      <c r="EH135" s="262"/>
      <c r="EI135" s="262"/>
      <c r="EJ135" s="262"/>
      <c r="EK135" s="262"/>
      <c r="EL135" s="262"/>
      <c r="EM135" s="262"/>
      <c r="EN135" s="262"/>
      <c r="EO135" s="296"/>
      <c r="ES135" s="239"/>
      <c r="ET135" s="239"/>
      <c r="EU135" s="239"/>
      <c r="EV135" s="239"/>
      <c r="EW135" s="239"/>
      <c r="EX135" s="239"/>
      <c r="EY135" s="239"/>
      <c r="EZ135" s="239"/>
      <c r="FA135" s="239"/>
      <c r="FB135" s="239"/>
      <c r="FC135" s="239"/>
      <c r="FD135" s="239"/>
      <c r="FE135" s="239"/>
      <c r="FF135" s="239"/>
      <c r="FG135" s="239"/>
      <c r="FH135" s="239"/>
      <c r="FI135" s="239"/>
      <c r="FJ135" s="239"/>
      <c r="FK135" s="239"/>
      <c r="FL135" s="239"/>
      <c r="FM135" s="239"/>
      <c r="FN135" s="239"/>
      <c r="FO135" s="239"/>
      <c r="FP135" s="239"/>
      <c r="FQ135" s="239"/>
      <c r="FR135" s="239"/>
      <c r="FS135" s="314"/>
    </row>
    <row r="136" spans="1:177">
      <c r="A136" s="234"/>
      <c r="C136" s="262"/>
      <c r="D136" s="262"/>
      <c r="E136" s="262"/>
      <c r="F136" s="263"/>
      <c r="G136" s="263"/>
      <c r="H136" s="264"/>
      <c r="I136" s="263"/>
      <c r="J136" s="263"/>
      <c r="K136" s="264"/>
      <c r="L136" s="264"/>
      <c r="M136" s="262"/>
      <c r="N136" s="262"/>
      <c r="O136" s="262"/>
      <c r="P136" s="262"/>
      <c r="Q136" s="262"/>
      <c r="R136" s="262"/>
      <c r="S136" s="262"/>
      <c r="T136" s="262"/>
      <c r="U136" s="262"/>
      <c r="V136" s="262"/>
      <c r="W136" s="262"/>
      <c r="X136" s="262"/>
      <c r="Y136" s="262"/>
      <c r="Z136" s="262"/>
      <c r="AA136" s="282"/>
      <c r="AB136" s="282"/>
      <c r="AC136" s="262"/>
      <c r="AD136" s="262"/>
      <c r="AE136" s="262"/>
      <c r="AF136" s="262"/>
      <c r="AG136" s="262"/>
      <c r="AH136" s="262"/>
      <c r="AI136" s="262"/>
      <c r="AJ136" s="262"/>
      <c r="AK136" s="262"/>
      <c r="AL136" s="262"/>
      <c r="AM136" s="262"/>
      <c r="AN136" s="262"/>
      <c r="AO136" s="262"/>
      <c r="AP136" s="262"/>
      <c r="AQ136" s="262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  <c r="CQ136" s="262"/>
      <c r="CR136" s="262"/>
      <c r="CS136" s="262"/>
      <c r="CT136" s="262"/>
      <c r="CU136" s="262"/>
      <c r="CV136" s="262"/>
      <c r="CW136" s="262"/>
      <c r="CX136" s="262"/>
      <c r="CY136" s="262"/>
      <c r="CZ136" s="262"/>
      <c r="DA136" s="262"/>
      <c r="DB136" s="262"/>
      <c r="DC136" s="262"/>
      <c r="DD136" s="262"/>
      <c r="DE136" s="262"/>
      <c r="DF136" s="262"/>
      <c r="DG136" s="262"/>
      <c r="DH136" s="262"/>
      <c r="DI136" s="262"/>
      <c r="DJ136" s="262"/>
      <c r="DK136" s="262"/>
      <c r="DL136" s="262"/>
      <c r="DM136" s="262"/>
      <c r="DN136" s="262"/>
      <c r="DO136" s="262"/>
      <c r="DP136" s="262"/>
      <c r="DQ136" s="262"/>
      <c r="DR136" s="262"/>
      <c r="DS136" s="262"/>
      <c r="DT136" s="262"/>
      <c r="DU136" s="262"/>
      <c r="DV136" s="262"/>
      <c r="DW136" s="262"/>
      <c r="DX136" s="262"/>
      <c r="DY136" s="262"/>
      <c r="DZ136" s="262"/>
      <c r="EA136" s="262"/>
      <c r="EB136" s="262"/>
      <c r="EC136" s="262"/>
      <c r="ED136" s="262"/>
      <c r="EE136" s="262"/>
      <c r="EF136" s="262"/>
      <c r="EG136" s="262"/>
      <c r="EH136" s="262"/>
      <c r="EI136" s="262"/>
      <c r="EJ136" s="262"/>
      <c r="EK136" s="262"/>
      <c r="EL136" s="262"/>
      <c r="EM136" s="262"/>
      <c r="EN136" s="262"/>
      <c r="EO136" s="296"/>
      <c r="ES136" s="239"/>
      <c r="ET136" s="239"/>
      <c r="EU136" s="239"/>
      <c r="EV136" s="239"/>
      <c r="EW136" s="239"/>
      <c r="EX136" s="239"/>
      <c r="EY136" s="239"/>
      <c r="EZ136" s="239"/>
      <c r="FA136" s="239"/>
      <c r="FB136" s="239"/>
      <c r="FC136" s="239"/>
      <c r="FD136" s="239"/>
      <c r="FE136" s="239"/>
      <c r="FF136" s="239"/>
      <c r="FG136" s="239"/>
      <c r="FH136" s="239"/>
      <c r="FI136" s="239"/>
      <c r="FJ136" s="239"/>
      <c r="FK136" s="239"/>
      <c r="FL136" s="239"/>
      <c r="FM136" s="239"/>
      <c r="FN136" s="239"/>
      <c r="FO136" s="239"/>
      <c r="FP136" s="239"/>
      <c r="FQ136" s="239"/>
      <c r="FR136" s="239"/>
      <c r="FS136" s="314"/>
    </row>
    <row r="137" spans="1:177">
      <c r="A137" s="234"/>
      <c r="C137" s="262"/>
      <c r="D137" s="262"/>
      <c r="E137" s="262"/>
      <c r="F137" s="263"/>
      <c r="G137" s="263"/>
      <c r="H137" s="264"/>
      <c r="I137" s="263"/>
      <c r="J137" s="263"/>
      <c r="K137" s="264"/>
      <c r="L137" s="264"/>
      <c r="M137" s="262"/>
      <c r="N137" s="262"/>
      <c r="O137" s="262"/>
      <c r="P137" s="262"/>
      <c r="Q137" s="262"/>
      <c r="R137" s="262"/>
      <c r="S137" s="262"/>
      <c r="T137" s="262"/>
      <c r="U137" s="262"/>
      <c r="V137" s="262"/>
      <c r="W137" s="262"/>
      <c r="X137" s="262"/>
      <c r="Y137" s="262"/>
      <c r="Z137" s="262"/>
      <c r="AA137" s="282"/>
      <c r="AB137" s="282"/>
      <c r="AC137" s="262"/>
      <c r="AD137" s="262"/>
      <c r="AE137" s="262"/>
      <c r="AF137" s="262"/>
      <c r="AG137" s="262"/>
      <c r="AH137" s="262"/>
      <c r="AI137" s="262"/>
      <c r="AJ137" s="262"/>
      <c r="AK137" s="262"/>
      <c r="AL137" s="262"/>
      <c r="AM137" s="262"/>
      <c r="AN137" s="262"/>
      <c r="AO137" s="262"/>
      <c r="AP137" s="262"/>
      <c r="AQ137" s="262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  <c r="CQ137" s="262"/>
      <c r="CR137" s="262"/>
      <c r="CS137" s="262"/>
      <c r="CT137" s="262"/>
      <c r="CU137" s="262"/>
      <c r="CV137" s="262"/>
      <c r="CW137" s="262"/>
      <c r="CX137" s="262"/>
      <c r="CY137" s="262"/>
      <c r="CZ137" s="262"/>
      <c r="DA137" s="262"/>
      <c r="DB137" s="262"/>
      <c r="DC137" s="262"/>
      <c r="DD137" s="262"/>
      <c r="DE137" s="262"/>
      <c r="DF137" s="262"/>
      <c r="DG137" s="262"/>
      <c r="DH137" s="262"/>
      <c r="DI137" s="262"/>
      <c r="DJ137" s="262"/>
      <c r="DK137" s="262"/>
      <c r="DL137" s="262"/>
      <c r="DM137" s="262"/>
      <c r="DN137" s="262"/>
      <c r="DO137" s="262"/>
      <c r="DP137" s="262"/>
      <c r="DQ137" s="262"/>
      <c r="DR137" s="262"/>
      <c r="DS137" s="262"/>
      <c r="DT137" s="262"/>
      <c r="DU137" s="262"/>
      <c r="DV137" s="262"/>
      <c r="DW137" s="262"/>
      <c r="DX137" s="262"/>
      <c r="DY137" s="262"/>
      <c r="DZ137" s="262"/>
      <c r="EA137" s="262"/>
      <c r="EB137" s="262"/>
      <c r="EC137" s="262"/>
      <c r="ED137" s="262"/>
      <c r="EE137" s="262"/>
      <c r="EF137" s="262"/>
      <c r="EG137" s="262"/>
      <c r="EH137" s="262"/>
      <c r="EI137" s="262"/>
      <c r="EJ137" s="262"/>
      <c r="EK137" s="262"/>
      <c r="EL137" s="262"/>
      <c r="EM137" s="262"/>
      <c r="EN137" s="262"/>
      <c r="EO137" s="296"/>
      <c r="ES137" s="239"/>
      <c r="ET137" s="239"/>
      <c r="EU137" s="239"/>
      <c r="EV137" s="239"/>
      <c r="EW137" s="239"/>
      <c r="EX137" s="239"/>
      <c r="EY137" s="239"/>
      <c r="EZ137" s="239"/>
      <c r="FA137" s="239"/>
      <c r="FB137" s="239"/>
      <c r="FC137" s="239"/>
      <c r="FD137" s="239"/>
      <c r="FE137" s="239"/>
      <c r="FF137" s="239"/>
      <c r="FG137" s="239"/>
      <c r="FH137" s="239"/>
      <c r="FI137" s="239"/>
      <c r="FJ137" s="239"/>
      <c r="FK137" s="239"/>
      <c r="FL137" s="239"/>
      <c r="FM137" s="239"/>
      <c r="FN137" s="239"/>
      <c r="FO137" s="239"/>
      <c r="FP137" s="239"/>
      <c r="FQ137" s="239"/>
      <c r="FR137" s="239"/>
      <c r="FS137" s="314"/>
    </row>
    <row r="138" spans="1:177">
      <c r="A138" s="234"/>
      <c r="C138" s="262"/>
      <c r="D138" s="262"/>
      <c r="E138" s="262"/>
      <c r="F138" s="263"/>
      <c r="G138" s="263"/>
      <c r="H138" s="264"/>
      <c r="I138" s="263"/>
      <c r="J138" s="263"/>
      <c r="K138" s="264"/>
      <c r="L138" s="264"/>
      <c r="M138" s="262"/>
      <c r="N138" s="262"/>
      <c r="O138" s="262"/>
      <c r="P138" s="262"/>
      <c r="Q138" s="262"/>
      <c r="R138" s="262"/>
      <c r="S138" s="262"/>
      <c r="T138" s="262"/>
      <c r="U138" s="262"/>
      <c r="V138" s="262"/>
      <c r="W138" s="262"/>
      <c r="X138" s="262"/>
      <c r="Y138" s="262"/>
      <c r="Z138" s="262"/>
      <c r="AA138" s="282"/>
      <c r="AB138" s="282"/>
      <c r="AC138" s="262"/>
      <c r="AD138" s="262"/>
      <c r="AE138" s="262"/>
      <c r="AF138" s="262"/>
      <c r="AG138" s="262"/>
      <c r="AH138" s="262"/>
      <c r="AI138" s="262"/>
      <c r="AJ138" s="262"/>
      <c r="AK138" s="262"/>
      <c r="AL138" s="262"/>
      <c r="AM138" s="262"/>
      <c r="AN138" s="262"/>
      <c r="AO138" s="262"/>
      <c r="AP138" s="262"/>
      <c r="AQ138" s="262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  <c r="CQ138" s="262"/>
      <c r="CR138" s="262"/>
      <c r="CS138" s="262"/>
      <c r="CT138" s="262"/>
      <c r="CU138" s="262"/>
      <c r="CV138" s="262"/>
      <c r="CW138" s="262"/>
      <c r="CX138" s="262"/>
      <c r="CY138" s="262"/>
      <c r="CZ138" s="262"/>
      <c r="DA138" s="262"/>
      <c r="DB138" s="262"/>
      <c r="DC138" s="262"/>
      <c r="DD138" s="262"/>
      <c r="DE138" s="262"/>
      <c r="DF138" s="262"/>
      <c r="DG138" s="262"/>
      <c r="DH138" s="262"/>
      <c r="DI138" s="262"/>
      <c r="DJ138" s="262"/>
      <c r="DK138" s="262"/>
      <c r="DL138" s="262"/>
      <c r="DM138" s="262"/>
      <c r="DN138" s="262"/>
      <c r="DO138" s="262"/>
      <c r="DP138" s="262"/>
      <c r="DQ138" s="262"/>
      <c r="DR138" s="262"/>
      <c r="DS138" s="262"/>
      <c r="DT138" s="262"/>
      <c r="DU138" s="262"/>
      <c r="DV138" s="262"/>
      <c r="DW138" s="262"/>
      <c r="DX138" s="262"/>
      <c r="DY138" s="262"/>
      <c r="DZ138" s="262"/>
      <c r="EA138" s="262"/>
      <c r="EB138" s="262"/>
      <c r="EC138" s="262"/>
      <c r="ED138" s="262"/>
      <c r="EE138" s="262"/>
      <c r="EF138" s="262"/>
      <c r="EG138" s="262"/>
      <c r="EH138" s="262"/>
      <c r="EI138" s="262"/>
      <c r="EJ138" s="262"/>
      <c r="EK138" s="262"/>
      <c r="EL138" s="262"/>
      <c r="EM138" s="262"/>
      <c r="EN138" s="262"/>
      <c r="EO138" s="296"/>
      <c r="ES138" s="239"/>
      <c r="ET138" s="239"/>
      <c r="EU138" s="239"/>
      <c r="EV138" s="239"/>
      <c r="EW138" s="239"/>
      <c r="EX138" s="239"/>
      <c r="EY138" s="239"/>
      <c r="EZ138" s="239"/>
      <c r="FA138" s="239"/>
      <c r="FB138" s="239"/>
      <c r="FC138" s="239"/>
      <c r="FD138" s="239"/>
      <c r="FE138" s="239"/>
      <c r="FF138" s="239"/>
      <c r="FG138" s="239"/>
      <c r="FH138" s="239"/>
      <c r="FI138" s="239"/>
      <c r="FJ138" s="239"/>
      <c r="FK138" s="239"/>
      <c r="FL138" s="239"/>
      <c r="FM138" s="239"/>
      <c r="FN138" s="239"/>
      <c r="FO138" s="239"/>
      <c r="FP138" s="239"/>
      <c r="FQ138" s="239"/>
      <c r="FR138" s="239"/>
      <c r="FS138" s="314"/>
    </row>
    <row r="139" spans="1:177">
      <c r="A139" s="234"/>
      <c r="C139" s="262"/>
      <c r="D139" s="262"/>
      <c r="E139" s="262"/>
      <c r="F139" s="263"/>
      <c r="G139" s="263"/>
      <c r="H139" s="264"/>
      <c r="I139" s="263"/>
      <c r="J139" s="263"/>
      <c r="K139" s="264"/>
      <c r="L139" s="264"/>
      <c r="M139" s="262"/>
      <c r="N139" s="262"/>
      <c r="O139" s="262"/>
      <c r="P139" s="262"/>
      <c r="Q139" s="262"/>
      <c r="R139" s="262"/>
      <c r="S139" s="262"/>
      <c r="T139" s="262"/>
      <c r="U139" s="262"/>
      <c r="V139" s="262"/>
      <c r="W139" s="262"/>
      <c r="X139" s="262"/>
      <c r="Y139" s="262"/>
      <c r="Z139" s="262"/>
      <c r="AA139" s="282"/>
      <c r="AB139" s="282"/>
      <c r="AC139" s="262"/>
      <c r="AD139" s="262"/>
      <c r="AE139" s="262"/>
      <c r="AF139" s="262"/>
      <c r="AG139" s="262"/>
      <c r="AH139" s="262"/>
      <c r="AI139" s="262"/>
      <c r="AJ139" s="262"/>
      <c r="AK139" s="262"/>
      <c r="AL139" s="262"/>
      <c r="AM139" s="262"/>
      <c r="AN139" s="262"/>
      <c r="AO139" s="262"/>
      <c r="AP139" s="262"/>
      <c r="AQ139" s="262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  <c r="CQ139" s="262"/>
      <c r="CR139" s="262"/>
      <c r="CS139" s="262"/>
      <c r="CT139" s="262"/>
      <c r="CU139" s="262"/>
      <c r="CV139" s="262"/>
      <c r="CW139" s="262"/>
      <c r="CX139" s="262"/>
      <c r="CY139" s="262"/>
      <c r="CZ139" s="262"/>
      <c r="DA139" s="262"/>
      <c r="DB139" s="262"/>
      <c r="DC139" s="262"/>
      <c r="DD139" s="262"/>
      <c r="DE139" s="262"/>
      <c r="DF139" s="262"/>
      <c r="DG139" s="262"/>
      <c r="DH139" s="262"/>
      <c r="DI139" s="262"/>
      <c r="DJ139" s="262"/>
      <c r="DK139" s="262"/>
      <c r="DL139" s="262"/>
      <c r="DM139" s="262"/>
      <c r="DN139" s="262"/>
      <c r="DO139" s="262"/>
      <c r="DP139" s="262"/>
      <c r="DQ139" s="262"/>
      <c r="DR139" s="262"/>
      <c r="DS139" s="262"/>
      <c r="DT139" s="262"/>
      <c r="DU139" s="262"/>
      <c r="DV139" s="262"/>
      <c r="DW139" s="262"/>
      <c r="DX139" s="262"/>
      <c r="DY139" s="262"/>
      <c r="DZ139" s="262"/>
      <c r="EA139" s="262"/>
      <c r="EB139" s="262"/>
      <c r="EC139" s="262"/>
      <c r="ED139" s="262"/>
      <c r="EE139" s="262"/>
      <c r="EF139" s="262"/>
      <c r="EG139" s="262"/>
      <c r="EH139" s="262"/>
      <c r="EI139" s="262"/>
      <c r="EJ139" s="262"/>
      <c r="EK139" s="262"/>
      <c r="EL139" s="262"/>
      <c r="EM139" s="262"/>
      <c r="EN139" s="262"/>
      <c r="EO139" s="296"/>
      <c r="ES139" s="239"/>
      <c r="ET139" s="239"/>
      <c r="EU139" s="239"/>
      <c r="EV139" s="239"/>
      <c r="EW139" s="239"/>
      <c r="EX139" s="239"/>
      <c r="EY139" s="239"/>
      <c r="EZ139" s="239"/>
      <c r="FA139" s="239"/>
      <c r="FB139" s="239"/>
      <c r="FC139" s="239"/>
      <c r="FD139" s="239"/>
      <c r="FE139" s="239"/>
      <c r="FF139" s="239"/>
      <c r="FG139" s="239"/>
      <c r="FH139" s="239"/>
      <c r="FI139" s="239"/>
      <c r="FJ139" s="239"/>
      <c r="FK139" s="239"/>
      <c r="FL139" s="239"/>
      <c r="FM139" s="239"/>
      <c r="FN139" s="239"/>
      <c r="FO139" s="239"/>
      <c r="FP139" s="239"/>
      <c r="FQ139" s="239"/>
      <c r="FR139" s="239"/>
      <c r="FS139" s="314"/>
    </row>
    <row r="140" spans="1:177">
      <c r="A140" s="234"/>
      <c r="C140" s="262"/>
      <c r="D140" s="262"/>
      <c r="E140" s="262"/>
      <c r="F140" s="263"/>
      <c r="G140" s="263"/>
      <c r="H140" s="264"/>
      <c r="I140" s="263"/>
      <c r="J140" s="263"/>
      <c r="K140" s="264"/>
      <c r="L140" s="264"/>
      <c r="M140" s="262"/>
      <c r="N140" s="262"/>
      <c r="O140" s="262"/>
      <c r="P140" s="262"/>
      <c r="Q140" s="262"/>
      <c r="R140" s="262"/>
      <c r="S140" s="262"/>
      <c r="T140" s="262"/>
      <c r="U140" s="262"/>
      <c r="V140" s="262"/>
      <c r="W140" s="262"/>
      <c r="X140" s="262"/>
      <c r="Y140" s="262"/>
      <c r="Z140" s="262"/>
      <c r="AA140" s="282"/>
      <c r="AB140" s="282"/>
      <c r="AC140" s="262"/>
      <c r="AD140" s="262"/>
      <c r="AE140" s="262"/>
      <c r="AF140" s="262"/>
      <c r="AG140" s="262"/>
      <c r="AH140" s="262"/>
      <c r="AI140" s="262"/>
      <c r="AJ140" s="262"/>
      <c r="AK140" s="262"/>
      <c r="AL140" s="262"/>
      <c r="AM140" s="262"/>
      <c r="AN140" s="262"/>
      <c r="AO140" s="262"/>
      <c r="AP140" s="262"/>
      <c r="AQ140" s="262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  <c r="CQ140" s="262"/>
      <c r="CR140" s="262"/>
      <c r="CS140" s="262"/>
      <c r="CT140" s="262"/>
      <c r="CU140" s="262"/>
      <c r="CV140" s="262"/>
      <c r="CW140" s="262"/>
      <c r="CX140" s="262"/>
      <c r="CY140" s="262"/>
      <c r="CZ140" s="262"/>
      <c r="DA140" s="262"/>
      <c r="DB140" s="262"/>
      <c r="DC140" s="262"/>
      <c r="DD140" s="262"/>
      <c r="DE140" s="262"/>
      <c r="DF140" s="262"/>
      <c r="DG140" s="262"/>
      <c r="DH140" s="262"/>
      <c r="DI140" s="262"/>
      <c r="DJ140" s="262"/>
      <c r="DK140" s="262"/>
      <c r="DL140" s="262"/>
      <c r="DM140" s="262"/>
      <c r="DN140" s="262"/>
      <c r="DO140" s="262"/>
      <c r="DP140" s="262"/>
      <c r="DQ140" s="262"/>
      <c r="DR140" s="262"/>
      <c r="DS140" s="262"/>
      <c r="DT140" s="262"/>
      <c r="DU140" s="262"/>
      <c r="DV140" s="262"/>
      <c r="DW140" s="262"/>
      <c r="DX140" s="262"/>
      <c r="DY140" s="262"/>
      <c r="DZ140" s="262"/>
      <c r="EA140" s="262"/>
      <c r="EB140" s="262"/>
      <c r="EC140" s="262"/>
      <c r="ED140" s="262"/>
      <c r="EE140" s="262"/>
      <c r="EF140" s="262"/>
      <c r="EG140" s="262"/>
      <c r="EH140" s="262"/>
      <c r="EI140" s="262"/>
      <c r="EJ140" s="262"/>
      <c r="EK140" s="262"/>
      <c r="EL140" s="262"/>
      <c r="EM140" s="262"/>
      <c r="EN140" s="262"/>
      <c r="EO140" s="296"/>
      <c r="ES140" s="239"/>
      <c r="ET140" s="239"/>
      <c r="EU140" s="239"/>
      <c r="EV140" s="239"/>
      <c r="EW140" s="239"/>
      <c r="EX140" s="239"/>
      <c r="EY140" s="239"/>
      <c r="EZ140" s="239"/>
      <c r="FA140" s="239"/>
      <c r="FB140" s="239"/>
      <c r="FC140" s="239"/>
      <c r="FD140" s="239"/>
      <c r="FE140" s="239"/>
      <c r="FF140" s="239"/>
      <c r="FG140" s="239"/>
      <c r="FH140" s="239"/>
      <c r="FI140" s="239"/>
      <c r="FJ140" s="239"/>
      <c r="FK140" s="239"/>
      <c r="FL140" s="239"/>
      <c r="FM140" s="239"/>
      <c r="FN140" s="239"/>
      <c r="FO140" s="239"/>
      <c r="FP140" s="239"/>
      <c r="FQ140" s="239"/>
      <c r="FR140" s="239"/>
      <c r="FS140" s="314"/>
    </row>
    <row r="141" spans="1:177">
      <c r="A141" s="234"/>
      <c r="C141" s="262"/>
      <c r="D141" s="262"/>
      <c r="E141" s="262"/>
      <c r="F141" s="263"/>
      <c r="G141" s="263"/>
      <c r="H141" s="264"/>
      <c r="I141" s="263"/>
      <c r="J141" s="263"/>
      <c r="K141" s="264"/>
      <c r="L141" s="264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82"/>
      <c r="AB141" s="282"/>
      <c r="AC141" s="262"/>
      <c r="AD141" s="262"/>
      <c r="AE141" s="262"/>
      <c r="AF141" s="262"/>
      <c r="AG141" s="262"/>
      <c r="AH141" s="262"/>
      <c r="AI141" s="262"/>
      <c r="AJ141" s="262"/>
      <c r="AK141" s="262"/>
      <c r="AL141" s="262"/>
      <c r="AM141" s="262"/>
      <c r="AN141" s="262"/>
      <c r="AO141" s="262"/>
      <c r="AP141" s="262"/>
      <c r="AQ141" s="262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  <c r="CQ141" s="262"/>
      <c r="CR141" s="262"/>
      <c r="CS141" s="262"/>
      <c r="CT141" s="262"/>
      <c r="CU141" s="262"/>
      <c r="CV141" s="262"/>
      <c r="CW141" s="262"/>
      <c r="CX141" s="262"/>
      <c r="CY141" s="262"/>
      <c r="CZ141" s="262"/>
      <c r="DA141" s="262"/>
      <c r="DB141" s="262"/>
      <c r="DC141" s="262"/>
      <c r="DD141" s="262"/>
      <c r="DE141" s="262"/>
      <c r="DF141" s="262"/>
      <c r="DG141" s="262"/>
      <c r="DH141" s="262"/>
      <c r="DI141" s="262"/>
      <c r="DJ141" s="262"/>
      <c r="DK141" s="262"/>
      <c r="DL141" s="262"/>
      <c r="DM141" s="262"/>
      <c r="DN141" s="262"/>
      <c r="DO141" s="262"/>
      <c r="DP141" s="262"/>
      <c r="DQ141" s="262"/>
      <c r="DR141" s="262"/>
      <c r="DS141" s="262"/>
      <c r="DT141" s="262"/>
      <c r="DU141" s="262"/>
      <c r="DV141" s="262"/>
      <c r="DW141" s="262"/>
      <c r="DX141" s="262"/>
      <c r="DY141" s="262"/>
      <c r="DZ141" s="262"/>
      <c r="EA141" s="262"/>
      <c r="EB141" s="262"/>
      <c r="EC141" s="262"/>
      <c r="ED141" s="262"/>
      <c r="EE141" s="262"/>
      <c r="EF141" s="262"/>
      <c r="EG141" s="262"/>
      <c r="EH141" s="262"/>
      <c r="EI141" s="262"/>
      <c r="EJ141" s="262"/>
      <c r="EK141" s="262"/>
      <c r="EL141" s="262"/>
      <c r="EM141" s="262"/>
      <c r="EN141" s="262"/>
      <c r="EO141" s="296"/>
      <c r="ES141" s="239"/>
      <c r="ET141" s="239"/>
      <c r="EU141" s="239"/>
      <c r="EV141" s="239"/>
      <c r="EW141" s="239"/>
      <c r="EX141" s="239"/>
      <c r="EY141" s="239"/>
      <c r="EZ141" s="239"/>
      <c r="FA141" s="239"/>
      <c r="FB141" s="239"/>
      <c r="FC141" s="239"/>
      <c r="FD141" s="239"/>
      <c r="FE141" s="239"/>
      <c r="FF141" s="239"/>
      <c r="FG141" s="239"/>
      <c r="FH141" s="239"/>
      <c r="FI141" s="239"/>
      <c r="FJ141" s="239"/>
      <c r="FK141" s="239"/>
      <c r="FL141" s="239"/>
      <c r="FM141" s="239"/>
      <c r="FN141" s="239"/>
      <c r="FO141" s="239"/>
      <c r="FP141" s="239"/>
      <c r="FQ141" s="239"/>
      <c r="FR141" s="239"/>
      <c r="FS141" s="314"/>
    </row>
    <row r="142" spans="1:177">
      <c r="A142" s="234"/>
      <c r="C142" s="262"/>
      <c r="D142" s="262"/>
      <c r="E142" s="262"/>
      <c r="F142" s="263"/>
      <c r="G142" s="263"/>
      <c r="H142" s="264"/>
      <c r="I142" s="263"/>
      <c r="J142" s="263"/>
      <c r="K142" s="264"/>
      <c r="L142" s="264"/>
      <c r="M142" s="262"/>
      <c r="N142" s="262"/>
      <c r="O142" s="262"/>
      <c r="P142" s="262"/>
      <c r="Q142" s="262"/>
      <c r="R142" s="262"/>
      <c r="S142" s="262"/>
      <c r="T142" s="262"/>
      <c r="U142" s="262"/>
      <c r="V142" s="262"/>
      <c r="W142" s="262"/>
      <c r="X142" s="262"/>
      <c r="Y142" s="262"/>
      <c r="Z142" s="262"/>
      <c r="AA142" s="282"/>
      <c r="AB142" s="282"/>
      <c r="AC142" s="262"/>
      <c r="AD142" s="262"/>
      <c r="AE142" s="262"/>
      <c r="AF142" s="262"/>
      <c r="AG142" s="262"/>
      <c r="AH142" s="262"/>
      <c r="AI142" s="262"/>
      <c r="AJ142" s="262"/>
      <c r="AK142" s="262"/>
      <c r="AL142" s="262"/>
      <c r="AM142" s="262"/>
      <c r="AN142" s="262"/>
      <c r="AO142" s="262"/>
      <c r="AP142" s="262"/>
      <c r="AQ142" s="262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  <c r="CQ142" s="262"/>
      <c r="CR142" s="262"/>
      <c r="CS142" s="262"/>
      <c r="CT142" s="262"/>
      <c r="CU142" s="262"/>
      <c r="CV142" s="262"/>
      <c r="CW142" s="262"/>
      <c r="CX142" s="262"/>
      <c r="CY142" s="262"/>
      <c r="CZ142" s="262"/>
      <c r="DA142" s="262"/>
      <c r="DB142" s="262"/>
      <c r="DC142" s="262"/>
      <c r="DD142" s="262"/>
      <c r="DE142" s="262"/>
      <c r="DF142" s="262"/>
      <c r="DG142" s="262"/>
      <c r="DH142" s="262"/>
      <c r="DI142" s="262"/>
      <c r="DJ142" s="262"/>
      <c r="DK142" s="262"/>
      <c r="DL142" s="262"/>
      <c r="DM142" s="262"/>
      <c r="DN142" s="262"/>
      <c r="DO142" s="262"/>
      <c r="DP142" s="262"/>
      <c r="DQ142" s="262"/>
      <c r="DR142" s="262"/>
      <c r="DS142" s="262"/>
      <c r="DT142" s="262"/>
      <c r="DU142" s="262"/>
      <c r="DV142" s="262"/>
      <c r="DW142" s="262"/>
      <c r="DX142" s="262"/>
      <c r="DY142" s="262"/>
      <c r="DZ142" s="262"/>
      <c r="EA142" s="262"/>
      <c r="EB142" s="262"/>
      <c r="EC142" s="262"/>
      <c r="ED142" s="262"/>
      <c r="EE142" s="262"/>
      <c r="EF142" s="262"/>
      <c r="EG142" s="262"/>
      <c r="EH142" s="262"/>
      <c r="EI142" s="262"/>
      <c r="EJ142" s="262"/>
      <c r="EK142" s="262"/>
      <c r="EL142" s="262"/>
      <c r="EM142" s="262"/>
      <c r="EN142" s="262"/>
      <c r="EO142" s="296"/>
      <c r="ES142" s="239"/>
      <c r="ET142" s="239"/>
      <c r="EU142" s="239"/>
      <c r="EV142" s="239"/>
      <c r="EW142" s="239"/>
      <c r="EX142" s="239"/>
      <c r="EY142" s="239"/>
      <c r="EZ142" s="239"/>
      <c r="FA142" s="239"/>
      <c r="FB142" s="239"/>
      <c r="FC142" s="239"/>
      <c r="FD142" s="239"/>
      <c r="FE142" s="239"/>
      <c r="FF142" s="239"/>
      <c r="FG142" s="239"/>
      <c r="FH142" s="239"/>
      <c r="FI142" s="239"/>
      <c r="FJ142" s="239"/>
      <c r="FK142" s="239"/>
      <c r="FL142" s="239"/>
      <c r="FM142" s="239"/>
      <c r="FN142" s="239"/>
      <c r="FO142" s="239"/>
      <c r="FP142" s="239"/>
      <c r="FQ142" s="239"/>
      <c r="FR142" s="239"/>
      <c r="FS142" s="314"/>
    </row>
    <row r="143" spans="1:177">
      <c r="A143" s="234"/>
      <c r="C143" s="262"/>
      <c r="D143" s="262"/>
      <c r="E143" s="262"/>
      <c r="F143" s="263"/>
      <c r="G143" s="263"/>
      <c r="H143" s="264"/>
      <c r="I143" s="263"/>
      <c r="J143" s="263"/>
      <c r="K143" s="264"/>
      <c r="L143" s="264"/>
      <c r="M143" s="262"/>
      <c r="N143" s="262"/>
      <c r="O143" s="262"/>
      <c r="P143" s="262"/>
      <c r="Q143" s="262"/>
      <c r="R143" s="262"/>
      <c r="S143" s="262"/>
      <c r="T143" s="262"/>
      <c r="U143" s="262"/>
      <c r="V143" s="262"/>
      <c r="W143" s="262"/>
      <c r="X143" s="262"/>
      <c r="Y143" s="262"/>
      <c r="Z143" s="262"/>
      <c r="AA143" s="282"/>
      <c r="AB143" s="282"/>
      <c r="AC143" s="262"/>
      <c r="AD143" s="262"/>
      <c r="AE143" s="262"/>
      <c r="AF143" s="262"/>
      <c r="AG143" s="262"/>
      <c r="AH143" s="262"/>
      <c r="AI143" s="262"/>
      <c r="AJ143" s="262"/>
      <c r="AK143" s="262"/>
      <c r="AL143" s="262"/>
      <c r="AM143" s="262"/>
      <c r="AN143" s="262"/>
      <c r="AO143" s="262"/>
      <c r="AP143" s="262"/>
      <c r="AQ143" s="262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  <c r="CQ143" s="262"/>
      <c r="CR143" s="262"/>
      <c r="CS143" s="262"/>
      <c r="CT143" s="262"/>
      <c r="CU143" s="262"/>
      <c r="CV143" s="262"/>
      <c r="CW143" s="262"/>
      <c r="CX143" s="262"/>
      <c r="CY143" s="262"/>
      <c r="CZ143" s="262"/>
      <c r="DA143" s="262"/>
      <c r="DB143" s="262"/>
      <c r="DC143" s="262"/>
      <c r="DD143" s="262"/>
      <c r="DE143" s="262"/>
      <c r="DF143" s="262"/>
      <c r="DG143" s="262"/>
      <c r="DH143" s="262"/>
      <c r="DI143" s="262"/>
      <c r="DJ143" s="262"/>
      <c r="DK143" s="262"/>
      <c r="DL143" s="262"/>
      <c r="DM143" s="262"/>
      <c r="DN143" s="262"/>
      <c r="DO143" s="262"/>
      <c r="DP143" s="262"/>
      <c r="DQ143" s="262"/>
      <c r="DR143" s="262"/>
      <c r="DS143" s="262"/>
      <c r="DT143" s="262"/>
      <c r="DU143" s="262"/>
      <c r="DV143" s="262"/>
      <c r="DW143" s="262"/>
      <c r="DX143" s="262"/>
      <c r="DY143" s="262"/>
      <c r="DZ143" s="262"/>
      <c r="EA143" s="262"/>
      <c r="EB143" s="262"/>
      <c r="EC143" s="262"/>
      <c r="ED143" s="262"/>
      <c r="EE143" s="262"/>
      <c r="EF143" s="262"/>
      <c r="EG143" s="262"/>
      <c r="EH143" s="262"/>
      <c r="EI143" s="262"/>
      <c r="EJ143" s="262"/>
      <c r="EK143" s="262"/>
      <c r="EL143" s="262"/>
      <c r="EM143" s="262"/>
      <c r="EN143" s="262"/>
      <c r="EO143" s="296"/>
      <c r="ES143" s="239"/>
      <c r="ET143" s="239"/>
      <c r="EU143" s="239"/>
      <c r="EV143" s="239"/>
      <c r="EW143" s="239"/>
      <c r="EX143" s="239"/>
      <c r="EY143" s="239"/>
      <c r="EZ143" s="239"/>
      <c r="FA143" s="239"/>
      <c r="FB143" s="239"/>
      <c r="FC143" s="239"/>
      <c r="FD143" s="239"/>
      <c r="FE143" s="239"/>
      <c r="FF143" s="239"/>
      <c r="FG143" s="239"/>
      <c r="FH143" s="239"/>
      <c r="FI143" s="239"/>
      <c r="FJ143" s="239"/>
      <c r="FK143" s="239"/>
      <c r="FL143" s="239"/>
      <c r="FM143" s="239"/>
      <c r="FN143" s="239"/>
      <c r="FO143" s="239"/>
      <c r="FP143" s="239"/>
      <c r="FQ143" s="239"/>
      <c r="FR143" s="239"/>
      <c r="FS143" s="314"/>
    </row>
    <row r="144" spans="1:177">
      <c r="A144" s="234"/>
      <c r="C144" s="262"/>
      <c r="D144" s="262"/>
      <c r="E144" s="262"/>
      <c r="F144" s="263"/>
      <c r="G144" s="263"/>
      <c r="H144" s="264"/>
      <c r="I144" s="263"/>
      <c r="J144" s="263"/>
      <c r="K144" s="264"/>
      <c r="L144" s="264"/>
      <c r="M144" s="262"/>
      <c r="N144" s="262"/>
      <c r="O144" s="262"/>
      <c r="P144" s="262"/>
      <c r="Q144" s="262"/>
      <c r="R144" s="262"/>
      <c r="S144" s="262"/>
      <c r="T144" s="262"/>
      <c r="U144" s="262"/>
      <c r="V144" s="262"/>
      <c r="W144" s="262"/>
      <c r="X144" s="262"/>
      <c r="Y144" s="262"/>
      <c r="Z144" s="262"/>
      <c r="AA144" s="282"/>
      <c r="AB144" s="282"/>
      <c r="AC144" s="262"/>
      <c r="AD144" s="262"/>
      <c r="AE144" s="262"/>
      <c r="AF144" s="262"/>
      <c r="AG144" s="262"/>
      <c r="AH144" s="262"/>
      <c r="AI144" s="262"/>
      <c r="AJ144" s="262"/>
      <c r="AK144" s="262"/>
      <c r="AL144" s="262"/>
      <c r="AM144" s="262"/>
      <c r="AN144" s="262"/>
      <c r="AO144" s="262"/>
      <c r="AP144" s="262"/>
      <c r="AQ144" s="262"/>
      <c r="AR144" s="262"/>
      <c r="AS144" s="262"/>
      <c r="AT144" s="262"/>
      <c r="AU144" s="262"/>
      <c r="AV144" s="262"/>
      <c r="AW144" s="262"/>
      <c r="AX144" s="262"/>
      <c r="AY144" s="262"/>
      <c r="AZ144" s="262"/>
      <c r="BA144" s="262"/>
      <c r="BB144" s="262"/>
      <c r="BC144" s="262"/>
      <c r="BD144" s="262"/>
      <c r="BE144" s="262"/>
      <c r="BF144" s="262"/>
      <c r="BG144" s="262"/>
      <c r="BH144" s="262"/>
      <c r="BI144" s="262"/>
      <c r="BJ144" s="262"/>
      <c r="BK144" s="262"/>
      <c r="BL144" s="262"/>
      <c r="BM144" s="262"/>
      <c r="BN144" s="262"/>
      <c r="BO144" s="262"/>
      <c r="BP144" s="262"/>
      <c r="BQ144" s="262"/>
      <c r="BR144" s="262"/>
      <c r="BS144" s="262"/>
      <c r="BT144" s="262"/>
      <c r="BU144" s="262"/>
      <c r="BV144" s="262"/>
      <c r="BW144" s="262"/>
      <c r="BX144" s="262"/>
      <c r="BY144" s="262"/>
      <c r="BZ144" s="262"/>
      <c r="CA144" s="262"/>
      <c r="CB144" s="262"/>
      <c r="CC144" s="262"/>
      <c r="CD144" s="262"/>
      <c r="CE144" s="262"/>
      <c r="CF144" s="262"/>
      <c r="CG144" s="262"/>
      <c r="CH144" s="262"/>
      <c r="CI144" s="262"/>
      <c r="CJ144" s="262"/>
      <c r="CK144" s="262"/>
      <c r="CL144" s="262"/>
      <c r="CM144" s="262"/>
      <c r="CN144" s="262"/>
      <c r="CO144" s="262"/>
      <c r="CP144" s="262"/>
      <c r="CQ144" s="262"/>
      <c r="CR144" s="262"/>
      <c r="CS144" s="262"/>
      <c r="CT144" s="262"/>
      <c r="CU144" s="262"/>
      <c r="CV144" s="262"/>
      <c r="CW144" s="262"/>
      <c r="CX144" s="262"/>
      <c r="CY144" s="262"/>
      <c r="CZ144" s="262"/>
      <c r="DA144" s="262"/>
      <c r="DB144" s="262"/>
      <c r="DC144" s="262"/>
      <c r="DD144" s="262"/>
      <c r="DE144" s="262"/>
      <c r="DF144" s="262"/>
      <c r="DG144" s="262"/>
      <c r="DH144" s="262"/>
      <c r="DI144" s="262"/>
      <c r="DJ144" s="262"/>
      <c r="DK144" s="262"/>
      <c r="DL144" s="262"/>
      <c r="DM144" s="262"/>
      <c r="DN144" s="262"/>
      <c r="DO144" s="262"/>
      <c r="DP144" s="262"/>
      <c r="DQ144" s="262"/>
      <c r="DR144" s="262"/>
      <c r="DS144" s="262"/>
      <c r="DT144" s="262"/>
      <c r="DU144" s="262"/>
      <c r="DV144" s="262"/>
      <c r="DW144" s="262"/>
      <c r="DX144" s="262"/>
      <c r="DY144" s="262"/>
      <c r="DZ144" s="262"/>
      <c r="EA144" s="262"/>
      <c r="EB144" s="262"/>
      <c r="EC144" s="262"/>
      <c r="ED144" s="262"/>
      <c r="EE144" s="262"/>
      <c r="EF144" s="262"/>
      <c r="EG144" s="262"/>
      <c r="EH144" s="262"/>
      <c r="EI144" s="262"/>
      <c r="EJ144" s="262"/>
      <c r="EK144" s="262"/>
      <c r="EL144" s="262"/>
      <c r="EM144" s="262"/>
      <c r="EN144" s="262"/>
      <c r="EO144" s="296"/>
      <c r="ES144" s="239"/>
      <c r="ET144" s="239"/>
      <c r="EU144" s="239"/>
      <c r="EV144" s="239"/>
      <c r="EW144" s="239"/>
      <c r="EX144" s="239"/>
      <c r="EY144" s="239"/>
      <c r="EZ144" s="239"/>
      <c r="FA144" s="239"/>
      <c r="FB144" s="239"/>
      <c r="FC144" s="239"/>
      <c r="FD144" s="239"/>
      <c r="FE144" s="239"/>
      <c r="FF144" s="239"/>
      <c r="FG144" s="239"/>
      <c r="FH144" s="239"/>
      <c r="FI144" s="239"/>
      <c r="FJ144" s="239"/>
      <c r="FK144" s="239"/>
      <c r="FL144" s="239"/>
      <c r="FM144" s="239"/>
      <c r="FN144" s="239"/>
      <c r="FO144" s="239"/>
      <c r="FP144" s="239"/>
      <c r="FQ144" s="239"/>
      <c r="FR144" s="239"/>
      <c r="FS144" s="314"/>
    </row>
    <row r="145" spans="1:175">
      <c r="A145" s="234"/>
      <c r="C145" s="262"/>
      <c r="D145" s="262"/>
      <c r="E145" s="262"/>
      <c r="F145" s="263"/>
      <c r="G145" s="263"/>
      <c r="H145" s="264"/>
      <c r="I145" s="263"/>
      <c r="J145" s="263"/>
      <c r="K145" s="264"/>
      <c r="L145" s="264"/>
      <c r="M145" s="262"/>
      <c r="N145" s="262"/>
      <c r="O145" s="262"/>
      <c r="P145" s="262"/>
      <c r="Q145" s="262"/>
      <c r="R145" s="262"/>
      <c r="S145" s="262"/>
      <c r="T145" s="262"/>
      <c r="U145" s="262"/>
      <c r="V145" s="262"/>
      <c r="W145" s="262"/>
      <c r="X145" s="262"/>
      <c r="Y145" s="262"/>
      <c r="Z145" s="262"/>
      <c r="AA145" s="282"/>
      <c r="AB145" s="282"/>
      <c r="AC145" s="262"/>
      <c r="AD145" s="262"/>
      <c r="AE145" s="262"/>
      <c r="AF145" s="262"/>
      <c r="AG145" s="262"/>
      <c r="AH145" s="262"/>
      <c r="AI145" s="262"/>
      <c r="AJ145" s="262"/>
      <c r="AK145" s="262"/>
      <c r="AL145" s="262"/>
      <c r="AM145" s="262"/>
      <c r="AN145" s="262"/>
      <c r="AO145" s="262"/>
      <c r="AP145" s="262"/>
      <c r="AQ145" s="262"/>
      <c r="AR145" s="262"/>
      <c r="AS145" s="262"/>
      <c r="AT145" s="262"/>
      <c r="AU145" s="262"/>
      <c r="AV145" s="262"/>
      <c r="AW145" s="262"/>
      <c r="AX145" s="262"/>
      <c r="AY145" s="262"/>
      <c r="AZ145" s="262"/>
      <c r="BA145" s="262"/>
      <c r="BB145" s="262"/>
      <c r="BC145" s="262"/>
      <c r="BD145" s="262"/>
      <c r="BE145" s="262"/>
      <c r="BF145" s="262"/>
      <c r="BG145" s="262"/>
      <c r="BH145" s="262"/>
      <c r="BI145" s="262"/>
      <c r="BJ145" s="262"/>
      <c r="BK145" s="262"/>
      <c r="BL145" s="262"/>
      <c r="BM145" s="262"/>
      <c r="BN145" s="262"/>
      <c r="BO145" s="262"/>
      <c r="BP145" s="262"/>
      <c r="BQ145" s="262"/>
      <c r="BR145" s="262"/>
      <c r="BS145" s="262"/>
      <c r="BT145" s="262"/>
      <c r="BU145" s="262"/>
      <c r="BV145" s="262"/>
      <c r="BW145" s="262"/>
      <c r="BX145" s="262"/>
      <c r="BY145" s="262"/>
      <c r="BZ145" s="262"/>
      <c r="CA145" s="262"/>
      <c r="CB145" s="262"/>
      <c r="CC145" s="262"/>
      <c r="CD145" s="262"/>
      <c r="CE145" s="262"/>
      <c r="CF145" s="262"/>
      <c r="CG145" s="262"/>
      <c r="CH145" s="262"/>
      <c r="CI145" s="262"/>
      <c r="CJ145" s="262"/>
      <c r="CK145" s="262"/>
      <c r="CL145" s="262"/>
      <c r="CM145" s="262"/>
      <c r="CN145" s="262"/>
      <c r="CO145" s="262"/>
      <c r="CP145" s="262"/>
      <c r="CQ145" s="262"/>
      <c r="CR145" s="262"/>
      <c r="CS145" s="262"/>
      <c r="CT145" s="262"/>
      <c r="CU145" s="262"/>
      <c r="CV145" s="262"/>
      <c r="CW145" s="262"/>
      <c r="CX145" s="262"/>
      <c r="CY145" s="262"/>
      <c r="CZ145" s="262"/>
      <c r="DA145" s="262"/>
      <c r="DB145" s="262"/>
      <c r="DC145" s="262"/>
      <c r="DD145" s="262"/>
      <c r="DE145" s="262"/>
      <c r="DF145" s="262"/>
      <c r="DG145" s="262"/>
      <c r="DH145" s="262"/>
      <c r="DI145" s="262"/>
      <c r="DJ145" s="262"/>
      <c r="DK145" s="262"/>
      <c r="DL145" s="262"/>
      <c r="DM145" s="262"/>
      <c r="DN145" s="262"/>
      <c r="DO145" s="262"/>
      <c r="DP145" s="262"/>
      <c r="DQ145" s="262"/>
      <c r="DR145" s="262"/>
      <c r="DS145" s="262"/>
      <c r="DT145" s="262"/>
      <c r="DU145" s="262"/>
      <c r="DV145" s="262"/>
      <c r="DW145" s="262"/>
      <c r="DX145" s="262"/>
      <c r="DY145" s="262"/>
      <c r="DZ145" s="262"/>
      <c r="EA145" s="262"/>
      <c r="EB145" s="262"/>
      <c r="EC145" s="262"/>
      <c r="ED145" s="262"/>
      <c r="EE145" s="262"/>
      <c r="EF145" s="262"/>
      <c r="EG145" s="262"/>
      <c r="EH145" s="262"/>
      <c r="EI145" s="262"/>
      <c r="EJ145" s="262"/>
      <c r="EK145" s="262"/>
      <c r="EL145" s="262"/>
      <c r="EM145" s="262"/>
      <c r="EN145" s="262"/>
      <c r="EO145" s="296"/>
      <c r="ES145" s="239"/>
      <c r="ET145" s="239"/>
      <c r="EU145" s="239"/>
      <c r="EV145" s="239"/>
      <c r="EW145" s="239"/>
      <c r="EX145" s="239"/>
      <c r="EY145" s="239"/>
      <c r="EZ145" s="239"/>
      <c r="FA145" s="239"/>
      <c r="FB145" s="239"/>
      <c r="FC145" s="239"/>
      <c r="FD145" s="239"/>
      <c r="FE145" s="239"/>
      <c r="FF145" s="239"/>
      <c r="FG145" s="239"/>
      <c r="FH145" s="239"/>
      <c r="FI145" s="239"/>
      <c r="FJ145" s="239"/>
      <c r="FK145" s="239"/>
      <c r="FL145" s="239"/>
      <c r="FM145" s="239"/>
      <c r="FN145" s="239"/>
      <c r="FO145" s="239"/>
      <c r="FP145" s="239"/>
      <c r="FQ145" s="239"/>
      <c r="FR145" s="239"/>
      <c r="FS145" s="314"/>
    </row>
    <row r="146" spans="1:175">
      <c r="A146" s="234"/>
      <c r="C146" s="262"/>
      <c r="D146" s="262"/>
      <c r="E146" s="262"/>
      <c r="F146" s="263"/>
      <c r="G146" s="263"/>
      <c r="H146" s="264"/>
      <c r="I146" s="263"/>
      <c r="J146" s="263"/>
      <c r="K146" s="264"/>
      <c r="L146" s="264"/>
      <c r="M146" s="262"/>
      <c r="N146" s="262"/>
      <c r="O146" s="262"/>
      <c r="P146" s="262"/>
      <c r="Q146" s="262"/>
      <c r="R146" s="262"/>
      <c r="S146" s="262"/>
      <c r="T146" s="262"/>
      <c r="U146" s="262"/>
      <c r="V146" s="262"/>
      <c r="W146" s="262"/>
      <c r="X146" s="262"/>
      <c r="Y146" s="262"/>
      <c r="Z146" s="262"/>
      <c r="AA146" s="282"/>
      <c r="AB146" s="282"/>
      <c r="AC146" s="262"/>
      <c r="AD146" s="262"/>
      <c r="AE146" s="262"/>
      <c r="AF146" s="262"/>
      <c r="AG146" s="262"/>
      <c r="AH146" s="262"/>
      <c r="AI146" s="262"/>
      <c r="AJ146" s="262"/>
      <c r="AK146" s="262"/>
      <c r="AL146" s="262"/>
      <c r="AM146" s="262"/>
      <c r="AN146" s="262"/>
      <c r="AO146" s="262"/>
      <c r="AP146" s="262"/>
      <c r="AQ146" s="262"/>
      <c r="AR146" s="262"/>
      <c r="AS146" s="262"/>
      <c r="AT146" s="262"/>
      <c r="AU146" s="262"/>
      <c r="AV146" s="262"/>
      <c r="AW146" s="262"/>
      <c r="AX146" s="262"/>
      <c r="AY146" s="262"/>
      <c r="AZ146" s="262"/>
      <c r="BA146" s="262"/>
      <c r="BB146" s="262"/>
      <c r="BC146" s="262"/>
      <c r="BD146" s="262"/>
      <c r="BE146" s="262"/>
      <c r="BF146" s="262"/>
      <c r="BG146" s="262"/>
      <c r="BH146" s="262"/>
      <c r="BI146" s="262"/>
      <c r="BJ146" s="262"/>
      <c r="BK146" s="262"/>
      <c r="BL146" s="262"/>
      <c r="BM146" s="262"/>
      <c r="BN146" s="262"/>
      <c r="BO146" s="262"/>
      <c r="BP146" s="262"/>
      <c r="BQ146" s="262"/>
      <c r="BR146" s="262"/>
      <c r="BS146" s="262"/>
      <c r="BT146" s="262"/>
      <c r="BU146" s="262"/>
      <c r="BV146" s="262"/>
      <c r="BW146" s="262"/>
      <c r="BX146" s="262"/>
      <c r="BY146" s="262"/>
      <c r="BZ146" s="262"/>
      <c r="CA146" s="262"/>
      <c r="CB146" s="262"/>
      <c r="CC146" s="262"/>
      <c r="CD146" s="262"/>
      <c r="CE146" s="262"/>
      <c r="CF146" s="262"/>
      <c r="CG146" s="262"/>
      <c r="CH146" s="262"/>
      <c r="CI146" s="262"/>
      <c r="CJ146" s="262"/>
      <c r="CK146" s="262"/>
      <c r="CL146" s="262"/>
      <c r="CM146" s="262"/>
      <c r="CN146" s="262"/>
      <c r="CO146" s="262"/>
      <c r="CP146" s="262"/>
      <c r="CQ146" s="262"/>
      <c r="CR146" s="262"/>
      <c r="CS146" s="262"/>
      <c r="CT146" s="262"/>
      <c r="CU146" s="262"/>
      <c r="CV146" s="262"/>
      <c r="CW146" s="262"/>
      <c r="CX146" s="262"/>
      <c r="CY146" s="262"/>
      <c r="CZ146" s="262"/>
      <c r="DA146" s="262"/>
      <c r="DB146" s="262"/>
      <c r="DC146" s="262"/>
      <c r="DD146" s="262"/>
      <c r="DE146" s="262"/>
      <c r="DF146" s="262"/>
      <c r="DG146" s="262"/>
      <c r="DH146" s="262"/>
      <c r="DI146" s="262"/>
      <c r="DJ146" s="262"/>
      <c r="DK146" s="262"/>
      <c r="DL146" s="262"/>
      <c r="DM146" s="262"/>
      <c r="DN146" s="262"/>
      <c r="DO146" s="262"/>
      <c r="DP146" s="262"/>
      <c r="DQ146" s="262"/>
      <c r="DR146" s="262"/>
      <c r="DS146" s="262"/>
      <c r="DT146" s="262"/>
      <c r="DU146" s="262"/>
      <c r="DV146" s="262"/>
      <c r="DW146" s="262"/>
      <c r="DX146" s="262"/>
      <c r="DY146" s="262"/>
      <c r="DZ146" s="262"/>
      <c r="EA146" s="262"/>
      <c r="EB146" s="262"/>
      <c r="EC146" s="262"/>
      <c r="ED146" s="262"/>
      <c r="EE146" s="262"/>
      <c r="EF146" s="262"/>
      <c r="EG146" s="262"/>
      <c r="EH146" s="262"/>
      <c r="EI146" s="262"/>
      <c r="EJ146" s="262"/>
      <c r="EK146" s="262"/>
      <c r="EL146" s="262"/>
      <c r="EM146" s="262"/>
      <c r="EN146" s="262"/>
      <c r="EO146" s="296"/>
      <c r="ES146" s="239"/>
      <c r="ET146" s="239"/>
      <c r="EU146" s="239"/>
      <c r="EV146" s="239"/>
      <c r="EW146" s="239"/>
      <c r="EX146" s="239"/>
      <c r="EY146" s="239"/>
      <c r="EZ146" s="239"/>
      <c r="FA146" s="239"/>
      <c r="FB146" s="239"/>
      <c r="FC146" s="239"/>
      <c r="FD146" s="239"/>
      <c r="FE146" s="239"/>
      <c r="FF146" s="239"/>
      <c r="FG146" s="239"/>
      <c r="FH146" s="239"/>
      <c r="FI146" s="239"/>
      <c r="FJ146" s="239"/>
      <c r="FK146" s="239"/>
      <c r="FL146" s="239"/>
      <c r="FM146" s="239"/>
      <c r="FN146" s="239"/>
      <c r="FO146" s="239"/>
      <c r="FP146" s="239"/>
      <c r="FQ146" s="239"/>
      <c r="FR146" s="239"/>
      <c r="FS146" s="314"/>
    </row>
    <row r="147" spans="1:175">
      <c r="A147" s="234"/>
      <c r="C147" s="262"/>
      <c r="D147" s="262"/>
      <c r="E147" s="262"/>
      <c r="F147" s="263"/>
      <c r="G147" s="263"/>
      <c r="H147" s="264"/>
      <c r="I147" s="263"/>
      <c r="J147" s="263"/>
      <c r="K147" s="264"/>
      <c r="L147" s="264"/>
      <c r="M147" s="262"/>
      <c r="N147" s="262"/>
      <c r="O147" s="262"/>
      <c r="P147" s="262"/>
      <c r="Q147" s="262"/>
      <c r="R147" s="262"/>
      <c r="S147" s="262"/>
      <c r="T147" s="262"/>
      <c r="U147" s="262"/>
      <c r="V147" s="262"/>
      <c r="W147" s="262"/>
      <c r="X147" s="262"/>
      <c r="Y147" s="262"/>
      <c r="Z147" s="262"/>
      <c r="AA147" s="282"/>
      <c r="AB147" s="282"/>
      <c r="AC147" s="262"/>
      <c r="AD147" s="262"/>
      <c r="AE147" s="262"/>
      <c r="AF147" s="262"/>
      <c r="AG147" s="262"/>
      <c r="AH147" s="262"/>
      <c r="AI147" s="262"/>
      <c r="AJ147" s="262"/>
      <c r="AK147" s="262"/>
      <c r="AL147" s="262"/>
      <c r="AM147" s="262"/>
      <c r="AN147" s="262"/>
      <c r="AO147" s="262"/>
      <c r="AP147" s="262"/>
      <c r="AQ147" s="262"/>
      <c r="AR147" s="262"/>
      <c r="AS147" s="262"/>
      <c r="AT147" s="262"/>
      <c r="AU147" s="262"/>
      <c r="AV147" s="262"/>
      <c r="AW147" s="262"/>
      <c r="AX147" s="262"/>
      <c r="AY147" s="262"/>
      <c r="AZ147" s="262"/>
      <c r="BA147" s="262"/>
      <c r="BB147" s="262"/>
      <c r="BC147" s="262"/>
      <c r="BD147" s="262"/>
      <c r="BE147" s="262"/>
      <c r="BF147" s="262"/>
      <c r="BG147" s="262"/>
      <c r="BH147" s="262"/>
      <c r="BI147" s="262"/>
      <c r="BJ147" s="262"/>
      <c r="BK147" s="262"/>
      <c r="BL147" s="262"/>
      <c r="BM147" s="262"/>
      <c r="BN147" s="262"/>
      <c r="BO147" s="262"/>
      <c r="BP147" s="262"/>
      <c r="BQ147" s="262"/>
      <c r="BR147" s="262"/>
      <c r="BS147" s="262"/>
      <c r="BT147" s="262"/>
      <c r="BU147" s="262"/>
      <c r="BV147" s="262"/>
      <c r="BW147" s="262"/>
      <c r="BX147" s="262"/>
      <c r="BY147" s="262"/>
      <c r="BZ147" s="262"/>
      <c r="CA147" s="262"/>
      <c r="CB147" s="262"/>
      <c r="CC147" s="262"/>
      <c r="CD147" s="262"/>
      <c r="CE147" s="262"/>
      <c r="CF147" s="262"/>
      <c r="CG147" s="262"/>
      <c r="CH147" s="262"/>
      <c r="CI147" s="262"/>
      <c r="CJ147" s="262"/>
      <c r="CK147" s="262"/>
      <c r="CL147" s="262"/>
      <c r="CM147" s="262"/>
      <c r="CN147" s="262"/>
      <c r="CO147" s="262"/>
      <c r="CP147" s="262"/>
      <c r="CQ147" s="262"/>
      <c r="CR147" s="262"/>
      <c r="CS147" s="262"/>
      <c r="CT147" s="262"/>
      <c r="CU147" s="262"/>
      <c r="CV147" s="262"/>
      <c r="CW147" s="262"/>
      <c r="CX147" s="262"/>
      <c r="CY147" s="262"/>
      <c r="CZ147" s="262"/>
      <c r="DA147" s="262"/>
      <c r="DB147" s="262"/>
      <c r="DC147" s="262"/>
      <c r="DD147" s="262"/>
      <c r="DE147" s="262"/>
      <c r="DF147" s="262"/>
      <c r="DG147" s="262"/>
      <c r="DH147" s="262"/>
      <c r="DI147" s="262"/>
      <c r="DJ147" s="262"/>
      <c r="DK147" s="262"/>
      <c r="DL147" s="262"/>
      <c r="DM147" s="262"/>
      <c r="DN147" s="262"/>
      <c r="DO147" s="262"/>
      <c r="DP147" s="262"/>
      <c r="DQ147" s="262"/>
      <c r="DR147" s="262"/>
      <c r="DS147" s="262"/>
      <c r="DT147" s="262"/>
      <c r="DU147" s="262"/>
      <c r="DV147" s="262"/>
      <c r="DW147" s="262"/>
      <c r="DX147" s="262"/>
      <c r="DY147" s="262"/>
      <c r="DZ147" s="262"/>
      <c r="EA147" s="262"/>
      <c r="EB147" s="262"/>
      <c r="EC147" s="262"/>
      <c r="ED147" s="262"/>
      <c r="EE147" s="262"/>
      <c r="EF147" s="262"/>
      <c r="EG147" s="262"/>
      <c r="EH147" s="262"/>
      <c r="EI147" s="262"/>
      <c r="EJ147" s="262"/>
      <c r="EK147" s="262"/>
      <c r="EL147" s="262"/>
      <c r="EM147" s="262"/>
      <c r="EN147" s="262"/>
      <c r="EO147" s="296"/>
      <c r="ES147" s="239"/>
      <c r="ET147" s="239"/>
      <c r="EU147" s="239"/>
      <c r="EV147" s="239"/>
      <c r="EW147" s="239"/>
      <c r="EX147" s="239"/>
      <c r="EY147" s="239"/>
      <c r="EZ147" s="239"/>
      <c r="FA147" s="239"/>
      <c r="FB147" s="239"/>
      <c r="FC147" s="239"/>
      <c r="FD147" s="239"/>
      <c r="FE147" s="239"/>
      <c r="FF147" s="239"/>
      <c r="FG147" s="239"/>
      <c r="FH147" s="239"/>
      <c r="FI147" s="239"/>
      <c r="FJ147" s="239"/>
      <c r="FK147" s="239"/>
      <c r="FL147" s="239"/>
      <c r="FM147" s="239"/>
      <c r="FN147" s="239"/>
      <c r="FO147" s="239"/>
      <c r="FP147" s="239"/>
      <c r="FQ147" s="239"/>
      <c r="FR147" s="239"/>
      <c r="FS147" s="314"/>
    </row>
    <row r="148" spans="1:175">
      <c r="A148" s="234"/>
      <c r="C148" s="262"/>
      <c r="D148" s="262"/>
      <c r="E148" s="262"/>
      <c r="F148" s="263"/>
      <c r="G148" s="263"/>
      <c r="H148" s="264"/>
      <c r="I148" s="263"/>
      <c r="J148" s="263"/>
      <c r="K148" s="264"/>
      <c r="L148" s="264"/>
      <c r="M148" s="262"/>
      <c r="N148" s="262"/>
      <c r="O148" s="262"/>
      <c r="P148" s="262"/>
      <c r="Q148" s="262"/>
      <c r="R148" s="262"/>
      <c r="S148" s="262"/>
      <c r="T148" s="262"/>
      <c r="U148" s="262"/>
      <c r="V148" s="262"/>
      <c r="W148" s="262"/>
      <c r="X148" s="262"/>
      <c r="Y148" s="262"/>
      <c r="Z148" s="262"/>
      <c r="AA148" s="282"/>
      <c r="AB148" s="282"/>
      <c r="AC148" s="262"/>
      <c r="AD148" s="262"/>
      <c r="AE148" s="262"/>
      <c r="AF148" s="262"/>
      <c r="AG148" s="262"/>
      <c r="AH148" s="262"/>
      <c r="AI148" s="262"/>
      <c r="AJ148" s="262"/>
      <c r="AK148" s="262"/>
      <c r="AL148" s="262"/>
      <c r="AM148" s="262"/>
      <c r="AN148" s="262"/>
      <c r="AO148" s="262"/>
      <c r="AP148" s="262"/>
      <c r="AQ148" s="262"/>
      <c r="AR148" s="262"/>
      <c r="AS148" s="262"/>
      <c r="AT148" s="262"/>
      <c r="AU148" s="262"/>
      <c r="AV148" s="262"/>
      <c r="AW148" s="262"/>
      <c r="AX148" s="262"/>
      <c r="AY148" s="262"/>
      <c r="AZ148" s="262"/>
      <c r="BA148" s="262"/>
      <c r="BB148" s="262"/>
      <c r="BC148" s="262"/>
      <c r="BD148" s="262"/>
      <c r="BE148" s="262"/>
      <c r="BF148" s="262"/>
      <c r="BG148" s="262"/>
      <c r="BH148" s="262"/>
      <c r="BI148" s="262"/>
      <c r="BJ148" s="262"/>
      <c r="BK148" s="262"/>
      <c r="BL148" s="262"/>
      <c r="BM148" s="262"/>
      <c r="BN148" s="262"/>
      <c r="BO148" s="262"/>
      <c r="BP148" s="262"/>
      <c r="BQ148" s="262"/>
      <c r="BR148" s="262"/>
      <c r="BS148" s="262"/>
      <c r="BT148" s="262"/>
      <c r="BU148" s="262"/>
      <c r="BV148" s="262"/>
      <c r="BW148" s="262"/>
      <c r="BX148" s="262"/>
      <c r="BY148" s="262"/>
      <c r="BZ148" s="262"/>
      <c r="CA148" s="262"/>
      <c r="CB148" s="262"/>
      <c r="CC148" s="262"/>
      <c r="CD148" s="262"/>
      <c r="CE148" s="262"/>
      <c r="CF148" s="262"/>
      <c r="CG148" s="262"/>
      <c r="CH148" s="262"/>
      <c r="CI148" s="262"/>
      <c r="CJ148" s="262"/>
      <c r="CK148" s="262"/>
      <c r="CL148" s="262"/>
      <c r="CM148" s="262"/>
      <c r="CN148" s="262"/>
      <c r="CO148" s="262"/>
      <c r="CP148" s="262"/>
      <c r="CQ148" s="262"/>
      <c r="CR148" s="262"/>
      <c r="CS148" s="262"/>
      <c r="CT148" s="262"/>
      <c r="CU148" s="262"/>
      <c r="CV148" s="262"/>
      <c r="CW148" s="262"/>
      <c r="CX148" s="262"/>
      <c r="CY148" s="262"/>
      <c r="CZ148" s="262"/>
      <c r="DA148" s="262"/>
      <c r="DB148" s="262"/>
      <c r="DC148" s="262"/>
      <c r="DD148" s="262"/>
      <c r="DE148" s="262"/>
      <c r="DF148" s="262"/>
      <c r="DG148" s="262"/>
      <c r="DH148" s="262"/>
      <c r="DI148" s="262"/>
      <c r="DJ148" s="262"/>
      <c r="DK148" s="262"/>
      <c r="DL148" s="262"/>
      <c r="DM148" s="262"/>
      <c r="DN148" s="262"/>
      <c r="DO148" s="262"/>
      <c r="DP148" s="262"/>
      <c r="DQ148" s="262"/>
      <c r="DR148" s="262"/>
      <c r="DS148" s="262"/>
      <c r="DT148" s="262"/>
      <c r="DU148" s="262"/>
      <c r="DV148" s="262"/>
      <c r="DW148" s="262"/>
      <c r="DX148" s="262"/>
      <c r="DY148" s="262"/>
      <c r="DZ148" s="262"/>
      <c r="EA148" s="262"/>
      <c r="EB148" s="262"/>
      <c r="EC148" s="262"/>
      <c r="ED148" s="262"/>
      <c r="EE148" s="262"/>
      <c r="EF148" s="262"/>
      <c r="EG148" s="262"/>
      <c r="EH148" s="262"/>
      <c r="EI148" s="262"/>
      <c r="EJ148" s="262"/>
      <c r="EK148" s="262"/>
      <c r="EL148" s="262"/>
      <c r="EM148" s="262"/>
      <c r="EN148" s="262"/>
      <c r="EO148" s="296"/>
      <c r="ES148" s="239"/>
      <c r="ET148" s="239"/>
      <c r="EU148" s="239"/>
      <c r="EV148" s="239"/>
      <c r="EW148" s="239"/>
      <c r="EX148" s="239"/>
      <c r="EY148" s="239"/>
      <c r="EZ148" s="239"/>
      <c r="FA148" s="239"/>
      <c r="FB148" s="239"/>
      <c r="FC148" s="239"/>
      <c r="FD148" s="239"/>
      <c r="FE148" s="239"/>
      <c r="FF148" s="239"/>
      <c r="FG148" s="239"/>
      <c r="FH148" s="239"/>
      <c r="FI148" s="239"/>
      <c r="FJ148" s="239"/>
      <c r="FK148" s="239"/>
      <c r="FL148" s="239"/>
      <c r="FM148" s="239"/>
      <c r="FN148" s="239"/>
      <c r="FO148" s="239"/>
      <c r="FP148" s="239"/>
      <c r="FQ148" s="239"/>
      <c r="FR148" s="239"/>
      <c r="FS148" s="314"/>
    </row>
    <row r="149" spans="1:175">
      <c r="A149" s="234"/>
      <c r="C149" s="262"/>
      <c r="D149" s="262"/>
      <c r="E149" s="262"/>
      <c r="F149" s="263"/>
      <c r="G149" s="263"/>
      <c r="H149" s="264"/>
      <c r="I149" s="263"/>
      <c r="J149" s="263"/>
      <c r="K149" s="264"/>
      <c r="L149" s="264"/>
      <c r="M149" s="262"/>
      <c r="N149" s="262"/>
      <c r="O149" s="262"/>
      <c r="P149" s="262"/>
      <c r="Q149" s="262"/>
      <c r="R149" s="262"/>
      <c r="S149" s="262"/>
      <c r="T149" s="262"/>
      <c r="U149" s="262"/>
      <c r="V149" s="262"/>
      <c r="W149" s="262"/>
      <c r="X149" s="262"/>
      <c r="Y149" s="262"/>
      <c r="Z149" s="262"/>
      <c r="AA149" s="282"/>
      <c r="AB149" s="282"/>
      <c r="AC149" s="262"/>
      <c r="AD149" s="262"/>
      <c r="AE149" s="262"/>
      <c r="AF149" s="262"/>
      <c r="AG149" s="262"/>
      <c r="AH149" s="262"/>
      <c r="AI149" s="262"/>
      <c r="AJ149" s="262"/>
      <c r="AK149" s="262"/>
      <c r="AL149" s="262"/>
      <c r="AM149" s="262"/>
      <c r="AN149" s="262"/>
      <c r="AO149" s="262"/>
      <c r="AP149" s="262"/>
      <c r="AQ149" s="262"/>
      <c r="AR149" s="262"/>
      <c r="AS149" s="262"/>
      <c r="AT149" s="262"/>
      <c r="AU149" s="262"/>
      <c r="AV149" s="262"/>
      <c r="AW149" s="262"/>
      <c r="AX149" s="262"/>
      <c r="AY149" s="262"/>
      <c r="AZ149" s="262"/>
      <c r="BA149" s="262"/>
      <c r="BB149" s="262"/>
      <c r="BC149" s="262"/>
      <c r="BD149" s="262"/>
      <c r="BE149" s="262"/>
      <c r="BF149" s="262"/>
      <c r="BG149" s="262"/>
      <c r="BH149" s="262"/>
      <c r="BI149" s="262"/>
      <c r="BJ149" s="262"/>
      <c r="BK149" s="262"/>
      <c r="BL149" s="262"/>
      <c r="BM149" s="262"/>
      <c r="BN149" s="262"/>
      <c r="BO149" s="262"/>
      <c r="BP149" s="262"/>
      <c r="BQ149" s="262"/>
      <c r="BR149" s="262"/>
      <c r="BS149" s="262"/>
      <c r="BT149" s="262"/>
      <c r="BU149" s="262"/>
      <c r="BV149" s="262"/>
      <c r="BW149" s="262"/>
      <c r="BX149" s="262"/>
      <c r="BY149" s="262"/>
      <c r="BZ149" s="262"/>
      <c r="CA149" s="262"/>
      <c r="CB149" s="262"/>
      <c r="CC149" s="262"/>
      <c r="CD149" s="262"/>
      <c r="CE149" s="262"/>
      <c r="CF149" s="262"/>
      <c r="CG149" s="262"/>
      <c r="CH149" s="262"/>
      <c r="CI149" s="262"/>
      <c r="CJ149" s="262"/>
      <c r="CK149" s="262"/>
      <c r="CL149" s="262"/>
      <c r="CM149" s="262"/>
      <c r="CN149" s="262"/>
      <c r="CO149" s="262"/>
      <c r="CP149" s="262"/>
      <c r="CQ149" s="262"/>
      <c r="CR149" s="262"/>
      <c r="CS149" s="262"/>
      <c r="CT149" s="262"/>
      <c r="CU149" s="262"/>
      <c r="CV149" s="262"/>
      <c r="CW149" s="262"/>
      <c r="CX149" s="262"/>
      <c r="CY149" s="262"/>
      <c r="CZ149" s="262"/>
      <c r="DA149" s="262"/>
      <c r="DB149" s="262"/>
      <c r="DC149" s="262"/>
      <c r="DD149" s="262"/>
      <c r="DE149" s="262"/>
      <c r="DF149" s="262"/>
      <c r="DG149" s="262"/>
      <c r="DH149" s="262"/>
      <c r="DI149" s="262"/>
      <c r="DJ149" s="262"/>
      <c r="DK149" s="262"/>
      <c r="DL149" s="262"/>
      <c r="DM149" s="262"/>
      <c r="DN149" s="262"/>
      <c r="DO149" s="262"/>
      <c r="DP149" s="262"/>
      <c r="DQ149" s="262"/>
      <c r="DR149" s="262"/>
      <c r="DS149" s="262"/>
      <c r="DT149" s="262"/>
      <c r="DU149" s="262"/>
      <c r="DV149" s="262"/>
      <c r="DW149" s="262"/>
      <c r="DX149" s="262"/>
      <c r="DY149" s="262"/>
      <c r="DZ149" s="262"/>
      <c r="EA149" s="262"/>
      <c r="EB149" s="262"/>
      <c r="EC149" s="262"/>
      <c r="ED149" s="262"/>
      <c r="EE149" s="262"/>
      <c r="EF149" s="262"/>
      <c r="EG149" s="262"/>
      <c r="EH149" s="262"/>
      <c r="EI149" s="262"/>
      <c r="EJ149" s="262"/>
      <c r="EK149" s="262"/>
      <c r="EL149" s="262"/>
      <c r="EM149" s="262"/>
      <c r="EN149" s="262"/>
      <c r="EO149" s="296"/>
      <c r="ES149" s="239"/>
      <c r="ET149" s="239"/>
      <c r="EU149" s="239"/>
      <c r="EV149" s="239"/>
      <c r="EW149" s="239"/>
      <c r="EX149" s="239"/>
      <c r="EY149" s="239"/>
      <c r="EZ149" s="239"/>
      <c r="FA149" s="239"/>
      <c r="FB149" s="239"/>
      <c r="FC149" s="239"/>
      <c r="FD149" s="239"/>
      <c r="FE149" s="239"/>
      <c r="FF149" s="239"/>
      <c r="FG149" s="239"/>
      <c r="FH149" s="239"/>
      <c r="FI149" s="239"/>
      <c r="FJ149" s="239"/>
      <c r="FK149" s="239"/>
      <c r="FL149" s="239"/>
      <c r="FM149" s="239"/>
      <c r="FN149" s="239"/>
      <c r="FO149" s="239"/>
      <c r="FP149" s="239"/>
      <c r="FQ149" s="239"/>
      <c r="FR149" s="239"/>
      <c r="FS149" s="314"/>
    </row>
    <row r="150" spans="1:175">
      <c r="A150" s="234"/>
      <c r="C150" s="262"/>
      <c r="D150" s="262"/>
      <c r="E150" s="262"/>
      <c r="F150" s="263"/>
      <c r="G150" s="263"/>
      <c r="H150" s="264"/>
      <c r="I150" s="263"/>
      <c r="J150" s="263"/>
      <c r="K150" s="264"/>
      <c r="L150" s="264"/>
      <c r="M150" s="262"/>
      <c r="N150" s="262"/>
      <c r="O150" s="262"/>
      <c r="P150" s="262"/>
      <c r="Q150" s="262"/>
      <c r="R150" s="262"/>
      <c r="S150" s="262"/>
      <c r="T150" s="262"/>
      <c r="U150" s="262"/>
      <c r="V150" s="262"/>
      <c r="W150" s="262"/>
      <c r="X150" s="262"/>
      <c r="Y150" s="262"/>
      <c r="Z150" s="262"/>
      <c r="AA150" s="282"/>
      <c r="AB150" s="282"/>
      <c r="AC150" s="262"/>
      <c r="AD150" s="262"/>
      <c r="AE150" s="262"/>
      <c r="AF150" s="262"/>
      <c r="AG150" s="262"/>
      <c r="AH150" s="262"/>
      <c r="AI150" s="262"/>
      <c r="AJ150" s="262"/>
      <c r="AK150" s="262"/>
      <c r="AL150" s="262"/>
      <c r="AM150" s="262"/>
      <c r="AN150" s="262"/>
      <c r="AO150" s="262"/>
      <c r="AP150" s="262"/>
      <c r="AQ150" s="262"/>
      <c r="AR150" s="262"/>
      <c r="AS150" s="262"/>
      <c r="AT150" s="262"/>
      <c r="AU150" s="262"/>
      <c r="AV150" s="262"/>
      <c r="AW150" s="262"/>
      <c r="AX150" s="262"/>
      <c r="AY150" s="262"/>
      <c r="AZ150" s="262"/>
      <c r="BA150" s="262"/>
      <c r="BB150" s="262"/>
      <c r="BC150" s="262"/>
      <c r="BD150" s="262"/>
      <c r="BE150" s="262"/>
      <c r="BF150" s="262"/>
      <c r="BG150" s="262"/>
      <c r="BH150" s="262"/>
      <c r="BI150" s="262"/>
      <c r="BJ150" s="262"/>
      <c r="BK150" s="262"/>
      <c r="BL150" s="262"/>
      <c r="BM150" s="262"/>
      <c r="BN150" s="262"/>
      <c r="BO150" s="262"/>
      <c r="BP150" s="262"/>
      <c r="BQ150" s="262"/>
      <c r="BR150" s="262"/>
      <c r="BS150" s="262"/>
      <c r="BT150" s="262"/>
      <c r="BU150" s="262"/>
      <c r="BV150" s="262"/>
      <c r="BW150" s="262"/>
      <c r="BX150" s="262"/>
      <c r="BY150" s="262"/>
      <c r="BZ150" s="262"/>
      <c r="CA150" s="262"/>
      <c r="CB150" s="262"/>
      <c r="CC150" s="262"/>
      <c r="CD150" s="262"/>
      <c r="CE150" s="262"/>
      <c r="CF150" s="262"/>
      <c r="CG150" s="262"/>
      <c r="CH150" s="262"/>
      <c r="CI150" s="262"/>
      <c r="CJ150" s="262"/>
      <c r="CK150" s="262"/>
      <c r="CL150" s="262"/>
      <c r="CM150" s="262"/>
      <c r="CN150" s="262"/>
      <c r="CO150" s="262"/>
      <c r="CP150" s="262"/>
      <c r="CQ150" s="262"/>
      <c r="CR150" s="262"/>
      <c r="CS150" s="262"/>
      <c r="CT150" s="262"/>
      <c r="CU150" s="262"/>
      <c r="CV150" s="262"/>
      <c r="CW150" s="262"/>
      <c r="CX150" s="262"/>
      <c r="CY150" s="262"/>
      <c r="CZ150" s="262"/>
      <c r="DA150" s="262"/>
      <c r="DB150" s="262"/>
      <c r="DC150" s="262"/>
      <c r="DD150" s="262"/>
      <c r="DE150" s="262"/>
      <c r="DF150" s="262"/>
      <c r="DG150" s="262"/>
      <c r="DH150" s="262"/>
      <c r="DI150" s="262"/>
      <c r="DJ150" s="262"/>
      <c r="DK150" s="262"/>
      <c r="DL150" s="262"/>
      <c r="DM150" s="262"/>
      <c r="DN150" s="262"/>
      <c r="DO150" s="262"/>
      <c r="DP150" s="262"/>
      <c r="DQ150" s="262"/>
      <c r="DR150" s="262"/>
      <c r="DS150" s="262"/>
      <c r="DT150" s="262"/>
      <c r="DU150" s="262"/>
      <c r="DV150" s="262"/>
      <c r="DW150" s="262"/>
      <c r="DX150" s="262"/>
      <c r="DY150" s="262"/>
      <c r="DZ150" s="262"/>
      <c r="EA150" s="262"/>
      <c r="EB150" s="262"/>
      <c r="EC150" s="262"/>
      <c r="ED150" s="262"/>
      <c r="EE150" s="262"/>
      <c r="EF150" s="262"/>
      <c r="EG150" s="262"/>
      <c r="EH150" s="262"/>
      <c r="EI150" s="262"/>
      <c r="EJ150" s="262"/>
      <c r="EK150" s="262"/>
      <c r="EL150" s="262"/>
      <c r="EM150" s="262"/>
      <c r="EN150" s="262"/>
      <c r="EO150" s="296"/>
      <c r="ES150" s="239"/>
      <c r="ET150" s="239"/>
      <c r="EU150" s="239"/>
      <c r="EV150" s="239"/>
      <c r="EW150" s="239"/>
      <c r="EX150" s="239"/>
      <c r="EY150" s="239"/>
      <c r="EZ150" s="239"/>
      <c r="FA150" s="239"/>
      <c r="FB150" s="239"/>
      <c r="FC150" s="239"/>
      <c r="FD150" s="239"/>
      <c r="FE150" s="239"/>
      <c r="FF150" s="239"/>
      <c r="FG150" s="239"/>
      <c r="FH150" s="239"/>
      <c r="FI150" s="239"/>
      <c r="FJ150" s="239"/>
      <c r="FK150" s="239"/>
      <c r="FL150" s="239"/>
      <c r="FM150" s="239"/>
      <c r="FN150" s="239"/>
      <c r="FO150" s="239"/>
      <c r="FP150" s="239"/>
      <c r="FQ150" s="239"/>
      <c r="FR150" s="239"/>
      <c r="FS150" s="314"/>
    </row>
    <row r="151" spans="1:175">
      <c r="A151" s="234"/>
      <c r="C151" s="262"/>
      <c r="D151" s="262"/>
      <c r="E151" s="262"/>
      <c r="F151" s="263"/>
      <c r="G151" s="263"/>
      <c r="H151" s="264"/>
      <c r="I151" s="263"/>
      <c r="J151" s="263"/>
      <c r="K151" s="264"/>
      <c r="L151" s="264"/>
      <c r="M151" s="262"/>
      <c r="N151" s="262"/>
      <c r="O151" s="262"/>
      <c r="P151" s="262"/>
      <c r="Q151" s="262"/>
      <c r="R151" s="262"/>
      <c r="S151" s="262"/>
      <c r="T151" s="262"/>
      <c r="U151" s="262"/>
      <c r="V151" s="262"/>
      <c r="W151" s="262"/>
      <c r="X151" s="262"/>
      <c r="Y151" s="262"/>
      <c r="Z151" s="262"/>
      <c r="AA151" s="282"/>
      <c r="AB151" s="282"/>
      <c r="AC151" s="262"/>
      <c r="AD151" s="262"/>
      <c r="AE151" s="262"/>
      <c r="AF151" s="262"/>
      <c r="AG151" s="262"/>
      <c r="AH151" s="262"/>
      <c r="AI151" s="262"/>
      <c r="AJ151" s="262"/>
      <c r="AK151" s="262"/>
      <c r="AL151" s="262"/>
      <c r="AM151" s="262"/>
      <c r="AN151" s="262"/>
      <c r="AO151" s="262"/>
      <c r="AP151" s="262"/>
      <c r="AQ151" s="262"/>
      <c r="AR151" s="262"/>
      <c r="AS151" s="262"/>
      <c r="AT151" s="262"/>
      <c r="AU151" s="262"/>
      <c r="AV151" s="262"/>
      <c r="AW151" s="262"/>
      <c r="AX151" s="262"/>
      <c r="AY151" s="262"/>
      <c r="AZ151" s="262"/>
      <c r="BA151" s="262"/>
      <c r="BB151" s="262"/>
      <c r="BC151" s="262"/>
      <c r="BD151" s="262"/>
      <c r="BE151" s="262"/>
      <c r="BF151" s="262"/>
      <c r="BG151" s="262"/>
      <c r="BH151" s="262"/>
      <c r="BI151" s="262"/>
      <c r="BJ151" s="262"/>
      <c r="BK151" s="262"/>
      <c r="BL151" s="262"/>
      <c r="BM151" s="262"/>
      <c r="BN151" s="262"/>
      <c r="BO151" s="262"/>
      <c r="BP151" s="262"/>
      <c r="BQ151" s="262"/>
      <c r="BR151" s="262"/>
      <c r="BS151" s="262"/>
      <c r="BT151" s="262"/>
      <c r="BU151" s="262"/>
      <c r="BV151" s="262"/>
      <c r="BW151" s="262"/>
      <c r="BX151" s="262"/>
      <c r="BY151" s="262"/>
      <c r="BZ151" s="262"/>
      <c r="CA151" s="262"/>
      <c r="CB151" s="262"/>
      <c r="CC151" s="262"/>
      <c r="CD151" s="262"/>
      <c r="CE151" s="262"/>
      <c r="CF151" s="262"/>
      <c r="CG151" s="262"/>
      <c r="CH151" s="262"/>
      <c r="CI151" s="262"/>
      <c r="CJ151" s="262"/>
      <c r="CK151" s="262"/>
      <c r="CL151" s="262"/>
      <c r="CM151" s="262"/>
      <c r="CN151" s="262"/>
      <c r="CO151" s="262"/>
      <c r="CP151" s="262"/>
      <c r="CQ151" s="262"/>
      <c r="CR151" s="262"/>
      <c r="CS151" s="262"/>
      <c r="CT151" s="262"/>
      <c r="CU151" s="262"/>
      <c r="CV151" s="262"/>
      <c r="CW151" s="262"/>
      <c r="CX151" s="262"/>
      <c r="CY151" s="262"/>
      <c r="CZ151" s="262"/>
      <c r="DA151" s="262"/>
      <c r="DB151" s="262"/>
      <c r="DC151" s="262"/>
      <c r="DD151" s="262"/>
      <c r="DE151" s="262"/>
      <c r="DF151" s="262"/>
      <c r="DG151" s="262"/>
      <c r="DH151" s="262"/>
      <c r="DI151" s="262"/>
      <c r="DJ151" s="262"/>
      <c r="DK151" s="262"/>
      <c r="DL151" s="262"/>
      <c r="DM151" s="262"/>
      <c r="DN151" s="262"/>
      <c r="DO151" s="262"/>
      <c r="DP151" s="262"/>
      <c r="DQ151" s="262"/>
      <c r="DR151" s="262"/>
      <c r="DS151" s="262"/>
      <c r="DT151" s="262"/>
      <c r="DU151" s="262"/>
      <c r="DV151" s="262"/>
      <c r="DW151" s="262"/>
      <c r="DX151" s="262"/>
      <c r="DY151" s="262"/>
      <c r="DZ151" s="262"/>
      <c r="EA151" s="262"/>
      <c r="EB151" s="262"/>
      <c r="EC151" s="262"/>
      <c r="ED151" s="262"/>
      <c r="EE151" s="262"/>
      <c r="EF151" s="262"/>
      <c r="EG151" s="262"/>
      <c r="EH151" s="262"/>
      <c r="EI151" s="262"/>
      <c r="EJ151" s="262"/>
      <c r="EK151" s="262"/>
      <c r="EL151" s="262"/>
      <c r="EM151" s="262"/>
      <c r="EN151" s="262"/>
      <c r="EO151" s="296"/>
      <c r="ES151" s="239"/>
      <c r="ET151" s="239"/>
      <c r="EU151" s="239"/>
      <c r="EV151" s="239"/>
      <c r="EW151" s="239"/>
      <c r="EX151" s="239"/>
      <c r="EY151" s="239"/>
      <c r="EZ151" s="239"/>
      <c r="FA151" s="239"/>
      <c r="FB151" s="239"/>
      <c r="FC151" s="239"/>
      <c r="FD151" s="239"/>
      <c r="FE151" s="239"/>
      <c r="FF151" s="239"/>
      <c r="FG151" s="239"/>
      <c r="FH151" s="239"/>
      <c r="FI151" s="239"/>
      <c r="FJ151" s="239"/>
      <c r="FK151" s="239"/>
      <c r="FL151" s="239"/>
      <c r="FM151" s="239"/>
      <c r="FN151" s="239"/>
      <c r="FO151" s="239"/>
      <c r="FP151" s="239"/>
      <c r="FQ151" s="239"/>
      <c r="FR151" s="239"/>
      <c r="FS151" s="314"/>
    </row>
    <row r="152" spans="1:175">
      <c r="A152" s="234"/>
      <c r="C152" s="262"/>
      <c r="D152" s="262"/>
      <c r="E152" s="262"/>
      <c r="F152" s="263"/>
      <c r="G152" s="263"/>
      <c r="H152" s="264"/>
      <c r="I152" s="263"/>
      <c r="J152" s="263"/>
      <c r="K152" s="264"/>
      <c r="L152" s="264"/>
      <c r="M152" s="262"/>
      <c r="N152" s="262"/>
      <c r="O152" s="262"/>
      <c r="P152" s="262"/>
      <c r="Q152" s="262"/>
      <c r="R152" s="262"/>
      <c r="S152" s="262"/>
      <c r="T152" s="262"/>
      <c r="U152" s="262"/>
      <c r="V152" s="262"/>
      <c r="W152" s="262"/>
      <c r="X152" s="262"/>
      <c r="Y152" s="262"/>
      <c r="Z152" s="262"/>
      <c r="AA152" s="282"/>
      <c r="AB152" s="282"/>
      <c r="AC152" s="262"/>
      <c r="AD152" s="262"/>
      <c r="AE152" s="262"/>
      <c r="AF152" s="262"/>
      <c r="AG152" s="262"/>
      <c r="AH152" s="262"/>
      <c r="AI152" s="262"/>
      <c r="AJ152" s="262"/>
      <c r="AK152" s="262"/>
      <c r="AL152" s="262"/>
      <c r="AM152" s="262"/>
      <c r="AN152" s="262"/>
      <c r="AO152" s="262"/>
      <c r="AP152" s="262"/>
      <c r="AQ152" s="262"/>
      <c r="AR152" s="262"/>
      <c r="AS152" s="262"/>
      <c r="AT152" s="262"/>
      <c r="AU152" s="262"/>
      <c r="AV152" s="262"/>
      <c r="AW152" s="262"/>
      <c r="AX152" s="262"/>
      <c r="AY152" s="262"/>
      <c r="AZ152" s="262"/>
      <c r="BA152" s="262"/>
      <c r="BB152" s="262"/>
      <c r="BC152" s="262"/>
      <c r="BD152" s="262"/>
      <c r="BE152" s="262"/>
      <c r="BF152" s="262"/>
      <c r="BG152" s="262"/>
      <c r="BH152" s="262"/>
      <c r="BI152" s="262"/>
      <c r="BJ152" s="262"/>
      <c r="BK152" s="262"/>
      <c r="BL152" s="262"/>
      <c r="BM152" s="262"/>
      <c r="BN152" s="262"/>
      <c r="BO152" s="262"/>
      <c r="BP152" s="262"/>
      <c r="BQ152" s="262"/>
      <c r="BR152" s="262"/>
      <c r="BS152" s="262"/>
      <c r="BT152" s="262"/>
      <c r="BU152" s="262"/>
      <c r="BV152" s="262"/>
      <c r="BW152" s="262"/>
      <c r="BX152" s="262"/>
      <c r="BY152" s="262"/>
      <c r="BZ152" s="262"/>
      <c r="CA152" s="262"/>
      <c r="CB152" s="262"/>
      <c r="CC152" s="262"/>
      <c r="CD152" s="262"/>
      <c r="CE152" s="262"/>
      <c r="CF152" s="262"/>
      <c r="CG152" s="262"/>
      <c r="CH152" s="262"/>
      <c r="CI152" s="262"/>
      <c r="CJ152" s="262"/>
      <c r="CK152" s="262"/>
      <c r="CL152" s="262"/>
      <c r="CM152" s="262"/>
      <c r="CN152" s="262"/>
      <c r="CO152" s="262"/>
      <c r="CP152" s="262"/>
      <c r="CQ152" s="262"/>
      <c r="CR152" s="262"/>
      <c r="CS152" s="262"/>
      <c r="CT152" s="262"/>
      <c r="CU152" s="262"/>
      <c r="CV152" s="262"/>
      <c r="CW152" s="262"/>
      <c r="CX152" s="262"/>
      <c r="CY152" s="262"/>
      <c r="CZ152" s="262"/>
      <c r="DA152" s="262"/>
      <c r="DB152" s="262"/>
      <c r="DC152" s="262"/>
      <c r="DD152" s="262"/>
      <c r="DE152" s="262"/>
      <c r="DF152" s="262"/>
      <c r="DG152" s="262"/>
      <c r="DH152" s="262"/>
      <c r="DI152" s="262"/>
      <c r="DJ152" s="262"/>
      <c r="DK152" s="262"/>
      <c r="DL152" s="262"/>
      <c r="DM152" s="262"/>
      <c r="DN152" s="262"/>
      <c r="DO152" s="262"/>
      <c r="DP152" s="262"/>
      <c r="DQ152" s="262"/>
      <c r="DR152" s="262"/>
      <c r="DS152" s="262"/>
      <c r="DT152" s="262"/>
      <c r="DU152" s="262"/>
      <c r="DV152" s="262"/>
      <c r="DW152" s="262"/>
      <c r="DX152" s="262"/>
      <c r="DY152" s="262"/>
      <c r="DZ152" s="262"/>
      <c r="EA152" s="262"/>
      <c r="EB152" s="262"/>
      <c r="EC152" s="262"/>
      <c r="ED152" s="262"/>
      <c r="EE152" s="262"/>
      <c r="EF152" s="262"/>
      <c r="EG152" s="262"/>
      <c r="EH152" s="262"/>
      <c r="EI152" s="262"/>
      <c r="EJ152" s="262"/>
      <c r="EK152" s="262"/>
      <c r="EL152" s="262"/>
      <c r="EM152" s="262"/>
      <c r="EN152" s="262"/>
      <c r="EO152" s="296"/>
      <c r="ES152" s="239"/>
      <c r="ET152" s="239"/>
      <c r="EU152" s="239"/>
      <c r="EV152" s="239"/>
      <c r="EW152" s="239"/>
      <c r="EX152" s="239"/>
      <c r="EY152" s="239"/>
      <c r="EZ152" s="239"/>
      <c r="FA152" s="239"/>
      <c r="FB152" s="239"/>
      <c r="FC152" s="239"/>
      <c r="FD152" s="239"/>
      <c r="FE152" s="239"/>
      <c r="FF152" s="239"/>
      <c r="FG152" s="239"/>
      <c r="FH152" s="239"/>
      <c r="FI152" s="239"/>
      <c r="FJ152" s="239"/>
      <c r="FK152" s="239"/>
      <c r="FL152" s="239"/>
      <c r="FM152" s="239"/>
      <c r="FN152" s="239"/>
      <c r="FO152" s="239"/>
      <c r="FP152" s="239"/>
      <c r="FQ152" s="239"/>
      <c r="FR152" s="239"/>
      <c r="FS152" s="314"/>
    </row>
    <row r="153" spans="1:175">
      <c r="A153" s="234"/>
      <c r="C153" s="262"/>
      <c r="D153" s="262"/>
      <c r="E153" s="262"/>
      <c r="F153" s="263"/>
      <c r="G153" s="263"/>
      <c r="H153" s="264"/>
      <c r="I153" s="263"/>
      <c r="J153" s="263"/>
      <c r="K153" s="264"/>
      <c r="L153" s="264"/>
      <c r="M153" s="262"/>
      <c r="N153" s="262"/>
      <c r="O153" s="262"/>
      <c r="P153" s="262"/>
      <c r="Q153" s="262"/>
      <c r="R153" s="262"/>
      <c r="S153" s="262"/>
      <c r="T153" s="262"/>
      <c r="U153" s="262"/>
      <c r="V153" s="262"/>
      <c r="W153" s="262"/>
      <c r="X153" s="262"/>
      <c r="Y153" s="262"/>
      <c r="Z153" s="262"/>
      <c r="AA153" s="282"/>
      <c r="AB153" s="282"/>
      <c r="AC153" s="262"/>
      <c r="AD153" s="262"/>
      <c r="AE153" s="262"/>
      <c r="AF153" s="262"/>
      <c r="AG153" s="262"/>
      <c r="AH153" s="262"/>
      <c r="AI153" s="262"/>
      <c r="AJ153" s="262"/>
      <c r="AK153" s="262"/>
      <c r="AL153" s="262"/>
      <c r="AM153" s="262"/>
      <c r="AN153" s="262"/>
      <c r="AO153" s="262"/>
      <c r="AP153" s="262"/>
      <c r="AQ153" s="262"/>
      <c r="AR153" s="262"/>
      <c r="AS153" s="262"/>
      <c r="AT153" s="262"/>
      <c r="AU153" s="262"/>
      <c r="AV153" s="262"/>
      <c r="AW153" s="262"/>
      <c r="AX153" s="262"/>
      <c r="AY153" s="262"/>
      <c r="AZ153" s="262"/>
      <c r="BA153" s="262"/>
      <c r="BB153" s="262"/>
      <c r="BC153" s="262"/>
      <c r="BD153" s="262"/>
      <c r="BE153" s="262"/>
      <c r="BF153" s="262"/>
      <c r="BG153" s="262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2"/>
      <c r="CH153" s="262"/>
      <c r="CI153" s="262"/>
      <c r="CJ153" s="262"/>
      <c r="CK153" s="262"/>
      <c r="CL153" s="262"/>
      <c r="CM153" s="262"/>
      <c r="CN153" s="262"/>
      <c r="CO153" s="262"/>
      <c r="CP153" s="262"/>
      <c r="CQ153" s="262"/>
      <c r="CR153" s="262"/>
      <c r="CS153" s="262"/>
      <c r="CT153" s="262"/>
      <c r="CU153" s="262"/>
      <c r="CV153" s="262"/>
      <c r="CW153" s="262"/>
      <c r="CX153" s="262"/>
      <c r="CY153" s="262"/>
      <c r="CZ153" s="262"/>
      <c r="DA153" s="262"/>
      <c r="DB153" s="262"/>
      <c r="DC153" s="262"/>
      <c r="DD153" s="262"/>
      <c r="DE153" s="262"/>
      <c r="DF153" s="262"/>
      <c r="DG153" s="262"/>
      <c r="DH153" s="262"/>
      <c r="DI153" s="262"/>
      <c r="DJ153" s="262"/>
      <c r="DK153" s="262"/>
      <c r="DL153" s="262"/>
      <c r="DM153" s="262"/>
      <c r="DN153" s="262"/>
      <c r="DO153" s="262"/>
      <c r="DP153" s="262"/>
      <c r="DQ153" s="262"/>
      <c r="DR153" s="262"/>
      <c r="DS153" s="262"/>
      <c r="DT153" s="262"/>
      <c r="DU153" s="262"/>
      <c r="DV153" s="262"/>
      <c r="DW153" s="262"/>
      <c r="DX153" s="262"/>
      <c r="DY153" s="262"/>
      <c r="DZ153" s="262"/>
      <c r="EA153" s="262"/>
      <c r="EB153" s="262"/>
      <c r="EC153" s="262"/>
      <c r="ED153" s="262"/>
      <c r="EE153" s="262"/>
      <c r="EF153" s="262"/>
      <c r="EG153" s="262"/>
      <c r="EH153" s="262"/>
      <c r="EI153" s="262"/>
      <c r="EJ153" s="262"/>
      <c r="EK153" s="262"/>
      <c r="EL153" s="262"/>
      <c r="EM153" s="262"/>
      <c r="EN153" s="262"/>
      <c r="EO153" s="296"/>
      <c r="ES153" s="239"/>
      <c r="ET153" s="239"/>
      <c r="EU153" s="239"/>
      <c r="EV153" s="239"/>
      <c r="EW153" s="239"/>
      <c r="EX153" s="239"/>
      <c r="EY153" s="239"/>
      <c r="EZ153" s="239"/>
      <c r="FA153" s="239"/>
      <c r="FB153" s="239"/>
      <c r="FC153" s="239"/>
      <c r="FD153" s="239"/>
      <c r="FE153" s="239"/>
      <c r="FF153" s="239"/>
      <c r="FG153" s="239"/>
      <c r="FH153" s="239"/>
      <c r="FI153" s="239"/>
      <c r="FJ153" s="239"/>
      <c r="FK153" s="239"/>
      <c r="FL153" s="239"/>
      <c r="FM153" s="239"/>
      <c r="FN153" s="239"/>
      <c r="FO153" s="239"/>
      <c r="FP153" s="239"/>
      <c r="FQ153" s="239"/>
      <c r="FR153" s="239"/>
      <c r="FS153" s="314"/>
    </row>
    <row r="154" spans="1:175">
      <c r="A154" s="234"/>
      <c r="C154" s="262"/>
      <c r="D154" s="262"/>
      <c r="E154" s="262"/>
      <c r="F154" s="263"/>
      <c r="G154" s="263"/>
      <c r="H154" s="264"/>
      <c r="I154" s="263"/>
      <c r="J154" s="263"/>
      <c r="K154" s="264"/>
      <c r="L154" s="264"/>
      <c r="M154" s="262"/>
      <c r="N154" s="262"/>
      <c r="O154" s="262"/>
      <c r="P154" s="262"/>
      <c r="Q154" s="262"/>
      <c r="R154" s="262"/>
      <c r="S154" s="262"/>
      <c r="T154" s="262"/>
      <c r="U154" s="262"/>
      <c r="V154" s="262"/>
      <c r="W154" s="262"/>
      <c r="X154" s="262"/>
      <c r="Y154" s="262"/>
      <c r="Z154" s="262"/>
      <c r="AA154" s="282"/>
      <c r="AB154" s="282"/>
      <c r="AC154" s="262"/>
      <c r="AD154" s="262"/>
      <c r="AE154" s="262"/>
      <c r="AF154" s="262"/>
      <c r="AG154" s="262"/>
      <c r="AH154" s="262"/>
      <c r="AI154" s="262"/>
      <c r="AJ154" s="262"/>
      <c r="AK154" s="262"/>
      <c r="AL154" s="262"/>
      <c r="AM154" s="262"/>
      <c r="AN154" s="262"/>
      <c r="AO154" s="262"/>
      <c r="AP154" s="262"/>
      <c r="AQ154" s="262"/>
      <c r="AR154" s="262"/>
      <c r="AS154" s="262"/>
      <c r="AT154" s="262"/>
      <c r="AU154" s="262"/>
      <c r="AV154" s="262"/>
      <c r="AW154" s="262"/>
      <c r="AX154" s="262"/>
      <c r="AY154" s="262"/>
      <c r="AZ154" s="262"/>
      <c r="BA154" s="262"/>
      <c r="BB154" s="262"/>
      <c r="BC154" s="262"/>
      <c r="BD154" s="262"/>
      <c r="BE154" s="262"/>
      <c r="BF154" s="262"/>
      <c r="BG154" s="262"/>
      <c r="BH154" s="262"/>
      <c r="BI154" s="262"/>
      <c r="BJ154" s="262"/>
      <c r="BK154" s="262"/>
      <c r="BL154" s="262"/>
      <c r="BM154" s="262"/>
      <c r="BN154" s="262"/>
      <c r="BO154" s="262"/>
      <c r="BP154" s="262"/>
      <c r="BQ154" s="262"/>
      <c r="BR154" s="262"/>
      <c r="BS154" s="262"/>
      <c r="BT154" s="262"/>
      <c r="BU154" s="262"/>
      <c r="BV154" s="262"/>
      <c r="BW154" s="262"/>
      <c r="BX154" s="262"/>
      <c r="BY154" s="262"/>
      <c r="BZ154" s="262"/>
      <c r="CA154" s="262"/>
      <c r="CB154" s="262"/>
      <c r="CC154" s="262"/>
      <c r="CD154" s="262"/>
      <c r="CE154" s="262"/>
      <c r="CF154" s="262"/>
      <c r="CG154" s="262"/>
      <c r="CH154" s="262"/>
      <c r="CI154" s="262"/>
      <c r="CJ154" s="262"/>
      <c r="CK154" s="262"/>
      <c r="CL154" s="262"/>
      <c r="CM154" s="262"/>
      <c r="CN154" s="262"/>
      <c r="CO154" s="262"/>
      <c r="CP154" s="262"/>
      <c r="CQ154" s="262"/>
      <c r="CR154" s="262"/>
      <c r="CS154" s="262"/>
      <c r="CT154" s="262"/>
      <c r="CU154" s="262"/>
      <c r="CV154" s="262"/>
      <c r="CW154" s="262"/>
      <c r="CX154" s="262"/>
      <c r="CY154" s="262"/>
      <c r="CZ154" s="262"/>
      <c r="DA154" s="262"/>
      <c r="DB154" s="262"/>
      <c r="DC154" s="262"/>
      <c r="DD154" s="262"/>
      <c r="DE154" s="262"/>
      <c r="DF154" s="262"/>
      <c r="DG154" s="262"/>
      <c r="DH154" s="262"/>
      <c r="DI154" s="262"/>
      <c r="DJ154" s="262"/>
      <c r="DK154" s="262"/>
      <c r="DL154" s="262"/>
      <c r="DM154" s="262"/>
      <c r="DN154" s="262"/>
      <c r="DO154" s="262"/>
      <c r="DP154" s="262"/>
      <c r="DQ154" s="262"/>
      <c r="DR154" s="262"/>
      <c r="DS154" s="262"/>
      <c r="DT154" s="262"/>
      <c r="DU154" s="262"/>
      <c r="DV154" s="262"/>
      <c r="DW154" s="262"/>
      <c r="DX154" s="262"/>
      <c r="DY154" s="262"/>
      <c r="DZ154" s="262"/>
      <c r="EA154" s="262"/>
      <c r="EB154" s="262"/>
      <c r="EC154" s="262"/>
      <c r="ED154" s="262"/>
      <c r="EE154" s="262"/>
      <c r="EF154" s="262"/>
      <c r="EG154" s="262"/>
      <c r="EH154" s="262"/>
      <c r="EI154" s="262"/>
      <c r="EJ154" s="262"/>
      <c r="EK154" s="262"/>
      <c r="EL154" s="262"/>
      <c r="EM154" s="262"/>
      <c r="EN154" s="262"/>
      <c r="EO154" s="296"/>
      <c r="ES154" s="239"/>
      <c r="ET154" s="239"/>
      <c r="EU154" s="239"/>
      <c r="EV154" s="239"/>
      <c r="EW154" s="239"/>
      <c r="EX154" s="239"/>
      <c r="EY154" s="239"/>
      <c r="EZ154" s="239"/>
      <c r="FA154" s="239"/>
      <c r="FB154" s="239"/>
      <c r="FC154" s="239"/>
      <c r="FD154" s="239"/>
      <c r="FE154" s="239"/>
      <c r="FF154" s="239"/>
      <c r="FG154" s="239"/>
      <c r="FH154" s="239"/>
      <c r="FI154" s="239"/>
      <c r="FJ154" s="239"/>
      <c r="FK154" s="239"/>
      <c r="FL154" s="239"/>
      <c r="FM154" s="239"/>
      <c r="FN154" s="239"/>
      <c r="FO154" s="239"/>
      <c r="FP154" s="239"/>
      <c r="FQ154" s="239"/>
      <c r="FR154" s="239"/>
      <c r="FS154" s="314"/>
    </row>
    <row r="155" spans="1:175">
      <c r="A155" s="234"/>
      <c r="C155" s="262"/>
      <c r="D155" s="262"/>
      <c r="E155" s="262"/>
      <c r="F155" s="263"/>
      <c r="G155" s="263"/>
      <c r="H155" s="264"/>
      <c r="I155" s="263"/>
      <c r="J155" s="263"/>
      <c r="K155" s="264"/>
      <c r="L155" s="264"/>
      <c r="M155" s="262"/>
      <c r="N155" s="262"/>
      <c r="O155" s="262"/>
      <c r="P155" s="262"/>
      <c r="Q155" s="262"/>
      <c r="R155" s="262"/>
      <c r="S155" s="262"/>
      <c r="T155" s="262"/>
      <c r="U155" s="262"/>
      <c r="V155" s="262"/>
      <c r="W155" s="262"/>
      <c r="X155" s="262"/>
      <c r="Y155" s="262"/>
      <c r="Z155" s="262"/>
      <c r="AA155" s="282"/>
      <c r="AB155" s="282"/>
      <c r="AC155" s="262"/>
      <c r="AD155" s="262"/>
      <c r="AE155" s="262"/>
      <c r="AF155" s="262"/>
      <c r="AG155" s="262"/>
      <c r="AH155" s="262"/>
      <c r="AI155" s="262"/>
      <c r="AJ155" s="262"/>
      <c r="AK155" s="262"/>
      <c r="AL155" s="262"/>
      <c r="AM155" s="262"/>
      <c r="AN155" s="262"/>
      <c r="AO155" s="262"/>
      <c r="AP155" s="262"/>
      <c r="AQ155" s="262"/>
      <c r="AR155" s="262"/>
      <c r="AS155" s="262"/>
      <c r="AT155" s="262"/>
      <c r="AU155" s="262"/>
      <c r="AV155" s="262"/>
      <c r="AW155" s="262"/>
      <c r="AX155" s="262"/>
      <c r="AY155" s="262"/>
      <c r="AZ155" s="262"/>
      <c r="BA155" s="262"/>
      <c r="BB155" s="262"/>
      <c r="BC155" s="262"/>
      <c r="BD155" s="262"/>
      <c r="BE155" s="262"/>
      <c r="BF155" s="262"/>
      <c r="BG155" s="262"/>
      <c r="BH155" s="262"/>
      <c r="BI155" s="262"/>
      <c r="BJ155" s="262"/>
      <c r="BK155" s="262"/>
      <c r="BL155" s="262"/>
      <c r="BM155" s="262"/>
      <c r="BN155" s="262"/>
      <c r="BO155" s="262"/>
      <c r="BP155" s="262"/>
      <c r="BQ155" s="262"/>
      <c r="BR155" s="262"/>
      <c r="BS155" s="262"/>
      <c r="BT155" s="262"/>
      <c r="BU155" s="262"/>
      <c r="BV155" s="262"/>
      <c r="BW155" s="262"/>
      <c r="BX155" s="262"/>
      <c r="BY155" s="262"/>
      <c r="BZ155" s="262"/>
      <c r="CA155" s="262"/>
      <c r="CB155" s="262"/>
      <c r="CC155" s="262"/>
      <c r="CD155" s="262"/>
      <c r="CE155" s="262"/>
      <c r="CF155" s="262"/>
      <c r="CG155" s="262"/>
      <c r="CH155" s="262"/>
      <c r="CI155" s="262"/>
      <c r="CJ155" s="262"/>
      <c r="CK155" s="262"/>
      <c r="CL155" s="262"/>
      <c r="CM155" s="262"/>
      <c r="CN155" s="262"/>
      <c r="CO155" s="262"/>
      <c r="CP155" s="262"/>
      <c r="CQ155" s="262"/>
      <c r="CR155" s="262"/>
      <c r="CS155" s="262"/>
      <c r="CT155" s="262"/>
      <c r="CU155" s="262"/>
      <c r="CV155" s="262"/>
      <c r="CW155" s="262"/>
      <c r="CX155" s="262"/>
      <c r="CY155" s="262"/>
      <c r="CZ155" s="262"/>
      <c r="DA155" s="262"/>
      <c r="DB155" s="262"/>
      <c r="DC155" s="262"/>
      <c r="DD155" s="262"/>
      <c r="DE155" s="262"/>
      <c r="DF155" s="262"/>
      <c r="DG155" s="262"/>
      <c r="DH155" s="262"/>
      <c r="DI155" s="262"/>
      <c r="DJ155" s="262"/>
      <c r="DK155" s="262"/>
      <c r="DL155" s="262"/>
      <c r="DM155" s="262"/>
      <c r="DN155" s="262"/>
      <c r="DO155" s="262"/>
      <c r="DP155" s="262"/>
      <c r="DQ155" s="262"/>
      <c r="DR155" s="262"/>
      <c r="DS155" s="262"/>
      <c r="DT155" s="262"/>
      <c r="DU155" s="262"/>
      <c r="DV155" s="262"/>
      <c r="DW155" s="262"/>
      <c r="DX155" s="262"/>
      <c r="DY155" s="262"/>
      <c r="DZ155" s="262"/>
      <c r="EA155" s="262"/>
      <c r="EB155" s="262"/>
      <c r="EC155" s="262"/>
      <c r="ED155" s="262"/>
      <c r="EE155" s="262"/>
      <c r="EF155" s="262"/>
      <c r="EG155" s="262"/>
      <c r="EH155" s="262"/>
      <c r="EI155" s="262"/>
      <c r="EJ155" s="262"/>
      <c r="EK155" s="262"/>
      <c r="EL155" s="262"/>
      <c r="EM155" s="262"/>
      <c r="EN155" s="262"/>
      <c r="EO155" s="296"/>
      <c r="ES155" s="239"/>
      <c r="ET155" s="239"/>
      <c r="EU155" s="239"/>
      <c r="EV155" s="239"/>
      <c r="EW155" s="239"/>
      <c r="EX155" s="239"/>
      <c r="EY155" s="239"/>
      <c r="EZ155" s="239"/>
      <c r="FA155" s="239"/>
      <c r="FB155" s="239"/>
      <c r="FC155" s="239"/>
      <c r="FD155" s="239"/>
      <c r="FE155" s="239"/>
      <c r="FF155" s="239"/>
      <c r="FG155" s="239"/>
      <c r="FH155" s="239"/>
      <c r="FI155" s="239"/>
      <c r="FJ155" s="239"/>
      <c r="FK155" s="239"/>
      <c r="FL155" s="239"/>
      <c r="FM155" s="239"/>
      <c r="FN155" s="239"/>
      <c r="FO155" s="239"/>
      <c r="FP155" s="239"/>
      <c r="FQ155" s="239"/>
      <c r="FR155" s="239"/>
      <c r="FS155" s="314"/>
    </row>
    <row r="156" spans="1:175">
      <c r="A156" s="234"/>
      <c r="C156" s="262"/>
      <c r="D156" s="262"/>
      <c r="E156" s="262"/>
      <c r="F156" s="263"/>
      <c r="G156" s="263"/>
      <c r="H156" s="264"/>
      <c r="I156" s="263"/>
      <c r="J156" s="263"/>
      <c r="K156" s="264"/>
      <c r="L156" s="264"/>
      <c r="M156" s="262"/>
      <c r="N156" s="262"/>
      <c r="O156" s="262"/>
      <c r="P156" s="262"/>
      <c r="Q156" s="262"/>
      <c r="R156" s="262"/>
      <c r="S156" s="262"/>
      <c r="T156" s="262"/>
      <c r="U156" s="262"/>
      <c r="V156" s="262"/>
      <c r="W156" s="262"/>
      <c r="X156" s="262"/>
      <c r="Y156" s="262"/>
      <c r="Z156" s="262"/>
      <c r="AA156" s="282"/>
      <c r="AB156" s="282"/>
      <c r="AC156" s="262"/>
      <c r="AD156" s="262"/>
      <c r="AE156" s="262"/>
      <c r="AF156" s="262"/>
      <c r="AG156" s="262"/>
      <c r="AH156" s="262"/>
      <c r="AI156" s="262"/>
      <c r="AJ156" s="262"/>
      <c r="AK156" s="262"/>
      <c r="AL156" s="262"/>
      <c r="AM156" s="262"/>
      <c r="AN156" s="262"/>
      <c r="AO156" s="262"/>
      <c r="AP156" s="262"/>
      <c r="AQ156" s="262"/>
      <c r="AR156" s="262"/>
      <c r="AS156" s="262"/>
      <c r="AT156" s="262"/>
      <c r="AU156" s="262"/>
      <c r="AV156" s="262"/>
      <c r="AW156" s="262"/>
      <c r="AX156" s="262"/>
      <c r="AY156" s="262"/>
      <c r="AZ156" s="262"/>
      <c r="BA156" s="262"/>
      <c r="BB156" s="262"/>
      <c r="BC156" s="262"/>
      <c r="BD156" s="262"/>
      <c r="BE156" s="262"/>
      <c r="BF156" s="262"/>
      <c r="BG156" s="262"/>
      <c r="BH156" s="262"/>
      <c r="BI156" s="262"/>
      <c r="BJ156" s="262"/>
      <c r="BK156" s="262"/>
      <c r="BL156" s="262"/>
      <c r="BM156" s="262"/>
      <c r="BN156" s="262"/>
      <c r="BO156" s="262"/>
      <c r="BP156" s="262"/>
      <c r="BQ156" s="262"/>
      <c r="BR156" s="262"/>
      <c r="BS156" s="262"/>
      <c r="BT156" s="262"/>
      <c r="BU156" s="262"/>
      <c r="BV156" s="262"/>
      <c r="BW156" s="262"/>
      <c r="BX156" s="262"/>
      <c r="BY156" s="262"/>
      <c r="BZ156" s="262"/>
      <c r="CA156" s="262"/>
      <c r="CB156" s="262"/>
      <c r="CC156" s="262"/>
      <c r="CD156" s="262"/>
      <c r="CE156" s="262"/>
      <c r="CF156" s="262"/>
      <c r="CG156" s="262"/>
      <c r="CH156" s="262"/>
      <c r="CI156" s="262"/>
      <c r="CJ156" s="262"/>
      <c r="CK156" s="262"/>
      <c r="CL156" s="262"/>
      <c r="CM156" s="262"/>
      <c r="CN156" s="262"/>
      <c r="CO156" s="262"/>
      <c r="CP156" s="262"/>
      <c r="CQ156" s="262"/>
      <c r="CR156" s="262"/>
      <c r="CS156" s="262"/>
      <c r="CT156" s="262"/>
      <c r="CU156" s="262"/>
      <c r="CV156" s="262"/>
      <c r="CW156" s="262"/>
      <c r="CX156" s="262"/>
      <c r="CY156" s="262"/>
      <c r="CZ156" s="262"/>
      <c r="DA156" s="262"/>
      <c r="DB156" s="262"/>
      <c r="DC156" s="262"/>
      <c r="DD156" s="262"/>
      <c r="DE156" s="262"/>
      <c r="DF156" s="262"/>
      <c r="DG156" s="262"/>
      <c r="DH156" s="262"/>
      <c r="DI156" s="262"/>
      <c r="DJ156" s="262"/>
      <c r="DK156" s="262"/>
      <c r="DL156" s="262"/>
      <c r="DM156" s="262"/>
      <c r="DN156" s="262"/>
      <c r="DO156" s="262"/>
      <c r="DP156" s="262"/>
      <c r="DQ156" s="262"/>
      <c r="DR156" s="262"/>
      <c r="DS156" s="262"/>
      <c r="DT156" s="262"/>
      <c r="DU156" s="262"/>
      <c r="DV156" s="262"/>
      <c r="DW156" s="262"/>
      <c r="DX156" s="262"/>
      <c r="DY156" s="262"/>
      <c r="DZ156" s="262"/>
      <c r="EA156" s="262"/>
      <c r="EB156" s="262"/>
      <c r="EC156" s="262"/>
      <c r="ED156" s="262"/>
      <c r="EE156" s="262"/>
      <c r="EF156" s="262"/>
      <c r="EG156" s="262"/>
      <c r="EH156" s="262"/>
      <c r="EI156" s="262"/>
      <c r="EJ156" s="262"/>
      <c r="EK156" s="262"/>
      <c r="EL156" s="262"/>
      <c r="EM156" s="262"/>
      <c r="EN156" s="262"/>
      <c r="EO156" s="296"/>
      <c r="ES156" s="239"/>
      <c r="ET156" s="239"/>
      <c r="EU156" s="239"/>
      <c r="EV156" s="239"/>
      <c r="EW156" s="239"/>
      <c r="EX156" s="239"/>
      <c r="EY156" s="239"/>
      <c r="EZ156" s="239"/>
      <c r="FA156" s="239"/>
      <c r="FB156" s="239"/>
      <c r="FC156" s="239"/>
      <c r="FD156" s="239"/>
      <c r="FE156" s="239"/>
      <c r="FF156" s="239"/>
      <c r="FG156" s="239"/>
      <c r="FH156" s="239"/>
      <c r="FI156" s="239"/>
      <c r="FJ156" s="239"/>
      <c r="FK156" s="239"/>
      <c r="FL156" s="239"/>
      <c r="FM156" s="239"/>
      <c r="FN156" s="239"/>
      <c r="FO156" s="239"/>
      <c r="FP156" s="239"/>
      <c r="FQ156" s="239"/>
      <c r="FR156" s="239"/>
      <c r="FS156" s="314"/>
    </row>
    <row r="157" spans="1:175">
      <c r="A157" s="234"/>
      <c r="C157" s="262"/>
      <c r="D157" s="262"/>
      <c r="E157" s="262"/>
      <c r="F157" s="263"/>
      <c r="G157" s="263"/>
      <c r="H157" s="264"/>
      <c r="I157" s="263"/>
      <c r="J157" s="263"/>
      <c r="K157" s="264"/>
      <c r="L157" s="264"/>
      <c r="M157" s="262"/>
      <c r="N157" s="262"/>
      <c r="O157" s="262"/>
      <c r="P157" s="262"/>
      <c r="Q157" s="262"/>
      <c r="R157" s="262"/>
      <c r="S157" s="262"/>
      <c r="T157" s="262"/>
      <c r="U157" s="262"/>
      <c r="V157" s="262"/>
      <c r="W157" s="262"/>
      <c r="X157" s="262"/>
      <c r="Y157" s="262"/>
      <c r="Z157" s="262"/>
      <c r="AA157" s="282"/>
      <c r="AB157" s="282"/>
      <c r="AC157" s="262"/>
      <c r="AD157" s="262"/>
      <c r="AE157" s="262"/>
      <c r="AF157" s="262"/>
      <c r="AG157" s="262"/>
      <c r="AH157" s="262"/>
      <c r="AI157" s="262"/>
      <c r="AJ157" s="262"/>
      <c r="AK157" s="262"/>
      <c r="AL157" s="262"/>
      <c r="AM157" s="262"/>
      <c r="AN157" s="262"/>
      <c r="AO157" s="262"/>
      <c r="AP157" s="262"/>
      <c r="AQ157" s="262"/>
      <c r="AR157" s="262"/>
      <c r="AS157" s="262"/>
      <c r="AT157" s="262"/>
      <c r="AU157" s="262"/>
      <c r="AV157" s="262"/>
      <c r="AW157" s="262"/>
      <c r="AX157" s="262"/>
      <c r="AY157" s="262"/>
      <c r="AZ157" s="262"/>
      <c r="BA157" s="262"/>
      <c r="BB157" s="262"/>
      <c r="BC157" s="262"/>
      <c r="BD157" s="262"/>
      <c r="BE157" s="262"/>
      <c r="BF157" s="262"/>
      <c r="BG157" s="262"/>
      <c r="BH157" s="262"/>
      <c r="BI157" s="262"/>
      <c r="BJ157" s="262"/>
      <c r="BK157" s="262"/>
      <c r="BL157" s="262"/>
      <c r="BM157" s="262"/>
      <c r="BN157" s="262"/>
      <c r="BO157" s="262"/>
      <c r="BP157" s="262"/>
      <c r="BQ157" s="262"/>
      <c r="BR157" s="262"/>
      <c r="BS157" s="262"/>
      <c r="BT157" s="262"/>
      <c r="BU157" s="262"/>
      <c r="BV157" s="262"/>
      <c r="BW157" s="262"/>
      <c r="BX157" s="262"/>
      <c r="BY157" s="262"/>
      <c r="BZ157" s="262"/>
      <c r="CA157" s="262"/>
      <c r="CB157" s="262"/>
      <c r="CC157" s="262"/>
      <c r="CD157" s="262"/>
      <c r="CE157" s="262"/>
      <c r="CF157" s="262"/>
      <c r="CG157" s="262"/>
      <c r="CH157" s="262"/>
      <c r="CI157" s="262"/>
      <c r="CJ157" s="262"/>
      <c r="CK157" s="262"/>
      <c r="CL157" s="262"/>
      <c r="CM157" s="262"/>
      <c r="CN157" s="262"/>
      <c r="CO157" s="262"/>
      <c r="CP157" s="262"/>
      <c r="CQ157" s="262"/>
      <c r="CR157" s="262"/>
      <c r="CS157" s="262"/>
      <c r="CT157" s="262"/>
      <c r="CU157" s="262"/>
      <c r="CV157" s="262"/>
      <c r="CW157" s="262"/>
      <c r="CX157" s="262"/>
      <c r="CY157" s="262"/>
      <c r="CZ157" s="262"/>
      <c r="DA157" s="262"/>
      <c r="DB157" s="262"/>
      <c r="DC157" s="262"/>
      <c r="DD157" s="262"/>
      <c r="DE157" s="262"/>
      <c r="DF157" s="262"/>
      <c r="DG157" s="262"/>
      <c r="DH157" s="262"/>
      <c r="DI157" s="262"/>
      <c r="DJ157" s="262"/>
      <c r="DK157" s="262"/>
      <c r="DL157" s="262"/>
      <c r="DM157" s="262"/>
      <c r="DN157" s="262"/>
      <c r="DO157" s="262"/>
      <c r="DP157" s="262"/>
      <c r="DQ157" s="262"/>
      <c r="DR157" s="262"/>
      <c r="DS157" s="262"/>
      <c r="DT157" s="262"/>
      <c r="DU157" s="262"/>
      <c r="DV157" s="262"/>
      <c r="DW157" s="262"/>
      <c r="DX157" s="262"/>
      <c r="DY157" s="262"/>
      <c r="DZ157" s="262"/>
      <c r="EA157" s="262"/>
      <c r="EB157" s="262"/>
      <c r="EC157" s="262"/>
      <c r="ED157" s="262"/>
      <c r="EE157" s="262"/>
      <c r="EF157" s="262"/>
      <c r="EG157" s="262"/>
      <c r="EH157" s="262"/>
      <c r="EI157" s="262"/>
      <c r="EJ157" s="262"/>
      <c r="EK157" s="262"/>
      <c r="EL157" s="262"/>
      <c r="EM157" s="262"/>
      <c r="EN157" s="262"/>
      <c r="EO157" s="296"/>
      <c r="ES157" s="239"/>
      <c r="ET157" s="239"/>
      <c r="EU157" s="239"/>
      <c r="EV157" s="239"/>
      <c r="EW157" s="239"/>
      <c r="EX157" s="239"/>
      <c r="EY157" s="239"/>
      <c r="EZ157" s="239"/>
      <c r="FA157" s="239"/>
      <c r="FB157" s="239"/>
      <c r="FC157" s="239"/>
      <c r="FD157" s="239"/>
      <c r="FE157" s="239"/>
      <c r="FF157" s="239"/>
      <c r="FG157" s="239"/>
      <c r="FH157" s="239"/>
      <c r="FI157" s="239"/>
      <c r="FJ157" s="239"/>
      <c r="FK157" s="239"/>
      <c r="FL157" s="239"/>
      <c r="FM157" s="239"/>
      <c r="FN157" s="239"/>
      <c r="FO157" s="239"/>
      <c r="FP157" s="239"/>
      <c r="FQ157" s="239"/>
      <c r="FR157" s="239"/>
      <c r="FS157" s="314"/>
    </row>
    <row r="158" spans="1:175">
      <c r="A158" s="234"/>
      <c r="C158" s="262"/>
      <c r="D158" s="262"/>
      <c r="E158" s="262"/>
      <c r="F158" s="263"/>
      <c r="G158" s="263"/>
      <c r="H158" s="264"/>
      <c r="I158" s="263"/>
      <c r="J158" s="263"/>
      <c r="K158" s="264"/>
      <c r="L158" s="264"/>
      <c r="M158" s="262"/>
      <c r="N158" s="262"/>
      <c r="O158" s="262"/>
      <c r="P158" s="262"/>
      <c r="Q158" s="262"/>
      <c r="R158" s="262"/>
      <c r="S158" s="262"/>
      <c r="T158" s="262"/>
      <c r="U158" s="262"/>
      <c r="V158" s="262"/>
      <c r="W158" s="262"/>
      <c r="X158" s="262"/>
      <c r="Y158" s="262"/>
      <c r="Z158" s="262"/>
      <c r="AA158" s="282"/>
      <c r="AB158" s="282"/>
      <c r="AC158" s="262"/>
      <c r="AD158" s="262"/>
      <c r="AE158" s="262"/>
      <c r="AF158" s="262"/>
      <c r="AG158" s="262"/>
      <c r="AH158" s="262"/>
      <c r="AI158" s="262"/>
      <c r="AJ158" s="262"/>
      <c r="AK158" s="262"/>
      <c r="AL158" s="262"/>
      <c r="AM158" s="262"/>
      <c r="AN158" s="262"/>
      <c r="AO158" s="262"/>
      <c r="AP158" s="262"/>
      <c r="AQ158" s="262"/>
      <c r="AR158" s="262"/>
      <c r="AS158" s="262"/>
      <c r="AT158" s="262"/>
      <c r="AU158" s="262"/>
      <c r="AV158" s="262"/>
      <c r="AW158" s="262"/>
      <c r="AX158" s="262"/>
      <c r="AY158" s="262"/>
      <c r="AZ158" s="262"/>
      <c r="BA158" s="262"/>
      <c r="BB158" s="262"/>
      <c r="BC158" s="262"/>
      <c r="BD158" s="262"/>
      <c r="BE158" s="262"/>
      <c r="BF158" s="262"/>
      <c r="BG158" s="262"/>
      <c r="BH158" s="262"/>
      <c r="BI158" s="262"/>
      <c r="BJ158" s="262"/>
      <c r="BK158" s="262"/>
      <c r="BL158" s="262"/>
      <c r="BM158" s="262"/>
      <c r="BN158" s="262"/>
      <c r="BO158" s="262"/>
      <c r="BP158" s="262"/>
      <c r="BQ158" s="262"/>
      <c r="BR158" s="262"/>
      <c r="BS158" s="262"/>
      <c r="BT158" s="262"/>
      <c r="BU158" s="262"/>
      <c r="BV158" s="262"/>
      <c r="BW158" s="262"/>
      <c r="BX158" s="262"/>
      <c r="BY158" s="262"/>
      <c r="BZ158" s="262"/>
      <c r="CA158" s="262"/>
      <c r="CB158" s="262"/>
      <c r="CC158" s="262"/>
      <c r="CD158" s="262"/>
      <c r="CE158" s="262"/>
      <c r="CF158" s="262"/>
      <c r="CG158" s="262"/>
      <c r="CH158" s="262"/>
      <c r="CI158" s="262"/>
      <c r="CJ158" s="262"/>
      <c r="CK158" s="262"/>
      <c r="CL158" s="262"/>
      <c r="CM158" s="262"/>
      <c r="CN158" s="262"/>
      <c r="CO158" s="262"/>
      <c r="CP158" s="262"/>
      <c r="CQ158" s="262"/>
      <c r="CR158" s="262"/>
      <c r="CS158" s="262"/>
      <c r="CT158" s="262"/>
      <c r="CU158" s="262"/>
      <c r="CV158" s="262"/>
      <c r="CW158" s="262"/>
      <c r="CX158" s="262"/>
      <c r="CY158" s="262"/>
      <c r="CZ158" s="262"/>
      <c r="DA158" s="262"/>
      <c r="DB158" s="262"/>
      <c r="DC158" s="262"/>
      <c r="DD158" s="262"/>
      <c r="DE158" s="262"/>
      <c r="DF158" s="262"/>
      <c r="DG158" s="262"/>
      <c r="DH158" s="262"/>
      <c r="DI158" s="262"/>
      <c r="DJ158" s="262"/>
      <c r="DK158" s="262"/>
      <c r="DL158" s="262"/>
      <c r="DM158" s="262"/>
      <c r="DN158" s="262"/>
      <c r="DO158" s="262"/>
      <c r="DP158" s="262"/>
      <c r="DQ158" s="262"/>
      <c r="DR158" s="262"/>
      <c r="DS158" s="262"/>
      <c r="DT158" s="262"/>
      <c r="DU158" s="262"/>
      <c r="DV158" s="262"/>
      <c r="DW158" s="262"/>
      <c r="DX158" s="262"/>
      <c r="DY158" s="262"/>
      <c r="DZ158" s="262"/>
      <c r="EA158" s="262"/>
      <c r="EB158" s="262"/>
      <c r="EC158" s="262"/>
      <c r="ED158" s="262"/>
      <c r="EE158" s="262"/>
      <c r="EF158" s="262"/>
      <c r="EG158" s="262"/>
      <c r="EH158" s="262"/>
      <c r="EI158" s="262"/>
      <c r="EJ158" s="262"/>
      <c r="EK158" s="262"/>
      <c r="EL158" s="262"/>
      <c r="EM158" s="262"/>
      <c r="EN158" s="262"/>
      <c r="EO158" s="296"/>
      <c r="ES158" s="239"/>
      <c r="ET158" s="239"/>
      <c r="EU158" s="239"/>
      <c r="EV158" s="239"/>
      <c r="EW158" s="239"/>
      <c r="EX158" s="239"/>
      <c r="EY158" s="239"/>
      <c r="EZ158" s="239"/>
      <c r="FA158" s="239"/>
      <c r="FB158" s="239"/>
      <c r="FC158" s="239"/>
      <c r="FD158" s="239"/>
      <c r="FE158" s="239"/>
      <c r="FF158" s="239"/>
      <c r="FG158" s="239"/>
      <c r="FH158" s="239"/>
      <c r="FI158" s="239"/>
      <c r="FJ158" s="239"/>
      <c r="FK158" s="239"/>
      <c r="FL158" s="239"/>
      <c r="FM158" s="239"/>
      <c r="FN158" s="239"/>
      <c r="FO158" s="239"/>
      <c r="FP158" s="239"/>
      <c r="FQ158" s="239"/>
      <c r="FR158" s="239"/>
      <c r="FS158" s="314"/>
    </row>
    <row r="159" spans="1:175">
      <c r="A159" s="234"/>
      <c r="C159" s="262"/>
      <c r="D159" s="262"/>
      <c r="E159" s="262"/>
      <c r="F159" s="263"/>
      <c r="G159" s="263"/>
      <c r="H159" s="264"/>
      <c r="I159" s="263"/>
      <c r="J159" s="263"/>
      <c r="K159" s="264"/>
      <c r="L159" s="264"/>
      <c r="M159" s="262"/>
      <c r="N159" s="262"/>
      <c r="O159" s="262"/>
      <c r="P159" s="262"/>
      <c r="Q159" s="262"/>
      <c r="R159" s="262"/>
      <c r="S159" s="262"/>
      <c r="T159" s="262"/>
      <c r="U159" s="262"/>
      <c r="V159" s="262"/>
      <c r="W159" s="262"/>
      <c r="X159" s="262"/>
      <c r="Y159" s="262"/>
      <c r="Z159" s="262"/>
      <c r="AA159" s="282"/>
      <c r="AB159" s="282"/>
      <c r="AC159" s="262"/>
      <c r="AD159" s="262"/>
      <c r="AE159" s="262"/>
      <c r="AF159" s="262"/>
      <c r="AG159" s="262"/>
      <c r="AH159" s="262"/>
      <c r="AI159" s="262"/>
      <c r="AJ159" s="262"/>
      <c r="AK159" s="262"/>
      <c r="AL159" s="262"/>
      <c r="AM159" s="262"/>
      <c r="AN159" s="262"/>
      <c r="AO159" s="262"/>
      <c r="AP159" s="262"/>
      <c r="AQ159" s="262"/>
      <c r="AR159" s="262"/>
      <c r="AS159" s="262"/>
      <c r="AT159" s="262"/>
      <c r="AU159" s="262"/>
      <c r="AV159" s="262"/>
      <c r="AW159" s="262"/>
      <c r="AX159" s="262"/>
      <c r="AY159" s="262"/>
      <c r="AZ159" s="262"/>
      <c r="BA159" s="262"/>
      <c r="BB159" s="262"/>
      <c r="BC159" s="262"/>
      <c r="BD159" s="262"/>
      <c r="BE159" s="262"/>
      <c r="BF159" s="262"/>
      <c r="BG159" s="262"/>
      <c r="BH159" s="262"/>
      <c r="BI159" s="262"/>
      <c r="BJ159" s="262"/>
      <c r="BK159" s="262"/>
      <c r="BL159" s="262"/>
      <c r="BM159" s="262"/>
      <c r="BN159" s="262"/>
      <c r="BO159" s="262"/>
      <c r="BP159" s="262"/>
      <c r="BQ159" s="262"/>
      <c r="BR159" s="262"/>
      <c r="BS159" s="262"/>
      <c r="BT159" s="262"/>
      <c r="BU159" s="262"/>
      <c r="BV159" s="262"/>
      <c r="BW159" s="262"/>
      <c r="BX159" s="262"/>
      <c r="BY159" s="262"/>
      <c r="BZ159" s="262"/>
      <c r="CA159" s="262"/>
      <c r="CB159" s="262"/>
      <c r="CC159" s="262"/>
      <c r="CD159" s="262"/>
      <c r="CE159" s="262"/>
      <c r="CF159" s="262"/>
      <c r="CG159" s="262"/>
      <c r="CH159" s="262"/>
      <c r="CI159" s="262"/>
      <c r="CJ159" s="262"/>
      <c r="CK159" s="262"/>
      <c r="CL159" s="262"/>
      <c r="CM159" s="262"/>
      <c r="CN159" s="262"/>
      <c r="CO159" s="262"/>
      <c r="CP159" s="262"/>
      <c r="CQ159" s="262"/>
      <c r="CR159" s="262"/>
      <c r="CS159" s="262"/>
      <c r="CT159" s="262"/>
      <c r="CU159" s="262"/>
      <c r="CV159" s="262"/>
      <c r="CW159" s="262"/>
      <c r="CX159" s="262"/>
      <c r="CY159" s="262"/>
      <c r="CZ159" s="262"/>
      <c r="DA159" s="262"/>
      <c r="DB159" s="262"/>
      <c r="DC159" s="262"/>
      <c r="DD159" s="262"/>
      <c r="DE159" s="262"/>
      <c r="DF159" s="262"/>
      <c r="DG159" s="262"/>
      <c r="DH159" s="262"/>
      <c r="DI159" s="262"/>
      <c r="DJ159" s="262"/>
      <c r="DK159" s="262"/>
      <c r="DL159" s="262"/>
      <c r="DM159" s="262"/>
      <c r="DN159" s="262"/>
      <c r="DO159" s="262"/>
      <c r="DP159" s="262"/>
      <c r="DQ159" s="262"/>
      <c r="DR159" s="262"/>
      <c r="DS159" s="262"/>
      <c r="DT159" s="262"/>
      <c r="DU159" s="262"/>
      <c r="DV159" s="262"/>
      <c r="DW159" s="262"/>
      <c r="DX159" s="262"/>
      <c r="DY159" s="262"/>
      <c r="DZ159" s="262"/>
      <c r="EA159" s="262"/>
      <c r="EB159" s="262"/>
      <c r="EC159" s="262"/>
      <c r="ED159" s="262"/>
      <c r="EE159" s="262"/>
      <c r="EF159" s="262"/>
      <c r="EG159" s="262"/>
      <c r="EH159" s="262"/>
      <c r="EI159" s="262"/>
      <c r="EJ159" s="262"/>
      <c r="EK159" s="262"/>
      <c r="EL159" s="262"/>
      <c r="EM159" s="262"/>
      <c r="EN159" s="262"/>
      <c r="EO159" s="296"/>
      <c r="ES159" s="239"/>
      <c r="ET159" s="239"/>
      <c r="EU159" s="239"/>
      <c r="EV159" s="239"/>
      <c r="EW159" s="239"/>
      <c r="EX159" s="239"/>
      <c r="EY159" s="239"/>
      <c r="EZ159" s="239"/>
      <c r="FA159" s="239"/>
      <c r="FB159" s="239"/>
      <c r="FC159" s="239"/>
      <c r="FD159" s="239"/>
      <c r="FE159" s="239"/>
      <c r="FF159" s="239"/>
      <c r="FG159" s="239"/>
      <c r="FH159" s="239"/>
      <c r="FI159" s="239"/>
      <c r="FJ159" s="239"/>
      <c r="FK159" s="239"/>
      <c r="FL159" s="239"/>
      <c r="FM159" s="239"/>
      <c r="FN159" s="239"/>
      <c r="FO159" s="239"/>
      <c r="FP159" s="239"/>
      <c r="FQ159" s="239"/>
      <c r="FR159" s="239"/>
      <c r="FS159" s="314"/>
    </row>
    <row r="160" spans="1:175">
      <c r="A160" s="234"/>
      <c r="C160" s="262"/>
      <c r="D160" s="262"/>
      <c r="E160" s="262"/>
      <c r="F160" s="263"/>
      <c r="G160" s="263"/>
      <c r="H160" s="264"/>
      <c r="I160" s="263"/>
      <c r="J160" s="263"/>
      <c r="K160" s="264"/>
      <c r="L160" s="264"/>
      <c r="M160" s="262"/>
      <c r="N160" s="262"/>
      <c r="O160" s="262"/>
      <c r="P160" s="262"/>
      <c r="Q160" s="262"/>
      <c r="R160" s="262"/>
      <c r="S160" s="262"/>
      <c r="T160" s="262"/>
      <c r="U160" s="262"/>
      <c r="V160" s="262"/>
      <c r="W160" s="262"/>
      <c r="X160" s="262"/>
      <c r="Y160" s="262"/>
      <c r="Z160" s="262"/>
      <c r="AA160" s="282"/>
      <c r="AB160" s="282"/>
      <c r="AC160" s="262"/>
      <c r="AD160" s="262"/>
      <c r="AE160" s="262"/>
      <c r="AF160" s="262"/>
      <c r="AG160" s="262"/>
      <c r="AH160" s="262"/>
      <c r="AI160" s="262"/>
      <c r="AJ160" s="262"/>
      <c r="AK160" s="262"/>
      <c r="AL160" s="262"/>
      <c r="AM160" s="262"/>
      <c r="AN160" s="262"/>
      <c r="AO160" s="262"/>
      <c r="AP160" s="262"/>
      <c r="AQ160" s="262"/>
      <c r="AR160" s="262"/>
      <c r="AS160" s="262"/>
      <c r="AT160" s="262"/>
      <c r="AU160" s="262"/>
      <c r="AV160" s="262"/>
      <c r="AW160" s="262"/>
      <c r="AX160" s="262"/>
      <c r="AY160" s="262"/>
      <c r="AZ160" s="262"/>
      <c r="BA160" s="262"/>
      <c r="BB160" s="262"/>
      <c r="BC160" s="262"/>
      <c r="BD160" s="262"/>
      <c r="BE160" s="262"/>
      <c r="BF160" s="262"/>
      <c r="BG160" s="262"/>
      <c r="BH160" s="262"/>
      <c r="BI160" s="262"/>
      <c r="BJ160" s="262"/>
      <c r="BK160" s="262"/>
      <c r="BL160" s="262"/>
      <c r="BM160" s="262"/>
      <c r="BN160" s="262"/>
      <c r="BO160" s="262"/>
      <c r="BP160" s="262"/>
      <c r="BQ160" s="262"/>
      <c r="BR160" s="262"/>
      <c r="BS160" s="262"/>
      <c r="BT160" s="262"/>
      <c r="BU160" s="262"/>
      <c r="BV160" s="262"/>
      <c r="BW160" s="262"/>
      <c r="BX160" s="262"/>
      <c r="BY160" s="262"/>
      <c r="BZ160" s="262"/>
      <c r="CA160" s="262"/>
      <c r="CB160" s="262"/>
      <c r="CC160" s="262"/>
      <c r="CD160" s="262"/>
      <c r="CE160" s="262"/>
      <c r="CF160" s="262"/>
      <c r="CG160" s="262"/>
      <c r="CH160" s="262"/>
      <c r="CI160" s="262"/>
      <c r="CJ160" s="262"/>
      <c r="CK160" s="262"/>
      <c r="CL160" s="262"/>
      <c r="CM160" s="262"/>
      <c r="CN160" s="262"/>
      <c r="CO160" s="262"/>
      <c r="CP160" s="262"/>
      <c r="CQ160" s="262"/>
      <c r="CR160" s="262"/>
      <c r="CS160" s="262"/>
      <c r="CT160" s="262"/>
      <c r="CU160" s="262"/>
      <c r="CV160" s="262"/>
      <c r="CW160" s="262"/>
      <c r="CX160" s="262"/>
      <c r="CY160" s="262"/>
      <c r="CZ160" s="262"/>
      <c r="DA160" s="262"/>
      <c r="DB160" s="262"/>
      <c r="DC160" s="262"/>
      <c r="DD160" s="262"/>
      <c r="DE160" s="262"/>
      <c r="DF160" s="262"/>
      <c r="DG160" s="262"/>
      <c r="DH160" s="262"/>
      <c r="DI160" s="262"/>
      <c r="DJ160" s="262"/>
      <c r="DK160" s="262"/>
      <c r="DL160" s="262"/>
      <c r="DM160" s="262"/>
      <c r="DN160" s="262"/>
      <c r="DO160" s="262"/>
      <c r="DP160" s="262"/>
      <c r="DQ160" s="262"/>
      <c r="DR160" s="262"/>
      <c r="DS160" s="262"/>
      <c r="DT160" s="262"/>
      <c r="DU160" s="262"/>
      <c r="DV160" s="262"/>
      <c r="DW160" s="262"/>
      <c r="DX160" s="262"/>
      <c r="DY160" s="262"/>
      <c r="DZ160" s="262"/>
      <c r="EA160" s="262"/>
      <c r="EB160" s="262"/>
      <c r="EC160" s="262"/>
      <c r="ED160" s="262"/>
      <c r="EE160" s="262"/>
      <c r="EF160" s="262"/>
      <c r="EG160" s="262"/>
      <c r="EH160" s="262"/>
      <c r="EI160" s="262"/>
      <c r="EJ160" s="262"/>
      <c r="EK160" s="262"/>
      <c r="EL160" s="262"/>
      <c r="EM160" s="262"/>
      <c r="EN160" s="262"/>
      <c r="EO160" s="296"/>
      <c r="ES160" s="239"/>
      <c r="ET160" s="239"/>
      <c r="EU160" s="239"/>
      <c r="EV160" s="239"/>
      <c r="EW160" s="239"/>
      <c r="EX160" s="239"/>
      <c r="EY160" s="239"/>
      <c r="EZ160" s="239"/>
      <c r="FA160" s="239"/>
      <c r="FB160" s="239"/>
      <c r="FC160" s="239"/>
      <c r="FD160" s="239"/>
      <c r="FE160" s="239"/>
      <c r="FF160" s="239"/>
      <c r="FG160" s="239"/>
      <c r="FH160" s="239"/>
      <c r="FI160" s="239"/>
      <c r="FJ160" s="239"/>
      <c r="FK160" s="239"/>
      <c r="FL160" s="239"/>
      <c r="FM160" s="239"/>
      <c r="FN160" s="239"/>
      <c r="FO160" s="239"/>
      <c r="FP160" s="239"/>
      <c r="FQ160" s="239"/>
      <c r="FR160" s="239"/>
      <c r="FS160" s="314"/>
    </row>
    <row r="161" spans="1:175">
      <c r="A161" s="234"/>
      <c r="C161" s="262"/>
      <c r="D161" s="262"/>
      <c r="E161" s="262"/>
      <c r="F161" s="263"/>
      <c r="G161" s="263"/>
      <c r="H161" s="264"/>
      <c r="I161" s="263"/>
      <c r="J161" s="263"/>
      <c r="K161" s="264"/>
      <c r="L161" s="264"/>
      <c r="M161" s="262"/>
      <c r="N161" s="262"/>
      <c r="O161" s="262"/>
      <c r="P161" s="262"/>
      <c r="Q161" s="262"/>
      <c r="R161" s="262"/>
      <c r="S161" s="262"/>
      <c r="T161" s="262"/>
      <c r="U161" s="262"/>
      <c r="V161" s="262"/>
      <c r="W161" s="262"/>
      <c r="X161" s="262"/>
      <c r="Y161" s="262"/>
      <c r="Z161" s="262"/>
      <c r="AA161" s="282"/>
      <c r="AB161" s="282"/>
      <c r="AC161" s="262"/>
      <c r="AD161" s="262"/>
      <c r="AE161" s="262"/>
      <c r="AF161" s="262"/>
      <c r="AG161" s="262"/>
      <c r="AH161" s="262"/>
      <c r="AI161" s="262"/>
      <c r="AJ161" s="262"/>
      <c r="AK161" s="262"/>
      <c r="AL161" s="262"/>
      <c r="AM161" s="262"/>
      <c r="AN161" s="262"/>
      <c r="AO161" s="262"/>
      <c r="AP161" s="262"/>
      <c r="AQ161" s="262"/>
      <c r="AR161" s="262"/>
      <c r="AS161" s="262"/>
      <c r="AT161" s="262"/>
      <c r="AU161" s="262"/>
      <c r="AV161" s="262"/>
      <c r="AW161" s="262"/>
      <c r="AX161" s="262"/>
      <c r="AY161" s="262"/>
      <c r="AZ161" s="262"/>
      <c r="BA161" s="262"/>
      <c r="BB161" s="262"/>
      <c r="BC161" s="262"/>
      <c r="BD161" s="262"/>
      <c r="BE161" s="262"/>
      <c r="BF161" s="262"/>
      <c r="BG161" s="262"/>
      <c r="BH161" s="262"/>
      <c r="BI161" s="262"/>
      <c r="BJ161" s="262"/>
      <c r="BK161" s="262"/>
      <c r="BL161" s="262"/>
      <c r="BM161" s="262"/>
      <c r="BN161" s="262"/>
      <c r="BO161" s="262"/>
      <c r="BP161" s="262"/>
      <c r="BQ161" s="262"/>
      <c r="BR161" s="262"/>
      <c r="BS161" s="262"/>
      <c r="BT161" s="262"/>
      <c r="BU161" s="262"/>
      <c r="BV161" s="262"/>
      <c r="BW161" s="262"/>
      <c r="BX161" s="262"/>
      <c r="BY161" s="262"/>
      <c r="BZ161" s="262"/>
      <c r="CA161" s="262"/>
      <c r="CB161" s="262"/>
      <c r="CC161" s="262"/>
      <c r="CD161" s="262"/>
      <c r="CE161" s="262"/>
      <c r="CF161" s="262"/>
      <c r="CG161" s="262"/>
      <c r="CH161" s="262"/>
      <c r="CI161" s="262"/>
      <c r="CJ161" s="262"/>
      <c r="CK161" s="262"/>
      <c r="CL161" s="262"/>
      <c r="CM161" s="262"/>
      <c r="CN161" s="262"/>
      <c r="CO161" s="262"/>
      <c r="CP161" s="262"/>
      <c r="CQ161" s="262"/>
      <c r="CR161" s="262"/>
      <c r="CS161" s="262"/>
      <c r="CT161" s="262"/>
      <c r="CU161" s="262"/>
      <c r="CV161" s="262"/>
      <c r="CW161" s="262"/>
      <c r="CX161" s="262"/>
      <c r="CY161" s="262"/>
      <c r="CZ161" s="262"/>
      <c r="DA161" s="262"/>
      <c r="DB161" s="262"/>
      <c r="DC161" s="262"/>
      <c r="DD161" s="262"/>
      <c r="DE161" s="262"/>
      <c r="DF161" s="262"/>
      <c r="DG161" s="262"/>
      <c r="DH161" s="262"/>
      <c r="DI161" s="262"/>
      <c r="DJ161" s="262"/>
      <c r="DK161" s="262"/>
      <c r="DL161" s="262"/>
      <c r="DM161" s="262"/>
      <c r="DN161" s="262"/>
      <c r="DO161" s="262"/>
      <c r="DP161" s="262"/>
      <c r="DQ161" s="262"/>
      <c r="DR161" s="262"/>
      <c r="DS161" s="262"/>
      <c r="DT161" s="262"/>
      <c r="DU161" s="262"/>
      <c r="DV161" s="262"/>
      <c r="DW161" s="262"/>
      <c r="DX161" s="262"/>
      <c r="DY161" s="262"/>
      <c r="DZ161" s="262"/>
      <c r="EA161" s="262"/>
      <c r="EB161" s="262"/>
      <c r="EC161" s="262"/>
      <c r="ED161" s="262"/>
      <c r="EE161" s="262"/>
      <c r="EF161" s="262"/>
      <c r="EG161" s="262"/>
      <c r="EH161" s="262"/>
      <c r="EI161" s="262"/>
      <c r="EJ161" s="262"/>
      <c r="EK161" s="262"/>
      <c r="EL161" s="262"/>
      <c r="EM161" s="262"/>
      <c r="EN161" s="262"/>
      <c r="EO161" s="296"/>
      <c r="ES161" s="239"/>
      <c r="ET161" s="239"/>
      <c r="EU161" s="239"/>
      <c r="EV161" s="239"/>
      <c r="EW161" s="239"/>
      <c r="EX161" s="239"/>
      <c r="EY161" s="239"/>
      <c r="EZ161" s="239"/>
      <c r="FA161" s="239"/>
      <c r="FB161" s="239"/>
      <c r="FC161" s="239"/>
      <c r="FD161" s="239"/>
      <c r="FE161" s="239"/>
      <c r="FF161" s="239"/>
      <c r="FG161" s="239"/>
      <c r="FH161" s="239"/>
      <c r="FI161" s="239"/>
      <c r="FJ161" s="239"/>
      <c r="FK161" s="239"/>
      <c r="FL161" s="239"/>
      <c r="FM161" s="239"/>
      <c r="FN161" s="239"/>
      <c r="FO161" s="239"/>
      <c r="FP161" s="239"/>
      <c r="FQ161" s="239"/>
      <c r="FR161" s="239"/>
      <c r="FS161" s="314"/>
    </row>
    <row r="162" spans="1:175">
      <c r="A162" s="234"/>
      <c r="C162" s="262"/>
      <c r="D162" s="262"/>
      <c r="E162" s="262"/>
      <c r="F162" s="263"/>
      <c r="G162" s="263"/>
      <c r="H162" s="264"/>
      <c r="I162" s="263"/>
      <c r="J162" s="263"/>
      <c r="K162" s="264"/>
      <c r="L162" s="264"/>
      <c r="M162" s="262"/>
      <c r="N162" s="262"/>
      <c r="O162" s="262"/>
      <c r="P162" s="262"/>
      <c r="Q162" s="262"/>
      <c r="R162" s="262"/>
      <c r="S162" s="262"/>
      <c r="T162" s="262"/>
      <c r="U162" s="262"/>
      <c r="V162" s="262"/>
      <c r="W162" s="262"/>
      <c r="X162" s="262"/>
      <c r="Y162" s="262"/>
      <c r="Z162" s="262"/>
      <c r="AA162" s="282"/>
      <c r="AB162" s="282"/>
      <c r="AC162" s="262"/>
      <c r="AD162" s="262"/>
      <c r="AE162" s="262"/>
      <c r="AF162" s="262"/>
      <c r="AG162" s="262"/>
      <c r="AH162" s="262"/>
      <c r="AI162" s="262"/>
      <c r="AJ162" s="262"/>
      <c r="AK162" s="262"/>
      <c r="AL162" s="262"/>
      <c r="AM162" s="262"/>
      <c r="AN162" s="262"/>
      <c r="AO162" s="262"/>
      <c r="AP162" s="262"/>
      <c r="AQ162" s="262"/>
      <c r="AR162" s="262"/>
      <c r="AS162" s="262"/>
      <c r="AT162" s="262"/>
      <c r="AU162" s="262"/>
      <c r="AV162" s="262"/>
      <c r="AW162" s="262"/>
      <c r="AX162" s="262"/>
      <c r="AY162" s="262"/>
      <c r="AZ162" s="262"/>
      <c r="BA162" s="262"/>
      <c r="BB162" s="262"/>
      <c r="BC162" s="262"/>
      <c r="BD162" s="262"/>
      <c r="BE162" s="262"/>
      <c r="BF162" s="262"/>
      <c r="BG162" s="262"/>
      <c r="BH162" s="262"/>
      <c r="BI162" s="262"/>
      <c r="BJ162" s="262"/>
      <c r="BK162" s="262"/>
      <c r="BL162" s="262"/>
      <c r="BM162" s="262"/>
      <c r="BN162" s="262"/>
      <c r="BO162" s="262"/>
      <c r="BP162" s="262"/>
      <c r="BQ162" s="262"/>
      <c r="BR162" s="262"/>
      <c r="BS162" s="262"/>
      <c r="BT162" s="262"/>
      <c r="BU162" s="262"/>
      <c r="BV162" s="262"/>
      <c r="BW162" s="262"/>
      <c r="BX162" s="262"/>
      <c r="BY162" s="262"/>
      <c r="BZ162" s="262"/>
      <c r="CA162" s="262"/>
      <c r="CB162" s="262"/>
      <c r="CC162" s="262"/>
      <c r="CD162" s="262"/>
      <c r="CE162" s="262"/>
      <c r="CF162" s="262"/>
      <c r="CG162" s="262"/>
      <c r="CH162" s="262"/>
      <c r="CI162" s="262"/>
      <c r="CJ162" s="262"/>
      <c r="CK162" s="262"/>
      <c r="CL162" s="262"/>
      <c r="CM162" s="262"/>
      <c r="CN162" s="262"/>
      <c r="CO162" s="262"/>
      <c r="CP162" s="262"/>
      <c r="CQ162" s="262"/>
      <c r="CR162" s="262"/>
      <c r="CS162" s="262"/>
      <c r="CT162" s="262"/>
      <c r="CU162" s="262"/>
      <c r="CV162" s="262"/>
      <c r="CW162" s="262"/>
      <c r="CX162" s="262"/>
      <c r="CY162" s="262"/>
      <c r="CZ162" s="262"/>
      <c r="DA162" s="262"/>
      <c r="DB162" s="262"/>
      <c r="DC162" s="262"/>
      <c r="DD162" s="262"/>
      <c r="DE162" s="262"/>
      <c r="DF162" s="262"/>
      <c r="DG162" s="262"/>
      <c r="DH162" s="262"/>
      <c r="DI162" s="262"/>
      <c r="DJ162" s="262"/>
      <c r="DK162" s="262"/>
      <c r="DL162" s="262"/>
      <c r="DM162" s="262"/>
      <c r="DN162" s="262"/>
      <c r="DO162" s="262"/>
      <c r="DP162" s="262"/>
      <c r="DQ162" s="262"/>
      <c r="DR162" s="262"/>
      <c r="DS162" s="262"/>
      <c r="DT162" s="262"/>
      <c r="DU162" s="262"/>
      <c r="DV162" s="262"/>
      <c r="DW162" s="262"/>
      <c r="DX162" s="262"/>
      <c r="DY162" s="262"/>
      <c r="DZ162" s="262"/>
      <c r="EA162" s="262"/>
      <c r="EB162" s="262"/>
      <c r="EC162" s="262"/>
      <c r="ED162" s="262"/>
      <c r="EE162" s="262"/>
      <c r="EF162" s="262"/>
      <c r="EG162" s="262"/>
      <c r="EH162" s="262"/>
      <c r="EI162" s="262"/>
      <c r="EJ162" s="262"/>
      <c r="EK162" s="262"/>
      <c r="EL162" s="262"/>
      <c r="EM162" s="262"/>
      <c r="EN162" s="262"/>
      <c r="EO162" s="296"/>
      <c r="ES162" s="239"/>
      <c r="ET162" s="239"/>
      <c r="EU162" s="239"/>
      <c r="EV162" s="239"/>
      <c r="EW162" s="239"/>
      <c r="EX162" s="239"/>
      <c r="EY162" s="239"/>
      <c r="EZ162" s="239"/>
      <c r="FA162" s="239"/>
      <c r="FB162" s="239"/>
      <c r="FC162" s="239"/>
      <c r="FD162" s="239"/>
      <c r="FE162" s="239"/>
      <c r="FF162" s="239"/>
      <c r="FG162" s="239"/>
      <c r="FH162" s="239"/>
      <c r="FI162" s="239"/>
      <c r="FJ162" s="239"/>
      <c r="FK162" s="239"/>
      <c r="FL162" s="239"/>
      <c r="FM162" s="239"/>
      <c r="FN162" s="239"/>
      <c r="FO162" s="239"/>
      <c r="FP162" s="239"/>
      <c r="FQ162" s="239"/>
      <c r="FR162" s="239"/>
      <c r="FS162" s="314"/>
    </row>
    <row r="163" spans="1:175">
      <c r="A163" s="234"/>
      <c r="C163" s="262"/>
      <c r="D163" s="262"/>
      <c r="E163" s="262"/>
      <c r="F163" s="263"/>
      <c r="G163" s="263"/>
      <c r="H163" s="264"/>
      <c r="I163" s="263"/>
      <c r="J163" s="263"/>
      <c r="K163" s="264"/>
      <c r="L163" s="264"/>
      <c r="M163" s="262"/>
      <c r="N163" s="262"/>
      <c r="O163" s="262"/>
      <c r="P163" s="262"/>
      <c r="Q163" s="262"/>
      <c r="R163" s="262"/>
      <c r="S163" s="262"/>
      <c r="T163" s="262"/>
      <c r="U163" s="262"/>
      <c r="V163" s="262"/>
      <c r="W163" s="262"/>
      <c r="X163" s="262"/>
      <c r="Y163" s="262"/>
      <c r="Z163" s="262"/>
      <c r="AA163" s="282"/>
      <c r="AB163" s="282"/>
      <c r="AC163" s="262"/>
      <c r="AD163" s="262"/>
      <c r="AE163" s="262"/>
      <c r="AF163" s="262"/>
      <c r="AG163" s="262"/>
      <c r="AH163" s="262"/>
      <c r="AI163" s="262"/>
      <c r="AJ163" s="262"/>
      <c r="AK163" s="262"/>
      <c r="AL163" s="262"/>
      <c r="AM163" s="262"/>
      <c r="AN163" s="262"/>
      <c r="AO163" s="262"/>
      <c r="AP163" s="262"/>
      <c r="AQ163" s="262"/>
      <c r="AR163" s="262"/>
      <c r="AS163" s="262"/>
      <c r="AT163" s="262"/>
      <c r="AU163" s="262"/>
      <c r="AV163" s="262"/>
      <c r="AW163" s="262"/>
      <c r="AX163" s="262"/>
      <c r="AY163" s="262"/>
      <c r="AZ163" s="262"/>
      <c r="BA163" s="262"/>
      <c r="BB163" s="262"/>
      <c r="BC163" s="262"/>
      <c r="BD163" s="262"/>
      <c r="BE163" s="262"/>
      <c r="BF163" s="262"/>
      <c r="BG163" s="262"/>
      <c r="BH163" s="262"/>
      <c r="BI163" s="262"/>
      <c r="BJ163" s="262"/>
      <c r="BK163" s="262"/>
      <c r="BL163" s="262"/>
      <c r="BM163" s="262"/>
      <c r="BN163" s="262"/>
      <c r="BO163" s="262"/>
      <c r="BP163" s="262"/>
      <c r="BQ163" s="262"/>
      <c r="BR163" s="262"/>
      <c r="BS163" s="262"/>
      <c r="BT163" s="262"/>
      <c r="BU163" s="262"/>
      <c r="BV163" s="262"/>
      <c r="BW163" s="262"/>
      <c r="BX163" s="262"/>
      <c r="BY163" s="262"/>
      <c r="BZ163" s="262"/>
      <c r="CA163" s="262"/>
      <c r="CB163" s="262"/>
      <c r="CC163" s="262"/>
      <c r="CD163" s="262"/>
      <c r="CE163" s="262"/>
      <c r="CF163" s="262"/>
      <c r="CG163" s="262"/>
      <c r="CH163" s="262"/>
      <c r="CI163" s="262"/>
      <c r="CJ163" s="262"/>
      <c r="CK163" s="262"/>
      <c r="CL163" s="262"/>
      <c r="CM163" s="262"/>
      <c r="CN163" s="262"/>
      <c r="CO163" s="262"/>
      <c r="CP163" s="262"/>
      <c r="CQ163" s="262"/>
      <c r="CR163" s="262"/>
      <c r="CS163" s="262"/>
      <c r="CT163" s="262"/>
      <c r="CU163" s="262"/>
      <c r="CV163" s="262"/>
      <c r="CW163" s="262"/>
      <c r="CX163" s="262"/>
      <c r="CY163" s="262"/>
      <c r="CZ163" s="262"/>
      <c r="DA163" s="262"/>
      <c r="DB163" s="262"/>
      <c r="DC163" s="262"/>
      <c r="DD163" s="262"/>
      <c r="DE163" s="262"/>
      <c r="DF163" s="262"/>
      <c r="DG163" s="262"/>
      <c r="DH163" s="262"/>
      <c r="DI163" s="262"/>
      <c r="DJ163" s="262"/>
      <c r="DK163" s="262"/>
      <c r="DL163" s="262"/>
      <c r="DM163" s="262"/>
      <c r="DN163" s="262"/>
      <c r="DO163" s="262"/>
      <c r="DP163" s="262"/>
      <c r="DQ163" s="262"/>
      <c r="DR163" s="262"/>
      <c r="DS163" s="262"/>
      <c r="DT163" s="262"/>
      <c r="DU163" s="262"/>
      <c r="DV163" s="262"/>
      <c r="DW163" s="262"/>
      <c r="DX163" s="262"/>
      <c r="DY163" s="262"/>
      <c r="DZ163" s="262"/>
      <c r="EA163" s="262"/>
      <c r="EB163" s="262"/>
      <c r="EC163" s="262"/>
      <c r="ED163" s="262"/>
      <c r="EE163" s="262"/>
      <c r="EF163" s="262"/>
      <c r="EG163" s="262"/>
      <c r="EH163" s="262"/>
      <c r="EI163" s="262"/>
      <c r="EJ163" s="262"/>
      <c r="EK163" s="262"/>
      <c r="EL163" s="262"/>
      <c r="EM163" s="262"/>
      <c r="EN163" s="262"/>
      <c r="EO163" s="296"/>
      <c r="ES163" s="239"/>
      <c r="ET163" s="239"/>
      <c r="EU163" s="239"/>
      <c r="EV163" s="239"/>
      <c r="EW163" s="239"/>
      <c r="EX163" s="239"/>
      <c r="EY163" s="239"/>
      <c r="EZ163" s="239"/>
      <c r="FA163" s="239"/>
      <c r="FB163" s="239"/>
      <c r="FC163" s="239"/>
      <c r="FD163" s="239"/>
      <c r="FE163" s="239"/>
      <c r="FF163" s="239"/>
      <c r="FG163" s="239"/>
      <c r="FH163" s="239"/>
      <c r="FI163" s="239"/>
      <c r="FJ163" s="239"/>
      <c r="FK163" s="239"/>
      <c r="FL163" s="239"/>
      <c r="FM163" s="239"/>
      <c r="FN163" s="239"/>
      <c r="FO163" s="239"/>
      <c r="FP163" s="239"/>
      <c r="FQ163" s="239"/>
      <c r="FR163" s="239"/>
      <c r="FS163" s="314"/>
    </row>
    <row r="164" spans="1:175">
      <c r="A164" s="234"/>
      <c r="C164" s="262"/>
      <c r="D164" s="262"/>
      <c r="E164" s="262"/>
      <c r="F164" s="263"/>
      <c r="G164" s="263"/>
      <c r="H164" s="264"/>
      <c r="I164" s="263"/>
      <c r="J164" s="263"/>
      <c r="K164" s="264"/>
      <c r="L164" s="264"/>
      <c r="M164" s="262"/>
      <c r="N164" s="262"/>
      <c r="O164" s="262"/>
      <c r="P164" s="262"/>
      <c r="Q164" s="262"/>
      <c r="R164" s="262"/>
      <c r="S164" s="262"/>
      <c r="T164" s="262"/>
      <c r="U164" s="262"/>
      <c r="V164" s="262"/>
      <c r="W164" s="262"/>
      <c r="X164" s="262"/>
      <c r="Y164" s="262"/>
      <c r="Z164" s="262"/>
      <c r="AA164" s="282"/>
      <c r="AB164" s="282"/>
      <c r="AC164" s="262"/>
      <c r="AD164" s="262"/>
      <c r="AE164" s="262"/>
      <c r="AF164" s="262"/>
      <c r="AG164" s="262"/>
      <c r="AH164" s="262"/>
      <c r="AI164" s="262"/>
      <c r="AJ164" s="262"/>
      <c r="AK164" s="262"/>
      <c r="AL164" s="262"/>
      <c r="AM164" s="262"/>
      <c r="AN164" s="262"/>
      <c r="AO164" s="262"/>
      <c r="AP164" s="262"/>
      <c r="AQ164" s="262"/>
      <c r="AR164" s="262"/>
      <c r="AS164" s="262"/>
      <c r="AT164" s="262"/>
      <c r="AU164" s="262"/>
      <c r="AV164" s="262"/>
      <c r="AW164" s="262"/>
      <c r="AX164" s="262"/>
      <c r="AY164" s="262"/>
      <c r="AZ164" s="262"/>
      <c r="BA164" s="262"/>
      <c r="BB164" s="262"/>
      <c r="BC164" s="262"/>
      <c r="BD164" s="262"/>
      <c r="BE164" s="262"/>
      <c r="BF164" s="262"/>
      <c r="BG164" s="262"/>
      <c r="BH164" s="262"/>
      <c r="BI164" s="262"/>
      <c r="BJ164" s="262"/>
      <c r="BK164" s="262"/>
      <c r="BL164" s="262"/>
      <c r="BM164" s="262"/>
      <c r="BN164" s="262"/>
      <c r="BO164" s="262"/>
      <c r="BP164" s="262"/>
      <c r="BQ164" s="262"/>
      <c r="BR164" s="262"/>
      <c r="BS164" s="262"/>
      <c r="BT164" s="262"/>
      <c r="BU164" s="262"/>
      <c r="BV164" s="262"/>
      <c r="BW164" s="262"/>
      <c r="BX164" s="262"/>
      <c r="BY164" s="262"/>
      <c r="BZ164" s="262"/>
      <c r="CA164" s="262"/>
      <c r="CB164" s="262"/>
      <c r="CC164" s="262"/>
      <c r="CD164" s="262"/>
      <c r="CE164" s="262"/>
      <c r="CF164" s="262"/>
      <c r="CG164" s="262"/>
      <c r="CH164" s="262"/>
      <c r="CI164" s="262"/>
      <c r="CJ164" s="262"/>
      <c r="CK164" s="262"/>
      <c r="CL164" s="262"/>
      <c r="CM164" s="262"/>
      <c r="CN164" s="262"/>
      <c r="CO164" s="262"/>
      <c r="CP164" s="262"/>
      <c r="CQ164" s="262"/>
      <c r="CR164" s="262"/>
      <c r="CS164" s="262"/>
      <c r="CT164" s="262"/>
      <c r="CU164" s="262"/>
      <c r="CV164" s="262"/>
      <c r="CW164" s="262"/>
      <c r="CX164" s="262"/>
      <c r="CY164" s="262"/>
      <c r="CZ164" s="262"/>
      <c r="DA164" s="262"/>
      <c r="DB164" s="262"/>
      <c r="DC164" s="262"/>
      <c r="DD164" s="262"/>
      <c r="DE164" s="262"/>
      <c r="DF164" s="262"/>
      <c r="DG164" s="262"/>
      <c r="DH164" s="262"/>
      <c r="DI164" s="262"/>
      <c r="DJ164" s="262"/>
      <c r="DK164" s="262"/>
      <c r="DL164" s="262"/>
      <c r="DM164" s="262"/>
      <c r="DN164" s="262"/>
      <c r="DO164" s="262"/>
      <c r="DP164" s="262"/>
      <c r="DQ164" s="262"/>
      <c r="DR164" s="262"/>
      <c r="DS164" s="262"/>
      <c r="DT164" s="262"/>
      <c r="DU164" s="262"/>
      <c r="DV164" s="262"/>
      <c r="DW164" s="262"/>
      <c r="DX164" s="262"/>
      <c r="DY164" s="262"/>
      <c r="DZ164" s="262"/>
      <c r="EA164" s="262"/>
      <c r="EB164" s="262"/>
      <c r="EC164" s="262"/>
      <c r="ED164" s="262"/>
      <c r="EE164" s="262"/>
      <c r="EF164" s="262"/>
      <c r="EG164" s="262"/>
      <c r="EH164" s="262"/>
      <c r="EI164" s="262"/>
      <c r="EJ164" s="262"/>
      <c r="EK164" s="262"/>
      <c r="EL164" s="262"/>
      <c r="EM164" s="262"/>
      <c r="EN164" s="262"/>
      <c r="EO164" s="296"/>
      <c r="ES164" s="239"/>
      <c r="ET164" s="239"/>
      <c r="EU164" s="239"/>
      <c r="EV164" s="239"/>
      <c r="EW164" s="239"/>
      <c r="EX164" s="239"/>
      <c r="EY164" s="239"/>
      <c r="EZ164" s="239"/>
      <c r="FA164" s="239"/>
      <c r="FB164" s="239"/>
      <c r="FC164" s="239"/>
      <c r="FD164" s="239"/>
      <c r="FE164" s="239"/>
      <c r="FF164" s="239"/>
      <c r="FG164" s="239"/>
      <c r="FH164" s="239"/>
      <c r="FI164" s="239"/>
      <c r="FJ164" s="239"/>
      <c r="FK164" s="239"/>
      <c r="FL164" s="239"/>
      <c r="FM164" s="239"/>
      <c r="FN164" s="239"/>
      <c r="FO164" s="239"/>
      <c r="FP164" s="239"/>
      <c r="FQ164" s="239"/>
      <c r="FR164" s="239"/>
      <c r="FS164" s="314"/>
    </row>
    <row r="165" spans="1:175">
      <c r="A165" s="234"/>
      <c r="C165" s="262"/>
      <c r="D165" s="262"/>
      <c r="E165" s="262"/>
      <c r="F165" s="263"/>
      <c r="G165" s="263"/>
      <c r="H165" s="264"/>
      <c r="I165" s="263"/>
      <c r="J165" s="263"/>
      <c r="K165" s="264"/>
      <c r="L165" s="264"/>
      <c r="M165" s="262"/>
      <c r="N165" s="262"/>
      <c r="O165" s="262"/>
      <c r="P165" s="262"/>
      <c r="Q165" s="262"/>
      <c r="R165" s="262"/>
      <c r="S165" s="262"/>
      <c r="T165" s="262"/>
      <c r="U165" s="262"/>
      <c r="V165" s="262"/>
      <c r="W165" s="262"/>
      <c r="X165" s="262"/>
      <c r="Y165" s="262"/>
      <c r="Z165" s="262"/>
      <c r="AA165" s="282"/>
      <c r="AB165" s="282"/>
      <c r="AC165" s="262"/>
      <c r="AD165" s="262"/>
      <c r="AE165" s="262"/>
      <c r="AF165" s="262"/>
      <c r="AG165" s="262"/>
      <c r="AH165" s="262"/>
      <c r="AI165" s="262"/>
      <c r="AJ165" s="262"/>
      <c r="AK165" s="262"/>
      <c r="AL165" s="262"/>
      <c r="AM165" s="262"/>
      <c r="AN165" s="262"/>
      <c r="AO165" s="262"/>
      <c r="AP165" s="262"/>
      <c r="AQ165" s="262"/>
      <c r="AR165" s="262"/>
      <c r="AS165" s="262"/>
      <c r="AT165" s="262"/>
      <c r="AU165" s="262"/>
      <c r="AV165" s="262"/>
      <c r="AW165" s="262"/>
      <c r="AX165" s="262"/>
      <c r="AY165" s="262"/>
      <c r="AZ165" s="262"/>
      <c r="BA165" s="262"/>
      <c r="BB165" s="262"/>
      <c r="BC165" s="262"/>
      <c r="BD165" s="262"/>
      <c r="BE165" s="262"/>
      <c r="BF165" s="262"/>
      <c r="BG165" s="262"/>
      <c r="BH165" s="262"/>
      <c r="BI165" s="262"/>
      <c r="BJ165" s="262"/>
      <c r="BK165" s="262"/>
      <c r="BL165" s="262"/>
      <c r="BM165" s="262"/>
      <c r="BN165" s="262"/>
      <c r="BO165" s="262"/>
      <c r="BP165" s="262"/>
      <c r="BQ165" s="262"/>
      <c r="BR165" s="262"/>
      <c r="BS165" s="262"/>
      <c r="BT165" s="262"/>
      <c r="BU165" s="262"/>
      <c r="BV165" s="262"/>
      <c r="BW165" s="262"/>
      <c r="BX165" s="262"/>
      <c r="BY165" s="262"/>
      <c r="BZ165" s="262"/>
      <c r="CA165" s="262"/>
      <c r="CB165" s="262"/>
      <c r="CC165" s="262"/>
      <c r="CD165" s="262"/>
      <c r="CE165" s="262"/>
      <c r="CF165" s="262"/>
      <c r="CG165" s="262"/>
      <c r="CH165" s="262"/>
      <c r="CI165" s="262"/>
      <c r="CJ165" s="262"/>
      <c r="CK165" s="262"/>
      <c r="CL165" s="262"/>
      <c r="CM165" s="262"/>
      <c r="CN165" s="262"/>
      <c r="CO165" s="262"/>
      <c r="CP165" s="262"/>
      <c r="CQ165" s="262"/>
      <c r="CR165" s="262"/>
      <c r="CS165" s="262"/>
      <c r="CT165" s="262"/>
      <c r="CU165" s="262"/>
      <c r="CV165" s="262"/>
      <c r="CW165" s="262"/>
      <c r="CX165" s="262"/>
      <c r="CY165" s="262"/>
      <c r="CZ165" s="262"/>
      <c r="DA165" s="262"/>
      <c r="DB165" s="262"/>
      <c r="DC165" s="262"/>
      <c r="DD165" s="262"/>
      <c r="DE165" s="262"/>
      <c r="DF165" s="262"/>
      <c r="DG165" s="262"/>
      <c r="DH165" s="262"/>
      <c r="DI165" s="262"/>
      <c r="DJ165" s="262"/>
      <c r="DK165" s="262"/>
      <c r="DL165" s="262"/>
      <c r="DM165" s="262"/>
      <c r="DN165" s="262"/>
      <c r="DO165" s="262"/>
      <c r="DP165" s="262"/>
      <c r="DQ165" s="262"/>
      <c r="DR165" s="262"/>
      <c r="DS165" s="262"/>
      <c r="DT165" s="262"/>
      <c r="DU165" s="262"/>
      <c r="DV165" s="262"/>
      <c r="DW165" s="262"/>
      <c r="DX165" s="262"/>
      <c r="DY165" s="262"/>
      <c r="DZ165" s="262"/>
      <c r="EA165" s="262"/>
      <c r="EB165" s="262"/>
      <c r="EC165" s="262"/>
      <c r="ED165" s="262"/>
      <c r="EE165" s="262"/>
      <c r="EF165" s="262"/>
      <c r="EG165" s="262"/>
      <c r="EH165" s="262"/>
      <c r="EI165" s="262"/>
      <c r="EJ165" s="262"/>
      <c r="EK165" s="262"/>
      <c r="EL165" s="262"/>
      <c r="EM165" s="262"/>
      <c r="EN165" s="262"/>
      <c r="EO165" s="296"/>
      <c r="ES165" s="239"/>
      <c r="ET165" s="239"/>
      <c r="EU165" s="239"/>
      <c r="EV165" s="239"/>
      <c r="EW165" s="239"/>
      <c r="EX165" s="239"/>
      <c r="EY165" s="239"/>
      <c r="EZ165" s="239"/>
      <c r="FA165" s="239"/>
      <c r="FB165" s="239"/>
      <c r="FC165" s="239"/>
      <c r="FD165" s="239"/>
      <c r="FE165" s="239"/>
      <c r="FF165" s="239"/>
      <c r="FG165" s="239"/>
      <c r="FH165" s="239"/>
      <c r="FI165" s="239"/>
      <c r="FJ165" s="239"/>
      <c r="FK165" s="239"/>
      <c r="FL165" s="239"/>
      <c r="FM165" s="239"/>
      <c r="FN165" s="239"/>
      <c r="FO165" s="239"/>
      <c r="FP165" s="239"/>
      <c r="FQ165" s="239"/>
      <c r="FR165" s="239"/>
      <c r="FS165" s="314"/>
    </row>
    <row r="166" spans="1:175">
      <c r="A166" s="234"/>
      <c r="C166" s="262"/>
      <c r="D166" s="262"/>
      <c r="E166" s="262"/>
      <c r="F166" s="263"/>
      <c r="G166" s="263"/>
      <c r="H166" s="264"/>
      <c r="I166" s="263"/>
      <c r="J166" s="263"/>
      <c r="K166" s="264"/>
      <c r="L166" s="264"/>
      <c r="M166" s="262"/>
      <c r="N166" s="262"/>
      <c r="O166" s="262"/>
      <c r="P166" s="262"/>
      <c r="Q166" s="262"/>
      <c r="R166" s="262"/>
      <c r="S166" s="262"/>
      <c r="T166" s="262"/>
      <c r="U166" s="262"/>
      <c r="V166" s="262"/>
      <c r="W166" s="262"/>
      <c r="X166" s="262"/>
      <c r="Y166" s="262"/>
      <c r="Z166" s="262"/>
      <c r="AA166" s="282"/>
      <c r="AB166" s="282"/>
      <c r="AC166" s="262"/>
      <c r="AD166" s="262"/>
      <c r="AE166" s="262"/>
      <c r="AF166" s="262"/>
      <c r="AG166" s="262"/>
      <c r="AH166" s="262"/>
      <c r="AI166" s="262"/>
      <c r="AJ166" s="262"/>
      <c r="AK166" s="262"/>
      <c r="AL166" s="262"/>
      <c r="AM166" s="262"/>
      <c r="AN166" s="262"/>
      <c r="AO166" s="262"/>
      <c r="AP166" s="262"/>
      <c r="AQ166" s="262"/>
      <c r="AR166" s="262"/>
      <c r="AS166" s="262"/>
      <c r="AT166" s="262"/>
      <c r="AU166" s="262"/>
      <c r="AV166" s="262"/>
      <c r="AW166" s="262"/>
      <c r="AX166" s="262"/>
      <c r="AY166" s="262"/>
      <c r="AZ166" s="262"/>
      <c r="BA166" s="262"/>
      <c r="BB166" s="262"/>
      <c r="BC166" s="262"/>
      <c r="BD166" s="262"/>
      <c r="BE166" s="262"/>
      <c r="BF166" s="262"/>
      <c r="BG166" s="262"/>
      <c r="BH166" s="262"/>
      <c r="BI166" s="262"/>
      <c r="BJ166" s="262"/>
      <c r="BK166" s="262"/>
      <c r="BL166" s="262"/>
      <c r="BM166" s="262"/>
      <c r="BN166" s="262"/>
      <c r="BO166" s="262"/>
      <c r="BP166" s="262"/>
      <c r="BQ166" s="262"/>
      <c r="BR166" s="262"/>
      <c r="BS166" s="262"/>
      <c r="BT166" s="262"/>
      <c r="BU166" s="262"/>
      <c r="BV166" s="262"/>
      <c r="BW166" s="262"/>
      <c r="BX166" s="262"/>
      <c r="BY166" s="262"/>
      <c r="BZ166" s="262"/>
      <c r="CA166" s="262"/>
      <c r="CB166" s="262"/>
      <c r="CC166" s="262"/>
      <c r="CD166" s="262"/>
      <c r="CE166" s="262"/>
      <c r="CF166" s="262"/>
      <c r="CG166" s="262"/>
      <c r="CH166" s="262"/>
      <c r="CI166" s="262"/>
      <c r="CJ166" s="262"/>
      <c r="CK166" s="262"/>
      <c r="CL166" s="262"/>
      <c r="CM166" s="262"/>
      <c r="CN166" s="262"/>
      <c r="CO166" s="262"/>
      <c r="CP166" s="262"/>
      <c r="CQ166" s="262"/>
      <c r="CR166" s="262"/>
      <c r="CS166" s="262"/>
      <c r="CT166" s="262"/>
      <c r="CU166" s="262"/>
      <c r="CV166" s="262"/>
      <c r="CW166" s="262"/>
      <c r="CX166" s="262"/>
      <c r="CY166" s="262"/>
      <c r="CZ166" s="262"/>
      <c r="DA166" s="262"/>
      <c r="DB166" s="262"/>
      <c r="DC166" s="262"/>
      <c r="DD166" s="262"/>
      <c r="DE166" s="262"/>
      <c r="DF166" s="262"/>
      <c r="DG166" s="262"/>
      <c r="DH166" s="262"/>
      <c r="DI166" s="262"/>
      <c r="DJ166" s="262"/>
      <c r="DK166" s="262"/>
      <c r="DL166" s="262"/>
      <c r="DM166" s="262"/>
      <c r="DN166" s="262"/>
      <c r="DO166" s="262"/>
      <c r="DP166" s="262"/>
      <c r="DQ166" s="262"/>
      <c r="DR166" s="262"/>
      <c r="DS166" s="262"/>
      <c r="DT166" s="262"/>
      <c r="DU166" s="262"/>
      <c r="DV166" s="262"/>
      <c r="DW166" s="262"/>
      <c r="DX166" s="262"/>
      <c r="DY166" s="262"/>
      <c r="DZ166" s="262"/>
      <c r="EA166" s="262"/>
      <c r="EB166" s="262"/>
      <c r="EC166" s="262"/>
      <c r="ED166" s="262"/>
      <c r="EE166" s="262"/>
      <c r="EF166" s="262"/>
      <c r="EG166" s="262"/>
      <c r="EH166" s="262"/>
      <c r="EI166" s="262"/>
      <c r="EJ166" s="262"/>
      <c r="EK166" s="262"/>
      <c r="EL166" s="262"/>
      <c r="EM166" s="262"/>
      <c r="EN166" s="262"/>
      <c r="EO166" s="296"/>
      <c r="ES166" s="239"/>
      <c r="ET166" s="239"/>
      <c r="EU166" s="239"/>
      <c r="EV166" s="239"/>
      <c r="EW166" s="239"/>
      <c r="EX166" s="239"/>
      <c r="EY166" s="239"/>
      <c r="EZ166" s="239"/>
      <c r="FA166" s="239"/>
      <c r="FB166" s="239"/>
      <c r="FC166" s="239"/>
      <c r="FD166" s="239"/>
      <c r="FE166" s="239"/>
      <c r="FF166" s="239"/>
      <c r="FG166" s="239"/>
      <c r="FH166" s="239"/>
      <c r="FI166" s="239"/>
      <c r="FJ166" s="239"/>
      <c r="FK166" s="239"/>
      <c r="FL166" s="239"/>
      <c r="FM166" s="239"/>
      <c r="FN166" s="239"/>
      <c r="FO166" s="239"/>
      <c r="FP166" s="239"/>
      <c r="FQ166" s="239"/>
      <c r="FR166" s="239"/>
      <c r="FS166" s="314"/>
    </row>
    <row r="167" spans="1:175">
      <c r="A167" s="234"/>
      <c r="C167" s="262"/>
      <c r="D167" s="262"/>
      <c r="E167" s="262"/>
      <c r="F167" s="263"/>
      <c r="G167" s="263"/>
      <c r="H167" s="264"/>
      <c r="I167" s="263"/>
      <c r="J167" s="263"/>
      <c r="K167" s="264"/>
      <c r="L167" s="264"/>
      <c r="M167" s="262"/>
      <c r="N167" s="262"/>
      <c r="O167" s="262"/>
      <c r="P167" s="262"/>
      <c r="Q167" s="262"/>
      <c r="R167" s="262"/>
      <c r="S167" s="262"/>
      <c r="T167" s="262"/>
      <c r="U167" s="262"/>
      <c r="V167" s="262"/>
      <c r="W167" s="262"/>
      <c r="X167" s="262"/>
      <c r="Y167" s="262"/>
      <c r="Z167" s="262"/>
      <c r="AA167" s="282"/>
      <c r="AB167" s="282"/>
      <c r="AC167" s="262"/>
      <c r="AD167" s="262"/>
      <c r="AE167" s="262"/>
      <c r="AF167" s="262"/>
      <c r="AG167" s="262"/>
      <c r="AH167" s="262"/>
      <c r="AI167" s="262"/>
      <c r="AJ167" s="262"/>
      <c r="AK167" s="262"/>
      <c r="AL167" s="262"/>
      <c r="AM167" s="262"/>
      <c r="AN167" s="262"/>
      <c r="AO167" s="262"/>
      <c r="AP167" s="262"/>
      <c r="AQ167" s="262"/>
      <c r="AR167" s="262"/>
      <c r="AS167" s="262"/>
      <c r="AT167" s="262"/>
      <c r="AU167" s="262"/>
      <c r="AV167" s="262"/>
      <c r="AW167" s="262"/>
      <c r="AX167" s="262"/>
      <c r="AY167" s="262"/>
      <c r="AZ167" s="262"/>
      <c r="BA167" s="262"/>
      <c r="BB167" s="262"/>
      <c r="BC167" s="262"/>
      <c r="BD167" s="262"/>
      <c r="BE167" s="262"/>
      <c r="BF167" s="262"/>
      <c r="BG167" s="262"/>
      <c r="BH167" s="262"/>
      <c r="BI167" s="262"/>
      <c r="BJ167" s="262"/>
      <c r="BK167" s="262"/>
      <c r="BL167" s="262"/>
      <c r="BM167" s="262"/>
      <c r="BN167" s="262"/>
      <c r="BO167" s="262"/>
      <c r="BP167" s="262"/>
      <c r="BQ167" s="262"/>
      <c r="BR167" s="262"/>
      <c r="BS167" s="262"/>
      <c r="BT167" s="262"/>
      <c r="BU167" s="262"/>
      <c r="BV167" s="262"/>
      <c r="BW167" s="262"/>
      <c r="BX167" s="262"/>
      <c r="BY167" s="262"/>
      <c r="BZ167" s="262"/>
      <c r="CA167" s="262"/>
      <c r="CB167" s="262"/>
      <c r="CC167" s="262"/>
      <c r="CD167" s="262"/>
      <c r="CE167" s="262"/>
      <c r="CF167" s="262"/>
      <c r="CG167" s="262"/>
      <c r="CH167" s="262"/>
      <c r="CI167" s="262"/>
      <c r="CJ167" s="262"/>
      <c r="CK167" s="262"/>
      <c r="CL167" s="262"/>
      <c r="CM167" s="262"/>
      <c r="CN167" s="262"/>
      <c r="CO167" s="262"/>
      <c r="CP167" s="262"/>
      <c r="CQ167" s="262"/>
      <c r="CR167" s="262"/>
      <c r="CS167" s="262"/>
      <c r="CT167" s="262"/>
      <c r="CU167" s="262"/>
      <c r="CV167" s="262"/>
      <c r="CW167" s="262"/>
      <c r="CX167" s="262"/>
      <c r="CY167" s="262"/>
      <c r="CZ167" s="262"/>
      <c r="DA167" s="262"/>
      <c r="DB167" s="262"/>
      <c r="DC167" s="262"/>
      <c r="DD167" s="262"/>
      <c r="DE167" s="262"/>
      <c r="DF167" s="262"/>
      <c r="DG167" s="262"/>
      <c r="DH167" s="262"/>
      <c r="DI167" s="262"/>
      <c r="DJ167" s="262"/>
      <c r="DK167" s="262"/>
      <c r="DL167" s="262"/>
      <c r="DM167" s="262"/>
      <c r="DN167" s="262"/>
      <c r="DO167" s="262"/>
      <c r="DP167" s="262"/>
      <c r="DQ167" s="262"/>
      <c r="DR167" s="262"/>
      <c r="DS167" s="262"/>
      <c r="DT167" s="262"/>
      <c r="DU167" s="262"/>
      <c r="DV167" s="262"/>
      <c r="DW167" s="262"/>
      <c r="DX167" s="262"/>
      <c r="DY167" s="262"/>
      <c r="DZ167" s="262"/>
      <c r="EA167" s="262"/>
      <c r="EB167" s="262"/>
      <c r="EC167" s="262"/>
      <c r="ED167" s="262"/>
      <c r="EE167" s="262"/>
      <c r="EF167" s="262"/>
      <c r="EG167" s="262"/>
      <c r="EH167" s="262"/>
      <c r="EI167" s="262"/>
      <c r="EJ167" s="262"/>
      <c r="EK167" s="262"/>
      <c r="EL167" s="262"/>
      <c r="EM167" s="262"/>
      <c r="EN167" s="262"/>
      <c r="EO167" s="296"/>
      <c r="ES167" s="239"/>
      <c r="ET167" s="239"/>
      <c r="EU167" s="239"/>
      <c r="EV167" s="239"/>
      <c r="EW167" s="239"/>
      <c r="EX167" s="239"/>
      <c r="EY167" s="239"/>
      <c r="EZ167" s="239"/>
      <c r="FA167" s="239"/>
      <c r="FB167" s="239"/>
      <c r="FC167" s="239"/>
      <c r="FD167" s="239"/>
      <c r="FE167" s="239"/>
      <c r="FF167" s="239"/>
      <c r="FG167" s="239"/>
      <c r="FH167" s="239"/>
      <c r="FI167" s="239"/>
      <c r="FJ167" s="239"/>
      <c r="FK167" s="239"/>
      <c r="FL167" s="239"/>
      <c r="FM167" s="239"/>
      <c r="FN167" s="239"/>
      <c r="FO167" s="239"/>
      <c r="FP167" s="239"/>
      <c r="FQ167" s="239"/>
      <c r="FR167" s="239"/>
      <c r="FS167" s="314"/>
    </row>
    <row r="168" spans="1:175">
      <c r="A168" s="234"/>
      <c r="C168" s="262"/>
      <c r="D168" s="262"/>
      <c r="E168" s="262"/>
      <c r="F168" s="263"/>
      <c r="G168" s="263"/>
      <c r="H168" s="264"/>
      <c r="I168" s="263"/>
      <c r="J168" s="263"/>
      <c r="K168" s="264"/>
      <c r="L168" s="264"/>
      <c r="M168" s="262"/>
      <c r="N168" s="262"/>
      <c r="O168" s="262"/>
      <c r="P168" s="262"/>
      <c r="Q168" s="262"/>
      <c r="R168" s="262"/>
      <c r="S168" s="262"/>
      <c r="T168" s="262"/>
      <c r="U168" s="262"/>
      <c r="V168" s="262"/>
      <c r="W168" s="262"/>
      <c r="X168" s="262"/>
      <c r="Y168" s="262"/>
      <c r="Z168" s="262"/>
      <c r="AA168" s="282"/>
      <c r="AB168" s="282"/>
      <c r="AC168" s="262"/>
      <c r="AD168" s="262"/>
      <c r="AE168" s="262"/>
      <c r="AF168" s="262"/>
      <c r="AG168" s="262"/>
      <c r="AH168" s="262"/>
      <c r="AI168" s="262"/>
      <c r="AJ168" s="262"/>
      <c r="AK168" s="262"/>
      <c r="AL168" s="262"/>
      <c r="AM168" s="262"/>
      <c r="AN168" s="262"/>
      <c r="AO168" s="262"/>
      <c r="AP168" s="262"/>
      <c r="AQ168" s="262"/>
      <c r="AR168" s="262"/>
      <c r="AS168" s="262"/>
      <c r="AT168" s="262"/>
      <c r="AU168" s="262"/>
      <c r="AV168" s="262"/>
      <c r="AW168" s="262"/>
      <c r="AX168" s="262"/>
      <c r="AY168" s="262"/>
      <c r="AZ168" s="262"/>
      <c r="BA168" s="262"/>
      <c r="BB168" s="262"/>
      <c r="BC168" s="262"/>
      <c r="BD168" s="262"/>
      <c r="BE168" s="262"/>
      <c r="BF168" s="262"/>
      <c r="BG168" s="262"/>
      <c r="BH168" s="262"/>
      <c r="BI168" s="262"/>
      <c r="BJ168" s="262"/>
      <c r="BK168" s="262"/>
      <c r="BL168" s="262"/>
      <c r="BM168" s="262"/>
      <c r="BN168" s="262"/>
      <c r="BO168" s="262"/>
      <c r="BP168" s="262"/>
      <c r="BQ168" s="262"/>
      <c r="BR168" s="262"/>
      <c r="BS168" s="262"/>
      <c r="BT168" s="262"/>
      <c r="BU168" s="262"/>
      <c r="BV168" s="262"/>
      <c r="BW168" s="262"/>
      <c r="BX168" s="262"/>
      <c r="BY168" s="262"/>
      <c r="BZ168" s="262"/>
      <c r="CA168" s="262"/>
      <c r="CB168" s="262"/>
      <c r="CC168" s="262"/>
      <c r="CD168" s="262"/>
      <c r="CE168" s="262"/>
      <c r="CF168" s="262"/>
      <c r="CG168" s="262"/>
      <c r="CH168" s="262"/>
      <c r="CI168" s="262"/>
      <c r="CJ168" s="262"/>
      <c r="CK168" s="262"/>
      <c r="CL168" s="262"/>
      <c r="CM168" s="262"/>
      <c r="CN168" s="262"/>
      <c r="CO168" s="262"/>
      <c r="CP168" s="262"/>
      <c r="CQ168" s="262"/>
      <c r="CR168" s="262"/>
      <c r="CS168" s="262"/>
      <c r="CT168" s="262"/>
      <c r="CU168" s="262"/>
      <c r="CV168" s="262"/>
      <c r="CW168" s="262"/>
      <c r="CX168" s="262"/>
      <c r="CY168" s="262"/>
      <c r="CZ168" s="262"/>
      <c r="DA168" s="262"/>
      <c r="DB168" s="262"/>
      <c r="DC168" s="262"/>
      <c r="DD168" s="262"/>
      <c r="DE168" s="262"/>
      <c r="DF168" s="262"/>
      <c r="DG168" s="262"/>
      <c r="DH168" s="262"/>
      <c r="DI168" s="262"/>
      <c r="DJ168" s="262"/>
      <c r="DK168" s="262"/>
      <c r="DL168" s="262"/>
      <c r="DM168" s="262"/>
      <c r="DN168" s="262"/>
      <c r="DO168" s="262"/>
      <c r="DP168" s="262"/>
      <c r="DQ168" s="262"/>
      <c r="DR168" s="262"/>
      <c r="DS168" s="262"/>
      <c r="DT168" s="262"/>
      <c r="DU168" s="262"/>
      <c r="DV168" s="262"/>
      <c r="DW168" s="262"/>
      <c r="DX168" s="262"/>
      <c r="DY168" s="262"/>
      <c r="DZ168" s="262"/>
      <c r="EA168" s="262"/>
      <c r="EB168" s="262"/>
      <c r="EC168" s="262"/>
      <c r="ED168" s="262"/>
      <c r="EE168" s="262"/>
      <c r="EF168" s="262"/>
      <c r="EG168" s="262"/>
      <c r="EH168" s="262"/>
      <c r="EI168" s="262"/>
      <c r="EJ168" s="262"/>
      <c r="EK168" s="262"/>
      <c r="EL168" s="262"/>
      <c r="EM168" s="262"/>
      <c r="EN168" s="262"/>
      <c r="EO168" s="296"/>
      <c r="ES168" s="239"/>
      <c r="ET168" s="239"/>
      <c r="EU168" s="239"/>
      <c r="EV168" s="239"/>
      <c r="EW168" s="239"/>
      <c r="EX168" s="239"/>
      <c r="EY168" s="239"/>
      <c r="EZ168" s="239"/>
      <c r="FA168" s="239"/>
      <c r="FB168" s="239"/>
      <c r="FC168" s="239"/>
      <c r="FD168" s="239"/>
      <c r="FE168" s="239"/>
      <c r="FF168" s="239"/>
      <c r="FG168" s="239"/>
      <c r="FH168" s="239"/>
      <c r="FI168" s="239"/>
      <c r="FJ168" s="239"/>
      <c r="FK168" s="239"/>
      <c r="FL168" s="239"/>
      <c r="FM168" s="239"/>
      <c r="FN168" s="239"/>
      <c r="FO168" s="239"/>
      <c r="FP168" s="239"/>
      <c r="FQ168" s="239"/>
      <c r="FR168" s="239"/>
      <c r="FS168" s="314"/>
    </row>
    <row r="169" spans="1:175">
      <c r="A169" s="234"/>
      <c r="C169" s="262"/>
      <c r="D169" s="262"/>
      <c r="E169" s="262"/>
      <c r="F169" s="263"/>
      <c r="G169" s="263"/>
      <c r="H169" s="264"/>
      <c r="I169" s="263"/>
      <c r="J169" s="263"/>
      <c r="K169" s="264"/>
      <c r="L169" s="264"/>
      <c r="M169" s="262"/>
      <c r="N169" s="262"/>
      <c r="O169" s="262"/>
      <c r="P169" s="262"/>
      <c r="Q169" s="262"/>
      <c r="R169" s="262"/>
      <c r="S169" s="262"/>
      <c r="T169" s="262"/>
      <c r="U169" s="262"/>
      <c r="V169" s="262"/>
      <c r="W169" s="262"/>
      <c r="X169" s="262"/>
      <c r="Y169" s="262"/>
      <c r="Z169" s="262"/>
      <c r="AA169" s="282"/>
      <c r="AB169" s="282"/>
      <c r="AC169" s="262"/>
      <c r="AD169" s="262"/>
      <c r="AE169" s="262"/>
      <c r="AF169" s="262"/>
      <c r="AG169" s="262"/>
      <c r="AH169" s="262"/>
      <c r="AI169" s="262"/>
      <c r="AJ169" s="262"/>
      <c r="AK169" s="262"/>
      <c r="AL169" s="262"/>
      <c r="AM169" s="262"/>
      <c r="AN169" s="262"/>
      <c r="AO169" s="262"/>
      <c r="AP169" s="262"/>
      <c r="AQ169" s="262"/>
      <c r="AR169" s="262"/>
      <c r="AS169" s="262"/>
      <c r="AT169" s="262"/>
      <c r="AU169" s="262"/>
      <c r="AV169" s="262"/>
      <c r="AW169" s="262"/>
      <c r="AX169" s="262"/>
      <c r="AY169" s="262"/>
      <c r="AZ169" s="262"/>
      <c r="BA169" s="262"/>
      <c r="BB169" s="262"/>
      <c r="BC169" s="262"/>
      <c r="BD169" s="262"/>
      <c r="BE169" s="262"/>
      <c r="BF169" s="262"/>
      <c r="BG169" s="262"/>
      <c r="BH169" s="262"/>
      <c r="BI169" s="262"/>
      <c r="BJ169" s="262"/>
      <c r="BK169" s="262"/>
      <c r="BL169" s="262"/>
      <c r="BM169" s="262"/>
      <c r="BN169" s="262"/>
      <c r="BO169" s="262"/>
      <c r="BP169" s="262"/>
      <c r="BQ169" s="262"/>
      <c r="BR169" s="262"/>
      <c r="BS169" s="262"/>
      <c r="BT169" s="262"/>
      <c r="BU169" s="262"/>
      <c r="BV169" s="262"/>
      <c r="BW169" s="262"/>
      <c r="BX169" s="262"/>
      <c r="BY169" s="262"/>
      <c r="BZ169" s="262"/>
      <c r="CA169" s="262"/>
      <c r="CB169" s="262"/>
      <c r="CC169" s="262"/>
      <c r="CD169" s="262"/>
      <c r="CE169" s="262"/>
      <c r="CF169" s="262"/>
      <c r="CG169" s="262"/>
      <c r="CH169" s="262"/>
      <c r="CI169" s="262"/>
      <c r="CJ169" s="262"/>
      <c r="CK169" s="262"/>
      <c r="CL169" s="262"/>
      <c r="CM169" s="262"/>
      <c r="CN169" s="262"/>
      <c r="CO169" s="262"/>
      <c r="CP169" s="262"/>
      <c r="CQ169" s="262"/>
      <c r="CR169" s="262"/>
      <c r="CS169" s="262"/>
      <c r="CT169" s="262"/>
      <c r="CU169" s="262"/>
      <c r="CV169" s="262"/>
      <c r="CW169" s="262"/>
      <c r="CX169" s="262"/>
      <c r="CY169" s="262"/>
      <c r="CZ169" s="262"/>
      <c r="DA169" s="262"/>
      <c r="DB169" s="262"/>
      <c r="DC169" s="262"/>
      <c r="DD169" s="262"/>
      <c r="DE169" s="262"/>
      <c r="DF169" s="262"/>
      <c r="DG169" s="262"/>
      <c r="DH169" s="262"/>
      <c r="DI169" s="262"/>
      <c r="DJ169" s="262"/>
      <c r="DK169" s="262"/>
      <c r="DL169" s="262"/>
      <c r="DM169" s="262"/>
      <c r="DN169" s="262"/>
      <c r="DO169" s="262"/>
      <c r="DP169" s="262"/>
      <c r="DQ169" s="262"/>
      <c r="DR169" s="262"/>
      <c r="DS169" s="262"/>
      <c r="DT169" s="262"/>
      <c r="DU169" s="262"/>
      <c r="DV169" s="262"/>
      <c r="DW169" s="262"/>
      <c r="DX169" s="262"/>
      <c r="DY169" s="262"/>
      <c r="DZ169" s="262"/>
      <c r="EA169" s="262"/>
      <c r="EB169" s="262"/>
      <c r="EC169" s="262"/>
      <c r="ED169" s="262"/>
      <c r="EE169" s="262"/>
      <c r="EF169" s="262"/>
      <c r="EG169" s="262"/>
      <c r="EH169" s="262"/>
      <c r="EI169" s="262"/>
      <c r="EJ169" s="262"/>
      <c r="EK169" s="262"/>
      <c r="EL169" s="262"/>
      <c r="EM169" s="262"/>
      <c r="EN169" s="262"/>
      <c r="EO169" s="296"/>
      <c r="ES169" s="239"/>
      <c r="ET169" s="239"/>
      <c r="EU169" s="239"/>
      <c r="EV169" s="239"/>
      <c r="EW169" s="239"/>
      <c r="EX169" s="239"/>
      <c r="EY169" s="239"/>
      <c r="EZ169" s="239"/>
      <c r="FA169" s="239"/>
      <c r="FB169" s="239"/>
      <c r="FC169" s="239"/>
      <c r="FD169" s="239"/>
      <c r="FE169" s="239"/>
      <c r="FF169" s="239"/>
      <c r="FG169" s="239"/>
      <c r="FH169" s="239"/>
      <c r="FI169" s="239"/>
      <c r="FJ169" s="239"/>
      <c r="FK169" s="239"/>
      <c r="FL169" s="239"/>
      <c r="FM169" s="239"/>
      <c r="FN169" s="239"/>
      <c r="FO169" s="239"/>
      <c r="FP169" s="239"/>
      <c r="FQ169" s="239"/>
      <c r="FR169" s="239"/>
      <c r="FS169" s="314"/>
    </row>
    <row r="170" spans="1:175">
      <c r="A170" s="234"/>
      <c r="C170" s="262"/>
      <c r="D170" s="262"/>
      <c r="E170" s="262"/>
      <c r="F170" s="263"/>
      <c r="G170" s="263"/>
      <c r="H170" s="264"/>
      <c r="I170" s="263"/>
      <c r="J170" s="263"/>
      <c r="K170" s="264"/>
      <c r="L170" s="264"/>
      <c r="M170" s="262"/>
      <c r="N170" s="262"/>
      <c r="O170" s="262"/>
      <c r="P170" s="262"/>
      <c r="Q170" s="262"/>
      <c r="R170" s="262"/>
      <c r="S170" s="262"/>
      <c r="T170" s="262"/>
      <c r="U170" s="262"/>
      <c r="V170" s="262"/>
      <c r="W170" s="262"/>
      <c r="X170" s="262"/>
      <c r="Y170" s="262"/>
      <c r="Z170" s="262"/>
      <c r="AA170" s="282"/>
      <c r="AB170" s="282"/>
      <c r="AC170" s="262"/>
      <c r="AD170" s="262"/>
      <c r="AE170" s="262"/>
      <c r="AF170" s="262"/>
      <c r="AG170" s="262"/>
      <c r="AH170" s="262"/>
      <c r="AI170" s="262"/>
      <c r="AJ170" s="262"/>
      <c r="AK170" s="262"/>
      <c r="AL170" s="262"/>
      <c r="AM170" s="262"/>
      <c r="AN170" s="262"/>
      <c r="AO170" s="262"/>
      <c r="AP170" s="262"/>
      <c r="AQ170" s="262"/>
      <c r="AR170" s="262"/>
      <c r="AS170" s="262"/>
      <c r="AT170" s="262"/>
      <c r="AU170" s="262"/>
      <c r="AV170" s="262"/>
      <c r="AW170" s="262"/>
      <c r="AX170" s="262"/>
      <c r="AY170" s="262"/>
      <c r="AZ170" s="262"/>
      <c r="BA170" s="262"/>
      <c r="BB170" s="262"/>
      <c r="BC170" s="262"/>
      <c r="BD170" s="262"/>
      <c r="BE170" s="262"/>
      <c r="BF170" s="262"/>
      <c r="BG170" s="262"/>
      <c r="BH170" s="262"/>
      <c r="BI170" s="262"/>
      <c r="BJ170" s="262"/>
      <c r="BK170" s="262"/>
      <c r="BL170" s="262"/>
      <c r="BM170" s="262"/>
      <c r="BN170" s="262"/>
      <c r="BO170" s="262"/>
      <c r="BP170" s="262"/>
      <c r="BQ170" s="262"/>
      <c r="BR170" s="262"/>
      <c r="BS170" s="262"/>
      <c r="BT170" s="262"/>
      <c r="BU170" s="262"/>
      <c r="BV170" s="262"/>
      <c r="BW170" s="262"/>
      <c r="BX170" s="262"/>
      <c r="BY170" s="262"/>
      <c r="BZ170" s="262"/>
      <c r="CA170" s="262"/>
      <c r="CB170" s="262"/>
      <c r="CC170" s="262"/>
      <c r="CD170" s="262"/>
      <c r="CE170" s="262"/>
      <c r="CF170" s="262"/>
      <c r="CG170" s="262"/>
      <c r="CH170" s="262"/>
      <c r="CI170" s="262"/>
      <c r="CJ170" s="262"/>
      <c r="CK170" s="262"/>
      <c r="CL170" s="262"/>
      <c r="CM170" s="262"/>
      <c r="CN170" s="262"/>
      <c r="CO170" s="262"/>
      <c r="CP170" s="262"/>
      <c r="CQ170" s="262"/>
      <c r="CR170" s="262"/>
      <c r="CS170" s="262"/>
      <c r="CT170" s="262"/>
      <c r="CU170" s="262"/>
      <c r="CV170" s="262"/>
      <c r="CW170" s="262"/>
      <c r="CX170" s="262"/>
      <c r="CY170" s="262"/>
      <c r="CZ170" s="262"/>
      <c r="DA170" s="262"/>
      <c r="DB170" s="262"/>
      <c r="DC170" s="262"/>
      <c r="DD170" s="262"/>
      <c r="DE170" s="262"/>
      <c r="DF170" s="262"/>
      <c r="DG170" s="262"/>
      <c r="DH170" s="262"/>
      <c r="DI170" s="262"/>
      <c r="DJ170" s="262"/>
      <c r="DK170" s="262"/>
      <c r="DL170" s="262"/>
      <c r="DM170" s="262"/>
      <c r="DN170" s="262"/>
      <c r="DO170" s="262"/>
      <c r="DP170" s="262"/>
      <c r="DQ170" s="262"/>
      <c r="DR170" s="262"/>
      <c r="DS170" s="262"/>
      <c r="DT170" s="262"/>
      <c r="DU170" s="262"/>
      <c r="DV170" s="262"/>
      <c r="DW170" s="262"/>
      <c r="DX170" s="262"/>
      <c r="DY170" s="262"/>
      <c r="DZ170" s="262"/>
      <c r="EA170" s="262"/>
      <c r="EB170" s="262"/>
      <c r="EC170" s="262"/>
      <c r="ED170" s="262"/>
      <c r="EE170" s="262"/>
      <c r="EF170" s="262"/>
      <c r="EG170" s="262"/>
      <c r="EH170" s="262"/>
      <c r="EI170" s="262"/>
      <c r="EJ170" s="262"/>
      <c r="EK170" s="262"/>
      <c r="EL170" s="262"/>
      <c r="EM170" s="262"/>
      <c r="EN170" s="262"/>
      <c r="EO170" s="296"/>
      <c r="ES170" s="239"/>
      <c r="ET170" s="239"/>
      <c r="EU170" s="239"/>
      <c r="EV170" s="239"/>
      <c r="EW170" s="239"/>
      <c r="EX170" s="239"/>
      <c r="EY170" s="239"/>
      <c r="EZ170" s="239"/>
      <c r="FA170" s="239"/>
      <c r="FB170" s="239"/>
      <c r="FC170" s="239"/>
      <c r="FD170" s="239"/>
      <c r="FE170" s="239"/>
      <c r="FF170" s="239"/>
      <c r="FG170" s="239"/>
      <c r="FH170" s="239"/>
      <c r="FI170" s="239"/>
      <c r="FJ170" s="239"/>
      <c r="FK170" s="239"/>
      <c r="FL170" s="239"/>
      <c r="FM170" s="239"/>
      <c r="FN170" s="239"/>
      <c r="FO170" s="239"/>
      <c r="FP170" s="239"/>
      <c r="FQ170" s="239"/>
      <c r="FR170" s="239"/>
      <c r="FS170" s="314"/>
    </row>
    <row r="171" spans="1:175">
      <c r="A171" s="234"/>
      <c r="C171" s="262"/>
      <c r="D171" s="262"/>
      <c r="E171" s="262"/>
      <c r="F171" s="263"/>
      <c r="G171" s="263"/>
      <c r="H171" s="264"/>
      <c r="I171" s="263"/>
      <c r="J171" s="263"/>
      <c r="K171" s="264"/>
      <c r="L171" s="264"/>
      <c r="M171" s="262"/>
      <c r="N171" s="262"/>
      <c r="O171" s="262"/>
      <c r="P171" s="262"/>
      <c r="Q171" s="262"/>
      <c r="R171" s="262"/>
      <c r="S171" s="262"/>
      <c r="T171" s="262"/>
      <c r="U171" s="262"/>
      <c r="V171" s="262"/>
      <c r="W171" s="262"/>
      <c r="X171" s="262"/>
      <c r="Y171" s="262"/>
      <c r="Z171" s="262"/>
      <c r="AA171" s="282"/>
      <c r="AB171" s="282"/>
      <c r="AC171" s="262"/>
      <c r="AD171" s="262"/>
      <c r="AE171" s="262"/>
      <c r="AF171" s="262"/>
      <c r="AG171" s="262"/>
      <c r="AH171" s="262"/>
      <c r="AI171" s="262"/>
      <c r="AJ171" s="262"/>
      <c r="AK171" s="262"/>
      <c r="AL171" s="262"/>
      <c r="AM171" s="262"/>
      <c r="AN171" s="262"/>
      <c r="AO171" s="262"/>
      <c r="AP171" s="262"/>
      <c r="AQ171" s="262"/>
      <c r="AR171" s="262"/>
      <c r="AS171" s="262"/>
      <c r="AT171" s="262"/>
      <c r="AU171" s="262"/>
      <c r="AV171" s="262"/>
      <c r="AW171" s="262"/>
      <c r="AX171" s="262"/>
      <c r="AY171" s="262"/>
      <c r="AZ171" s="262"/>
      <c r="BA171" s="262"/>
      <c r="BB171" s="262"/>
      <c r="BC171" s="262"/>
      <c r="BD171" s="262"/>
      <c r="BE171" s="262"/>
      <c r="BF171" s="262"/>
      <c r="BG171" s="262"/>
      <c r="BH171" s="262"/>
      <c r="BI171" s="262"/>
      <c r="BJ171" s="262"/>
      <c r="BK171" s="262"/>
      <c r="BL171" s="262"/>
      <c r="BM171" s="262"/>
      <c r="BN171" s="262"/>
      <c r="BO171" s="262"/>
      <c r="BP171" s="262"/>
      <c r="BQ171" s="262"/>
      <c r="BR171" s="262"/>
      <c r="BS171" s="262"/>
      <c r="BT171" s="262"/>
      <c r="BU171" s="262"/>
      <c r="BV171" s="262"/>
      <c r="BW171" s="262"/>
      <c r="BX171" s="262"/>
      <c r="BY171" s="262"/>
      <c r="BZ171" s="262"/>
      <c r="CA171" s="262"/>
      <c r="CB171" s="262"/>
      <c r="CC171" s="262"/>
      <c r="CD171" s="262"/>
      <c r="CE171" s="262"/>
      <c r="CF171" s="262"/>
      <c r="CG171" s="262"/>
      <c r="CH171" s="262"/>
      <c r="CI171" s="262"/>
      <c r="CJ171" s="262"/>
      <c r="CK171" s="262"/>
      <c r="CL171" s="262"/>
      <c r="CM171" s="262"/>
      <c r="CN171" s="262"/>
      <c r="CO171" s="262"/>
      <c r="CP171" s="262"/>
      <c r="CQ171" s="262"/>
      <c r="CR171" s="262"/>
      <c r="CS171" s="262"/>
      <c r="CT171" s="262"/>
      <c r="CU171" s="262"/>
      <c r="CV171" s="262"/>
      <c r="CW171" s="262"/>
      <c r="CX171" s="262"/>
      <c r="CY171" s="262"/>
      <c r="CZ171" s="262"/>
      <c r="DA171" s="262"/>
      <c r="DB171" s="262"/>
      <c r="DC171" s="262"/>
      <c r="DD171" s="262"/>
      <c r="DE171" s="262"/>
      <c r="DF171" s="262"/>
      <c r="DG171" s="262"/>
      <c r="DH171" s="262"/>
      <c r="DI171" s="262"/>
      <c r="DJ171" s="262"/>
      <c r="DK171" s="262"/>
      <c r="DL171" s="262"/>
      <c r="DM171" s="262"/>
      <c r="DN171" s="262"/>
      <c r="DO171" s="262"/>
      <c r="DP171" s="262"/>
      <c r="DQ171" s="262"/>
      <c r="DR171" s="262"/>
      <c r="DS171" s="262"/>
      <c r="DT171" s="262"/>
      <c r="DU171" s="262"/>
      <c r="DV171" s="262"/>
      <c r="DW171" s="262"/>
      <c r="DX171" s="262"/>
      <c r="DY171" s="262"/>
      <c r="DZ171" s="262"/>
      <c r="EA171" s="262"/>
      <c r="EB171" s="262"/>
      <c r="EC171" s="262"/>
      <c r="ED171" s="262"/>
      <c r="EE171" s="262"/>
      <c r="EF171" s="262"/>
      <c r="EG171" s="262"/>
      <c r="EH171" s="262"/>
      <c r="EI171" s="262"/>
      <c r="EJ171" s="262"/>
      <c r="EK171" s="262"/>
      <c r="EL171" s="262"/>
      <c r="EM171" s="262"/>
      <c r="EN171" s="262"/>
      <c r="EO171" s="296"/>
      <c r="ES171" s="239"/>
      <c r="ET171" s="239"/>
      <c r="EU171" s="239"/>
      <c r="EV171" s="239"/>
      <c r="EW171" s="239"/>
      <c r="EX171" s="239"/>
      <c r="EY171" s="239"/>
      <c r="EZ171" s="239"/>
      <c r="FA171" s="239"/>
      <c r="FB171" s="239"/>
      <c r="FC171" s="239"/>
      <c r="FD171" s="239"/>
      <c r="FE171" s="239"/>
      <c r="FF171" s="239"/>
      <c r="FG171" s="239"/>
      <c r="FH171" s="239"/>
      <c r="FI171" s="239"/>
      <c r="FJ171" s="239"/>
      <c r="FK171" s="239"/>
      <c r="FL171" s="239"/>
      <c r="FM171" s="239"/>
      <c r="FN171" s="239"/>
      <c r="FO171" s="239"/>
      <c r="FP171" s="239"/>
      <c r="FQ171" s="239"/>
      <c r="FR171" s="239"/>
      <c r="FS171" s="314"/>
    </row>
    <row r="172" spans="1:175">
      <c r="A172" s="234"/>
      <c r="C172" s="262"/>
      <c r="D172" s="262"/>
      <c r="E172" s="262"/>
      <c r="F172" s="263"/>
      <c r="G172" s="263"/>
      <c r="H172" s="264"/>
      <c r="I172" s="263"/>
      <c r="J172" s="263"/>
      <c r="K172" s="264"/>
      <c r="L172" s="264"/>
      <c r="M172" s="262"/>
      <c r="N172" s="262"/>
      <c r="O172" s="262"/>
      <c r="P172" s="262"/>
      <c r="Q172" s="262"/>
      <c r="R172" s="262"/>
      <c r="S172" s="262"/>
      <c r="T172" s="262"/>
      <c r="U172" s="262"/>
      <c r="V172" s="262"/>
      <c r="W172" s="262"/>
      <c r="X172" s="262"/>
      <c r="Y172" s="262"/>
      <c r="Z172" s="262"/>
      <c r="AA172" s="282"/>
      <c r="AB172" s="282"/>
      <c r="AC172" s="262"/>
      <c r="AD172" s="262"/>
      <c r="AE172" s="262"/>
      <c r="AF172" s="262"/>
      <c r="AG172" s="262"/>
      <c r="AH172" s="262"/>
      <c r="AI172" s="262"/>
      <c r="AJ172" s="262"/>
      <c r="AK172" s="262"/>
      <c r="AL172" s="262"/>
      <c r="AM172" s="262"/>
      <c r="AN172" s="262"/>
      <c r="AO172" s="262"/>
      <c r="AP172" s="262"/>
      <c r="AQ172" s="262"/>
      <c r="AR172" s="262"/>
      <c r="AS172" s="262"/>
      <c r="AT172" s="262"/>
      <c r="AU172" s="262"/>
      <c r="AV172" s="262"/>
      <c r="AW172" s="262"/>
      <c r="AX172" s="262"/>
      <c r="AY172" s="262"/>
      <c r="AZ172" s="262"/>
      <c r="BA172" s="262"/>
      <c r="BB172" s="262"/>
      <c r="BC172" s="262"/>
      <c r="BD172" s="262"/>
      <c r="BE172" s="262"/>
      <c r="BF172" s="262"/>
      <c r="BG172" s="262"/>
      <c r="BH172" s="262"/>
      <c r="BI172" s="262"/>
      <c r="BJ172" s="262"/>
      <c r="BK172" s="262"/>
      <c r="BL172" s="262"/>
      <c r="BM172" s="262"/>
      <c r="BN172" s="262"/>
      <c r="BO172" s="262"/>
      <c r="BP172" s="262"/>
      <c r="BQ172" s="262"/>
      <c r="BR172" s="262"/>
      <c r="BS172" s="262"/>
      <c r="BT172" s="262"/>
      <c r="BU172" s="262"/>
      <c r="BV172" s="262"/>
      <c r="BW172" s="262"/>
      <c r="BX172" s="262"/>
      <c r="BY172" s="262"/>
      <c r="BZ172" s="262"/>
      <c r="CA172" s="262"/>
      <c r="CB172" s="262"/>
      <c r="CC172" s="262"/>
      <c r="CD172" s="262"/>
      <c r="CE172" s="262"/>
      <c r="CF172" s="262"/>
      <c r="CG172" s="262"/>
      <c r="CH172" s="262"/>
      <c r="CI172" s="262"/>
      <c r="CJ172" s="262"/>
      <c r="CK172" s="262"/>
      <c r="CL172" s="262"/>
      <c r="CM172" s="262"/>
      <c r="CN172" s="262"/>
      <c r="CO172" s="262"/>
      <c r="CP172" s="262"/>
      <c r="CQ172" s="262"/>
      <c r="CR172" s="262"/>
      <c r="CS172" s="262"/>
      <c r="CT172" s="262"/>
      <c r="CU172" s="262"/>
      <c r="CV172" s="262"/>
      <c r="CW172" s="262"/>
      <c r="CX172" s="262"/>
      <c r="CY172" s="262"/>
      <c r="CZ172" s="262"/>
      <c r="DA172" s="262"/>
      <c r="DB172" s="262"/>
      <c r="DC172" s="262"/>
      <c r="DD172" s="262"/>
      <c r="DE172" s="262"/>
      <c r="DF172" s="262"/>
      <c r="DG172" s="262"/>
      <c r="DH172" s="262"/>
      <c r="DI172" s="262"/>
      <c r="DJ172" s="262"/>
      <c r="DK172" s="262"/>
      <c r="DL172" s="262"/>
      <c r="DM172" s="262"/>
      <c r="DN172" s="262"/>
      <c r="DO172" s="262"/>
      <c r="DP172" s="262"/>
      <c r="DQ172" s="262"/>
      <c r="DR172" s="262"/>
      <c r="DS172" s="262"/>
      <c r="DT172" s="262"/>
      <c r="DU172" s="262"/>
      <c r="DV172" s="262"/>
      <c r="DW172" s="262"/>
      <c r="DX172" s="262"/>
      <c r="DY172" s="262"/>
      <c r="DZ172" s="262"/>
      <c r="EA172" s="262"/>
      <c r="EB172" s="262"/>
      <c r="EC172" s="262"/>
      <c r="ED172" s="262"/>
      <c r="EE172" s="262"/>
      <c r="EF172" s="262"/>
      <c r="EG172" s="262"/>
      <c r="EH172" s="262"/>
      <c r="EI172" s="262"/>
      <c r="EJ172" s="262"/>
      <c r="EK172" s="262"/>
      <c r="EL172" s="262"/>
      <c r="EM172" s="262"/>
      <c r="EN172" s="262"/>
      <c r="EO172" s="296"/>
      <c r="ES172" s="239"/>
      <c r="ET172" s="239"/>
      <c r="EU172" s="239"/>
      <c r="EV172" s="239"/>
      <c r="EW172" s="239"/>
      <c r="EX172" s="239"/>
      <c r="EY172" s="239"/>
      <c r="EZ172" s="239"/>
      <c r="FA172" s="239"/>
      <c r="FB172" s="239"/>
      <c r="FC172" s="239"/>
      <c r="FD172" s="239"/>
      <c r="FE172" s="239"/>
      <c r="FF172" s="239"/>
      <c r="FG172" s="239"/>
      <c r="FH172" s="239"/>
      <c r="FI172" s="239"/>
      <c r="FJ172" s="239"/>
      <c r="FK172" s="239"/>
      <c r="FL172" s="239"/>
      <c r="FM172" s="239"/>
      <c r="FN172" s="239"/>
      <c r="FO172" s="239"/>
      <c r="FP172" s="239"/>
      <c r="FQ172" s="239"/>
      <c r="FR172" s="239"/>
      <c r="FS172" s="314"/>
    </row>
    <row r="173" spans="1:175">
      <c r="A173" s="234"/>
      <c r="C173" s="262"/>
      <c r="D173" s="262"/>
      <c r="E173" s="262"/>
      <c r="F173" s="263"/>
      <c r="G173" s="263"/>
      <c r="H173" s="264"/>
      <c r="I173" s="263"/>
      <c r="J173" s="263"/>
      <c r="K173" s="264"/>
      <c r="L173" s="264"/>
      <c r="M173" s="262"/>
      <c r="N173" s="262"/>
      <c r="O173" s="262"/>
      <c r="P173" s="262"/>
      <c r="Q173" s="262"/>
      <c r="R173" s="262"/>
      <c r="S173" s="262"/>
      <c r="T173" s="262"/>
      <c r="U173" s="262"/>
      <c r="V173" s="262"/>
      <c r="W173" s="262"/>
      <c r="X173" s="262"/>
      <c r="Y173" s="262"/>
      <c r="Z173" s="262"/>
      <c r="AA173" s="282"/>
      <c r="AB173" s="282"/>
      <c r="AC173" s="262"/>
      <c r="AD173" s="262"/>
      <c r="AE173" s="262"/>
      <c r="AF173" s="262"/>
      <c r="AG173" s="262"/>
      <c r="AH173" s="262"/>
      <c r="AI173" s="262"/>
      <c r="AJ173" s="262"/>
      <c r="AK173" s="262"/>
      <c r="AL173" s="262"/>
      <c r="AM173" s="262"/>
      <c r="AN173" s="262"/>
      <c r="AO173" s="262"/>
      <c r="AP173" s="262"/>
      <c r="AQ173" s="262"/>
      <c r="AR173" s="262"/>
      <c r="AS173" s="262"/>
      <c r="AT173" s="262"/>
      <c r="AU173" s="262"/>
      <c r="AV173" s="262"/>
      <c r="AW173" s="262"/>
      <c r="AX173" s="262"/>
      <c r="AY173" s="262"/>
      <c r="AZ173" s="262"/>
      <c r="BA173" s="262"/>
      <c r="BB173" s="262"/>
      <c r="BC173" s="262"/>
      <c r="BD173" s="262"/>
      <c r="BE173" s="262"/>
      <c r="BF173" s="262"/>
      <c r="BG173" s="262"/>
      <c r="BH173" s="262"/>
      <c r="BI173" s="262"/>
      <c r="BJ173" s="262"/>
      <c r="BK173" s="262"/>
      <c r="BL173" s="262"/>
      <c r="BM173" s="262"/>
      <c r="BN173" s="262"/>
      <c r="BO173" s="262"/>
      <c r="BP173" s="262"/>
      <c r="BQ173" s="262"/>
      <c r="BR173" s="262"/>
      <c r="BS173" s="262"/>
      <c r="BT173" s="262"/>
      <c r="BU173" s="262"/>
      <c r="BV173" s="262"/>
      <c r="BW173" s="262"/>
      <c r="BX173" s="262"/>
      <c r="BY173" s="262"/>
      <c r="BZ173" s="262"/>
      <c r="CA173" s="262"/>
      <c r="CB173" s="262"/>
      <c r="CC173" s="262"/>
      <c r="CD173" s="262"/>
      <c r="CE173" s="262"/>
      <c r="CF173" s="262"/>
      <c r="CG173" s="262"/>
      <c r="CH173" s="262"/>
      <c r="CI173" s="262"/>
      <c r="CJ173" s="262"/>
      <c r="CK173" s="262"/>
      <c r="CL173" s="262"/>
      <c r="CM173" s="262"/>
      <c r="CN173" s="262"/>
      <c r="CO173" s="262"/>
      <c r="CP173" s="262"/>
      <c r="CQ173" s="262"/>
      <c r="CR173" s="262"/>
      <c r="CS173" s="262"/>
      <c r="CT173" s="262"/>
      <c r="CU173" s="262"/>
      <c r="CV173" s="262"/>
      <c r="CW173" s="262"/>
      <c r="CX173" s="262"/>
      <c r="CY173" s="262"/>
      <c r="CZ173" s="262"/>
      <c r="DA173" s="262"/>
      <c r="DB173" s="262"/>
      <c r="DC173" s="262"/>
      <c r="DD173" s="262"/>
      <c r="DE173" s="262"/>
      <c r="DF173" s="262"/>
      <c r="DG173" s="262"/>
      <c r="DH173" s="262"/>
      <c r="DI173" s="262"/>
      <c r="DJ173" s="262"/>
      <c r="DK173" s="262"/>
      <c r="DL173" s="262"/>
      <c r="DM173" s="262"/>
      <c r="DN173" s="262"/>
      <c r="DO173" s="262"/>
      <c r="DP173" s="262"/>
      <c r="DQ173" s="262"/>
      <c r="DR173" s="262"/>
      <c r="DS173" s="262"/>
      <c r="DT173" s="262"/>
      <c r="DU173" s="262"/>
      <c r="DV173" s="262"/>
      <c r="DW173" s="262"/>
      <c r="DX173" s="262"/>
      <c r="DY173" s="262"/>
      <c r="DZ173" s="262"/>
      <c r="EA173" s="262"/>
      <c r="EB173" s="262"/>
      <c r="EC173" s="262"/>
      <c r="ED173" s="262"/>
      <c r="EE173" s="262"/>
      <c r="EF173" s="262"/>
      <c r="EG173" s="262"/>
      <c r="EH173" s="262"/>
      <c r="EI173" s="262"/>
      <c r="EJ173" s="262"/>
      <c r="EK173" s="262"/>
      <c r="EL173" s="262"/>
      <c r="EM173" s="262"/>
      <c r="EN173" s="262"/>
      <c r="EO173" s="296"/>
      <c r="ES173" s="239"/>
      <c r="ET173" s="239"/>
      <c r="EU173" s="239"/>
      <c r="EV173" s="239"/>
      <c r="EW173" s="239"/>
      <c r="EX173" s="239"/>
      <c r="EY173" s="239"/>
      <c r="EZ173" s="239"/>
      <c r="FA173" s="239"/>
      <c r="FB173" s="239"/>
      <c r="FC173" s="239"/>
      <c r="FD173" s="239"/>
      <c r="FE173" s="239"/>
      <c r="FF173" s="239"/>
      <c r="FG173" s="239"/>
      <c r="FH173" s="239"/>
      <c r="FI173" s="239"/>
      <c r="FJ173" s="239"/>
      <c r="FK173" s="239"/>
      <c r="FL173" s="239"/>
      <c r="FM173" s="239"/>
      <c r="FN173" s="239"/>
      <c r="FO173" s="239"/>
      <c r="FP173" s="239"/>
      <c r="FQ173" s="239"/>
      <c r="FR173" s="239"/>
      <c r="FS173" s="314"/>
    </row>
    <row r="174" spans="1:175">
      <c r="A174" s="234"/>
      <c r="C174" s="262"/>
      <c r="D174" s="262"/>
      <c r="E174" s="262"/>
      <c r="F174" s="263"/>
      <c r="G174" s="263"/>
      <c r="H174" s="264"/>
      <c r="I174" s="263"/>
      <c r="J174" s="263"/>
      <c r="K174" s="264"/>
      <c r="L174" s="264"/>
      <c r="M174" s="262"/>
      <c r="N174" s="262"/>
      <c r="O174" s="262"/>
      <c r="P174" s="262"/>
      <c r="Q174" s="262"/>
      <c r="R174" s="262"/>
      <c r="S174" s="262"/>
      <c r="T174" s="262"/>
      <c r="U174" s="262"/>
      <c r="V174" s="262"/>
      <c r="W174" s="262"/>
      <c r="X174" s="262"/>
      <c r="Y174" s="262"/>
      <c r="Z174" s="262"/>
      <c r="AA174" s="282"/>
      <c r="AB174" s="282"/>
      <c r="AC174" s="262"/>
      <c r="AD174" s="262"/>
      <c r="AE174" s="262"/>
      <c r="AF174" s="262"/>
      <c r="AG174" s="262"/>
      <c r="AH174" s="262"/>
      <c r="AI174" s="262"/>
      <c r="AJ174" s="262"/>
      <c r="AK174" s="262"/>
      <c r="AL174" s="262"/>
      <c r="AM174" s="262"/>
      <c r="AN174" s="262"/>
      <c r="AO174" s="262"/>
      <c r="AP174" s="262"/>
      <c r="AQ174" s="262"/>
      <c r="AR174" s="262"/>
      <c r="AS174" s="262"/>
      <c r="AT174" s="262"/>
      <c r="AU174" s="262"/>
      <c r="AV174" s="262"/>
      <c r="AW174" s="262"/>
      <c r="AX174" s="262"/>
      <c r="AY174" s="262"/>
      <c r="AZ174" s="262"/>
      <c r="BA174" s="262"/>
      <c r="BB174" s="262"/>
      <c r="BC174" s="262"/>
      <c r="BD174" s="262"/>
      <c r="BE174" s="262"/>
      <c r="BF174" s="262"/>
      <c r="BG174" s="262"/>
      <c r="BH174" s="262"/>
      <c r="BI174" s="262"/>
      <c r="BJ174" s="262"/>
      <c r="BK174" s="262"/>
      <c r="BL174" s="262"/>
      <c r="BM174" s="262"/>
      <c r="BN174" s="262"/>
      <c r="BO174" s="262"/>
      <c r="BP174" s="262"/>
      <c r="BQ174" s="262"/>
      <c r="BR174" s="262"/>
      <c r="BS174" s="262"/>
      <c r="BT174" s="262"/>
      <c r="BU174" s="262"/>
      <c r="BV174" s="262"/>
      <c r="BW174" s="262"/>
      <c r="BX174" s="262"/>
      <c r="BY174" s="262"/>
      <c r="BZ174" s="262"/>
      <c r="CA174" s="262"/>
      <c r="CB174" s="262"/>
      <c r="CC174" s="262"/>
      <c r="CD174" s="262"/>
      <c r="CE174" s="262"/>
      <c r="CF174" s="262"/>
      <c r="CG174" s="262"/>
      <c r="CH174" s="262"/>
      <c r="CI174" s="262"/>
      <c r="CJ174" s="262"/>
      <c r="CK174" s="262"/>
      <c r="CL174" s="262"/>
      <c r="CM174" s="262"/>
      <c r="CN174" s="262"/>
      <c r="CO174" s="262"/>
      <c r="CP174" s="262"/>
      <c r="CQ174" s="262"/>
      <c r="CR174" s="262"/>
      <c r="CS174" s="262"/>
      <c r="CT174" s="262"/>
      <c r="CU174" s="262"/>
      <c r="CV174" s="262"/>
      <c r="CW174" s="262"/>
      <c r="CX174" s="262"/>
      <c r="CY174" s="262"/>
      <c r="CZ174" s="262"/>
      <c r="DA174" s="262"/>
      <c r="DB174" s="262"/>
      <c r="DC174" s="262"/>
      <c r="DD174" s="262"/>
      <c r="DE174" s="262"/>
      <c r="DF174" s="262"/>
      <c r="DG174" s="262"/>
      <c r="DH174" s="262"/>
      <c r="DI174" s="262"/>
      <c r="DJ174" s="262"/>
      <c r="DK174" s="262"/>
      <c r="DL174" s="262"/>
      <c r="DM174" s="262"/>
      <c r="DN174" s="262"/>
      <c r="DO174" s="262"/>
      <c r="DP174" s="262"/>
      <c r="DQ174" s="262"/>
      <c r="DR174" s="262"/>
      <c r="DS174" s="262"/>
      <c r="DT174" s="262"/>
      <c r="DU174" s="262"/>
      <c r="DV174" s="262"/>
      <c r="DW174" s="262"/>
      <c r="DX174" s="262"/>
      <c r="DY174" s="262"/>
      <c r="DZ174" s="262"/>
      <c r="EA174" s="262"/>
      <c r="EB174" s="262"/>
      <c r="EC174" s="262"/>
      <c r="ED174" s="262"/>
      <c r="EE174" s="262"/>
      <c r="EF174" s="262"/>
      <c r="EG174" s="262"/>
      <c r="EH174" s="262"/>
      <c r="EI174" s="262"/>
      <c r="EJ174" s="262"/>
      <c r="EK174" s="262"/>
      <c r="EL174" s="262"/>
      <c r="EM174" s="262"/>
      <c r="EN174" s="262"/>
      <c r="EO174" s="296"/>
      <c r="ES174" s="239"/>
      <c r="ET174" s="239"/>
      <c r="EU174" s="239"/>
      <c r="EV174" s="239"/>
      <c r="EW174" s="239"/>
      <c r="EX174" s="239"/>
      <c r="EY174" s="239"/>
      <c r="EZ174" s="239"/>
      <c r="FA174" s="239"/>
      <c r="FB174" s="239"/>
      <c r="FC174" s="239"/>
      <c r="FD174" s="239"/>
      <c r="FE174" s="239"/>
      <c r="FF174" s="239"/>
      <c r="FG174" s="239"/>
      <c r="FH174" s="239"/>
      <c r="FI174" s="239"/>
      <c r="FJ174" s="239"/>
      <c r="FK174" s="239"/>
      <c r="FL174" s="239"/>
      <c r="FM174" s="239"/>
      <c r="FN174" s="239"/>
      <c r="FO174" s="239"/>
      <c r="FP174" s="239"/>
      <c r="FQ174" s="239"/>
      <c r="FR174" s="239"/>
      <c r="FS174" s="314"/>
    </row>
    <row r="175" spans="1:175">
      <c r="A175" s="234"/>
      <c r="C175" s="262"/>
      <c r="D175" s="262"/>
      <c r="E175" s="262"/>
      <c r="F175" s="263"/>
      <c r="G175" s="263"/>
      <c r="H175" s="264"/>
      <c r="I175" s="263"/>
      <c r="J175" s="263"/>
      <c r="K175" s="264"/>
      <c r="L175" s="264"/>
      <c r="M175" s="262"/>
      <c r="N175" s="262"/>
      <c r="O175" s="262"/>
      <c r="P175" s="262"/>
      <c r="Q175" s="262"/>
      <c r="R175" s="262"/>
      <c r="S175" s="262"/>
      <c r="T175" s="262"/>
      <c r="U175" s="262"/>
      <c r="V175" s="262"/>
      <c r="W175" s="262"/>
      <c r="X175" s="262"/>
      <c r="Y175" s="262"/>
      <c r="Z175" s="262"/>
      <c r="AA175" s="282"/>
      <c r="AB175" s="282"/>
      <c r="AC175" s="262"/>
      <c r="AD175" s="262"/>
      <c r="AE175" s="262"/>
      <c r="AF175" s="262"/>
      <c r="AG175" s="262"/>
      <c r="AH175" s="262"/>
      <c r="AI175" s="262"/>
      <c r="AJ175" s="262"/>
      <c r="AK175" s="262"/>
      <c r="AL175" s="262"/>
      <c r="AM175" s="262"/>
      <c r="AN175" s="262"/>
      <c r="AO175" s="262"/>
      <c r="AP175" s="262"/>
      <c r="AQ175" s="262"/>
      <c r="AR175" s="262"/>
      <c r="AS175" s="262"/>
      <c r="AT175" s="262"/>
      <c r="AU175" s="262"/>
      <c r="AV175" s="262"/>
      <c r="AW175" s="262"/>
      <c r="AX175" s="262"/>
      <c r="AY175" s="262"/>
      <c r="AZ175" s="262"/>
      <c r="BA175" s="262"/>
      <c r="BB175" s="262"/>
      <c r="BC175" s="262"/>
      <c r="BD175" s="262"/>
      <c r="BE175" s="262"/>
      <c r="BF175" s="262"/>
      <c r="BG175" s="262"/>
      <c r="BH175" s="262"/>
      <c r="BI175" s="262"/>
      <c r="BJ175" s="262"/>
      <c r="BK175" s="262"/>
      <c r="BL175" s="262"/>
      <c r="BM175" s="262"/>
      <c r="BN175" s="262"/>
      <c r="BO175" s="262"/>
      <c r="BP175" s="262"/>
      <c r="BQ175" s="262"/>
      <c r="BR175" s="262"/>
      <c r="BS175" s="262"/>
      <c r="BT175" s="262"/>
      <c r="BU175" s="262"/>
      <c r="BV175" s="262"/>
      <c r="BW175" s="262"/>
      <c r="BX175" s="262"/>
      <c r="BY175" s="262"/>
      <c r="BZ175" s="262"/>
      <c r="CA175" s="262"/>
      <c r="CB175" s="262"/>
      <c r="CC175" s="262"/>
      <c r="CD175" s="262"/>
      <c r="CE175" s="262"/>
      <c r="CF175" s="262"/>
      <c r="CG175" s="262"/>
      <c r="CH175" s="262"/>
      <c r="CI175" s="262"/>
      <c r="CJ175" s="262"/>
      <c r="CK175" s="262"/>
      <c r="CL175" s="262"/>
      <c r="CM175" s="262"/>
      <c r="CN175" s="262"/>
      <c r="CO175" s="262"/>
      <c r="CP175" s="262"/>
      <c r="CQ175" s="262"/>
      <c r="CR175" s="262"/>
      <c r="CS175" s="262"/>
      <c r="CT175" s="262"/>
      <c r="CU175" s="262"/>
      <c r="CV175" s="262"/>
      <c r="CW175" s="262"/>
      <c r="CX175" s="262"/>
      <c r="CY175" s="262"/>
      <c r="CZ175" s="262"/>
      <c r="DA175" s="262"/>
      <c r="DB175" s="262"/>
      <c r="DC175" s="262"/>
      <c r="DD175" s="262"/>
      <c r="DE175" s="262"/>
      <c r="DF175" s="262"/>
      <c r="DG175" s="262"/>
      <c r="DH175" s="262"/>
      <c r="DI175" s="262"/>
      <c r="DJ175" s="262"/>
      <c r="DK175" s="262"/>
      <c r="DL175" s="262"/>
      <c r="DM175" s="262"/>
      <c r="DN175" s="262"/>
      <c r="DO175" s="262"/>
      <c r="DP175" s="262"/>
      <c r="DQ175" s="262"/>
      <c r="DR175" s="262"/>
      <c r="DS175" s="262"/>
      <c r="DT175" s="262"/>
      <c r="DU175" s="262"/>
      <c r="DV175" s="262"/>
      <c r="DW175" s="262"/>
      <c r="DX175" s="262"/>
      <c r="DY175" s="262"/>
      <c r="DZ175" s="262"/>
      <c r="EA175" s="262"/>
      <c r="EB175" s="262"/>
      <c r="EC175" s="262"/>
      <c r="ED175" s="262"/>
      <c r="EE175" s="262"/>
      <c r="EF175" s="262"/>
      <c r="EG175" s="262"/>
      <c r="EH175" s="262"/>
      <c r="EI175" s="262"/>
      <c r="EJ175" s="262"/>
      <c r="EK175" s="262"/>
      <c r="EL175" s="262"/>
      <c r="EM175" s="262"/>
      <c r="EN175" s="262"/>
      <c r="EO175" s="296"/>
      <c r="ES175" s="239"/>
      <c r="ET175" s="239"/>
      <c r="EU175" s="239"/>
      <c r="EV175" s="239"/>
      <c r="EW175" s="239"/>
      <c r="EX175" s="239"/>
      <c r="EY175" s="239"/>
      <c r="EZ175" s="239"/>
      <c r="FA175" s="239"/>
      <c r="FB175" s="239"/>
      <c r="FC175" s="239"/>
      <c r="FD175" s="239"/>
      <c r="FE175" s="239"/>
      <c r="FF175" s="239"/>
      <c r="FG175" s="239"/>
      <c r="FH175" s="239"/>
      <c r="FI175" s="239"/>
      <c r="FJ175" s="239"/>
      <c r="FK175" s="239"/>
      <c r="FL175" s="239"/>
      <c r="FM175" s="239"/>
      <c r="FN175" s="239"/>
      <c r="FO175" s="239"/>
      <c r="FP175" s="239"/>
      <c r="FQ175" s="239"/>
      <c r="FR175" s="239"/>
      <c r="FS175" s="314"/>
    </row>
    <row r="176" spans="1:175">
      <c r="A176" s="234"/>
      <c r="C176" s="262"/>
      <c r="D176" s="262"/>
      <c r="E176" s="262"/>
      <c r="F176" s="263"/>
      <c r="G176" s="263"/>
      <c r="H176" s="264"/>
      <c r="I176" s="263"/>
      <c r="J176" s="263"/>
      <c r="K176" s="264"/>
      <c r="L176" s="264"/>
      <c r="M176" s="262"/>
      <c r="N176" s="262"/>
      <c r="O176" s="262"/>
      <c r="P176" s="262"/>
      <c r="Q176" s="262"/>
      <c r="R176" s="262"/>
      <c r="S176" s="262"/>
      <c r="T176" s="262"/>
      <c r="U176" s="262"/>
      <c r="V176" s="262"/>
      <c r="W176" s="262"/>
      <c r="X176" s="262"/>
      <c r="Y176" s="262"/>
      <c r="Z176" s="262"/>
      <c r="AA176" s="282"/>
      <c r="AB176" s="282"/>
      <c r="AC176" s="262"/>
      <c r="AD176" s="262"/>
      <c r="AE176" s="262"/>
      <c r="AF176" s="262"/>
      <c r="AG176" s="262"/>
      <c r="AH176" s="262"/>
      <c r="AI176" s="262"/>
      <c r="AJ176" s="262"/>
      <c r="AK176" s="262"/>
      <c r="AL176" s="262"/>
      <c r="AM176" s="262"/>
      <c r="AN176" s="262"/>
      <c r="AO176" s="262"/>
      <c r="AP176" s="262"/>
      <c r="AQ176" s="262"/>
      <c r="AR176" s="262"/>
      <c r="AS176" s="262"/>
      <c r="AT176" s="262"/>
      <c r="AU176" s="262"/>
      <c r="AV176" s="262"/>
      <c r="AW176" s="262"/>
      <c r="AX176" s="262"/>
      <c r="AY176" s="262"/>
      <c r="AZ176" s="262"/>
      <c r="BA176" s="262"/>
      <c r="BB176" s="262"/>
      <c r="BC176" s="262"/>
      <c r="BD176" s="262"/>
      <c r="BE176" s="262"/>
      <c r="BF176" s="262"/>
      <c r="BG176" s="262"/>
      <c r="BH176" s="262"/>
      <c r="BI176" s="262"/>
      <c r="BJ176" s="262"/>
      <c r="BK176" s="262"/>
      <c r="BL176" s="262"/>
      <c r="BM176" s="262"/>
      <c r="BN176" s="262"/>
      <c r="BO176" s="262"/>
      <c r="BP176" s="262"/>
      <c r="BQ176" s="262"/>
      <c r="BR176" s="262"/>
      <c r="BS176" s="262"/>
      <c r="BT176" s="262"/>
      <c r="BU176" s="262"/>
      <c r="BV176" s="262"/>
      <c r="BW176" s="262"/>
      <c r="BX176" s="262"/>
      <c r="BY176" s="262"/>
      <c r="BZ176" s="262"/>
      <c r="CA176" s="262"/>
      <c r="CB176" s="262"/>
      <c r="CC176" s="262"/>
      <c r="CD176" s="262"/>
      <c r="CE176" s="262"/>
      <c r="CF176" s="262"/>
      <c r="CG176" s="262"/>
      <c r="CH176" s="262"/>
      <c r="CI176" s="262"/>
      <c r="CJ176" s="262"/>
      <c r="CK176" s="262"/>
      <c r="CL176" s="262"/>
      <c r="CM176" s="262"/>
      <c r="CN176" s="262"/>
      <c r="CO176" s="262"/>
      <c r="CP176" s="262"/>
      <c r="CQ176" s="262"/>
      <c r="CR176" s="262"/>
      <c r="CS176" s="262"/>
      <c r="CT176" s="262"/>
      <c r="CU176" s="262"/>
      <c r="CV176" s="262"/>
      <c r="CW176" s="262"/>
      <c r="CX176" s="262"/>
      <c r="CY176" s="262"/>
      <c r="CZ176" s="262"/>
      <c r="DA176" s="262"/>
      <c r="DB176" s="262"/>
      <c r="DC176" s="262"/>
      <c r="DD176" s="262"/>
      <c r="DE176" s="262"/>
      <c r="DF176" s="262"/>
      <c r="DG176" s="262"/>
      <c r="DH176" s="262"/>
      <c r="DI176" s="262"/>
      <c r="DJ176" s="262"/>
      <c r="DK176" s="262"/>
      <c r="DL176" s="262"/>
      <c r="DM176" s="262"/>
      <c r="DN176" s="262"/>
      <c r="DO176" s="262"/>
      <c r="DP176" s="262"/>
      <c r="DQ176" s="262"/>
      <c r="DR176" s="262"/>
      <c r="DS176" s="262"/>
      <c r="DT176" s="262"/>
      <c r="DU176" s="262"/>
      <c r="DV176" s="262"/>
      <c r="DW176" s="262"/>
      <c r="DX176" s="262"/>
      <c r="DY176" s="262"/>
      <c r="DZ176" s="262"/>
      <c r="EA176" s="262"/>
      <c r="EB176" s="262"/>
      <c r="EC176" s="262"/>
      <c r="ED176" s="262"/>
      <c r="EE176" s="262"/>
      <c r="EF176" s="262"/>
      <c r="EG176" s="262"/>
      <c r="EH176" s="262"/>
      <c r="EI176" s="262"/>
      <c r="EJ176" s="262"/>
      <c r="EK176" s="262"/>
      <c r="EL176" s="262"/>
      <c r="EM176" s="262"/>
      <c r="EN176" s="262"/>
      <c r="EO176" s="296"/>
      <c r="ES176" s="239"/>
      <c r="ET176" s="239"/>
      <c r="EU176" s="239"/>
      <c r="EV176" s="239"/>
      <c r="EW176" s="239"/>
      <c r="EX176" s="239"/>
      <c r="EY176" s="239"/>
      <c r="EZ176" s="239"/>
      <c r="FA176" s="239"/>
      <c r="FB176" s="239"/>
      <c r="FC176" s="239"/>
      <c r="FD176" s="239"/>
      <c r="FE176" s="239"/>
      <c r="FF176" s="239"/>
      <c r="FG176" s="239"/>
      <c r="FH176" s="239"/>
      <c r="FI176" s="239"/>
      <c r="FJ176" s="239"/>
      <c r="FK176" s="239"/>
      <c r="FL176" s="239"/>
      <c r="FM176" s="239"/>
      <c r="FN176" s="239"/>
      <c r="FO176" s="239"/>
      <c r="FP176" s="239"/>
      <c r="FQ176" s="239"/>
      <c r="FR176" s="239"/>
      <c r="FS176" s="314"/>
    </row>
    <row r="177" spans="1:175">
      <c r="A177" s="234"/>
      <c r="C177" s="262"/>
      <c r="D177" s="262"/>
      <c r="E177" s="262"/>
      <c r="F177" s="263"/>
      <c r="G177" s="263"/>
      <c r="H177" s="264"/>
      <c r="I177" s="263"/>
      <c r="J177" s="263"/>
      <c r="K177" s="264"/>
      <c r="L177" s="264"/>
      <c r="M177" s="262"/>
      <c r="N177" s="262"/>
      <c r="O177" s="262"/>
      <c r="P177" s="262"/>
      <c r="Q177" s="262"/>
      <c r="R177" s="262"/>
      <c r="S177" s="262"/>
      <c r="T177" s="262"/>
      <c r="U177" s="262"/>
      <c r="V177" s="262"/>
      <c r="W177" s="262"/>
      <c r="X177" s="262"/>
      <c r="Y177" s="262"/>
      <c r="Z177" s="262"/>
      <c r="AA177" s="282"/>
      <c r="AB177" s="282"/>
      <c r="AC177" s="262"/>
      <c r="AD177" s="262"/>
      <c r="AE177" s="262"/>
      <c r="AF177" s="262"/>
      <c r="AG177" s="262"/>
      <c r="AH177" s="262"/>
      <c r="AI177" s="262"/>
      <c r="AJ177" s="262"/>
      <c r="AK177" s="262"/>
      <c r="AL177" s="262"/>
      <c r="AM177" s="262"/>
      <c r="AN177" s="262"/>
      <c r="AO177" s="262"/>
      <c r="AP177" s="262"/>
      <c r="AQ177" s="262"/>
      <c r="AR177" s="262"/>
      <c r="AS177" s="262"/>
      <c r="AT177" s="262"/>
      <c r="AU177" s="262"/>
      <c r="AV177" s="262"/>
      <c r="AW177" s="262"/>
      <c r="AX177" s="262"/>
      <c r="AY177" s="262"/>
      <c r="AZ177" s="262"/>
      <c r="BA177" s="262"/>
      <c r="BB177" s="262"/>
      <c r="BC177" s="262"/>
      <c r="BD177" s="262"/>
      <c r="BE177" s="262"/>
      <c r="BF177" s="262"/>
      <c r="BG177" s="262"/>
      <c r="BH177" s="262"/>
      <c r="BI177" s="262"/>
      <c r="BJ177" s="262"/>
      <c r="BK177" s="262"/>
      <c r="BL177" s="262"/>
      <c r="BM177" s="262"/>
      <c r="BN177" s="262"/>
      <c r="BO177" s="262"/>
      <c r="BP177" s="262"/>
      <c r="BQ177" s="262"/>
      <c r="BR177" s="262"/>
      <c r="BS177" s="262"/>
      <c r="BT177" s="262"/>
      <c r="BU177" s="262"/>
      <c r="BV177" s="262"/>
      <c r="BW177" s="262"/>
      <c r="BX177" s="262"/>
      <c r="BY177" s="262"/>
      <c r="BZ177" s="262"/>
      <c r="CA177" s="262"/>
      <c r="CB177" s="262"/>
      <c r="CC177" s="262"/>
      <c r="CD177" s="262"/>
      <c r="CE177" s="262"/>
      <c r="CF177" s="262"/>
      <c r="CG177" s="262"/>
      <c r="CH177" s="262"/>
      <c r="CI177" s="262"/>
      <c r="CJ177" s="262"/>
      <c r="CK177" s="262"/>
      <c r="CL177" s="262"/>
      <c r="CM177" s="262"/>
      <c r="CN177" s="262"/>
      <c r="CO177" s="262"/>
      <c r="CP177" s="262"/>
      <c r="CQ177" s="262"/>
      <c r="CR177" s="262"/>
      <c r="CS177" s="262"/>
      <c r="CT177" s="262"/>
      <c r="CU177" s="262"/>
      <c r="CV177" s="262"/>
      <c r="CW177" s="262"/>
      <c r="CX177" s="262"/>
      <c r="CY177" s="262"/>
      <c r="CZ177" s="262"/>
      <c r="DA177" s="262"/>
      <c r="DB177" s="262"/>
      <c r="DC177" s="262"/>
      <c r="DD177" s="262"/>
      <c r="DE177" s="262"/>
      <c r="DF177" s="262"/>
      <c r="DG177" s="262"/>
      <c r="DH177" s="262"/>
      <c r="DI177" s="262"/>
      <c r="DJ177" s="262"/>
      <c r="DK177" s="262"/>
      <c r="DL177" s="262"/>
      <c r="DM177" s="262"/>
      <c r="DN177" s="262"/>
      <c r="DO177" s="262"/>
      <c r="DP177" s="262"/>
      <c r="DQ177" s="262"/>
      <c r="DR177" s="262"/>
      <c r="DS177" s="262"/>
      <c r="DT177" s="262"/>
      <c r="DU177" s="262"/>
      <c r="DV177" s="262"/>
      <c r="DW177" s="262"/>
      <c r="DX177" s="262"/>
      <c r="DY177" s="262"/>
      <c r="DZ177" s="262"/>
      <c r="EA177" s="262"/>
      <c r="EB177" s="262"/>
      <c r="EC177" s="262"/>
      <c r="ED177" s="262"/>
      <c r="EE177" s="262"/>
      <c r="EF177" s="262"/>
      <c r="EG177" s="262"/>
      <c r="EH177" s="262"/>
      <c r="EI177" s="262"/>
      <c r="EJ177" s="262"/>
      <c r="EK177" s="262"/>
      <c r="EL177" s="262"/>
      <c r="EM177" s="262"/>
      <c r="EN177" s="262"/>
      <c r="EO177" s="296"/>
      <c r="ES177" s="239"/>
      <c r="ET177" s="239"/>
      <c r="EU177" s="239"/>
      <c r="EV177" s="239"/>
      <c r="EW177" s="239"/>
      <c r="EX177" s="239"/>
      <c r="EY177" s="239"/>
      <c r="EZ177" s="239"/>
      <c r="FA177" s="239"/>
      <c r="FB177" s="239"/>
      <c r="FC177" s="239"/>
      <c r="FD177" s="239"/>
      <c r="FE177" s="239"/>
      <c r="FF177" s="239"/>
      <c r="FG177" s="239"/>
      <c r="FH177" s="239"/>
      <c r="FI177" s="239"/>
      <c r="FJ177" s="239"/>
      <c r="FK177" s="239"/>
      <c r="FL177" s="239"/>
      <c r="FM177" s="239"/>
      <c r="FN177" s="239"/>
      <c r="FO177" s="239"/>
      <c r="FP177" s="239"/>
      <c r="FQ177" s="239"/>
      <c r="FR177" s="239"/>
      <c r="FS177" s="314"/>
    </row>
    <row r="178" spans="1:175">
      <c r="A178" s="234"/>
      <c r="C178" s="262"/>
      <c r="D178" s="262"/>
      <c r="E178" s="262"/>
      <c r="F178" s="263"/>
      <c r="G178" s="263"/>
      <c r="H178" s="264"/>
      <c r="I178" s="263"/>
      <c r="J178" s="263"/>
      <c r="K178" s="264"/>
      <c r="L178" s="264"/>
      <c r="M178" s="262"/>
      <c r="N178" s="262"/>
      <c r="O178" s="262"/>
      <c r="P178" s="262"/>
      <c r="Q178" s="262"/>
      <c r="R178" s="262"/>
      <c r="S178" s="262"/>
      <c r="T178" s="262"/>
      <c r="U178" s="262"/>
      <c r="V178" s="262"/>
      <c r="W178" s="262"/>
      <c r="X178" s="262"/>
      <c r="Y178" s="262"/>
      <c r="Z178" s="262"/>
      <c r="AA178" s="282"/>
      <c r="AB178" s="282"/>
      <c r="AC178" s="262"/>
      <c r="AD178" s="262"/>
      <c r="AE178" s="262"/>
      <c r="AF178" s="262"/>
      <c r="AG178" s="262"/>
      <c r="AH178" s="262"/>
      <c r="AI178" s="262"/>
      <c r="AJ178" s="262"/>
      <c r="AK178" s="262"/>
      <c r="AL178" s="262"/>
      <c r="AM178" s="262"/>
      <c r="AN178" s="262"/>
      <c r="AO178" s="262"/>
      <c r="AP178" s="262"/>
      <c r="AQ178" s="262"/>
      <c r="AR178" s="262"/>
      <c r="AS178" s="262"/>
      <c r="AT178" s="262"/>
      <c r="AU178" s="262"/>
      <c r="AV178" s="262"/>
      <c r="AW178" s="262"/>
      <c r="AX178" s="262"/>
      <c r="AY178" s="262"/>
      <c r="AZ178" s="262"/>
      <c r="BA178" s="262"/>
      <c r="BB178" s="262"/>
      <c r="BC178" s="262"/>
      <c r="BD178" s="262"/>
      <c r="BE178" s="262"/>
      <c r="BF178" s="262"/>
      <c r="BG178" s="262"/>
      <c r="BH178" s="262"/>
      <c r="BI178" s="262"/>
      <c r="BJ178" s="262"/>
      <c r="BK178" s="262"/>
      <c r="BL178" s="262"/>
      <c r="BM178" s="262"/>
      <c r="BN178" s="262"/>
      <c r="BO178" s="262"/>
      <c r="BP178" s="262"/>
      <c r="BQ178" s="262"/>
      <c r="BR178" s="262"/>
      <c r="BS178" s="262"/>
      <c r="BT178" s="262"/>
      <c r="BU178" s="262"/>
      <c r="BV178" s="262"/>
      <c r="BW178" s="262"/>
      <c r="BX178" s="262"/>
      <c r="BY178" s="262"/>
      <c r="BZ178" s="262"/>
      <c r="CA178" s="262"/>
      <c r="CB178" s="262"/>
      <c r="CC178" s="262"/>
      <c r="CD178" s="262"/>
      <c r="CE178" s="262"/>
      <c r="CF178" s="262"/>
      <c r="CG178" s="262"/>
      <c r="CH178" s="262"/>
      <c r="CI178" s="262"/>
      <c r="CJ178" s="262"/>
      <c r="CK178" s="262"/>
      <c r="CL178" s="262"/>
      <c r="CM178" s="262"/>
      <c r="CN178" s="262"/>
      <c r="CO178" s="262"/>
      <c r="CP178" s="262"/>
      <c r="CQ178" s="262"/>
      <c r="CR178" s="262"/>
      <c r="CS178" s="262"/>
      <c r="CT178" s="262"/>
      <c r="CU178" s="262"/>
      <c r="CV178" s="262"/>
      <c r="CW178" s="262"/>
      <c r="CX178" s="262"/>
      <c r="CY178" s="262"/>
      <c r="CZ178" s="262"/>
      <c r="DA178" s="262"/>
      <c r="DB178" s="262"/>
      <c r="DC178" s="262"/>
      <c r="DD178" s="262"/>
      <c r="DE178" s="262"/>
      <c r="DF178" s="262"/>
      <c r="DG178" s="262"/>
      <c r="DH178" s="262"/>
      <c r="DI178" s="262"/>
      <c r="DJ178" s="262"/>
      <c r="DK178" s="262"/>
      <c r="DL178" s="262"/>
      <c r="DM178" s="262"/>
      <c r="DN178" s="262"/>
      <c r="DO178" s="262"/>
      <c r="DP178" s="262"/>
      <c r="DQ178" s="262"/>
      <c r="DR178" s="262"/>
      <c r="DS178" s="262"/>
      <c r="DT178" s="262"/>
      <c r="DU178" s="262"/>
      <c r="DV178" s="262"/>
      <c r="DW178" s="262"/>
      <c r="DX178" s="262"/>
      <c r="DY178" s="262"/>
      <c r="DZ178" s="262"/>
      <c r="EA178" s="262"/>
      <c r="EB178" s="262"/>
      <c r="EC178" s="262"/>
      <c r="ED178" s="262"/>
      <c r="EE178" s="262"/>
      <c r="EF178" s="262"/>
      <c r="EG178" s="262"/>
      <c r="EH178" s="262"/>
      <c r="EI178" s="262"/>
      <c r="EJ178" s="262"/>
      <c r="EK178" s="262"/>
      <c r="EL178" s="262"/>
      <c r="EM178" s="262"/>
      <c r="EN178" s="262"/>
      <c r="EO178" s="296"/>
      <c r="ES178" s="239"/>
      <c r="ET178" s="239"/>
      <c r="EU178" s="239"/>
      <c r="EV178" s="239"/>
      <c r="EW178" s="239"/>
      <c r="EX178" s="239"/>
      <c r="EY178" s="239"/>
      <c r="EZ178" s="239"/>
      <c r="FA178" s="239"/>
      <c r="FB178" s="239"/>
      <c r="FC178" s="239"/>
      <c r="FD178" s="239"/>
      <c r="FE178" s="239"/>
      <c r="FF178" s="239"/>
      <c r="FG178" s="239"/>
      <c r="FH178" s="239"/>
      <c r="FI178" s="239"/>
      <c r="FJ178" s="239"/>
      <c r="FK178" s="239"/>
      <c r="FL178" s="239"/>
      <c r="FM178" s="239"/>
      <c r="FN178" s="239"/>
      <c r="FO178" s="239"/>
      <c r="FP178" s="239"/>
      <c r="FQ178" s="239"/>
      <c r="FR178" s="239"/>
      <c r="FS178" s="314"/>
    </row>
    <row r="179" spans="1:175">
      <c r="A179" s="234"/>
      <c r="C179" s="262"/>
      <c r="D179" s="262"/>
      <c r="E179" s="262"/>
      <c r="F179" s="263"/>
      <c r="G179" s="263"/>
      <c r="H179" s="264"/>
      <c r="I179" s="263"/>
      <c r="J179" s="263"/>
      <c r="K179" s="264"/>
      <c r="L179" s="264"/>
      <c r="M179" s="262"/>
      <c r="N179" s="262"/>
      <c r="O179" s="262"/>
      <c r="P179" s="262"/>
      <c r="Q179" s="262"/>
      <c r="R179" s="262"/>
      <c r="S179" s="262"/>
      <c r="T179" s="262"/>
      <c r="U179" s="262"/>
      <c r="V179" s="262"/>
      <c r="W179" s="262"/>
      <c r="X179" s="262"/>
      <c r="Y179" s="262"/>
      <c r="Z179" s="262"/>
      <c r="AA179" s="282"/>
      <c r="AB179" s="282"/>
      <c r="AC179" s="262"/>
      <c r="AD179" s="262"/>
      <c r="AE179" s="262"/>
      <c r="AF179" s="262"/>
      <c r="AG179" s="262"/>
      <c r="AH179" s="262"/>
      <c r="AI179" s="262"/>
      <c r="AJ179" s="262"/>
      <c r="AK179" s="262"/>
      <c r="AL179" s="262"/>
      <c r="AM179" s="262"/>
      <c r="AN179" s="262"/>
      <c r="AO179" s="262"/>
      <c r="AP179" s="262"/>
      <c r="AQ179" s="262"/>
      <c r="AR179" s="262"/>
      <c r="AS179" s="262"/>
      <c r="AT179" s="262"/>
      <c r="AU179" s="262"/>
      <c r="AV179" s="262"/>
      <c r="AW179" s="262"/>
      <c r="AX179" s="262"/>
      <c r="AY179" s="262"/>
      <c r="AZ179" s="262"/>
      <c r="BA179" s="262"/>
      <c r="BB179" s="262"/>
      <c r="BC179" s="262"/>
      <c r="BD179" s="262"/>
      <c r="BE179" s="262"/>
      <c r="BF179" s="262"/>
      <c r="BG179" s="262"/>
      <c r="BH179" s="262"/>
      <c r="BI179" s="262"/>
      <c r="BJ179" s="262"/>
      <c r="BK179" s="262"/>
      <c r="BL179" s="262"/>
      <c r="BM179" s="262"/>
      <c r="BN179" s="262"/>
      <c r="BO179" s="262"/>
      <c r="BP179" s="262"/>
      <c r="BQ179" s="262"/>
      <c r="BR179" s="262"/>
      <c r="BS179" s="262"/>
      <c r="BT179" s="262"/>
      <c r="BU179" s="262"/>
      <c r="BV179" s="262"/>
      <c r="BW179" s="262"/>
      <c r="BX179" s="262"/>
      <c r="BY179" s="262"/>
      <c r="BZ179" s="262"/>
      <c r="CA179" s="262"/>
      <c r="CB179" s="262"/>
      <c r="CC179" s="262"/>
      <c r="CD179" s="262"/>
      <c r="CE179" s="262"/>
      <c r="CF179" s="262"/>
      <c r="CG179" s="262"/>
      <c r="CH179" s="262"/>
      <c r="CI179" s="262"/>
      <c r="CJ179" s="262"/>
      <c r="CK179" s="262"/>
      <c r="CL179" s="262"/>
      <c r="CM179" s="262"/>
      <c r="CN179" s="262"/>
      <c r="CO179" s="262"/>
      <c r="CP179" s="262"/>
      <c r="CQ179" s="262"/>
      <c r="CR179" s="262"/>
      <c r="CS179" s="262"/>
      <c r="CT179" s="262"/>
      <c r="CU179" s="262"/>
      <c r="CV179" s="262"/>
      <c r="CW179" s="262"/>
      <c r="CX179" s="262"/>
      <c r="CY179" s="262"/>
      <c r="CZ179" s="262"/>
      <c r="DA179" s="262"/>
      <c r="DB179" s="262"/>
      <c r="DC179" s="262"/>
      <c r="DD179" s="262"/>
      <c r="DE179" s="262"/>
      <c r="DF179" s="262"/>
      <c r="DG179" s="262"/>
      <c r="DH179" s="262"/>
      <c r="DI179" s="262"/>
      <c r="DJ179" s="262"/>
      <c r="DK179" s="262"/>
      <c r="DL179" s="262"/>
      <c r="DM179" s="262"/>
      <c r="DN179" s="262"/>
      <c r="DO179" s="262"/>
      <c r="DP179" s="262"/>
      <c r="DQ179" s="262"/>
      <c r="DR179" s="262"/>
      <c r="DS179" s="262"/>
      <c r="DT179" s="262"/>
      <c r="DU179" s="262"/>
      <c r="DV179" s="262"/>
      <c r="DW179" s="262"/>
      <c r="DX179" s="262"/>
      <c r="DY179" s="262"/>
      <c r="DZ179" s="262"/>
      <c r="EA179" s="262"/>
      <c r="EB179" s="262"/>
      <c r="EC179" s="262"/>
      <c r="ED179" s="262"/>
      <c r="EE179" s="262"/>
      <c r="EF179" s="262"/>
      <c r="EG179" s="262"/>
      <c r="EH179" s="262"/>
      <c r="EI179" s="262"/>
      <c r="EJ179" s="262"/>
      <c r="EK179" s="262"/>
      <c r="EL179" s="262"/>
      <c r="EM179" s="262"/>
      <c r="EN179" s="262"/>
      <c r="EO179" s="296"/>
      <c r="ES179" s="239"/>
      <c r="ET179" s="239"/>
      <c r="EU179" s="239"/>
      <c r="EV179" s="239"/>
      <c r="EW179" s="239"/>
      <c r="EX179" s="239"/>
      <c r="EY179" s="239"/>
      <c r="EZ179" s="239"/>
      <c r="FA179" s="239"/>
      <c r="FB179" s="239"/>
      <c r="FC179" s="239"/>
      <c r="FD179" s="239"/>
      <c r="FE179" s="239"/>
      <c r="FF179" s="239"/>
      <c r="FG179" s="239"/>
      <c r="FH179" s="239"/>
      <c r="FI179" s="239"/>
      <c r="FJ179" s="239"/>
      <c r="FK179" s="239"/>
      <c r="FL179" s="239"/>
      <c r="FM179" s="239"/>
      <c r="FN179" s="239"/>
      <c r="FO179" s="239"/>
      <c r="FP179" s="239"/>
      <c r="FQ179" s="239"/>
      <c r="FR179" s="239"/>
      <c r="FS179" s="314"/>
    </row>
    <row r="180" spans="1:175">
      <c r="A180" s="234"/>
      <c r="C180" s="262"/>
      <c r="D180" s="262"/>
      <c r="E180" s="262"/>
      <c r="F180" s="263"/>
      <c r="G180" s="263"/>
      <c r="H180" s="264"/>
      <c r="I180" s="263"/>
      <c r="J180" s="263"/>
      <c r="K180" s="264"/>
      <c r="L180" s="264"/>
      <c r="M180" s="262"/>
      <c r="N180" s="262"/>
      <c r="O180" s="262"/>
      <c r="P180" s="262"/>
      <c r="Q180" s="262"/>
      <c r="R180" s="262"/>
      <c r="S180" s="262"/>
      <c r="T180" s="262"/>
      <c r="U180" s="262"/>
      <c r="V180" s="262"/>
      <c r="W180" s="262"/>
      <c r="X180" s="262"/>
      <c r="Y180" s="262"/>
      <c r="Z180" s="262"/>
      <c r="AA180" s="282"/>
      <c r="AB180" s="282"/>
      <c r="AC180" s="262"/>
      <c r="AD180" s="262"/>
      <c r="AE180" s="262"/>
      <c r="AF180" s="262"/>
      <c r="AG180" s="262"/>
      <c r="AH180" s="262"/>
      <c r="AI180" s="262"/>
      <c r="AJ180" s="262"/>
      <c r="AK180" s="262"/>
      <c r="AL180" s="262"/>
      <c r="AM180" s="262"/>
      <c r="AN180" s="262"/>
      <c r="AO180" s="262"/>
      <c r="AP180" s="262"/>
      <c r="AQ180" s="262"/>
      <c r="AR180" s="262"/>
      <c r="AS180" s="262"/>
      <c r="AT180" s="262"/>
      <c r="AU180" s="262"/>
      <c r="AV180" s="262"/>
      <c r="AW180" s="262"/>
      <c r="AX180" s="262"/>
      <c r="AY180" s="262"/>
      <c r="AZ180" s="262"/>
      <c r="BA180" s="262"/>
      <c r="BB180" s="262"/>
      <c r="BC180" s="262"/>
      <c r="BD180" s="262"/>
      <c r="BE180" s="262"/>
      <c r="BF180" s="262"/>
      <c r="BG180" s="262"/>
      <c r="BH180" s="262"/>
      <c r="BI180" s="262"/>
      <c r="BJ180" s="262"/>
      <c r="BK180" s="262"/>
      <c r="BL180" s="262"/>
      <c r="BM180" s="262"/>
      <c r="BN180" s="262"/>
      <c r="BO180" s="262"/>
      <c r="BP180" s="262"/>
      <c r="BQ180" s="262"/>
      <c r="BR180" s="262"/>
      <c r="BS180" s="262"/>
      <c r="BT180" s="262"/>
      <c r="BU180" s="262"/>
      <c r="BV180" s="262"/>
      <c r="BW180" s="262"/>
      <c r="BX180" s="262"/>
      <c r="BY180" s="262"/>
      <c r="BZ180" s="262"/>
      <c r="CA180" s="262"/>
      <c r="CB180" s="262"/>
      <c r="CC180" s="262"/>
      <c r="CD180" s="262"/>
      <c r="CE180" s="262"/>
      <c r="CF180" s="262"/>
      <c r="CG180" s="262"/>
      <c r="CH180" s="262"/>
      <c r="CI180" s="262"/>
      <c r="CJ180" s="262"/>
      <c r="CK180" s="262"/>
      <c r="CL180" s="262"/>
      <c r="CM180" s="262"/>
      <c r="CN180" s="262"/>
      <c r="CO180" s="262"/>
      <c r="CP180" s="262"/>
      <c r="CQ180" s="262"/>
      <c r="CR180" s="262"/>
      <c r="CS180" s="262"/>
      <c r="CT180" s="262"/>
      <c r="CU180" s="262"/>
      <c r="CV180" s="262"/>
      <c r="CW180" s="262"/>
      <c r="CX180" s="262"/>
      <c r="CY180" s="262"/>
      <c r="CZ180" s="262"/>
      <c r="DA180" s="262"/>
      <c r="DB180" s="262"/>
      <c r="DC180" s="262"/>
      <c r="DD180" s="262"/>
      <c r="DE180" s="262"/>
      <c r="DF180" s="262"/>
      <c r="DG180" s="262"/>
      <c r="DH180" s="262"/>
      <c r="DI180" s="262"/>
      <c r="DJ180" s="262"/>
      <c r="DK180" s="262"/>
      <c r="DL180" s="262"/>
      <c r="DM180" s="262"/>
      <c r="DN180" s="262"/>
      <c r="DO180" s="262"/>
      <c r="DP180" s="262"/>
      <c r="DQ180" s="262"/>
      <c r="DR180" s="262"/>
      <c r="DS180" s="262"/>
      <c r="DT180" s="262"/>
      <c r="DU180" s="262"/>
      <c r="DV180" s="262"/>
      <c r="DW180" s="262"/>
      <c r="DX180" s="262"/>
      <c r="DY180" s="262"/>
      <c r="DZ180" s="262"/>
      <c r="EA180" s="262"/>
      <c r="EB180" s="262"/>
      <c r="EC180" s="262"/>
      <c r="ED180" s="262"/>
      <c r="EE180" s="262"/>
      <c r="EF180" s="262"/>
      <c r="EG180" s="262"/>
      <c r="EH180" s="262"/>
      <c r="EI180" s="262"/>
      <c r="EJ180" s="262"/>
      <c r="EK180" s="262"/>
      <c r="EL180" s="262"/>
      <c r="EM180" s="262"/>
      <c r="EN180" s="262"/>
      <c r="EO180" s="296"/>
      <c r="ES180" s="239"/>
      <c r="ET180" s="239"/>
      <c r="EU180" s="239"/>
      <c r="EV180" s="239"/>
      <c r="EW180" s="239"/>
      <c r="EX180" s="239"/>
      <c r="EY180" s="239"/>
      <c r="EZ180" s="239"/>
      <c r="FA180" s="239"/>
      <c r="FB180" s="239"/>
      <c r="FC180" s="239"/>
      <c r="FD180" s="239"/>
      <c r="FE180" s="239"/>
      <c r="FF180" s="239"/>
      <c r="FG180" s="239"/>
      <c r="FH180" s="239"/>
      <c r="FI180" s="239"/>
      <c r="FJ180" s="239"/>
      <c r="FK180" s="239"/>
      <c r="FL180" s="239"/>
      <c r="FM180" s="239"/>
      <c r="FN180" s="239"/>
      <c r="FO180" s="239"/>
      <c r="FP180" s="239"/>
      <c r="FQ180" s="239"/>
      <c r="FR180" s="239"/>
      <c r="FS180" s="314"/>
    </row>
    <row r="181" spans="1:175">
      <c r="A181" s="234"/>
      <c r="C181" s="262"/>
      <c r="D181" s="262"/>
      <c r="E181" s="262"/>
      <c r="F181" s="263"/>
      <c r="G181" s="263"/>
      <c r="H181" s="264"/>
      <c r="I181" s="263"/>
      <c r="J181" s="263"/>
      <c r="K181" s="264"/>
      <c r="L181" s="264"/>
      <c r="M181" s="262"/>
      <c r="N181" s="262"/>
      <c r="O181" s="262"/>
      <c r="P181" s="262"/>
      <c r="Q181" s="262"/>
      <c r="R181" s="262"/>
      <c r="S181" s="262"/>
      <c r="T181" s="262"/>
      <c r="U181" s="262"/>
      <c r="V181" s="262"/>
      <c r="W181" s="262"/>
      <c r="X181" s="262"/>
      <c r="Y181" s="262"/>
      <c r="Z181" s="262"/>
      <c r="AA181" s="282"/>
      <c r="AB181" s="282"/>
      <c r="AC181" s="262"/>
      <c r="AD181" s="262"/>
      <c r="AE181" s="262"/>
      <c r="AF181" s="262"/>
      <c r="AG181" s="262"/>
      <c r="AH181" s="262"/>
      <c r="AI181" s="262"/>
      <c r="AJ181" s="262"/>
      <c r="AK181" s="262"/>
      <c r="AL181" s="262"/>
      <c r="AM181" s="262"/>
      <c r="AN181" s="262"/>
      <c r="AO181" s="262"/>
      <c r="AP181" s="262"/>
      <c r="AQ181" s="262"/>
      <c r="AR181" s="262"/>
      <c r="AS181" s="262"/>
      <c r="AT181" s="262"/>
      <c r="AU181" s="262"/>
      <c r="AV181" s="262"/>
      <c r="AW181" s="262"/>
      <c r="AX181" s="262"/>
      <c r="AY181" s="262"/>
      <c r="AZ181" s="262"/>
      <c r="BA181" s="262"/>
      <c r="BB181" s="262"/>
      <c r="BC181" s="262"/>
      <c r="BD181" s="262"/>
      <c r="BE181" s="262"/>
      <c r="BF181" s="262"/>
      <c r="BG181" s="262"/>
      <c r="BH181" s="262"/>
      <c r="BI181" s="262"/>
      <c r="BJ181" s="262"/>
      <c r="BK181" s="262"/>
      <c r="BL181" s="262"/>
      <c r="BM181" s="262"/>
      <c r="BN181" s="262"/>
      <c r="BO181" s="262"/>
      <c r="BP181" s="262"/>
      <c r="BQ181" s="262"/>
      <c r="BR181" s="262"/>
      <c r="BS181" s="262"/>
      <c r="BT181" s="262"/>
      <c r="BU181" s="262"/>
      <c r="BV181" s="262"/>
      <c r="BW181" s="262"/>
      <c r="BX181" s="262"/>
      <c r="BY181" s="262"/>
      <c r="BZ181" s="262"/>
      <c r="CA181" s="262"/>
      <c r="CB181" s="262"/>
      <c r="CC181" s="262"/>
      <c r="CD181" s="262"/>
      <c r="CE181" s="262"/>
      <c r="CF181" s="262"/>
      <c r="CG181" s="262"/>
      <c r="CH181" s="262"/>
      <c r="CI181" s="262"/>
      <c r="CJ181" s="262"/>
      <c r="CK181" s="262"/>
      <c r="CL181" s="262"/>
      <c r="CM181" s="262"/>
      <c r="CN181" s="262"/>
      <c r="CO181" s="262"/>
      <c r="CP181" s="262"/>
      <c r="CQ181" s="262"/>
      <c r="CR181" s="262"/>
      <c r="CS181" s="262"/>
      <c r="CT181" s="262"/>
      <c r="CU181" s="262"/>
      <c r="CV181" s="262"/>
      <c r="CW181" s="262"/>
      <c r="CX181" s="262"/>
      <c r="CY181" s="262"/>
      <c r="CZ181" s="262"/>
      <c r="DA181" s="262"/>
      <c r="DB181" s="262"/>
      <c r="DC181" s="262"/>
      <c r="DD181" s="262"/>
      <c r="DE181" s="262"/>
      <c r="DF181" s="262"/>
      <c r="DG181" s="262"/>
      <c r="DH181" s="262"/>
      <c r="DI181" s="262"/>
      <c r="DJ181" s="262"/>
      <c r="DK181" s="262"/>
      <c r="DL181" s="262"/>
      <c r="DM181" s="262"/>
      <c r="DN181" s="262"/>
      <c r="DO181" s="262"/>
      <c r="DP181" s="262"/>
      <c r="DQ181" s="262"/>
      <c r="DR181" s="262"/>
      <c r="DS181" s="262"/>
      <c r="DT181" s="262"/>
      <c r="DU181" s="262"/>
      <c r="DV181" s="262"/>
      <c r="DW181" s="262"/>
      <c r="DX181" s="262"/>
      <c r="DY181" s="262"/>
      <c r="DZ181" s="262"/>
      <c r="EA181" s="262"/>
      <c r="EB181" s="262"/>
      <c r="EC181" s="262"/>
      <c r="ED181" s="262"/>
      <c r="EE181" s="262"/>
      <c r="EF181" s="262"/>
      <c r="EG181" s="262"/>
      <c r="EH181" s="262"/>
      <c r="EI181" s="262"/>
      <c r="EJ181" s="262"/>
      <c r="EK181" s="262"/>
      <c r="EL181" s="262"/>
      <c r="EM181" s="262"/>
      <c r="EN181" s="262"/>
      <c r="EO181" s="296"/>
      <c r="ES181" s="239"/>
      <c r="ET181" s="239"/>
      <c r="EU181" s="239"/>
      <c r="EV181" s="239"/>
      <c r="EW181" s="239"/>
      <c r="EX181" s="239"/>
      <c r="EY181" s="239"/>
      <c r="EZ181" s="239"/>
      <c r="FA181" s="239"/>
      <c r="FB181" s="239"/>
      <c r="FC181" s="239"/>
      <c r="FD181" s="239"/>
      <c r="FE181" s="239"/>
      <c r="FF181" s="239"/>
      <c r="FG181" s="239"/>
      <c r="FH181" s="239"/>
      <c r="FI181" s="239"/>
      <c r="FJ181" s="239"/>
      <c r="FK181" s="239"/>
      <c r="FL181" s="239"/>
      <c r="FM181" s="239"/>
      <c r="FN181" s="239"/>
      <c r="FO181" s="239"/>
      <c r="FP181" s="239"/>
      <c r="FQ181" s="239"/>
      <c r="FR181" s="239"/>
      <c r="FS181" s="314"/>
    </row>
    <row r="182" spans="1:175">
      <c r="A182" s="234"/>
      <c r="C182" s="262"/>
      <c r="D182" s="262"/>
      <c r="E182" s="262"/>
      <c r="F182" s="263"/>
      <c r="G182" s="263"/>
      <c r="H182" s="264"/>
      <c r="I182" s="263"/>
      <c r="J182" s="263"/>
      <c r="K182" s="264"/>
      <c r="L182" s="264"/>
      <c r="M182" s="262"/>
      <c r="N182" s="262"/>
      <c r="O182" s="262"/>
      <c r="P182" s="262"/>
      <c r="Q182" s="262"/>
      <c r="R182" s="262"/>
      <c r="S182" s="262"/>
      <c r="T182" s="262"/>
      <c r="U182" s="262"/>
      <c r="V182" s="262"/>
      <c r="W182" s="262"/>
      <c r="X182" s="262"/>
      <c r="Y182" s="262"/>
      <c r="Z182" s="262"/>
      <c r="AA182" s="282"/>
      <c r="AB182" s="282"/>
      <c r="AC182" s="262"/>
      <c r="AD182" s="262"/>
      <c r="AE182" s="262"/>
      <c r="AF182" s="262"/>
      <c r="AG182" s="262"/>
      <c r="AH182" s="262"/>
      <c r="AI182" s="262"/>
      <c r="AJ182" s="262"/>
      <c r="AK182" s="262"/>
      <c r="AL182" s="262"/>
      <c r="AM182" s="262"/>
      <c r="AN182" s="262"/>
      <c r="AO182" s="262"/>
      <c r="AP182" s="262"/>
      <c r="AQ182" s="262"/>
      <c r="AR182" s="262"/>
      <c r="AS182" s="262"/>
      <c r="AT182" s="262"/>
      <c r="AU182" s="262"/>
      <c r="AV182" s="262"/>
      <c r="AW182" s="262"/>
      <c r="AX182" s="262"/>
      <c r="AY182" s="262"/>
      <c r="AZ182" s="262"/>
      <c r="BA182" s="262"/>
      <c r="BB182" s="262"/>
      <c r="BC182" s="262"/>
      <c r="BD182" s="262"/>
      <c r="BE182" s="262"/>
      <c r="BF182" s="262"/>
      <c r="BG182" s="262"/>
      <c r="BH182" s="262"/>
      <c r="BI182" s="262"/>
      <c r="BJ182" s="262"/>
      <c r="BK182" s="262"/>
      <c r="BL182" s="262"/>
      <c r="BM182" s="262"/>
      <c r="BN182" s="262"/>
      <c r="BO182" s="262"/>
      <c r="BP182" s="262"/>
      <c r="BQ182" s="262"/>
      <c r="BR182" s="262"/>
      <c r="BS182" s="262"/>
      <c r="BT182" s="262"/>
      <c r="BU182" s="262"/>
      <c r="BV182" s="262"/>
      <c r="BW182" s="262"/>
      <c r="BX182" s="262"/>
      <c r="BY182" s="262"/>
      <c r="BZ182" s="262"/>
      <c r="CA182" s="262"/>
      <c r="CB182" s="262"/>
      <c r="CC182" s="262"/>
      <c r="CD182" s="262"/>
      <c r="CE182" s="262"/>
      <c r="CF182" s="262"/>
      <c r="CG182" s="262"/>
      <c r="CH182" s="262"/>
      <c r="CI182" s="262"/>
      <c r="CJ182" s="262"/>
      <c r="CK182" s="262"/>
      <c r="CL182" s="262"/>
      <c r="CM182" s="262"/>
      <c r="CN182" s="262"/>
      <c r="CO182" s="262"/>
      <c r="CP182" s="262"/>
      <c r="CQ182" s="262"/>
      <c r="CR182" s="262"/>
      <c r="CS182" s="262"/>
      <c r="CT182" s="262"/>
      <c r="CU182" s="262"/>
      <c r="CV182" s="262"/>
      <c r="CW182" s="262"/>
      <c r="CX182" s="262"/>
      <c r="CY182" s="262"/>
      <c r="CZ182" s="262"/>
      <c r="DA182" s="262"/>
      <c r="DB182" s="262"/>
      <c r="DC182" s="262"/>
      <c r="DD182" s="262"/>
      <c r="DE182" s="262"/>
      <c r="DF182" s="262"/>
      <c r="DG182" s="262"/>
      <c r="DH182" s="262"/>
      <c r="DI182" s="262"/>
      <c r="DJ182" s="262"/>
      <c r="DK182" s="262"/>
      <c r="DL182" s="262"/>
      <c r="DM182" s="262"/>
      <c r="DN182" s="262"/>
      <c r="DO182" s="262"/>
      <c r="DP182" s="262"/>
      <c r="DQ182" s="262"/>
      <c r="DR182" s="262"/>
      <c r="DS182" s="262"/>
      <c r="DT182" s="262"/>
      <c r="DU182" s="262"/>
      <c r="DV182" s="262"/>
      <c r="DW182" s="262"/>
      <c r="DX182" s="262"/>
      <c r="DY182" s="262"/>
      <c r="DZ182" s="262"/>
      <c r="EA182" s="262"/>
      <c r="EB182" s="262"/>
      <c r="EC182" s="262"/>
      <c r="ED182" s="262"/>
      <c r="EE182" s="262"/>
      <c r="EF182" s="262"/>
      <c r="EG182" s="262"/>
      <c r="EH182" s="262"/>
      <c r="EI182" s="262"/>
      <c r="EJ182" s="262"/>
      <c r="EK182" s="262"/>
      <c r="EL182" s="262"/>
      <c r="EM182" s="262"/>
      <c r="EN182" s="262"/>
      <c r="EO182" s="296"/>
      <c r="ES182" s="239"/>
      <c r="ET182" s="239"/>
      <c r="EU182" s="239"/>
      <c r="EV182" s="239"/>
      <c r="EW182" s="239"/>
      <c r="EX182" s="239"/>
      <c r="EY182" s="239"/>
      <c r="EZ182" s="239"/>
      <c r="FA182" s="239"/>
      <c r="FB182" s="239"/>
      <c r="FC182" s="239"/>
      <c r="FD182" s="239"/>
      <c r="FE182" s="239"/>
      <c r="FF182" s="239"/>
      <c r="FG182" s="239"/>
      <c r="FH182" s="239"/>
      <c r="FI182" s="239"/>
      <c r="FJ182" s="239"/>
      <c r="FK182" s="239"/>
      <c r="FL182" s="239"/>
      <c r="FM182" s="239"/>
      <c r="FN182" s="239"/>
      <c r="FO182" s="239"/>
      <c r="FP182" s="239"/>
      <c r="FQ182" s="239"/>
      <c r="FR182" s="239"/>
      <c r="FS182" s="314"/>
    </row>
    <row r="183" spans="1:175">
      <c r="A183" s="234"/>
      <c r="C183" s="262"/>
      <c r="D183" s="262"/>
      <c r="E183" s="262"/>
      <c r="F183" s="263"/>
      <c r="G183" s="263"/>
      <c r="H183" s="264"/>
      <c r="I183" s="263"/>
      <c r="J183" s="263"/>
      <c r="K183" s="264"/>
      <c r="L183" s="264"/>
      <c r="M183" s="262"/>
      <c r="N183" s="262"/>
      <c r="O183" s="262"/>
      <c r="P183" s="262"/>
      <c r="Q183" s="262"/>
      <c r="R183" s="262"/>
      <c r="S183" s="262"/>
      <c r="T183" s="262"/>
      <c r="U183" s="262"/>
      <c r="V183" s="262"/>
      <c r="W183" s="262"/>
      <c r="X183" s="262"/>
      <c r="Y183" s="262"/>
      <c r="Z183" s="262"/>
      <c r="AA183" s="282"/>
      <c r="AB183" s="282"/>
      <c r="AC183" s="262"/>
      <c r="AD183" s="262"/>
      <c r="AE183" s="262"/>
      <c r="AF183" s="262"/>
      <c r="AG183" s="262"/>
      <c r="AH183" s="262"/>
      <c r="AI183" s="262"/>
      <c r="AJ183" s="262"/>
      <c r="AK183" s="262"/>
      <c r="AL183" s="262"/>
      <c r="AM183" s="262"/>
      <c r="AN183" s="262"/>
      <c r="AO183" s="262"/>
      <c r="AP183" s="262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96"/>
      <c r="ES183" s="239"/>
      <c r="ET183" s="239"/>
      <c r="EU183" s="239"/>
      <c r="EV183" s="239"/>
      <c r="EW183" s="239"/>
      <c r="EX183" s="239"/>
      <c r="EY183" s="239"/>
      <c r="EZ183" s="239"/>
      <c r="FA183" s="239"/>
      <c r="FB183" s="239"/>
      <c r="FC183" s="239"/>
      <c r="FD183" s="239"/>
      <c r="FE183" s="239"/>
      <c r="FF183" s="239"/>
      <c r="FG183" s="239"/>
      <c r="FH183" s="239"/>
      <c r="FI183" s="239"/>
      <c r="FJ183" s="239"/>
      <c r="FK183" s="239"/>
      <c r="FL183" s="239"/>
      <c r="FM183" s="239"/>
      <c r="FN183" s="239"/>
      <c r="FO183" s="239"/>
      <c r="FP183" s="239"/>
      <c r="FQ183" s="239"/>
      <c r="FR183" s="239"/>
      <c r="FS183" s="314"/>
    </row>
    <row r="184" spans="1:175">
      <c r="A184" s="234"/>
      <c r="C184" s="262"/>
      <c r="D184" s="262"/>
      <c r="E184" s="262"/>
      <c r="F184" s="263"/>
      <c r="G184" s="263"/>
      <c r="H184" s="264"/>
      <c r="I184" s="263"/>
      <c r="J184" s="263"/>
      <c r="K184" s="264"/>
      <c r="L184" s="264"/>
      <c r="M184" s="262"/>
      <c r="N184" s="262"/>
      <c r="O184" s="262"/>
      <c r="P184" s="262"/>
      <c r="Q184" s="262"/>
      <c r="R184" s="262"/>
      <c r="S184" s="262"/>
      <c r="T184" s="262"/>
      <c r="U184" s="262"/>
      <c r="V184" s="262"/>
      <c r="W184" s="262"/>
      <c r="X184" s="262"/>
      <c r="Y184" s="262"/>
      <c r="Z184" s="262"/>
      <c r="AA184" s="282"/>
      <c r="AB184" s="282"/>
      <c r="AC184" s="262"/>
      <c r="AD184" s="262"/>
      <c r="AE184" s="262"/>
      <c r="AF184" s="262"/>
      <c r="AG184" s="262"/>
      <c r="AH184" s="262"/>
      <c r="AI184" s="262"/>
      <c r="AJ184" s="262"/>
      <c r="AK184" s="262"/>
      <c r="AL184" s="262"/>
      <c r="AM184" s="262"/>
      <c r="AN184" s="262"/>
      <c r="AO184" s="262"/>
      <c r="AP184" s="262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96"/>
      <c r="ES184" s="239"/>
      <c r="ET184" s="239"/>
      <c r="EU184" s="239"/>
      <c r="EV184" s="239"/>
      <c r="EW184" s="239"/>
      <c r="EX184" s="239"/>
      <c r="EY184" s="239"/>
      <c r="EZ184" s="239"/>
      <c r="FA184" s="239"/>
      <c r="FB184" s="239"/>
      <c r="FC184" s="239"/>
      <c r="FD184" s="239"/>
      <c r="FE184" s="239"/>
      <c r="FF184" s="239"/>
      <c r="FG184" s="239"/>
      <c r="FH184" s="239"/>
      <c r="FI184" s="239"/>
      <c r="FJ184" s="239"/>
      <c r="FK184" s="239"/>
      <c r="FL184" s="239"/>
      <c r="FM184" s="239"/>
      <c r="FN184" s="239"/>
      <c r="FO184" s="239"/>
      <c r="FP184" s="239"/>
      <c r="FQ184" s="239"/>
      <c r="FR184" s="239"/>
      <c r="FS184" s="314"/>
    </row>
    <row r="185" spans="1:175">
      <c r="A185" s="234"/>
      <c r="C185" s="262"/>
      <c r="D185" s="262"/>
      <c r="E185" s="262"/>
      <c r="F185" s="263"/>
      <c r="G185" s="263"/>
      <c r="H185" s="264"/>
      <c r="I185" s="263"/>
      <c r="J185" s="263"/>
      <c r="K185" s="264"/>
      <c r="L185" s="264"/>
      <c r="M185" s="262"/>
      <c r="N185" s="262"/>
      <c r="O185" s="262"/>
      <c r="P185" s="262"/>
      <c r="Q185" s="262"/>
      <c r="R185" s="262"/>
      <c r="S185" s="262"/>
      <c r="T185" s="262"/>
      <c r="U185" s="262"/>
      <c r="V185" s="262"/>
      <c r="W185" s="262"/>
      <c r="X185" s="262"/>
      <c r="Y185" s="262"/>
      <c r="Z185" s="262"/>
      <c r="AA185" s="282"/>
      <c r="AB185" s="282"/>
      <c r="AC185" s="262"/>
      <c r="AD185" s="262"/>
      <c r="AE185" s="262"/>
      <c r="AF185" s="262"/>
      <c r="AG185" s="262"/>
      <c r="AH185" s="262"/>
      <c r="AI185" s="262"/>
      <c r="AJ185" s="262"/>
      <c r="AK185" s="262"/>
      <c r="AL185" s="262"/>
      <c r="AM185" s="262"/>
      <c r="AN185" s="262"/>
      <c r="AO185" s="262"/>
      <c r="AP185" s="262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96"/>
      <c r="ES185" s="239"/>
      <c r="ET185" s="239"/>
      <c r="EU185" s="239"/>
      <c r="EV185" s="239"/>
      <c r="EW185" s="239"/>
      <c r="EX185" s="239"/>
      <c r="EY185" s="239"/>
      <c r="EZ185" s="239"/>
      <c r="FA185" s="239"/>
      <c r="FB185" s="239"/>
      <c r="FC185" s="239"/>
      <c r="FD185" s="239"/>
      <c r="FE185" s="239"/>
      <c r="FF185" s="239"/>
      <c r="FG185" s="239"/>
      <c r="FH185" s="239"/>
      <c r="FI185" s="239"/>
      <c r="FJ185" s="239"/>
      <c r="FK185" s="239"/>
      <c r="FL185" s="239"/>
      <c r="FM185" s="239"/>
      <c r="FN185" s="239"/>
      <c r="FO185" s="239"/>
      <c r="FP185" s="239"/>
      <c r="FQ185" s="239"/>
      <c r="FR185" s="239"/>
      <c r="FS185" s="314"/>
    </row>
    <row r="186" spans="1:175">
      <c r="A186" s="234"/>
      <c r="C186" s="262"/>
      <c r="D186" s="262"/>
      <c r="E186" s="262"/>
      <c r="F186" s="263"/>
      <c r="G186" s="263"/>
      <c r="H186" s="264"/>
      <c r="I186" s="263"/>
      <c r="J186" s="263"/>
      <c r="K186" s="264"/>
      <c r="L186" s="264"/>
      <c r="M186" s="262"/>
      <c r="N186" s="262"/>
      <c r="O186" s="262"/>
      <c r="P186" s="262"/>
      <c r="Q186" s="262"/>
      <c r="R186" s="262"/>
      <c r="S186" s="262"/>
      <c r="T186" s="262"/>
      <c r="U186" s="262"/>
      <c r="V186" s="262"/>
      <c r="W186" s="262"/>
      <c r="X186" s="262"/>
      <c r="Y186" s="262"/>
      <c r="Z186" s="262"/>
      <c r="AA186" s="282"/>
      <c r="AB186" s="282"/>
      <c r="AC186" s="262"/>
      <c r="AD186" s="262"/>
      <c r="AE186" s="262"/>
      <c r="AF186" s="262"/>
      <c r="AG186" s="262"/>
      <c r="AH186" s="262"/>
      <c r="AI186" s="262"/>
      <c r="AJ186" s="262"/>
      <c r="AK186" s="262"/>
      <c r="AL186" s="262"/>
      <c r="AM186" s="262"/>
      <c r="AN186" s="262"/>
      <c r="AO186" s="262"/>
      <c r="AP186" s="262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96"/>
      <c r="ES186" s="239"/>
      <c r="ET186" s="239"/>
      <c r="EU186" s="239"/>
      <c r="EV186" s="239"/>
      <c r="EW186" s="239"/>
      <c r="EX186" s="239"/>
      <c r="EY186" s="239"/>
      <c r="EZ186" s="239"/>
      <c r="FA186" s="239"/>
      <c r="FB186" s="239"/>
      <c r="FC186" s="239"/>
      <c r="FD186" s="239"/>
      <c r="FE186" s="239"/>
      <c r="FF186" s="239"/>
      <c r="FG186" s="239"/>
      <c r="FH186" s="239"/>
      <c r="FI186" s="239"/>
      <c r="FJ186" s="239"/>
      <c r="FK186" s="239"/>
      <c r="FL186" s="239"/>
      <c r="FM186" s="239"/>
      <c r="FN186" s="239"/>
      <c r="FO186" s="239"/>
      <c r="FP186" s="239"/>
      <c r="FQ186" s="239"/>
      <c r="FR186" s="239"/>
      <c r="FS186" s="314"/>
    </row>
    <row r="187" spans="1:175">
      <c r="A187" s="234"/>
      <c r="C187" s="262"/>
      <c r="D187" s="262"/>
      <c r="E187" s="262"/>
      <c r="F187" s="263"/>
      <c r="G187" s="263"/>
      <c r="H187" s="264"/>
      <c r="I187" s="263"/>
      <c r="J187" s="263"/>
      <c r="K187" s="264"/>
      <c r="L187" s="264"/>
      <c r="M187" s="262"/>
      <c r="N187" s="262"/>
      <c r="O187" s="262"/>
      <c r="P187" s="262"/>
      <c r="Q187" s="262"/>
      <c r="R187" s="262"/>
      <c r="S187" s="262"/>
      <c r="T187" s="262"/>
      <c r="U187" s="262"/>
      <c r="V187" s="262"/>
      <c r="W187" s="262"/>
      <c r="X187" s="262"/>
      <c r="Y187" s="262"/>
      <c r="Z187" s="262"/>
      <c r="AA187" s="282"/>
      <c r="AB187" s="282"/>
      <c r="AC187" s="262"/>
      <c r="AD187" s="262"/>
      <c r="AE187" s="262"/>
      <c r="AF187" s="262"/>
      <c r="AG187" s="262"/>
      <c r="AH187" s="262"/>
      <c r="AI187" s="262"/>
      <c r="AJ187" s="262"/>
      <c r="AK187" s="262"/>
      <c r="AL187" s="262"/>
      <c r="AM187" s="262"/>
      <c r="AN187" s="262"/>
      <c r="AO187" s="262"/>
      <c r="AP187" s="262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96"/>
      <c r="ES187" s="239"/>
      <c r="ET187" s="239"/>
      <c r="EU187" s="239"/>
      <c r="EV187" s="239"/>
      <c r="EW187" s="239"/>
      <c r="EX187" s="239"/>
      <c r="EY187" s="239"/>
      <c r="EZ187" s="239"/>
      <c r="FA187" s="239"/>
      <c r="FB187" s="239"/>
      <c r="FC187" s="239"/>
      <c r="FD187" s="239"/>
      <c r="FE187" s="239"/>
      <c r="FF187" s="239"/>
      <c r="FG187" s="239"/>
      <c r="FH187" s="239"/>
      <c r="FI187" s="239"/>
      <c r="FJ187" s="239"/>
      <c r="FK187" s="239"/>
      <c r="FL187" s="239"/>
      <c r="FM187" s="239"/>
      <c r="FN187" s="239"/>
      <c r="FO187" s="239"/>
      <c r="FP187" s="239"/>
      <c r="FQ187" s="239"/>
      <c r="FR187" s="239"/>
      <c r="FS187" s="314"/>
    </row>
    <row r="188" spans="1:175">
      <c r="A188" s="234"/>
      <c r="C188" s="262"/>
      <c r="D188" s="262"/>
      <c r="E188" s="262"/>
      <c r="F188" s="263"/>
      <c r="G188" s="263"/>
      <c r="H188" s="264"/>
      <c r="I188" s="263"/>
      <c r="J188" s="263"/>
      <c r="K188" s="264"/>
      <c r="L188" s="264"/>
      <c r="M188" s="262"/>
      <c r="N188" s="262"/>
      <c r="O188" s="262"/>
      <c r="P188" s="262"/>
      <c r="Q188" s="262"/>
      <c r="R188" s="262"/>
      <c r="S188" s="262"/>
      <c r="T188" s="262"/>
      <c r="U188" s="262"/>
      <c r="V188" s="262"/>
      <c r="W188" s="262"/>
      <c r="X188" s="262"/>
      <c r="Y188" s="262"/>
      <c r="Z188" s="262"/>
      <c r="AA188" s="282"/>
      <c r="AB188" s="282"/>
      <c r="AC188" s="262"/>
      <c r="AD188" s="262"/>
      <c r="AE188" s="262"/>
      <c r="AF188" s="262"/>
      <c r="AG188" s="262"/>
      <c r="AH188" s="262"/>
      <c r="AI188" s="262"/>
      <c r="AJ188" s="262"/>
      <c r="AK188" s="262"/>
      <c r="AL188" s="262"/>
      <c r="AM188" s="262"/>
      <c r="AN188" s="262"/>
      <c r="AO188" s="262"/>
      <c r="AP188" s="262"/>
      <c r="AQ188" s="262"/>
      <c r="AR188" s="262"/>
      <c r="AS188" s="262"/>
      <c r="AT188" s="262"/>
      <c r="AU188" s="262"/>
      <c r="AV188" s="262"/>
      <c r="AW188" s="262"/>
      <c r="AX188" s="262"/>
      <c r="AY188" s="262"/>
      <c r="AZ188" s="262"/>
      <c r="BA188" s="262"/>
      <c r="BB188" s="262"/>
      <c r="BC188" s="262"/>
      <c r="BD188" s="262"/>
      <c r="BE188" s="262"/>
      <c r="BF188" s="262"/>
      <c r="BG188" s="262"/>
      <c r="BH188" s="262"/>
      <c r="BI188" s="262"/>
      <c r="BJ188" s="262"/>
      <c r="BK188" s="262"/>
      <c r="BL188" s="262"/>
      <c r="BM188" s="262"/>
      <c r="BN188" s="262"/>
      <c r="BO188" s="262"/>
      <c r="BP188" s="262"/>
      <c r="BQ188" s="262"/>
      <c r="BR188" s="262"/>
      <c r="BS188" s="262"/>
      <c r="BT188" s="262"/>
      <c r="BU188" s="262"/>
      <c r="BV188" s="262"/>
      <c r="BW188" s="262"/>
      <c r="BX188" s="262"/>
      <c r="BY188" s="262"/>
      <c r="BZ188" s="262"/>
      <c r="CA188" s="262"/>
      <c r="CB188" s="262"/>
      <c r="CC188" s="262"/>
      <c r="CD188" s="262"/>
      <c r="CE188" s="262"/>
      <c r="CF188" s="262"/>
      <c r="CG188" s="262"/>
      <c r="CH188" s="262"/>
      <c r="CI188" s="262"/>
      <c r="CJ188" s="262"/>
      <c r="CK188" s="262"/>
      <c r="CL188" s="262"/>
      <c r="CM188" s="262"/>
      <c r="CN188" s="262"/>
      <c r="CO188" s="262"/>
      <c r="CP188" s="262"/>
      <c r="CQ188" s="262"/>
      <c r="CR188" s="262"/>
      <c r="CS188" s="262"/>
      <c r="CT188" s="262"/>
      <c r="CU188" s="262"/>
      <c r="CV188" s="262"/>
      <c r="CW188" s="262"/>
      <c r="CX188" s="262"/>
      <c r="CY188" s="262"/>
      <c r="CZ188" s="262"/>
      <c r="DA188" s="262"/>
      <c r="DB188" s="262"/>
      <c r="DC188" s="262"/>
      <c r="DD188" s="262"/>
      <c r="DE188" s="262"/>
      <c r="DF188" s="262"/>
      <c r="DG188" s="262"/>
      <c r="DH188" s="262"/>
      <c r="DI188" s="262"/>
      <c r="DJ188" s="262"/>
      <c r="DK188" s="262"/>
      <c r="DL188" s="262"/>
      <c r="DM188" s="262"/>
      <c r="DN188" s="262"/>
      <c r="DO188" s="262"/>
      <c r="DP188" s="262"/>
      <c r="DQ188" s="262"/>
      <c r="DR188" s="262"/>
      <c r="DS188" s="262"/>
      <c r="DT188" s="262"/>
      <c r="DU188" s="262"/>
      <c r="DV188" s="262"/>
      <c r="DW188" s="262"/>
      <c r="DX188" s="262"/>
      <c r="DY188" s="262"/>
      <c r="DZ188" s="262"/>
      <c r="EA188" s="262"/>
      <c r="EB188" s="262"/>
      <c r="EC188" s="262"/>
      <c r="ED188" s="262"/>
      <c r="EE188" s="262"/>
      <c r="EF188" s="262"/>
      <c r="EG188" s="262"/>
      <c r="EH188" s="262"/>
      <c r="EI188" s="262"/>
      <c r="EJ188" s="262"/>
      <c r="EK188" s="262"/>
      <c r="EL188" s="262"/>
      <c r="EM188" s="262"/>
      <c r="EN188" s="262"/>
      <c r="EO188" s="296"/>
      <c r="ES188" s="239"/>
      <c r="ET188" s="239"/>
      <c r="EU188" s="239"/>
      <c r="EV188" s="239"/>
      <c r="EW188" s="239"/>
      <c r="EX188" s="239"/>
      <c r="EY188" s="239"/>
      <c r="EZ188" s="239"/>
      <c r="FA188" s="239"/>
      <c r="FB188" s="239"/>
      <c r="FC188" s="239"/>
      <c r="FD188" s="239"/>
      <c r="FE188" s="239"/>
      <c r="FF188" s="239"/>
      <c r="FG188" s="239"/>
      <c r="FH188" s="239"/>
      <c r="FI188" s="239"/>
      <c r="FJ188" s="239"/>
      <c r="FK188" s="239"/>
      <c r="FL188" s="239"/>
      <c r="FM188" s="239"/>
      <c r="FN188" s="239"/>
      <c r="FO188" s="239"/>
      <c r="FP188" s="239"/>
      <c r="FQ188" s="239"/>
      <c r="FR188" s="239"/>
      <c r="FS188" s="314"/>
    </row>
    <row r="189" spans="1:175">
      <c r="A189" s="234"/>
      <c r="C189" s="262"/>
      <c r="D189" s="262"/>
      <c r="E189" s="262"/>
      <c r="F189" s="263"/>
      <c r="G189" s="263"/>
      <c r="H189" s="264"/>
      <c r="I189" s="263"/>
      <c r="J189" s="263"/>
      <c r="K189" s="264"/>
      <c r="L189" s="264"/>
      <c r="M189" s="262"/>
      <c r="N189" s="262"/>
      <c r="O189" s="262"/>
      <c r="P189" s="262"/>
      <c r="Q189" s="262"/>
      <c r="R189" s="262"/>
      <c r="S189" s="262"/>
      <c r="T189" s="262"/>
      <c r="U189" s="262"/>
      <c r="V189" s="262"/>
      <c r="W189" s="262"/>
      <c r="X189" s="262"/>
      <c r="Y189" s="262"/>
      <c r="Z189" s="262"/>
      <c r="AA189" s="282"/>
      <c r="AB189" s="282"/>
      <c r="AC189" s="262"/>
      <c r="AD189" s="262"/>
      <c r="AE189" s="262"/>
      <c r="AF189" s="262"/>
      <c r="AG189" s="262"/>
      <c r="AH189" s="262"/>
      <c r="AI189" s="262"/>
      <c r="AJ189" s="262"/>
      <c r="AK189" s="262"/>
      <c r="AL189" s="262"/>
      <c r="AM189" s="262"/>
      <c r="AN189" s="262"/>
      <c r="AO189" s="262"/>
      <c r="AP189" s="262"/>
      <c r="AQ189" s="262"/>
      <c r="AR189" s="262"/>
      <c r="AS189" s="262"/>
      <c r="AT189" s="262"/>
      <c r="AU189" s="262"/>
      <c r="AV189" s="262"/>
      <c r="AW189" s="262"/>
      <c r="AX189" s="262"/>
      <c r="AY189" s="262"/>
      <c r="AZ189" s="262"/>
      <c r="BA189" s="262"/>
      <c r="BB189" s="262"/>
      <c r="BC189" s="262"/>
      <c r="BD189" s="262"/>
      <c r="BE189" s="262"/>
      <c r="BF189" s="262"/>
      <c r="BG189" s="262"/>
      <c r="BH189" s="262"/>
      <c r="BI189" s="262"/>
      <c r="BJ189" s="262"/>
      <c r="BK189" s="262"/>
      <c r="BL189" s="262"/>
      <c r="BM189" s="262"/>
      <c r="BN189" s="262"/>
      <c r="BO189" s="262"/>
      <c r="BP189" s="262"/>
      <c r="BQ189" s="262"/>
      <c r="BR189" s="262"/>
      <c r="BS189" s="262"/>
      <c r="BT189" s="262"/>
      <c r="BU189" s="262"/>
      <c r="BV189" s="262"/>
      <c r="BW189" s="262"/>
      <c r="BX189" s="262"/>
      <c r="BY189" s="262"/>
      <c r="BZ189" s="262"/>
      <c r="CA189" s="262"/>
      <c r="CB189" s="262"/>
      <c r="CC189" s="262"/>
      <c r="CD189" s="262"/>
      <c r="CE189" s="262"/>
      <c r="CF189" s="262"/>
      <c r="CG189" s="262"/>
      <c r="CH189" s="262"/>
      <c r="CI189" s="262"/>
      <c r="CJ189" s="262"/>
      <c r="CK189" s="262"/>
      <c r="CL189" s="262"/>
      <c r="CM189" s="262"/>
      <c r="CN189" s="262"/>
      <c r="CO189" s="262"/>
      <c r="CP189" s="262"/>
      <c r="CQ189" s="262"/>
      <c r="CR189" s="262"/>
      <c r="CS189" s="262"/>
      <c r="CT189" s="262"/>
      <c r="CU189" s="262"/>
      <c r="CV189" s="262"/>
      <c r="CW189" s="262"/>
      <c r="CX189" s="262"/>
      <c r="CY189" s="262"/>
      <c r="CZ189" s="262"/>
      <c r="DA189" s="262"/>
      <c r="DB189" s="262"/>
      <c r="DC189" s="262"/>
      <c r="DD189" s="262"/>
      <c r="DE189" s="262"/>
      <c r="DF189" s="262"/>
      <c r="DG189" s="262"/>
      <c r="DH189" s="262"/>
      <c r="DI189" s="262"/>
      <c r="DJ189" s="262"/>
      <c r="DK189" s="262"/>
      <c r="DL189" s="262"/>
      <c r="DM189" s="262"/>
      <c r="DN189" s="262"/>
      <c r="DO189" s="262"/>
      <c r="DP189" s="262"/>
      <c r="DQ189" s="262"/>
      <c r="DR189" s="262"/>
      <c r="DS189" s="262"/>
      <c r="DT189" s="262"/>
      <c r="DU189" s="262"/>
      <c r="DV189" s="262"/>
      <c r="DW189" s="262"/>
      <c r="DX189" s="262"/>
      <c r="DY189" s="262"/>
      <c r="DZ189" s="262"/>
      <c r="EA189" s="262"/>
      <c r="EB189" s="262"/>
      <c r="EC189" s="262"/>
      <c r="ED189" s="262"/>
      <c r="EE189" s="262"/>
      <c r="EF189" s="262"/>
      <c r="EG189" s="262"/>
      <c r="EH189" s="262"/>
      <c r="EI189" s="262"/>
      <c r="EJ189" s="262"/>
      <c r="EK189" s="262"/>
      <c r="EL189" s="262"/>
      <c r="EM189" s="262"/>
      <c r="EN189" s="262"/>
      <c r="EO189" s="296"/>
      <c r="ES189" s="239"/>
      <c r="ET189" s="239"/>
      <c r="EU189" s="239"/>
      <c r="EV189" s="239"/>
      <c r="EW189" s="239"/>
      <c r="EX189" s="239"/>
      <c r="EY189" s="239"/>
      <c r="EZ189" s="239"/>
      <c r="FA189" s="239"/>
      <c r="FB189" s="239"/>
      <c r="FC189" s="239"/>
      <c r="FD189" s="239"/>
      <c r="FE189" s="239"/>
      <c r="FF189" s="239"/>
      <c r="FG189" s="239"/>
      <c r="FH189" s="239"/>
      <c r="FI189" s="239"/>
      <c r="FJ189" s="239"/>
      <c r="FK189" s="239"/>
      <c r="FL189" s="239"/>
      <c r="FM189" s="239"/>
      <c r="FN189" s="239"/>
      <c r="FO189" s="239"/>
      <c r="FP189" s="239"/>
      <c r="FQ189" s="239"/>
      <c r="FR189" s="239"/>
      <c r="FS189" s="314"/>
    </row>
    <row r="190" spans="1:175">
      <c r="A190" s="234"/>
      <c r="C190" s="262"/>
      <c r="D190" s="262"/>
      <c r="E190" s="262"/>
      <c r="F190" s="263"/>
      <c r="G190" s="263"/>
      <c r="H190" s="264"/>
      <c r="I190" s="263"/>
      <c r="J190" s="263"/>
      <c r="K190" s="264"/>
      <c r="L190" s="264"/>
      <c r="M190" s="262"/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82"/>
      <c r="AB190" s="28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96"/>
      <c r="ES190" s="239"/>
      <c r="ET190" s="239"/>
      <c r="EU190" s="239"/>
      <c r="EV190" s="239"/>
      <c r="EW190" s="239"/>
      <c r="EX190" s="239"/>
      <c r="EY190" s="239"/>
      <c r="EZ190" s="239"/>
      <c r="FA190" s="239"/>
      <c r="FB190" s="239"/>
      <c r="FC190" s="239"/>
      <c r="FD190" s="239"/>
      <c r="FE190" s="239"/>
      <c r="FF190" s="239"/>
      <c r="FG190" s="239"/>
      <c r="FH190" s="239"/>
      <c r="FI190" s="239"/>
      <c r="FJ190" s="239"/>
      <c r="FK190" s="239"/>
      <c r="FL190" s="239"/>
      <c r="FM190" s="239"/>
      <c r="FN190" s="239"/>
      <c r="FO190" s="239"/>
      <c r="FP190" s="239"/>
      <c r="FQ190" s="239"/>
      <c r="FR190" s="239"/>
      <c r="FS190" s="314"/>
    </row>
    <row r="191" spans="1:175">
      <c r="A191" s="234"/>
      <c r="C191" s="262"/>
      <c r="D191" s="262"/>
      <c r="E191" s="262"/>
      <c r="F191" s="263"/>
      <c r="G191" s="263"/>
      <c r="H191" s="264"/>
      <c r="I191" s="263"/>
      <c r="J191" s="263"/>
      <c r="K191" s="264"/>
      <c r="L191" s="264"/>
      <c r="M191" s="262"/>
      <c r="N191" s="262"/>
      <c r="O191" s="262"/>
      <c r="P191" s="262"/>
      <c r="Q191" s="262"/>
      <c r="R191" s="262"/>
      <c r="S191" s="262"/>
      <c r="T191" s="262"/>
      <c r="U191" s="262"/>
      <c r="V191" s="262"/>
      <c r="W191" s="262"/>
      <c r="X191" s="262"/>
      <c r="Y191" s="262"/>
      <c r="Z191" s="262"/>
      <c r="AA191" s="282"/>
      <c r="AB191" s="282"/>
      <c r="AC191" s="262"/>
      <c r="AD191" s="262"/>
      <c r="AE191" s="262"/>
      <c r="AF191" s="262"/>
      <c r="AG191" s="262"/>
      <c r="AH191" s="262"/>
      <c r="AI191" s="262"/>
      <c r="AJ191" s="262"/>
      <c r="AK191" s="262"/>
      <c r="AL191" s="262"/>
      <c r="AM191" s="262"/>
      <c r="AN191" s="262"/>
      <c r="AO191" s="262"/>
      <c r="AP191" s="262"/>
      <c r="AQ191" s="262"/>
      <c r="AR191" s="262"/>
      <c r="AS191" s="262"/>
      <c r="AT191" s="262"/>
      <c r="AU191" s="262"/>
      <c r="AV191" s="262"/>
      <c r="AW191" s="262"/>
      <c r="AX191" s="262"/>
      <c r="AY191" s="262"/>
      <c r="AZ191" s="262"/>
      <c r="BA191" s="262"/>
      <c r="BB191" s="262"/>
      <c r="BC191" s="262"/>
      <c r="BD191" s="262"/>
      <c r="BE191" s="262"/>
      <c r="BF191" s="262"/>
      <c r="BG191" s="262"/>
      <c r="BH191" s="262"/>
      <c r="BI191" s="262"/>
      <c r="BJ191" s="262"/>
      <c r="BK191" s="262"/>
      <c r="BL191" s="262"/>
      <c r="BM191" s="262"/>
      <c r="BN191" s="262"/>
      <c r="BO191" s="262"/>
      <c r="BP191" s="262"/>
      <c r="BQ191" s="262"/>
      <c r="BR191" s="262"/>
      <c r="BS191" s="262"/>
      <c r="BT191" s="262"/>
      <c r="BU191" s="262"/>
      <c r="BV191" s="262"/>
      <c r="BW191" s="262"/>
      <c r="BX191" s="262"/>
      <c r="BY191" s="262"/>
      <c r="BZ191" s="262"/>
      <c r="CA191" s="262"/>
      <c r="CB191" s="262"/>
      <c r="CC191" s="262"/>
      <c r="CD191" s="262"/>
      <c r="CE191" s="262"/>
      <c r="CF191" s="262"/>
      <c r="CG191" s="262"/>
      <c r="CH191" s="262"/>
      <c r="CI191" s="262"/>
      <c r="CJ191" s="262"/>
      <c r="CK191" s="262"/>
      <c r="CL191" s="262"/>
      <c r="CM191" s="262"/>
      <c r="CN191" s="262"/>
      <c r="CO191" s="262"/>
      <c r="CP191" s="262"/>
      <c r="CQ191" s="262"/>
      <c r="CR191" s="262"/>
      <c r="CS191" s="262"/>
      <c r="CT191" s="262"/>
      <c r="CU191" s="262"/>
      <c r="CV191" s="262"/>
      <c r="CW191" s="262"/>
      <c r="CX191" s="262"/>
      <c r="CY191" s="262"/>
      <c r="CZ191" s="262"/>
      <c r="DA191" s="262"/>
      <c r="DB191" s="262"/>
      <c r="DC191" s="262"/>
      <c r="DD191" s="262"/>
      <c r="DE191" s="262"/>
      <c r="DF191" s="262"/>
      <c r="DG191" s="262"/>
      <c r="DH191" s="262"/>
      <c r="DI191" s="262"/>
      <c r="DJ191" s="262"/>
      <c r="DK191" s="262"/>
      <c r="DL191" s="262"/>
      <c r="DM191" s="262"/>
      <c r="DN191" s="262"/>
      <c r="DO191" s="262"/>
      <c r="DP191" s="262"/>
      <c r="DQ191" s="262"/>
      <c r="DR191" s="262"/>
      <c r="DS191" s="262"/>
      <c r="DT191" s="262"/>
      <c r="DU191" s="262"/>
      <c r="DV191" s="262"/>
      <c r="DW191" s="262"/>
      <c r="DX191" s="262"/>
      <c r="DY191" s="262"/>
      <c r="DZ191" s="262"/>
      <c r="EA191" s="262"/>
      <c r="EB191" s="262"/>
      <c r="EC191" s="262"/>
      <c r="ED191" s="262"/>
      <c r="EE191" s="262"/>
      <c r="EF191" s="262"/>
      <c r="EG191" s="262"/>
      <c r="EH191" s="262"/>
      <c r="EI191" s="262"/>
      <c r="EJ191" s="262"/>
      <c r="EK191" s="262"/>
      <c r="EL191" s="262"/>
      <c r="EM191" s="262"/>
      <c r="EN191" s="262"/>
      <c r="EO191" s="296"/>
      <c r="ES191" s="239"/>
      <c r="ET191" s="239"/>
      <c r="EU191" s="239"/>
      <c r="EV191" s="239"/>
      <c r="EW191" s="239"/>
      <c r="EX191" s="239"/>
      <c r="EY191" s="239"/>
      <c r="EZ191" s="239"/>
      <c r="FA191" s="239"/>
      <c r="FB191" s="239"/>
      <c r="FC191" s="239"/>
      <c r="FD191" s="239"/>
      <c r="FE191" s="239"/>
      <c r="FF191" s="239"/>
      <c r="FG191" s="239"/>
      <c r="FH191" s="239"/>
      <c r="FI191" s="239"/>
      <c r="FJ191" s="239"/>
      <c r="FK191" s="239"/>
      <c r="FL191" s="239"/>
      <c r="FM191" s="239"/>
      <c r="FN191" s="239"/>
      <c r="FO191" s="239"/>
      <c r="FP191" s="239"/>
      <c r="FQ191" s="239"/>
      <c r="FR191" s="239"/>
      <c r="FS191" s="314"/>
    </row>
    <row r="192" spans="1:175">
      <c r="A192" s="234"/>
      <c r="C192" s="262"/>
      <c r="D192" s="262"/>
      <c r="E192" s="262"/>
      <c r="F192" s="263"/>
      <c r="G192" s="263"/>
      <c r="H192" s="264"/>
      <c r="I192" s="263"/>
      <c r="J192" s="263"/>
      <c r="K192" s="264"/>
      <c r="L192" s="264"/>
      <c r="M192" s="262"/>
      <c r="N192" s="262"/>
      <c r="O192" s="262"/>
      <c r="P192" s="262"/>
      <c r="Q192" s="262"/>
      <c r="R192" s="262"/>
      <c r="S192" s="262"/>
      <c r="T192" s="262"/>
      <c r="U192" s="262"/>
      <c r="V192" s="262"/>
      <c r="W192" s="262"/>
      <c r="X192" s="262"/>
      <c r="Y192" s="262"/>
      <c r="Z192" s="262"/>
      <c r="AA192" s="282"/>
      <c r="AB192" s="282"/>
      <c r="AC192" s="262"/>
      <c r="AD192" s="262"/>
      <c r="AE192" s="262"/>
      <c r="AF192" s="262"/>
      <c r="AG192" s="262"/>
      <c r="AH192" s="262"/>
      <c r="AI192" s="262"/>
      <c r="AJ192" s="262"/>
      <c r="AK192" s="262"/>
      <c r="AL192" s="262"/>
      <c r="AM192" s="262"/>
      <c r="AN192" s="262"/>
      <c r="AO192" s="262"/>
      <c r="AP192" s="262"/>
      <c r="AQ192" s="262"/>
      <c r="AR192" s="262"/>
      <c r="AS192" s="262"/>
      <c r="AT192" s="262"/>
      <c r="AU192" s="262"/>
      <c r="AV192" s="262"/>
      <c r="AW192" s="262"/>
      <c r="AX192" s="262"/>
      <c r="AY192" s="262"/>
      <c r="AZ192" s="262"/>
      <c r="BA192" s="262"/>
      <c r="BB192" s="262"/>
      <c r="BC192" s="262"/>
      <c r="BD192" s="262"/>
      <c r="BE192" s="262"/>
      <c r="BF192" s="262"/>
      <c r="BG192" s="262"/>
      <c r="BH192" s="262"/>
      <c r="BI192" s="262"/>
      <c r="BJ192" s="262"/>
      <c r="BK192" s="262"/>
      <c r="BL192" s="262"/>
      <c r="BM192" s="262"/>
      <c r="BN192" s="262"/>
      <c r="BO192" s="262"/>
      <c r="BP192" s="262"/>
      <c r="BQ192" s="262"/>
      <c r="BR192" s="262"/>
      <c r="BS192" s="262"/>
      <c r="BT192" s="262"/>
      <c r="BU192" s="262"/>
      <c r="BV192" s="262"/>
      <c r="BW192" s="262"/>
      <c r="BX192" s="262"/>
      <c r="BY192" s="262"/>
      <c r="BZ192" s="262"/>
      <c r="CA192" s="262"/>
      <c r="CB192" s="262"/>
      <c r="CC192" s="262"/>
      <c r="CD192" s="262"/>
      <c r="CE192" s="262"/>
      <c r="CF192" s="262"/>
      <c r="CG192" s="262"/>
      <c r="CH192" s="262"/>
      <c r="CI192" s="262"/>
      <c r="CJ192" s="262"/>
      <c r="CK192" s="262"/>
      <c r="CL192" s="262"/>
      <c r="CM192" s="262"/>
      <c r="CN192" s="262"/>
      <c r="CO192" s="262"/>
      <c r="CP192" s="262"/>
      <c r="CQ192" s="262"/>
      <c r="CR192" s="262"/>
      <c r="CS192" s="262"/>
      <c r="CT192" s="262"/>
      <c r="CU192" s="262"/>
      <c r="CV192" s="262"/>
      <c r="CW192" s="262"/>
      <c r="CX192" s="262"/>
      <c r="CY192" s="262"/>
      <c r="CZ192" s="262"/>
      <c r="DA192" s="262"/>
      <c r="DB192" s="262"/>
      <c r="DC192" s="262"/>
      <c r="DD192" s="262"/>
      <c r="DE192" s="262"/>
      <c r="DF192" s="262"/>
      <c r="DG192" s="262"/>
      <c r="DH192" s="262"/>
      <c r="DI192" s="262"/>
      <c r="DJ192" s="262"/>
      <c r="DK192" s="262"/>
      <c r="DL192" s="262"/>
      <c r="DM192" s="262"/>
      <c r="DN192" s="262"/>
      <c r="DO192" s="262"/>
      <c r="DP192" s="262"/>
      <c r="DQ192" s="262"/>
      <c r="DR192" s="262"/>
      <c r="DS192" s="262"/>
      <c r="DT192" s="262"/>
      <c r="DU192" s="262"/>
      <c r="DV192" s="262"/>
      <c r="DW192" s="262"/>
      <c r="DX192" s="262"/>
      <c r="DY192" s="262"/>
      <c r="DZ192" s="262"/>
      <c r="EA192" s="262"/>
      <c r="EB192" s="262"/>
      <c r="EC192" s="262"/>
      <c r="ED192" s="262"/>
      <c r="EE192" s="262"/>
      <c r="EF192" s="262"/>
      <c r="EG192" s="262"/>
      <c r="EH192" s="262"/>
      <c r="EI192" s="262"/>
      <c r="EJ192" s="262"/>
      <c r="EK192" s="262"/>
      <c r="EL192" s="262"/>
      <c r="EM192" s="262"/>
      <c r="EN192" s="262"/>
      <c r="EO192" s="296"/>
      <c r="ES192" s="239"/>
      <c r="ET192" s="239"/>
      <c r="EU192" s="239"/>
      <c r="EV192" s="239"/>
      <c r="EW192" s="239"/>
      <c r="EX192" s="239"/>
      <c r="EY192" s="239"/>
      <c r="EZ192" s="239"/>
      <c r="FA192" s="239"/>
      <c r="FB192" s="239"/>
      <c r="FC192" s="239"/>
      <c r="FD192" s="239"/>
      <c r="FE192" s="239"/>
      <c r="FF192" s="239"/>
      <c r="FG192" s="239"/>
      <c r="FH192" s="239"/>
      <c r="FI192" s="239"/>
      <c r="FJ192" s="239"/>
      <c r="FK192" s="239"/>
      <c r="FL192" s="239"/>
      <c r="FM192" s="239"/>
      <c r="FN192" s="239"/>
      <c r="FO192" s="239"/>
      <c r="FP192" s="239"/>
      <c r="FQ192" s="239"/>
      <c r="FR192" s="239"/>
      <c r="FS192" s="314"/>
    </row>
    <row r="193" spans="1:175">
      <c r="A193" s="234"/>
      <c r="C193" s="262"/>
      <c r="D193" s="262"/>
      <c r="E193" s="262"/>
      <c r="F193" s="263"/>
      <c r="G193" s="263"/>
      <c r="H193" s="264"/>
      <c r="I193" s="263"/>
      <c r="J193" s="263"/>
      <c r="K193" s="264"/>
      <c r="L193" s="264"/>
      <c r="M193" s="262"/>
      <c r="N193" s="262"/>
      <c r="O193" s="262"/>
      <c r="P193" s="262"/>
      <c r="Q193" s="262"/>
      <c r="R193" s="262"/>
      <c r="S193" s="262"/>
      <c r="T193" s="262"/>
      <c r="U193" s="262"/>
      <c r="V193" s="262"/>
      <c r="W193" s="262"/>
      <c r="X193" s="262"/>
      <c r="Y193" s="262"/>
      <c r="Z193" s="262"/>
      <c r="AA193" s="282"/>
      <c r="AB193" s="282"/>
      <c r="AC193" s="262"/>
      <c r="AD193" s="262"/>
      <c r="AE193" s="262"/>
      <c r="AF193" s="262"/>
      <c r="AG193" s="262"/>
      <c r="AH193" s="262"/>
      <c r="AI193" s="262"/>
      <c r="AJ193" s="262"/>
      <c r="AK193" s="262"/>
      <c r="AL193" s="262"/>
      <c r="AM193" s="262"/>
      <c r="AN193" s="262"/>
      <c r="AO193" s="262"/>
      <c r="AP193" s="262"/>
      <c r="AQ193" s="262"/>
      <c r="AR193" s="262"/>
      <c r="AS193" s="262"/>
      <c r="AT193" s="262"/>
      <c r="AU193" s="262"/>
      <c r="AV193" s="262"/>
      <c r="AW193" s="262"/>
      <c r="AX193" s="262"/>
      <c r="AY193" s="262"/>
      <c r="AZ193" s="262"/>
      <c r="BA193" s="262"/>
      <c r="BB193" s="262"/>
      <c r="BC193" s="262"/>
      <c r="BD193" s="262"/>
      <c r="BE193" s="262"/>
      <c r="BF193" s="262"/>
      <c r="BG193" s="262"/>
      <c r="BH193" s="262"/>
      <c r="BI193" s="262"/>
      <c r="BJ193" s="262"/>
      <c r="BK193" s="262"/>
      <c r="BL193" s="262"/>
      <c r="BM193" s="262"/>
      <c r="BN193" s="262"/>
      <c r="BO193" s="262"/>
      <c r="BP193" s="262"/>
      <c r="BQ193" s="262"/>
      <c r="BR193" s="262"/>
      <c r="BS193" s="262"/>
      <c r="BT193" s="262"/>
      <c r="BU193" s="262"/>
      <c r="BV193" s="262"/>
      <c r="BW193" s="262"/>
      <c r="BX193" s="262"/>
      <c r="BY193" s="262"/>
      <c r="BZ193" s="262"/>
      <c r="CA193" s="262"/>
      <c r="CB193" s="262"/>
      <c r="CC193" s="262"/>
      <c r="CD193" s="262"/>
      <c r="CE193" s="262"/>
      <c r="CF193" s="262"/>
      <c r="CG193" s="262"/>
      <c r="CH193" s="262"/>
      <c r="CI193" s="262"/>
      <c r="CJ193" s="262"/>
      <c r="CK193" s="262"/>
      <c r="CL193" s="262"/>
      <c r="CM193" s="262"/>
      <c r="CN193" s="262"/>
      <c r="CO193" s="262"/>
      <c r="CP193" s="262"/>
      <c r="CQ193" s="262"/>
      <c r="CR193" s="262"/>
      <c r="CS193" s="262"/>
      <c r="CT193" s="262"/>
      <c r="CU193" s="262"/>
      <c r="CV193" s="262"/>
      <c r="CW193" s="262"/>
      <c r="CX193" s="262"/>
      <c r="CY193" s="262"/>
      <c r="CZ193" s="262"/>
      <c r="DA193" s="262"/>
      <c r="DB193" s="262"/>
      <c r="DC193" s="262"/>
      <c r="DD193" s="262"/>
      <c r="DE193" s="262"/>
      <c r="DF193" s="262"/>
      <c r="DG193" s="262"/>
      <c r="DH193" s="262"/>
      <c r="DI193" s="262"/>
      <c r="DJ193" s="262"/>
      <c r="DK193" s="262"/>
      <c r="DL193" s="262"/>
      <c r="DM193" s="262"/>
      <c r="DN193" s="262"/>
      <c r="DO193" s="262"/>
      <c r="DP193" s="262"/>
      <c r="DQ193" s="262"/>
      <c r="DR193" s="262"/>
      <c r="DS193" s="262"/>
      <c r="DT193" s="262"/>
      <c r="DU193" s="262"/>
      <c r="DV193" s="262"/>
      <c r="DW193" s="262"/>
      <c r="DX193" s="262"/>
      <c r="DY193" s="262"/>
      <c r="DZ193" s="262"/>
      <c r="EA193" s="262"/>
      <c r="EB193" s="262"/>
      <c r="EC193" s="262"/>
      <c r="ED193" s="262"/>
      <c r="EE193" s="262"/>
      <c r="EF193" s="262"/>
      <c r="EG193" s="262"/>
      <c r="EH193" s="262"/>
      <c r="EI193" s="262"/>
      <c r="EJ193" s="262"/>
      <c r="EK193" s="262"/>
      <c r="EL193" s="262"/>
      <c r="EM193" s="262"/>
      <c r="EN193" s="262"/>
      <c r="EO193" s="296"/>
      <c r="ES193" s="239"/>
      <c r="ET193" s="239"/>
      <c r="EU193" s="239"/>
      <c r="EV193" s="239"/>
      <c r="EW193" s="239"/>
      <c r="EX193" s="239"/>
      <c r="EY193" s="239"/>
      <c r="EZ193" s="239"/>
      <c r="FA193" s="239"/>
      <c r="FB193" s="239"/>
      <c r="FC193" s="239"/>
      <c r="FD193" s="239"/>
      <c r="FE193" s="239"/>
      <c r="FF193" s="239"/>
      <c r="FG193" s="239"/>
      <c r="FH193" s="239"/>
      <c r="FI193" s="239"/>
      <c r="FJ193" s="239"/>
      <c r="FK193" s="239"/>
      <c r="FL193" s="239"/>
      <c r="FM193" s="239"/>
      <c r="FN193" s="239"/>
      <c r="FO193" s="239"/>
      <c r="FP193" s="239"/>
      <c r="FQ193" s="239"/>
      <c r="FR193" s="239"/>
      <c r="FS193" s="314"/>
    </row>
    <row r="194" spans="1:175">
      <c r="A194" s="234"/>
      <c r="C194" s="262"/>
      <c r="D194" s="262"/>
      <c r="E194" s="262"/>
      <c r="F194" s="263"/>
      <c r="G194" s="263"/>
      <c r="H194" s="264"/>
      <c r="I194" s="263"/>
      <c r="J194" s="263"/>
      <c r="K194" s="264"/>
      <c r="L194" s="264"/>
      <c r="M194" s="262"/>
      <c r="N194" s="262"/>
      <c r="O194" s="262"/>
      <c r="P194" s="262"/>
      <c r="Q194" s="262"/>
      <c r="R194" s="262"/>
      <c r="S194" s="262"/>
      <c r="T194" s="262"/>
      <c r="U194" s="262"/>
      <c r="V194" s="262"/>
      <c r="W194" s="262"/>
      <c r="X194" s="262"/>
      <c r="Y194" s="262"/>
      <c r="Z194" s="262"/>
      <c r="AA194" s="282"/>
      <c r="AB194" s="282"/>
      <c r="AC194" s="262"/>
      <c r="AD194" s="262"/>
      <c r="AE194" s="262"/>
      <c r="AF194" s="262"/>
      <c r="AG194" s="262"/>
      <c r="AH194" s="262"/>
      <c r="AI194" s="262"/>
      <c r="AJ194" s="262"/>
      <c r="AK194" s="262"/>
      <c r="AL194" s="262"/>
      <c r="AM194" s="262"/>
      <c r="AN194" s="262"/>
      <c r="AO194" s="262"/>
      <c r="AP194" s="262"/>
      <c r="AQ194" s="262"/>
      <c r="AR194" s="262"/>
      <c r="AS194" s="262"/>
      <c r="AT194" s="262"/>
      <c r="AU194" s="262"/>
      <c r="AV194" s="262"/>
      <c r="AW194" s="262"/>
      <c r="AX194" s="262"/>
      <c r="AY194" s="262"/>
      <c r="AZ194" s="262"/>
      <c r="BA194" s="262"/>
      <c r="BB194" s="262"/>
      <c r="BC194" s="262"/>
      <c r="BD194" s="262"/>
      <c r="BE194" s="262"/>
      <c r="BF194" s="262"/>
      <c r="BG194" s="262"/>
      <c r="BH194" s="262"/>
      <c r="BI194" s="262"/>
      <c r="BJ194" s="262"/>
      <c r="BK194" s="262"/>
      <c r="BL194" s="262"/>
      <c r="BM194" s="262"/>
      <c r="BN194" s="262"/>
      <c r="BO194" s="262"/>
      <c r="BP194" s="262"/>
      <c r="BQ194" s="262"/>
      <c r="BR194" s="262"/>
      <c r="BS194" s="262"/>
      <c r="BT194" s="262"/>
      <c r="BU194" s="262"/>
      <c r="BV194" s="262"/>
      <c r="BW194" s="262"/>
      <c r="BX194" s="262"/>
      <c r="BY194" s="262"/>
      <c r="BZ194" s="262"/>
      <c r="CA194" s="262"/>
      <c r="CB194" s="262"/>
      <c r="CC194" s="262"/>
      <c r="CD194" s="262"/>
      <c r="CE194" s="262"/>
      <c r="CF194" s="262"/>
      <c r="CG194" s="262"/>
      <c r="CH194" s="262"/>
      <c r="CI194" s="262"/>
      <c r="CJ194" s="262"/>
      <c r="CK194" s="262"/>
      <c r="CL194" s="262"/>
      <c r="CM194" s="262"/>
      <c r="CN194" s="262"/>
      <c r="CO194" s="262"/>
      <c r="CP194" s="262"/>
      <c r="CQ194" s="262"/>
      <c r="CR194" s="262"/>
      <c r="CS194" s="262"/>
      <c r="CT194" s="262"/>
      <c r="CU194" s="262"/>
      <c r="CV194" s="262"/>
      <c r="CW194" s="262"/>
      <c r="CX194" s="262"/>
      <c r="CY194" s="262"/>
      <c r="CZ194" s="262"/>
      <c r="DA194" s="262"/>
      <c r="DB194" s="262"/>
      <c r="DC194" s="262"/>
      <c r="DD194" s="262"/>
      <c r="DE194" s="262"/>
      <c r="DF194" s="262"/>
      <c r="DG194" s="262"/>
      <c r="DH194" s="262"/>
      <c r="DI194" s="262"/>
      <c r="DJ194" s="262"/>
      <c r="DK194" s="262"/>
      <c r="DL194" s="262"/>
      <c r="DM194" s="262"/>
      <c r="DN194" s="262"/>
      <c r="DO194" s="262"/>
      <c r="DP194" s="262"/>
      <c r="DQ194" s="262"/>
      <c r="DR194" s="262"/>
      <c r="DS194" s="262"/>
      <c r="DT194" s="262"/>
      <c r="DU194" s="262"/>
      <c r="DV194" s="262"/>
      <c r="DW194" s="262"/>
      <c r="DX194" s="262"/>
      <c r="DY194" s="262"/>
      <c r="DZ194" s="262"/>
      <c r="EA194" s="262"/>
      <c r="EB194" s="262"/>
      <c r="EC194" s="262"/>
      <c r="ED194" s="262"/>
      <c r="EE194" s="262"/>
      <c r="EF194" s="262"/>
      <c r="EG194" s="262"/>
      <c r="EH194" s="262"/>
      <c r="EI194" s="262"/>
      <c r="EJ194" s="262"/>
      <c r="EK194" s="262"/>
      <c r="EL194" s="262"/>
      <c r="EM194" s="262"/>
      <c r="EN194" s="262"/>
      <c r="EO194" s="296"/>
      <c r="ES194" s="239"/>
      <c r="ET194" s="239"/>
      <c r="EU194" s="239"/>
      <c r="EV194" s="239"/>
      <c r="EW194" s="239"/>
      <c r="EX194" s="239"/>
      <c r="EY194" s="239"/>
      <c r="EZ194" s="239"/>
      <c r="FA194" s="239"/>
      <c r="FB194" s="239"/>
      <c r="FC194" s="239"/>
      <c r="FD194" s="239"/>
      <c r="FE194" s="239"/>
      <c r="FF194" s="239"/>
      <c r="FG194" s="239"/>
      <c r="FH194" s="239"/>
      <c r="FI194" s="239"/>
      <c r="FJ194" s="239"/>
      <c r="FK194" s="239"/>
      <c r="FL194" s="239"/>
      <c r="FM194" s="239"/>
      <c r="FN194" s="239"/>
      <c r="FO194" s="239"/>
      <c r="FP194" s="239"/>
      <c r="FQ194" s="239"/>
      <c r="FR194" s="239"/>
      <c r="FS194" s="314"/>
    </row>
    <row r="195" spans="1:175">
      <c r="A195" s="234"/>
      <c r="C195" s="262"/>
      <c r="D195" s="262"/>
      <c r="E195" s="262"/>
      <c r="F195" s="263"/>
      <c r="G195" s="263"/>
      <c r="H195" s="264"/>
      <c r="I195" s="263"/>
      <c r="J195" s="263"/>
      <c r="K195" s="264"/>
      <c r="L195" s="264"/>
      <c r="M195" s="262"/>
      <c r="N195" s="262"/>
      <c r="O195" s="262"/>
      <c r="P195" s="262"/>
      <c r="Q195" s="262"/>
      <c r="R195" s="262"/>
      <c r="S195" s="262"/>
      <c r="T195" s="262"/>
      <c r="U195" s="262"/>
      <c r="V195" s="262"/>
      <c r="W195" s="262"/>
      <c r="X195" s="262"/>
      <c r="Y195" s="262"/>
      <c r="Z195" s="262"/>
      <c r="AA195" s="282"/>
      <c r="AB195" s="282"/>
      <c r="AC195" s="262"/>
      <c r="AD195" s="262"/>
      <c r="AE195" s="262"/>
      <c r="AF195" s="262"/>
      <c r="AG195" s="262"/>
      <c r="AH195" s="262"/>
      <c r="AI195" s="262"/>
      <c r="AJ195" s="262"/>
      <c r="AK195" s="262"/>
      <c r="AL195" s="262"/>
      <c r="AM195" s="262"/>
      <c r="AN195" s="262"/>
      <c r="AO195" s="262"/>
      <c r="AP195" s="262"/>
      <c r="AQ195" s="262"/>
      <c r="AR195" s="262"/>
      <c r="AS195" s="262"/>
      <c r="AT195" s="262"/>
      <c r="AU195" s="262"/>
      <c r="AV195" s="262"/>
      <c r="AW195" s="262"/>
      <c r="AX195" s="262"/>
      <c r="AY195" s="262"/>
      <c r="AZ195" s="262"/>
      <c r="BA195" s="262"/>
      <c r="BB195" s="262"/>
      <c r="BC195" s="262"/>
      <c r="BD195" s="262"/>
      <c r="BE195" s="262"/>
      <c r="BF195" s="262"/>
      <c r="BG195" s="262"/>
      <c r="BH195" s="262"/>
      <c r="BI195" s="262"/>
      <c r="BJ195" s="262"/>
      <c r="BK195" s="262"/>
      <c r="BL195" s="262"/>
      <c r="BM195" s="262"/>
      <c r="BN195" s="262"/>
      <c r="BO195" s="262"/>
      <c r="BP195" s="262"/>
      <c r="BQ195" s="262"/>
      <c r="BR195" s="262"/>
      <c r="BS195" s="262"/>
      <c r="BT195" s="262"/>
      <c r="BU195" s="262"/>
      <c r="BV195" s="262"/>
      <c r="BW195" s="262"/>
      <c r="BX195" s="262"/>
      <c r="BY195" s="262"/>
      <c r="BZ195" s="262"/>
      <c r="CA195" s="262"/>
      <c r="CB195" s="262"/>
      <c r="CC195" s="262"/>
      <c r="CD195" s="262"/>
      <c r="CE195" s="262"/>
      <c r="CF195" s="262"/>
      <c r="CG195" s="262"/>
      <c r="CH195" s="262"/>
      <c r="CI195" s="262"/>
      <c r="CJ195" s="262"/>
      <c r="CK195" s="262"/>
      <c r="CL195" s="262"/>
      <c r="CM195" s="262"/>
      <c r="CN195" s="262"/>
      <c r="CO195" s="262"/>
      <c r="CP195" s="262"/>
      <c r="CQ195" s="262"/>
      <c r="CR195" s="262"/>
      <c r="CS195" s="262"/>
      <c r="CT195" s="262"/>
      <c r="CU195" s="262"/>
      <c r="CV195" s="262"/>
      <c r="CW195" s="262"/>
      <c r="CX195" s="262"/>
      <c r="CY195" s="262"/>
      <c r="CZ195" s="262"/>
      <c r="DA195" s="262"/>
      <c r="DB195" s="262"/>
      <c r="DC195" s="262"/>
      <c r="DD195" s="262"/>
      <c r="DE195" s="262"/>
      <c r="DF195" s="262"/>
      <c r="DG195" s="262"/>
      <c r="DH195" s="262"/>
      <c r="DI195" s="262"/>
      <c r="DJ195" s="262"/>
      <c r="DK195" s="262"/>
      <c r="DL195" s="262"/>
      <c r="DM195" s="262"/>
      <c r="DN195" s="262"/>
      <c r="DO195" s="262"/>
      <c r="DP195" s="262"/>
      <c r="DQ195" s="262"/>
      <c r="DR195" s="262"/>
      <c r="DS195" s="262"/>
      <c r="DT195" s="262"/>
      <c r="DU195" s="262"/>
      <c r="DV195" s="262"/>
      <c r="DW195" s="262"/>
      <c r="DX195" s="262"/>
      <c r="DY195" s="262"/>
      <c r="DZ195" s="262"/>
      <c r="EA195" s="262"/>
      <c r="EB195" s="262"/>
      <c r="EC195" s="262"/>
      <c r="ED195" s="262"/>
      <c r="EE195" s="262"/>
      <c r="EF195" s="262"/>
      <c r="EG195" s="262"/>
      <c r="EH195" s="262"/>
      <c r="EI195" s="262"/>
      <c r="EJ195" s="262"/>
      <c r="EK195" s="262"/>
      <c r="EL195" s="262"/>
      <c r="EM195" s="262"/>
      <c r="EN195" s="262"/>
      <c r="EO195" s="296"/>
      <c r="ES195" s="239"/>
      <c r="ET195" s="239"/>
      <c r="EU195" s="239"/>
      <c r="EV195" s="239"/>
      <c r="EW195" s="239"/>
      <c r="EX195" s="239"/>
      <c r="EY195" s="239"/>
      <c r="EZ195" s="239"/>
      <c r="FA195" s="239"/>
      <c r="FB195" s="239"/>
      <c r="FC195" s="239"/>
      <c r="FD195" s="239"/>
      <c r="FE195" s="239"/>
      <c r="FF195" s="239"/>
      <c r="FG195" s="239"/>
      <c r="FH195" s="239"/>
      <c r="FI195" s="239"/>
      <c r="FJ195" s="239"/>
      <c r="FK195" s="239"/>
      <c r="FL195" s="239"/>
      <c r="FM195" s="239"/>
      <c r="FN195" s="239"/>
      <c r="FO195" s="239"/>
      <c r="FP195" s="239"/>
      <c r="FQ195" s="239"/>
      <c r="FR195" s="239"/>
      <c r="FS195" s="314"/>
    </row>
    <row r="196" spans="1:175">
      <c r="C196" s="262"/>
      <c r="D196" s="262"/>
      <c r="E196" s="262"/>
      <c r="F196" s="263"/>
      <c r="G196" s="263"/>
      <c r="H196" s="264"/>
      <c r="I196" s="263"/>
      <c r="J196" s="263"/>
      <c r="K196" s="264"/>
      <c r="L196" s="264"/>
      <c r="M196" s="262"/>
      <c r="N196" s="262"/>
      <c r="O196" s="262"/>
      <c r="P196" s="262"/>
      <c r="Q196" s="262"/>
      <c r="R196" s="262"/>
      <c r="S196" s="262"/>
      <c r="T196" s="262"/>
      <c r="U196" s="262"/>
      <c r="V196" s="262"/>
      <c r="W196" s="262"/>
      <c r="X196" s="262"/>
      <c r="Y196" s="262"/>
      <c r="Z196" s="262"/>
      <c r="AA196" s="282"/>
      <c r="AB196" s="282"/>
      <c r="AC196" s="262"/>
      <c r="AD196" s="262"/>
      <c r="AE196" s="262"/>
      <c r="AF196" s="262"/>
      <c r="AG196" s="262"/>
      <c r="AH196" s="262"/>
      <c r="AI196" s="262"/>
      <c r="AJ196" s="262"/>
      <c r="AK196" s="262"/>
      <c r="AL196" s="262"/>
      <c r="AM196" s="262"/>
      <c r="AN196" s="262"/>
      <c r="AO196" s="262"/>
      <c r="AP196" s="262"/>
      <c r="AQ196" s="262"/>
      <c r="AR196" s="262"/>
      <c r="AS196" s="262"/>
      <c r="AT196" s="262"/>
      <c r="AU196" s="262"/>
      <c r="AV196" s="262"/>
      <c r="AW196" s="262"/>
      <c r="AX196" s="262"/>
      <c r="AY196" s="262"/>
      <c r="AZ196" s="262"/>
      <c r="BA196" s="262"/>
      <c r="BB196" s="262"/>
      <c r="BC196" s="262"/>
      <c r="BD196" s="262"/>
      <c r="BE196" s="262"/>
      <c r="BF196" s="262"/>
      <c r="BG196" s="262"/>
      <c r="BH196" s="262"/>
      <c r="BI196" s="262"/>
      <c r="BJ196" s="262"/>
      <c r="BK196" s="262"/>
      <c r="BL196" s="262"/>
      <c r="BM196" s="262"/>
      <c r="BN196" s="262"/>
      <c r="BO196" s="262"/>
      <c r="BP196" s="262"/>
      <c r="BQ196" s="262"/>
      <c r="BR196" s="262"/>
      <c r="BS196" s="262"/>
      <c r="BT196" s="262"/>
      <c r="BU196" s="262"/>
      <c r="BV196" s="262"/>
      <c r="BW196" s="262"/>
      <c r="BX196" s="262"/>
      <c r="BY196" s="262"/>
      <c r="BZ196" s="262"/>
      <c r="CA196" s="262"/>
      <c r="CB196" s="262"/>
      <c r="CC196" s="262"/>
      <c r="CD196" s="262"/>
      <c r="CE196" s="262"/>
      <c r="CF196" s="262"/>
      <c r="CG196" s="262"/>
      <c r="CH196" s="262"/>
      <c r="CI196" s="262"/>
      <c r="CJ196" s="262"/>
      <c r="CK196" s="262"/>
      <c r="CL196" s="262"/>
      <c r="CM196" s="262"/>
      <c r="CN196" s="262"/>
      <c r="CO196" s="262"/>
      <c r="CP196" s="262"/>
      <c r="CQ196" s="262"/>
      <c r="CR196" s="262"/>
      <c r="CS196" s="262"/>
      <c r="CT196" s="262"/>
      <c r="CU196" s="262"/>
      <c r="CV196" s="262"/>
      <c r="CW196" s="262"/>
      <c r="CX196" s="262"/>
      <c r="CY196" s="262"/>
      <c r="CZ196" s="262"/>
      <c r="DA196" s="262"/>
      <c r="DB196" s="262"/>
      <c r="DC196" s="262"/>
      <c r="DD196" s="262"/>
      <c r="DE196" s="262"/>
      <c r="DF196" s="262"/>
      <c r="DG196" s="262"/>
      <c r="DH196" s="262"/>
      <c r="DI196" s="262"/>
      <c r="DJ196" s="262"/>
      <c r="DK196" s="262"/>
      <c r="DL196" s="262"/>
      <c r="DM196" s="262"/>
      <c r="DN196" s="262"/>
      <c r="DO196" s="262"/>
      <c r="DP196" s="262"/>
      <c r="DQ196" s="262"/>
      <c r="DR196" s="262"/>
      <c r="DS196" s="262"/>
      <c r="DT196" s="262"/>
      <c r="DU196" s="262"/>
      <c r="DV196" s="262"/>
      <c r="DW196" s="262"/>
      <c r="DX196" s="262"/>
      <c r="DY196" s="262"/>
      <c r="DZ196" s="262"/>
      <c r="EA196" s="262"/>
      <c r="EB196" s="262"/>
      <c r="EC196" s="262"/>
      <c r="ED196" s="262"/>
      <c r="EE196" s="262"/>
      <c r="EF196" s="262"/>
      <c r="EG196" s="262"/>
      <c r="EH196" s="262"/>
      <c r="EI196" s="262"/>
      <c r="EJ196" s="262"/>
      <c r="EK196" s="262"/>
      <c r="EL196" s="262"/>
      <c r="EM196" s="262"/>
      <c r="EN196" s="262"/>
      <c r="EO196" s="296"/>
      <c r="ES196" s="239"/>
      <c r="ET196" s="239"/>
      <c r="EU196" s="239"/>
      <c r="EV196" s="239"/>
      <c r="EW196" s="239"/>
      <c r="EX196" s="239"/>
      <c r="EY196" s="239"/>
      <c r="EZ196" s="239"/>
      <c r="FA196" s="239"/>
      <c r="FB196" s="239"/>
      <c r="FC196" s="239"/>
      <c r="FD196" s="239"/>
      <c r="FE196" s="239"/>
      <c r="FF196" s="239"/>
      <c r="FG196" s="239"/>
      <c r="FH196" s="239"/>
      <c r="FI196" s="239"/>
      <c r="FJ196" s="239"/>
      <c r="FK196" s="239"/>
      <c r="FL196" s="239"/>
      <c r="FM196" s="239"/>
      <c r="FN196" s="239"/>
      <c r="FO196" s="239"/>
      <c r="FP196" s="239"/>
      <c r="FQ196" s="239"/>
      <c r="FR196" s="239"/>
      <c r="FS196" s="314"/>
    </row>
    <row r="197" spans="1:175">
      <c r="C197" s="262"/>
      <c r="D197" s="262"/>
      <c r="E197" s="262"/>
      <c r="F197" s="263"/>
      <c r="G197" s="263"/>
      <c r="H197" s="264"/>
      <c r="I197" s="263"/>
      <c r="J197" s="263"/>
      <c r="K197" s="264"/>
      <c r="L197" s="264"/>
      <c r="M197" s="262"/>
      <c r="N197" s="262"/>
      <c r="O197" s="262"/>
      <c r="P197" s="262"/>
      <c r="Q197" s="262"/>
      <c r="R197" s="262"/>
      <c r="S197" s="262"/>
      <c r="T197" s="262"/>
      <c r="U197" s="262"/>
      <c r="V197" s="262"/>
      <c r="W197" s="262"/>
      <c r="X197" s="262"/>
      <c r="Y197" s="262"/>
      <c r="Z197" s="262"/>
      <c r="AA197" s="282"/>
      <c r="AB197" s="282"/>
      <c r="AC197" s="262"/>
      <c r="AD197" s="262"/>
      <c r="AE197" s="262"/>
      <c r="AF197" s="262"/>
      <c r="AG197" s="262"/>
      <c r="AH197" s="262"/>
      <c r="AI197" s="262"/>
      <c r="AJ197" s="262"/>
      <c r="AK197" s="262"/>
      <c r="AL197" s="262"/>
      <c r="AM197" s="262"/>
      <c r="AN197" s="262"/>
      <c r="AO197" s="262"/>
      <c r="AP197" s="262"/>
      <c r="AQ197" s="262"/>
      <c r="AR197" s="262"/>
      <c r="AS197" s="262"/>
      <c r="AT197" s="262"/>
      <c r="AU197" s="262"/>
      <c r="AV197" s="262"/>
      <c r="AW197" s="262"/>
      <c r="AX197" s="262"/>
      <c r="AY197" s="262"/>
      <c r="AZ197" s="262"/>
      <c r="BA197" s="262"/>
      <c r="BB197" s="262"/>
      <c r="BC197" s="262"/>
      <c r="BD197" s="262"/>
      <c r="BE197" s="262"/>
      <c r="BF197" s="262"/>
      <c r="BG197" s="262"/>
      <c r="BH197" s="262"/>
      <c r="BI197" s="262"/>
      <c r="BJ197" s="262"/>
      <c r="BK197" s="262"/>
      <c r="BL197" s="262"/>
      <c r="BM197" s="262"/>
      <c r="BN197" s="262"/>
      <c r="BO197" s="262"/>
      <c r="BP197" s="262"/>
      <c r="BQ197" s="262"/>
      <c r="BR197" s="262"/>
      <c r="BS197" s="262"/>
      <c r="BT197" s="262"/>
      <c r="BU197" s="262"/>
      <c r="BV197" s="262"/>
      <c r="BW197" s="262"/>
      <c r="BX197" s="262"/>
      <c r="BY197" s="262"/>
      <c r="BZ197" s="262"/>
      <c r="CA197" s="262"/>
      <c r="CB197" s="262"/>
      <c r="CC197" s="262"/>
      <c r="CD197" s="262"/>
      <c r="CE197" s="262"/>
      <c r="CF197" s="262"/>
      <c r="CG197" s="262"/>
      <c r="CH197" s="262"/>
      <c r="CI197" s="262"/>
      <c r="CJ197" s="262"/>
      <c r="CK197" s="262"/>
      <c r="CL197" s="262"/>
      <c r="CM197" s="262"/>
      <c r="CN197" s="262"/>
      <c r="CO197" s="262"/>
      <c r="CP197" s="262"/>
      <c r="CQ197" s="262"/>
      <c r="CR197" s="262"/>
      <c r="CS197" s="262"/>
      <c r="CT197" s="262"/>
      <c r="CU197" s="262"/>
      <c r="CV197" s="262"/>
      <c r="CW197" s="262"/>
      <c r="CX197" s="262"/>
      <c r="CY197" s="262"/>
      <c r="CZ197" s="262"/>
      <c r="DA197" s="262"/>
      <c r="DB197" s="262"/>
      <c r="DC197" s="262"/>
      <c r="DD197" s="262"/>
      <c r="DE197" s="262"/>
      <c r="DF197" s="262"/>
      <c r="DG197" s="262"/>
      <c r="DH197" s="262"/>
      <c r="DI197" s="262"/>
      <c r="DJ197" s="262"/>
      <c r="DK197" s="262"/>
      <c r="DL197" s="262"/>
      <c r="DM197" s="262"/>
      <c r="DN197" s="262"/>
      <c r="DO197" s="262"/>
      <c r="DP197" s="262"/>
      <c r="DQ197" s="262"/>
      <c r="DR197" s="262"/>
      <c r="DS197" s="262"/>
      <c r="DT197" s="262"/>
      <c r="DU197" s="262"/>
      <c r="DV197" s="262"/>
      <c r="DW197" s="262"/>
      <c r="DX197" s="262"/>
      <c r="DY197" s="262"/>
      <c r="DZ197" s="262"/>
      <c r="EA197" s="262"/>
      <c r="EB197" s="262"/>
      <c r="EC197" s="262"/>
      <c r="ED197" s="262"/>
      <c r="EE197" s="262"/>
      <c r="EF197" s="262"/>
      <c r="EG197" s="262"/>
      <c r="EH197" s="262"/>
      <c r="EI197" s="262"/>
      <c r="EJ197" s="262"/>
      <c r="EK197" s="262"/>
      <c r="EL197" s="262"/>
      <c r="EM197" s="262"/>
      <c r="EN197" s="262"/>
      <c r="EO197" s="296"/>
      <c r="ES197" s="239"/>
      <c r="ET197" s="239"/>
      <c r="EU197" s="239"/>
      <c r="EV197" s="239"/>
      <c r="EW197" s="239"/>
      <c r="EX197" s="239"/>
      <c r="EY197" s="239"/>
      <c r="EZ197" s="239"/>
      <c r="FA197" s="239"/>
      <c r="FB197" s="239"/>
      <c r="FC197" s="239"/>
      <c r="FD197" s="239"/>
      <c r="FE197" s="239"/>
      <c r="FF197" s="239"/>
      <c r="FG197" s="239"/>
      <c r="FH197" s="239"/>
      <c r="FI197" s="239"/>
      <c r="FJ197" s="239"/>
      <c r="FK197" s="239"/>
      <c r="FL197" s="239"/>
      <c r="FM197" s="239"/>
      <c r="FN197" s="239"/>
      <c r="FO197" s="239"/>
      <c r="FP197" s="239"/>
      <c r="FQ197" s="239"/>
      <c r="FR197" s="239"/>
      <c r="FS197" s="314"/>
    </row>
    <row r="198" spans="1:175">
      <c r="C198" s="262"/>
      <c r="D198" s="262"/>
      <c r="E198" s="262"/>
      <c r="F198" s="263"/>
      <c r="G198" s="263"/>
      <c r="H198" s="264"/>
      <c r="I198" s="263"/>
      <c r="J198" s="263"/>
      <c r="K198" s="264"/>
      <c r="L198" s="264"/>
      <c r="M198" s="262"/>
      <c r="N198" s="262"/>
      <c r="O198" s="262"/>
      <c r="P198" s="262"/>
      <c r="Q198" s="262"/>
      <c r="R198" s="262"/>
      <c r="S198" s="262"/>
      <c r="T198" s="262"/>
      <c r="U198" s="262"/>
      <c r="V198" s="262"/>
      <c r="W198" s="262"/>
      <c r="X198" s="262"/>
      <c r="Y198" s="262"/>
      <c r="Z198" s="262"/>
      <c r="AA198" s="282"/>
      <c r="AB198" s="282"/>
      <c r="AC198" s="262"/>
      <c r="AD198" s="262"/>
      <c r="AE198" s="262"/>
      <c r="AF198" s="262"/>
      <c r="AG198" s="262"/>
      <c r="AH198" s="262"/>
      <c r="AI198" s="262"/>
      <c r="AJ198" s="262"/>
      <c r="AK198" s="262"/>
      <c r="AL198" s="262"/>
      <c r="AM198" s="262"/>
      <c r="AN198" s="262"/>
      <c r="AO198" s="262"/>
      <c r="AP198" s="262"/>
      <c r="AQ198" s="262"/>
      <c r="AR198" s="262"/>
      <c r="AS198" s="262"/>
      <c r="AT198" s="262"/>
      <c r="AU198" s="262"/>
      <c r="AV198" s="262"/>
      <c r="AW198" s="262"/>
      <c r="AX198" s="262"/>
      <c r="AY198" s="262"/>
      <c r="AZ198" s="262"/>
      <c r="BA198" s="262"/>
      <c r="BB198" s="262"/>
      <c r="BC198" s="262"/>
      <c r="BD198" s="262"/>
      <c r="BE198" s="262"/>
      <c r="BF198" s="262"/>
      <c r="BG198" s="262"/>
      <c r="BH198" s="262"/>
      <c r="BI198" s="262"/>
      <c r="BJ198" s="262"/>
      <c r="BK198" s="262"/>
      <c r="BL198" s="262"/>
      <c r="BM198" s="262"/>
      <c r="BN198" s="262"/>
      <c r="BO198" s="262"/>
      <c r="BP198" s="262"/>
      <c r="BQ198" s="262"/>
      <c r="BR198" s="262"/>
      <c r="BS198" s="262"/>
      <c r="BT198" s="262"/>
      <c r="BU198" s="262"/>
      <c r="BV198" s="262"/>
      <c r="BW198" s="262"/>
      <c r="BX198" s="262"/>
      <c r="BY198" s="262"/>
      <c r="BZ198" s="262"/>
      <c r="CA198" s="262"/>
      <c r="CB198" s="262"/>
      <c r="CC198" s="262"/>
      <c r="CD198" s="262"/>
      <c r="CE198" s="262"/>
      <c r="CF198" s="262"/>
      <c r="CG198" s="262"/>
      <c r="CH198" s="262"/>
      <c r="CI198" s="262"/>
      <c r="CJ198" s="262"/>
      <c r="CK198" s="262"/>
      <c r="CL198" s="262"/>
      <c r="CM198" s="262"/>
      <c r="CN198" s="262"/>
      <c r="CO198" s="262"/>
      <c r="CP198" s="262"/>
      <c r="CQ198" s="262"/>
      <c r="CR198" s="262"/>
      <c r="CS198" s="262"/>
      <c r="CT198" s="262"/>
      <c r="CU198" s="262"/>
      <c r="CV198" s="262"/>
      <c r="CW198" s="262"/>
      <c r="CX198" s="262"/>
      <c r="CY198" s="262"/>
      <c r="CZ198" s="262"/>
      <c r="DA198" s="262"/>
      <c r="DB198" s="262"/>
      <c r="DC198" s="262"/>
      <c r="DD198" s="262"/>
      <c r="DE198" s="262"/>
      <c r="DF198" s="262"/>
      <c r="DG198" s="262"/>
      <c r="DH198" s="262"/>
      <c r="DI198" s="262"/>
      <c r="DJ198" s="262"/>
      <c r="DK198" s="262"/>
      <c r="DL198" s="262"/>
      <c r="DM198" s="262"/>
      <c r="DN198" s="262"/>
      <c r="DO198" s="262"/>
      <c r="DP198" s="262"/>
      <c r="DQ198" s="262"/>
      <c r="DR198" s="262"/>
      <c r="DS198" s="262"/>
      <c r="DT198" s="262"/>
      <c r="DU198" s="262"/>
      <c r="DV198" s="262"/>
      <c r="DW198" s="262"/>
      <c r="DX198" s="262"/>
      <c r="DY198" s="262"/>
      <c r="DZ198" s="262"/>
      <c r="EA198" s="262"/>
      <c r="EB198" s="262"/>
      <c r="EC198" s="262"/>
      <c r="ED198" s="262"/>
      <c r="EE198" s="262"/>
      <c r="EF198" s="262"/>
      <c r="EG198" s="262"/>
      <c r="EH198" s="262"/>
      <c r="EI198" s="262"/>
      <c r="EJ198" s="262"/>
      <c r="EK198" s="262"/>
      <c r="EL198" s="262"/>
      <c r="EM198" s="262"/>
      <c r="EN198" s="262"/>
      <c r="EO198" s="296"/>
      <c r="ES198" s="239"/>
      <c r="ET198" s="239"/>
      <c r="EU198" s="239"/>
      <c r="EV198" s="239"/>
      <c r="EW198" s="239"/>
      <c r="EX198" s="239"/>
      <c r="EY198" s="239"/>
      <c r="EZ198" s="239"/>
      <c r="FA198" s="239"/>
      <c r="FB198" s="239"/>
      <c r="FC198" s="239"/>
      <c r="FD198" s="239"/>
      <c r="FE198" s="239"/>
      <c r="FF198" s="239"/>
      <c r="FG198" s="239"/>
      <c r="FH198" s="239"/>
      <c r="FI198" s="239"/>
      <c r="FJ198" s="239"/>
      <c r="FK198" s="239"/>
      <c r="FL198" s="239"/>
      <c r="FM198" s="239"/>
      <c r="FN198" s="239"/>
      <c r="FO198" s="239"/>
      <c r="FP198" s="239"/>
      <c r="FQ198" s="239"/>
      <c r="FR198" s="239"/>
      <c r="FS198" s="314"/>
    </row>
    <row r="199" spans="1:175">
      <c r="C199" s="262"/>
      <c r="D199" s="262"/>
      <c r="E199" s="262"/>
      <c r="F199" s="263"/>
      <c r="G199" s="263"/>
      <c r="H199" s="264"/>
      <c r="I199" s="263"/>
      <c r="J199" s="263"/>
      <c r="K199" s="264"/>
      <c r="L199" s="264"/>
      <c r="M199" s="262"/>
      <c r="N199" s="262"/>
      <c r="O199" s="262"/>
      <c r="P199" s="262"/>
      <c r="Q199" s="262"/>
      <c r="R199" s="262"/>
      <c r="S199" s="262"/>
      <c r="T199" s="262"/>
      <c r="U199" s="262"/>
      <c r="V199" s="262"/>
      <c r="W199" s="262"/>
      <c r="X199" s="262"/>
      <c r="Y199" s="262"/>
      <c r="Z199" s="262"/>
      <c r="AA199" s="282"/>
      <c r="AB199" s="282"/>
      <c r="AC199" s="262"/>
      <c r="AD199" s="262"/>
      <c r="AE199" s="262"/>
      <c r="AF199" s="262"/>
      <c r="AG199" s="262"/>
      <c r="AH199" s="262"/>
      <c r="AI199" s="262"/>
      <c r="AJ199" s="262"/>
      <c r="AK199" s="262"/>
      <c r="AL199" s="262"/>
      <c r="AM199" s="262"/>
      <c r="AN199" s="262"/>
      <c r="AO199" s="262"/>
      <c r="AP199" s="262"/>
      <c r="AQ199" s="262"/>
      <c r="AR199" s="262"/>
      <c r="AS199" s="262"/>
      <c r="AT199" s="262"/>
      <c r="AU199" s="262"/>
      <c r="AV199" s="262"/>
      <c r="AW199" s="262"/>
      <c r="AX199" s="262"/>
      <c r="AY199" s="262"/>
      <c r="AZ199" s="262"/>
      <c r="BA199" s="262"/>
      <c r="BB199" s="262"/>
      <c r="BC199" s="262"/>
      <c r="BD199" s="262"/>
      <c r="BE199" s="262"/>
      <c r="BF199" s="262"/>
      <c r="BG199" s="262"/>
      <c r="BH199" s="262"/>
      <c r="BI199" s="262"/>
      <c r="BJ199" s="262"/>
      <c r="BK199" s="262"/>
      <c r="BL199" s="262"/>
      <c r="BM199" s="262"/>
      <c r="BN199" s="262"/>
      <c r="BO199" s="262"/>
      <c r="BP199" s="262"/>
      <c r="BQ199" s="262"/>
      <c r="BR199" s="262"/>
      <c r="BS199" s="262"/>
      <c r="BT199" s="262"/>
      <c r="BU199" s="262"/>
      <c r="BV199" s="262"/>
      <c r="BW199" s="262"/>
      <c r="BX199" s="262"/>
      <c r="BY199" s="262"/>
      <c r="BZ199" s="262"/>
      <c r="CA199" s="262"/>
      <c r="CB199" s="262"/>
      <c r="CC199" s="262"/>
      <c r="CD199" s="262"/>
      <c r="CE199" s="262"/>
      <c r="CF199" s="262"/>
      <c r="CG199" s="262"/>
      <c r="CH199" s="262"/>
      <c r="CI199" s="262"/>
      <c r="CJ199" s="262"/>
      <c r="CK199" s="262"/>
      <c r="CL199" s="262"/>
      <c r="CM199" s="262"/>
      <c r="CN199" s="262"/>
      <c r="CO199" s="262"/>
      <c r="CP199" s="262"/>
      <c r="CQ199" s="262"/>
      <c r="CR199" s="262"/>
      <c r="CS199" s="262"/>
      <c r="CT199" s="262"/>
      <c r="CU199" s="262"/>
      <c r="CV199" s="262"/>
      <c r="CW199" s="262"/>
      <c r="CX199" s="262"/>
      <c r="CY199" s="262"/>
      <c r="CZ199" s="262"/>
      <c r="DA199" s="262"/>
      <c r="DB199" s="262"/>
      <c r="DC199" s="262"/>
      <c r="DD199" s="262"/>
      <c r="DE199" s="262"/>
      <c r="DF199" s="262"/>
      <c r="DG199" s="262"/>
      <c r="DH199" s="262"/>
      <c r="DI199" s="262"/>
      <c r="DJ199" s="262"/>
      <c r="DK199" s="262"/>
      <c r="DL199" s="262"/>
      <c r="DM199" s="262"/>
      <c r="DN199" s="262"/>
      <c r="DO199" s="262"/>
      <c r="DP199" s="262"/>
      <c r="DQ199" s="262"/>
      <c r="DR199" s="262"/>
      <c r="DS199" s="262"/>
      <c r="DT199" s="262"/>
      <c r="DU199" s="262"/>
      <c r="DV199" s="262"/>
      <c r="DW199" s="262"/>
      <c r="DX199" s="262"/>
      <c r="DY199" s="262"/>
      <c r="DZ199" s="262"/>
      <c r="EA199" s="262"/>
      <c r="EB199" s="262"/>
      <c r="EC199" s="262"/>
      <c r="ED199" s="262"/>
      <c r="EE199" s="262"/>
      <c r="EF199" s="262"/>
      <c r="EG199" s="262"/>
      <c r="EH199" s="262"/>
      <c r="EI199" s="262"/>
      <c r="EJ199" s="262"/>
      <c r="EK199" s="262"/>
      <c r="EL199" s="262"/>
      <c r="EM199" s="262"/>
      <c r="EN199" s="262"/>
      <c r="EO199" s="296"/>
      <c r="ES199" s="239"/>
      <c r="ET199" s="239"/>
      <c r="EU199" s="239"/>
      <c r="EV199" s="239"/>
      <c r="EW199" s="239"/>
      <c r="EX199" s="239"/>
      <c r="EY199" s="239"/>
      <c r="EZ199" s="239"/>
      <c r="FA199" s="239"/>
      <c r="FB199" s="239"/>
      <c r="FC199" s="239"/>
      <c r="FD199" s="239"/>
      <c r="FE199" s="239"/>
      <c r="FF199" s="239"/>
      <c r="FG199" s="239"/>
      <c r="FH199" s="239"/>
      <c r="FI199" s="239"/>
      <c r="FJ199" s="239"/>
      <c r="FK199" s="239"/>
      <c r="FL199" s="239"/>
      <c r="FM199" s="239"/>
      <c r="FN199" s="239"/>
      <c r="FO199" s="239"/>
      <c r="FP199" s="239"/>
      <c r="FQ199" s="239"/>
      <c r="FR199" s="239"/>
      <c r="FS199" s="314"/>
    </row>
    <row r="200" spans="1:175">
      <c r="C200" s="262"/>
      <c r="D200" s="262"/>
      <c r="E200" s="262"/>
      <c r="F200" s="263"/>
      <c r="G200" s="263"/>
      <c r="H200" s="264"/>
      <c r="I200" s="263"/>
      <c r="J200" s="263"/>
      <c r="K200" s="264"/>
      <c r="L200" s="264"/>
      <c r="M200" s="262"/>
      <c r="N200" s="262"/>
      <c r="O200" s="262"/>
      <c r="P200" s="262"/>
      <c r="Q200" s="262"/>
      <c r="R200" s="262"/>
      <c r="S200" s="262"/>
      <c r="T200" s="262"/>
      <c r="U200" s="262"/>
      <c r="V200" s="262"/>
      <c r="W200" s="262"/>
      <c r="X200" s="262"/>
      <c r="Y200" s="262"/>
      <c r="Z200" s="262"/>
      <c r="AA200" s="282"/>
      <c r="AB200" s="282"/>
      <c r="AC200" s="262"/>
      <c r="AD200" s="262"/>
      <c r="AE200" s="262"/>
      <c r="AF200" s="262"/>
      <c r="AG200" s="262"/>
      <c r="AH200" s="262"/>
      <c r="AI200" s="262"/>
      <c r="AJ200" s="262"/>
      <c r="AK200" s="262"/>
      <c r="AL200" s="262"/>
      <c r="AM200" s="262"/>
      <c r="AN200" s="262"/>
      <c r="AO200" s="262"/>
      <c r="AP200" s="262"/>
      <c r="AQ200" s="262"/>
      <c r="AR200" s="262"/>
      <c r="AS200" s="262"/>
      <c r="AT200" s="262"/>
      <c r="AU200" s="262"/>
      <c r="AV200" s="262"/>
      <c r="AW200" s="262"/>
      <c r="AX200" s="262"/>
      <c r="AY200" s="262"/>
      <c r="AZ200" s="262"/>
      <c r="BA200" s="262"/>
      <c r="BB200" s="262"/>
      <c r="BC200" s="262"/>
      <c r="BD200" s="262"/>
      <c r="BE200" s="262"/>
      <c r="BF200" s="262"/>
      <c r="BG200" s="262"/>
      <c r="BH200" s="262"/>
      <c r="BI200" s="262"/>
      <c r="BJ200" s="262"/>
      <c r="BK200" s="262"/>
      <c r="BL200" s="262"/>
      <c r="BM200" s="262"/>
      <c r="BN200" s="262"/>
      <c r="BO200" s="262"/>
      <c r="BP200" s="262"/>
      <c r="BQ200" s="262"/>
      <c r="BR200" s="262"/>
      <c r="BS200" s="262"/>
      <c r="BT200" s="262"/>
      <c r="BU200" s="262"/>
      <c r="BV200" s="262"/>
      <c r="BW200" s="262"/>
      <c r="BX200" s="262"/>
      <c r="BY200" s="262"/>
      <c r="BZ200" s="262"/>
      <c r="CA200" s="262"/>
      <c r="CB200" s="262"/>
      <c r="CC200" s="262"/>
      <c r="CD200" s="262"/>
      <c r="CE200" s="262"/>
      <c r="CF200" s="262"/>
      <c r="CG200" s="262"/>
      <c r="CH200" s="262"/>
      <c r="CI200" s="262"/>
      <c r="CJ200" s="262"/>
      <c r="CK200" s="262"/>
      <c r="CL200" s="262"/>
      <c r="CM200" s="262"/>
      <c r="CN200" s="262"/>
      <c r="CO200" s="262"/>
      <c r="CP200" s="262"/>
      <c r="CQ200" s="262"/>
      <c r="CR200" s="262"/>
      <c r="CS200" s="262"/>
      <c r="CT200" s="262"/>
      <c r="CU200" s="262"/>
      <c r="CV200" s="262"/>
      <c r="CW200" s="262"/>
      <c r="CX200" s="262"/>
      <c r="CY200" s="262"/>
      <c r="CZ200" s="262"/>
      <c r="DA200" s="262"/>
      <c r="DB200" s="262"/>
      <c r="DC200" s="262"/>
      <c r="DD200" s="262"/>
      <c r="DE200" s="262"/>
      <c r="DF200" s="262"/>
      <c r="DG200" s="262"/>
      <c r="DH200" s="262"/>
      <c r="DI200" s="262"/>
      <c r="DJ200" s="262"/>
      <c r="DK200" s="262"/>
      <c r="DL200" s="262"/>
      <c r="DM200" s="262"/>
      <c r="DN200" s="262"/>
      <c r="DO200" s="262"/>
      <c r="DP200" s="262"/>
      <c r="DQ200" s="262"/>
      <c r="DR200" s="262"/>
      <c r="DS200" s="262"/>
      <c r="DT200" s="262"/>
      <c r="DU200" s="262"/>
      <c r="DV200" s="262"/>
      <c r="DW200" s="262"/>
      <c r="DX200" s="262"/>
      <c r="DY200" s="262"/>
      <c r="DZ200" s="262"/>
      <c r="EA200" s="262"/>
      <c r="EB200" s="262"/>
      <c r="EC200" s="262"/>
      <c r="ED200" s="262"/>
      <c r="EE200" s="262"/>
      <c r="EF200" s="262"/>
      <c r="EG200" s="262"/>
      <c r="EH200" s="262"/>
      <c r="EI200" s="262"/>
      <c r="EJ200" s="262"/>
      <c r="EK200" s="262"/>
      <c r="EL200" s="262"/>
      <c r="EM200" s="262"/>
      <c r="EN200" s="262"/>
      <c r="EO200" s="296"/>
      <c r="ES200" s="239"/>
      <c r="ET200" s="239"/>
      <c r="EU200" s="239"/>
      <c r="EV200" s="239"/>
      <c r="EW200" s="239"/>
      <c r="EX200" s="239"/>
      <c r="EY200" s="239"/>
      <c r="EZ200" s="239"/>
      <c r="FA200" s="239"/>
      <c r="FB200" s="239"/>
      <c r="FC200" s="239"/>
      <c r="FD200" s="239"/>
      <c r="FE200" s="239"/>
      <c r="FF200" s="239"/>
      <c r="FG200" s="239"/>
      <c r="FH200" s="239"/>
      <c r="FI200" s="239"/>
      <c r="FJ200" s="239"/>
      <c r="FK200" s="239"/>
      <c r="FL200" s="239"/>
      <c r="FM200" s="239"/>
      <c r="FN200" s="239"/>
      <c r="FO200" s="239"/>
      <c r="FP200" s="239"/>
      <c r="FQ200" s="239"/>
      <c r="FR200" s="239"/>
      <c r="FS200" s="314"/>
    </row>
    <row r="201" spans="1:175">
      <c r="C201" s="262"/>
      <c r="D201" s="262"/>
      <c r="E201" s="262"/>
      <c r="F201" s="263"/>
      <c r="G201" s="263"/>
      <c r="H201" s="264"/>
      <c r="I201" s="263"/>
      <c r="J201" s="263"/>
      <c r="K201" s="264"/>
      <c r="L201" s="264"/>
      <c r="M201" s="262"/>
      <c r="N201" s="262"/>
      <c r="O201" s="262"/>
      <c r="P201" s="262"/>
      <c r="Q201" s="262"/>
      <c r="R201" s="262"/>
      <c r="S201" s="262"/>
      <c r="T201" s="262"/>
      <c r="U201" s="262"/>
      <c r="V201" s="262"/>
      <c r="W201" s="262"/>
      <c r="X201" s="262"/>
      <c r="Y201" s="262"/>
      <c r="Z201" s="262"/>
      <c r="AA201" s="282"/>
      <c r="AB201" s="282"/>
      <c r="AC201" s="262"/>
      <c r="AD201" s="262"/>
      <c r="AE201" s="262"/>
      <c r="AF201" s="262"/>
      <c r="AG201" s="262"/>
      <c r="AH201" s="262"/>
      <c r="AI201" s="262"/>
      <c r="AJ201" s="262"/>
      <c r="AK201" s="262"/>
      <c r="AL201" s="262"/>
      <c r="AM201" s="262"/>
      <c r="AN201" s="262"/>
      <c r="AO201" s="262"/>
      <c r="AP201" s="262"/>
      <c r="AQ201" s="262"/>
      <c r="AR201" s="262"/>
      <c r="AS201" s="262"/>
      <c r="AT201" s="262"/>
      <c r="AU201" s="262"/>
      <c r="AV201" s="262"/>
      <c r="AW201" s="262"/>
      <c r="AX201" s="262"/>
      <c r="AY201" s="262"/>
      <c r="AZ201" s="262"/>
      <c r="BA201" s="262"/>
      <c r="BB201" s="262"/>
      <c r="BC201" s="262"/>
      <c r="BD201" s="262"/>
      <c r="BE201" s="262"/>
      <c r="BF201" s="262"/>
      <c r="BG201" s="262"/>
      <c r="BH201" s="262"/>
      <c r="BI201" s="262"/>
      <c r="BJ201" s="262"/>
      <c r="BK201" s="262"/>
      <c r="BL201" s="262"/>
      <c r="BM201" s="262"/>
      <c r="BN201" s="262"/>
      <c r="BO201" s="262"/>
      <c r="BP201" s="262"/>
      <c r="BQ201" s="262"/>
      <c r="BR201" s="262"/>
      <c r="BS201" s="262"/>
      <c r="BT201" s="262"/>
      <c r="BU201" s="262"/>
      <c r="BV201" s="262"/>
      <c r="BW201" s="262"/>
      <c r="BX201" s="262"/>
      <c r="BY201" s="262"/>
      <c r="BZ201" s="262"/>
      <c r="CA201" s="262"/>
      <c r="CB201" s="262"/>
      <c r="CC201" s="262"/>
      <c r="CD201" s="262"/>
      <c r="CE201" s="262"/>
      <c r="CF201" s="262"/>
      <c r="CG201" s="262"/>
      <c r="CH201" s="262"/>
      <c r="CI201" s="262"/>
      <c r="CJ201" s="262"/>
      <c r="CK201" s="262"/>
      <c r="CL201" s="262"/>
      <c r="CM201" s="262"/>
      <c r="CN201" s="262"/>
      <c r="CO201" s="262"/>
      <c r="CP201" s="262"/>
      <c r="CQ201" s="262"/>
      <c r="CR201" s="262"/>
      <c r="CS201" s="262"/>
      <c r="CT201" s="262"/>
      <c r="CU201" s="262"/>
      <c r="CV201" s="262"/>
      <c r="CW201" s="262"/>
      <c r="CX201" s="262"/>
      <c r="CY201" s="262"/>
      <c r="CZ201" s="262"/>
      <c r="DA201" s="262"/>
      <c r="DB201" s="262"/>
      <c r="DC201" s="262"/>
      <c r="DD201" s="262"/>
      <c r="DE201" s="262"/>
      <c r="DF201" s="262"/>
      <c r="DG201" s="262"/>
      <c r="DH201" s="262"/>
      <c r="DI201" s="262"/>
      <c r="DJ201" s="262"/>
      <c r="DK201" s="262"/>
      <c r="DL201" s="262"/>
      <c r="DM201" s="262"/>
      <c r="DN201" s="262"/>
      <c r="DO201" s="262"/>
      <c r="DP201" s="262"/>
      <c r="DQ201" s="262"/>
      <c r="DR201" s="262"/>
      <c r="DS201" s="262"/>
      <c r="DT201" s="262"/>
      <c r="DU201" s="262"/>
      <c r="DV201" s="262"/>
      <c r="DW201" s="262"/>
      <c r="DX201" s="262"/>
      <c r="DY201" s="262"/>
      <c r="DZ201" s="262"/>
      <c r="EA201" s="262"/>
      <c r="EB201" s="262"/>
      <c r="EC201" s="262"/>
      <c r="ED201" s="262"/>
      <c r="EE201" s="262"/>
      <c r="EF201" s="262"/>
      <c r="EG201" s="262"/>
      <c r="EH201" s="262"/>
      <c r="EI201" s="262"/>
      <c r="EJ201" s="262"/>
      <c r="EK201" s="262"/>
      <c r="EL201" s="262"/>
      <c r="EM201" s="262"/>
      <c r="EN201" s="262"/>
      <c r="EO201" s="262"/>
    </row>
  </sheetData>
  <mergeCells count="3">
    <mergeCell ref="F1:P1"/>
    <mergeCell ref="FV3:FZ3"/>
    <mergeCell ref="GA3:GE3"/>
  </mergeCells>
  <phoneticPr fontId="119" type="noConversion"/>
  <conditionalFormatting sqref="BX12:BY12">
    <cfRule type="expression" dxfId="73" priority="104">
      <formula>MOD(ROW(#REF!),2)=0</formula>
    </cfRule>
  </conditionalFormatting>
  <conditionalFormatting sqref="BZ12:CC12">
    <cfRule type="expression" dxfId="72" priority="105">
      <formula>MOD(ROW(#REF!),2)=0</formula>
    </cfRule>
  </conditionalFormatting>
  <conditionalFormatting sqref="CD12:CG12">
    <cfRule type="expression" dxfId="71" priority="106">
      <formula>MOD(ROW(#REF!),2)=0</formula>
    </cfRule>
  </conditionalFormatting>
  <conditionalFormatting sqref="E18:R18">
    <cfRule type="expression" dxfId="70" priority="76">
      <formula>MOD(ROW(#REF!),2)=0</formula>
    </cfRule>
  </conditionalFormatting>
  <conditionalFormatting sqref="S18:T18">
    <cfRule type="expression" dxfId="69" priority="78">
      <formula>MOD(ROW(#REF!),2)=0</formula>
    </cfRule>
  </conditionalFormatting>
  <conditionalFormatting sqref="U18:AB18">
    <cfRule type="expression" dxfId="68" priority="80">
      <formula>MOD(ROW(#REF!),2)=0</formula>
    </cfRule>
  </conditionalFormatting>
  <conditionalFormatting sqref="D18:D19 C18:C32 C9:R17">
    <cfRule type="expression" dxfId="67" priority="68">
      <formula>MOD(ROW(A1048568),2)=0</formula>
    </cfRule>
  </conditionalFormatting>
  <conditionalFormatting sqref="S9:T17">
    <cfRule type="expression" dxfId="66" priority="72">
      <formula>MOD(ROW(P1048568),2)=0</formula>
    </cfRule>
  </conditionalFormatting>
  <conditionalFormatting sqref="U9:AB17">
    <cfRule type="expression" dxfId="65" priority="71">
      <formula>MOD(ROW(A1048568),2)=0</formula>
    </cfRule>
  </conditionalFormatting>
  <conditionalFormatting sqref="AC9:AI13">
    <cfRule type="expression" dxfId="64" priority="82">
      <formula>MOD(ROW(A1),2)=0</formula>
    </cfRule>
  </conditionalFormatting>
  <conditionalFormatting sqref="AJ9:AK13">
    <cfRule type="expression" dxfId="63" priority="83">
      <formula>MOD(ROW(A1),2)=0</formula>
    </cfRule>
  </conditionalFormatting>
  <conditionalFormatting sqref="AL9:AO13">
    <cfRule type="expression" dxfId="62" priority="84">
      <formula>MOD(ROW(A1),2)=0</formula>
    </cfRule>
  </conditionalFormatting>
  <conditionalFormatting sqref="AP9:AS13">
    <cfRule type="expression" dxfId="61" priority="85">
      <formula>MOD(ROW(A1),2)=0</formula>
    </cfRule>
  </conditionalFormatting>
  <conditionalFormatting sqref="AT9:AU13">
    <cfRule type="expression" dxfId="60" priority="86">
      <formula>MOD(ROW(K1),2)=0</formula>
    </cfRule>
  </conditionalFormatting>
  <conditionalFormatting sqref="AV9:AY13">
    <cfRule type="expression" dxfId="59" priority="87">
      <formula>MOD(ROW(K1),2)=0</formula>
    </cfRule>
  </conditionalFormatting>
  <conditionalFormatting sqref="AZ9:BC13">
    <cfRule type="expression" dxfId="58" priority="88">
      <formula>MOD(ROW(K1),2)=0</formula>
    </cfRule>
  </conditionalFormatting>
  <conditionalFormatting sqref="BD9:BE13">
    <cfRule type="expression" dxfId="57" priority="89">
      <formula>MOD(ROW(V1),2)=0</formula>
    </cfRule>
  </conditionalFormatting>
  <conditionalFormatting sqref="BF9:BI13">
    <cfRule type="expression" dxfId="56" priority="90">
      <formula>MOD(ROW(V1),2)=0</formula>
    </cfRule>
  </conditionalFormatting>
  <conditionalFormatting sqref="BJ9:BM13">
    <cfRule type="expression" dxfId="55" priority="91">
      <formula>MOD(ROW(V1),2)=0</formula>
    </cfRule>
  </conditionalFormatting>
  <conditionalFormatting sqref="BN9:BO13">
    <cfRule type="expression" dxfId="54" priority="92">
      <formula>MOD(ROW(AF1),2)=0</formula>
    </cfRule>
  </conditionalFormatting>
  <conditionalFormatting sqref="BP9:BS13">
    <cfRule type="expression" dxfId="53" priority="93">
      <formula>MOD(ROW(AF1),2)=0</formula>
    </cfRule>
  </conditionalFormatting>
  <conditionalFormatting sqref="BT9:BW13">
    <cfRule type="expression" dxfId="52" priority="94">
      <formula>MOD(ROW(AF1),2)=0</formula>
    </cfRule>
  </conditionalFormatting>
  <conditionalFormatting sqref="BX9:BY11 BX13:BY13">
    <cfRule type="expression" dxfId="51" priority="95">
      <formula>MOD(ROW(CN1),2)=0</formula>
    </cfRule>
  </conditionalFormatting>
  <conditionalFormatting sqref="BZ9:CC11 BZ13:CC13">
    <cfRule type="expression" dxfId="50" priority="96">
      <formula>MOD(ROW(CN1),2)=0</formula>
    </cfRule>
  </conditionalFormatting>
  <conditionalFormatting sqref="CD9:CG11 CD13:CG13">
    <cfRule type="expression" dxfId="49" priority="97">
      <formula>MOD(ROW(CN1),2)=0</formula>
    </cfRule>
  </conditionalFormatting>
  <conditionalFormatting sqref="CH9:CX13">
    <cfRule type="expression" dxfId="48" priority="98">
      <formula>MOD(ROW(A1),2)=0</formula>
    </cfRule>
  </conditionalFormatting>
  <conditionalFormatting sqref="CY9:DK13">
    <cfRule type="expression" dxfId="47" priority="99">
      <formula>MOD(ROW(S1),2)=0</formula>
    </cfRule>
  </conditionalFormatting>
  <conditionalFormatting sqref="DL9:EB13">
    <cfRule type="expression" dxfId="46" priority="100">
      <formula>MOD(ROW(A1),2)=0</formula>
    </cfRule>
  </conditionalFormatting>
  <conditionalFormatting sqref="EC9:EO13">
    <cfRule type="expression" dxfId="45" priority="101">
      <formula>MOD(ROW(S1),2)=0</formula>
    </cfRule>
  </conditionalFormatting>
  <conditionalFormatting sqref="EP9:FF13">
    <cfRule type="expression" dxfId="44" priority="102">
      <formula>MOD(ROW(A1),2)=0</formula>
    </cfRule>
  </conditionalFormatting>
  <conditionalFormatting sqref="FG9:FS13">
    <cfRule type="expression" dxfId="43" priority="103">
      <formula>MOD(ROW(S1),2)=0</formula>
    </cfRule>
  </conditionalFormatting>
  <conditionalFormatting sqref="AC14:AI201">
    <cfRule type="expression" dxfId="42" priority="19">
      <formula>MOD(ROW(A7),2)=0</formula>
    </cfRule>
  </conditionalFormatting>
  <conditionalFormatting sqref="AJ14:AK201">
    <cfRule type="expression" dxfId="41" priority="16">
      <formula>MOD(ROW(A7),2)=0</formula>
    </cfRule>
  </conditionalFormatting>
  <conditionalFormatting sqref="AL14:AO201">
    <cfRule type="expression" dxfId="40" priority="15">
      <formula>MOD(ROW(A7),2)=0</formula>
    </cfRule>
  </conditionalFormatting>
  <conditionalFormatting sqref="AP14:AS201">
    <cfRule type="expression" dxfId="39" priority="14">
      <formula>MOD(ROW(A7),2)=0</formula>
    </cfRule>
  </conditionalFormatting>
  <conditionalFormatting sqref="AT14:AU201">
    <cfRule type="expression" dxfId="38" priority="13">
      <formula>MOD(ROW(K7),2)=0</formula>
    </cfRule>
  </conditionalFormatting>
  <conditionalFormatting sqref="AV14:AY201">
    <cfRule type="expression" dxfId="37" priority="12">
      <formula>MOD(ROW(K7),2)=0</formula>
    </cfRule>
  </conditionalFormatting>
  <conditionalFormatting sqref="AZ14:BC201">
    <cfRule type="expression" dxfId="36" priority="11">
      <formula>MOD(ROW(K7),2)=0</formula>
    </cfRule>
  </conditionalFormatting>
  <conditionalFormatting sqref="BD14:BE201">
    <cfRule type="expression" dxfId="35" priority="10">
      <formula>MOD(ROW(V7),2)=0</formula>
    </cfRule>
  </conditionalFormatting>
  <conditionalFormatting sqref="BF14:BI201">
    <cfRule type="expression" dxfId="34" priority="9">
      <formula>MOD(ROW(V7),2)=0</formula>
    </cfRule>
  </conditionalFormatting>
  <conditionalFormatting sqref="BJ14:BM201">
    <cfRule type="expression" dxfId="33" priority="8">
      <formula>MOD(ROW(V7),2)=0</formula>
    </cfRule>
  </conditionalFormatting>
  <conditionalFormatting sqref="BN14:BO201">
    <cfRule type="expression" dxfId="32" priority="7">
      <formula>MOD(ROW(AF7),2)=0</formula>
    </cfRule>
  </conditionalFormatting>
  <conditionalFormatting sqref="BP14:BS201">
    <cfRule type="expression" dxfId="31" priority="6">
      <formula>MOD(ROW(AF7),2)=0</formula>
    </cfRule>
  </conditionalFormatting>
  <conditionalFormatting sqref="BT14:BW201">
    <cfRule type="expression" dxfId="30" priority="5">
      <formula>MOD(ROW(AF7),2)=0</formula>
    </cfRule>
  </conditionalFormatting>
  <conditionalFormatting sqref="BX14:BY201">
    <cfRule type="expression" dxfId="29" priority="4">
      <formula>MOD(ROW(CN7),2)=0</formula>
    </cfRule>
  </conditionalFormatting>
  <conditionalFormatting sqref="BZ14:CC201">
    <cfRule type="expression" dxfId="28" priority="3">
      <formula>MOD(ROW(CN7),2)=0</formula>
    </cfRule>
  </conditionalFormatting>
  <conditionalFormatting sqref="CD14:CG201">
    <cfRule type="expression" dxfId="27" priority="2">
      <formula>MOD(ROW(CN7),2)=0</formula>
    </cfRule>
  </conditionalFormatting>
  <conditionalFormatting sqref="CH14:CX29 CH40:CX201 CK36:CX39 CH34:CJ39 CV30:CX35 CH30:CU33 CK34:CU35">
    <cfRule type="expression" dxfId="26" priority="73">
      <formula>MOD(ROW(A7),2)=0</formula>
    </cfRule>
  </conditionalFormatting>
  <conditionalFormatting sqref="CY14:DK201">
    <cfRule type="expression" dxfId="25" priority="18">
      <formula>MOD(ROW(S7),2)=0</formula>
    </cfRule>
  </conditionalFormatting>
  <conditionalFormatting sqref="DL14:EB29 DL40:EB201 DO36:EB39 DL34:DN39 DZ30:EB35 DL30:DY33 DO34:DY35">
    <cfRule type="expression" dxfId="24" priority="74">
      <formula>MOD(ROW(A7),2)=0</formula>
    </cfRule>
  </conditionalFormatting>
  <conditionalFormatting sqref="EC14:EO201">
    <cfRule type="expression" dxfId="23" priority="17">
      <formula>MOD(ROW(S7),2)=0</formula>
    </cfRule>
  </conditionalFormatting>
  <conditionalFormatting sqref="EP14:FF29 EP40:FF200 ES36:FF39 EP34:ER39 FD30:FF35 EP30:FC33 ES34:FC35">
    <cfRule type="expression" dxfId="22" priority="75">
      <formula>MOD(ROW(A7),2)=0</formula>
    </cfRule>
  </conditionalFormatting>
  <conditionalFormatting sqref="FG14:FS200">
    <cfRule type="expression" dxfId="21" priority="1">
      <formula>MOD(ROW(S7),2)=0</formula>
    </cfRule>
  </conditionalFormatting>
  <conditionalFormatting sqref="E19:R19 D20:I55 C33:C55 C56:I58 J20:R58 C59:R201">
    <cfRule type="expression" dxfId="20" priority="77">
      <formula>MOD(ROW(A1),2)=0</formula>
    </cfRule>
  </conditionalFormatting>
  <conditionalFormatting sqref="S19:T201">
    <cfRule type="expression" dxfId="19" priority="79">
      <formula>MOD(ROW(P1),2)=0</formula>
    </cfRule>
  </conditionalFormatting>
  <conditionalFormatting sqref="U19:AB200">
    <cfRule type="expression" dxfId="18" priority="81">
      <formula>MOD(ROW(A1),2)=0</formula>
    </cfRule>
  </conditionalFormatting>
  <pageMargins left="0.196527777777778" right="0.23611111111111099" top="0.39305555555555599" bottom="0.39305555555555599" header="0.5" footer="0.5"/>
  <pageSetup paperSize="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I90"/>
  <sheetViews>
    <sheetView showZeros="0" workbookViewId="0">
      <selection activeCell="L27" sqref="L27"/>
    </sheetView>
  </sheetViews>
  <sheetFormatPr defaultColWidth="9" defaultRowHeight="12"/>
  <cols>
    <col min="1" max="1" width="3.75" style="90" customWidth="1"/>
    <col min="2" max="5" width="7.625" style="91" customWidth="1"/>
    <col min="6" max="6" width="18.375" style="91" customWidth="1"/>
    <col min="7" max="13" width="7.625" style="91" customWidth="1"/>
    <col min="14" max="14" width="12.75" style="91" customWidth="1"/>
    <col min="15" max="104" width="3.625" style="91" customWidth="1"/>
    <col min="105" max="105" width="72.625" style="90" customWidth="1"/>
    <col min="106" max="106" width="4.875" style="92" customWidth="1"/>
    <col min="107" max="107" width="9" style="91" customWidth="1"/>
    <col min="108" max="109" width="9" style="90" customWidth="1"/>
    <col min="110" max="110" width="7.375" style="91" customWidth="1"/>
    <col min="111" max="111" width="9.25" style="91" customWidth="1"/>
    <col min="112" max="114" width="9" style="91" customWidth="1"/>
    <col min="115" max="115" width="8" style="90" customWidth="1"/>
    <col min="116" max="116" width="19.375" style="90" customWidth="1"/>
    <col min="117" max="117" width="8.5" style="90" customWidth="1"/>
    <col min="118" max="120" width="9" style="90" customWidth="1"/>
    <col min="121" max="121" width="2.875" style="90" customWidth="1"/>
    <col min="122" max="122" width="3.25" style="90" customWidth="1"/>
    <col min="123" max="123" width="7.875" style="90" customWidth="1"/>
    <col min="124" max="124" width="17.625" style="93" customWidth="1"/>
    <col min="125" max="128" width="9" style="90"/>
    <col min="129" max="129" width="14.75" style="90" customWidth="1"/>
    <col min="130" max="130" width="22.875" style="90" customWidth="1"/>
    <col min="131" max="131" width="9" style="90"/>
    <col min="132" max="132" width="9" style="93"/>
    <col min="133" max="16384" width="9" style="90"/>
  </cols>
  <sheetData>
    <row r="1" spans="1:139" ht="24" customHeight="1">
      <c r="F1" s="91" t="str">
        <f>D$2</f>
        <v>定价</v>
      </c>
      <c r="G1" s="91" t="str">
        <f t="shared" ref="G1:N1" si="0">E$2</f>
        <v>市场价值</v>
      </c>
      <c r="H1" s="91" t="str">
        <f t="shared" si="0"/>
        <v>发展金</v>
      </c>
      <c r="I1" s="91" t="str">
        <f t="shared" si="0"/>
        <v>经营价值</v>
      </c>
      <c r="J1" s="91" t="str">
        <f t="shared" si="0"/>
        <v>人工成本</v>
      </c>
      <c r="K1" s="91" t="str">
        <f t="shared" si="0"/>
        <v>产品成本</v>
      </c>
      <c r="L1" s="91" t="str">
        <f t="shared" si="0"/>
        <v>赠品成本</v>
      </c>
      <c r="M1" s="91" t="str">
        <f t="shared" si="0"/>
        <v>总计成本</v>
      </c>
      <c r="N1" s="91" t="str">
        <f t="shared" si="0"/>
        <v>经营利润</v>
      </c>
      <c r="O1" s="91">
        <f>IF($DH$5=0,0,INDEX(D$6:D$1000,MATCH($DH$5,$C$6:$C$1000,0)))</f>
        <v>0</v>
      </c>
      <c r="P1" s="91">
        <f t="shared" ref="P1:AD1" si="1">IF($DH$5=0,0,INDEX(E$6:E$1000,MATCH($DH$5,$C$6:$C$1000,0)))</f>
        <v>0</v>
      </c>
      <c r="Q1" s="91">
        <f t="shared" si="1"/>
        <v>0</v>
      </c>
      <c r="R1" s="91">
        <f t="shared" si="1"/>
        <v>0</v>
      </c>
      <c r="S1" s="91">
        <f t="shared" si="1"/>
        <v>0</v>
      </c>
      <c r="T1" s="91">
        <f t="shared" si="1"/>
        <v>0</v>
      </c>
      <c r="U1" s="91">
        <f t="shared" si="1"/>
        <v>0</v>
      </c>
      <c r="V1" s="91">
        <f t="shared" si="1"/>
        <v>0</v>
      </c>
      <c r="W1" s="91">
        <f t="shared" si="1"/>
        <v>0</v>
      </c>
      <c r="X1" s="91">
        <f t="shared" si="1"/>
        <v>0</v>
      </c>
      <c r="Y1" s="91">
        <f t="shared" si="1"/>
        <v>0</v>
      </c>
      <c r="Z1" s="91">
        <f t="shared" si="1"/>
        <v>0</v>
      </c>
      <c r="AA1" s="91">
        <f t="shared" si="1"/>
        <v>0</v>
      </c>
      <c r="AB1" s="91">
        <f t="shared" si="1"/>
        <v>0</v>
      </c>
      <c r="AC1" s="91">
        <f t="shared" si="1"/>
        <v>0</v>
      </c>
      <c r="AD1" s="91">
        <f t="shared" si="1"/>
        <v>0</v>
      </c>
      <c r="AE1" s="91">
        <f t="shared" ref="AE1:AR1" si="2">IF($DH$5=0,0,INDEX(T$6:T$1000,MATCH($DH$5,$C$6:$C$1000,0)))</f>
        <v>0</v>
      </c>
      <c r="AF1" s="91">
        <f t="shared" si="2"/>
        <v>0</v>
      </c>
      <c r="AG1" s="91">
        <f t="shared" si="2"/>
        <v>0</v>
      </c>
      <c r="AH1" s="91">
        <f t="shared" si="2"/>
        <v>0</v>
      </c>
      <c r="AI1" s="91">
        <f t="shared" si="2"/>
        <v>0</v>
      </c>
      <c r="AJ1" s="91">
        <f t="shared" si="2"/>
        <v>0</v>
      </c>
      <c r="AK1" s="91">
        <f t="shared" si="2"/>
        <v>0</v>
      </c>
      <c r="AL1" s="91">
        <f t="shared" si="2"/>
        <v>0</v>
      </c>
      <c r="AM1" s="91">
        <f t="shared" si="2"/>
        <v>0</v>
      </c>
      <c r="AN1" s="91">
        <f t="shared" si="2"/>
        <v>0</v>
      </c>
      <c r="AO1" s="91">
        <f t="shared" si="2"/>
        <v>0</v>
      </c>
      <c r="AP1" s="91">
        <f t="shared" si="2"/>
        <v>0</v>
      </c>
      <c r="AQ1" s="91">
        <f t="shared" si="2"/>
        <v>0</v>
      </c>
      <c r="AR1" s="91">
        <f t="shared" si="2"/>
        <v>0</v>
      </c>
      <c r="BW1" s="91">
        <f>IF($DH$5=0,0,INDEX(BW$6:BW$1000,MATCH($DH$5,$C$6:$C$1000,0)))</f>
        <v>0</v>
      </c>
      <c r="BX1" s="91">
        <f t="shared" ref="BX1:CZ1" si="3">IF($DH$5=0,0,INDEX(BX$6:BX$1000,MATCH($DH$5,$C$6:$C$1000,0)))</f>
        <v>0</v>
      </c>
      <c r="BY1" s="91">
        <f t="shared" si="3"/>
        <v>0</v>
      </c>
      <c r="BZ1" s="91">
        <f t="shared" si="3"/>
        <v>0</v>
      </c>
      <c r="CA1" s="91">
        <f t="shared" si="3"/>
        <v>0</v>
      </c>
      <c r="CB1" s="91">
        <f t="shared" si="3"/>
        <v>0</v>
      </c>
      <c r="CC1" s="91">
        <f t="shared" si="3"/>
        <v>0</v>
      </c>
      <c r="CD1" s="91">
        <f t="shared" si="3"/>
        <v>0</v>
      </c>
      <c r="CE1" s="91">
        <f t="shared" si="3"/>
        <v>0</v>
      </c>
      <c r="CF1" s="91">
        <f t="shared" si="3"/>
        <v>0</v>
      </c>
      <c r="CG1" s="91">
        <f t="shared" si="3"/>
        <v>0</v>
      </c>
      <c r="CH1" s="91">
        <f t="shared" si="3"/>
        <v>0</v>
      </c>
      <c r="CI1" s="91">
        <f t="shared" si="3"/>
        <v>0</v>
      </c>
      <c r="CJ1" s="91">
        <f t="shared" si="3"/>
        <v>0</v>
      </c>
      <c r="CK1" s="91">
        <f t="shared" si="3"/>
        <v>0</v>
      </c>
      <c r="CL1" s="91">
        <f t="shared" si="3"/>
        <v>0</v>
      </c>
      <c r="CM1" s="91">
        <f t="shared" si="3"/>
        <v>0</v>
      </c>
      <c r="CN1" s="91">
        <f t="shared" si="3"/>
        <v>0</v>
      </c>
      <c r="CO1" s="91">
        <f t="shared" si="3"/>
        <v>0</v>
      </c>
      <c r="CP1" s="91">
        <f t="shared" si="3"/>
        <v>0</v>
      </c>
      <c r="CQ1" s="91">
        <f t="shared" si="3"/>
        <v>0</v>
      </c>
      <c r="CR1" s="91">
        <f t="shared" si="3"/>
        <v>0</v>
      </c>
      <c r="CS1" s="91">
        <f t="shared" si="3"/>
        <v>0</v>
      </c>
      <c r="CT1" s="91">
        <f t="shared" si="3"/>
        <v>0</v>
      </c>
      <c r="CU1" s="91">
        <f t="shared" si="3"/>
        <v>0</v>
      </c>
      <c r="CV1" s="91">
        <f t="shared" si="3"/>
        <v>0</v>
      </c>
      <c r="CW1" s="91">
        <f t="shared" si="3"/>
        <v>0</v>
      </c>
      <c r="CX1" s="91">
        <f t="shared" si="3"/>
        <v>0</v>
      </c>
      <c r="CY1" s="91">
        <f t="shared" si="3"/>
        <v>0</v>
      </c>
      <c r="CZ1" s="91">
        <f t="shared" si="3"/>
        <v>0</v>
      </c>
      <c r="DC1" s="91" t="s">
        <v>114</v>
      </c>
      <c r="DF1" s="91" t="s">
        <v>458</v>
      </c>
      <c r="DL1" s="156"/>
      <c r="DU1" s="92"/>
      <c r="DW1" s="92"/>
      <c r="DY1" s="92"/>
      <c r="DZ1" s="92"/>
      <c r="EC1" s="92"/>
      <c r="EE1" s="92"/>
      <c r="EG1" s="92"/>
      <c r="EI1" s="92"/>
    </row>
    <row r="2" spans="1:139">
      <c r="A2" s="94">
        <f>IF(C3=0,0,IF(COUNTIF($C$3:$C$48,C3)&gt;1,"重复","0"))</f>
        <v>0</v>
      </c>
      <c r="B2" s="95" t="s">
        <v>30</v>
      </c>
      <c r="C2" s="96" t="s">
        <v>459</v>
      </c>
      <c r="D2" s="95" t="s">
        <v>29</v>
      </c>
      <c r="E2" s="95" t="s">
        <v>39</v>
      </c>
      <c r="F2" s="96" t="s">
        <v>13</v>
      </c>
      <c r="G2" s="95" t="s">
        <v>460</v>
      </c>
      <c r="H2" s="95" t="s">
        <v>15</v>
      </c>
      <c r="I2" s="95" t="s">
        <v>16</v>
      </c>
      <c r="J2" s="95" t="s">
        <v>37</v>
      </c>
      <c r="K2" s="95" t="s">
        <v>461</v>
      </c>
      <c r="L2" s="95" t="s">
        <v>17</v>
      </c>
      <c r="M2" s="112" t="s">
        <v>462</v>
      </c>
      <c r="N2" s="112" t="s">
        <v>463</v>
      </c>
      <c r="O2" s="1097" t="s">
        <v>464</v>
      </c>
      <c r="P2" s="1097"/>
      <c r="Q2" s="1097"/>
      <c r="R2" s="1097"/>
      <c r="S2" s="1097"/>
      <c r="T2" s="1097"/>
      <c r="U2" s="1097"/>
      <c r="V2" s="1097"/>
      <c r="W2" s="1097"/>
      <c r="X2" s="1097"/>
      <c r="Y2" s="1097"/>
      <c r="Z2" s="1097"/>
      <c r="AA2" s="1097"/>
      <c r="AB2" s="1097"/>
      <c r="AC2" s="1097"/>
      <c r="AD2" s="1097"/>
      <c r="AE2" s="1097"/>
      <c r="AF2" s="1097"/>
      <c r="AG2" s="1097"/>
      <c r="AH2" s="1097"/>
      <c r="AI2" s="1097"/>
      <c r="AJ2" s="1097"/>
      <c r="AK2" s="1097"/>
      <c r="AL2" s="1097"/>
      <c r="AM2" s="1097"/>
      <c r="AN2" s="1097"/>
      <c r="AO2" s="1097"/>
      <c r="AP2" s="1097"/>
      <c r="AQ2" s="1097"/>
      <c r="AR2" s="1097"/>
      <c r="AS2" s="1098" t="s">
        <v>465</v>
      </c>
      <c r="AT2" s="1098"/>
      <c r="AU2" s="1098"/>
      <c r="AV2" s="1098"/>
      <c r="AW2" s="1098"/>
      <c r="AX2" s="1098"/>
      <c r="AY2" s="1098"/>
      <c r="AZ2" s="1098"/>
      <c r="BA2" s="1098"/>
      <c r="BB2" s="1098"/>
      <c r="BC2" s="1098"/>
      <c r="BD2" s="1098"/>
      <c r="BE2" s="1098"/>
      <c r="BF2" s="1098"/>
      <c r="BG2" s="1098"/>
      <c r="BH2" s="1098"/>
      <c r="BI2" s="1098"/>
      <c r="BJ2" s="1098"/>
      <c r="BK2" s="1098"/>
      <c r="BL2" s="1098"/>
      <c r="BM2" s="1098"/>
      <c r="BN2" s="1098"/>
      <c r="BO2" s="1098"/>
      <c r="BP2" s="1098"/>
      <c r="BQ2" s="1098"/>
      <c r="BR2" s="1098"/>
      <c r="BS2" s="1098"/>
      <c r="BT2" s="1098"/>
      <c r="BU2" s="1098"/>
      <c r="BV2" s="1098"/>
      <c r="BW2" s="1099" t="s">
        <v>466</v>
      </c>
      <c r="BX2" s="1099"/>
      <c r="BY2" s="1099"/>
      <c r="BZ2" s="1099"/>
      <c r="CA2" s="1099"/>
      <c r="CB2" s="1099"/>
      <c r="CC2" s="1099"/>
      <c r="CD2" s="1099"/>
      <c r="CE2" s="1099"/>
      <c r="CF2" s="1099"/>
      <c r="CG2" s="1099"/>
      <c r="CH2" s="1099"/>
      <c r="CI2" s="1099"/>
      <c r="CJ2" s="1099"/>
      <c r="CK2" s="1099"/>
      <c r="CL2" s="1099"/>
      <c r="CM2" s="1099"/>
      <c r="CN2" s="1099"/>
      <c r="CO2" s="1099"/>
      <c r="CP2" s="1099"/>
      <c r="CQ2" s="1099"/>
      <c r="CR2" s="1099"/>
      <c r="CS2" s="1099"/>
      <c r="CT2" s="1099"/>
      <c r="CU2" s="1099"/>
      <c r="CV2" s="1099"/>
      <c r="CW2" s="1099"/>
      <c r="CX2" s="1099"/>
      <c r="CY2" s="1099"/>
      <c r="CZ2" s="1099"/>
      <c r="DA2" s="129" t="s">
        <v>42</v>
      </c>
      <c r="DC2" s="130" t="s">
        <v>467</v>
      </c>
      <c r="DF2" s="91" t="s">
        <v>468</v>
      </c>
      <c r="DK2" s="91"/>
      <c r="DL2" s="91"/>
      <c r="DM2" s="91"/>
      <c r="DN2" s="91"/>
      <c r="DQ2" s="1114" t="s">
        <v>230</v>
      </c>
      <c r="DR2" s="188" t="s">
        <v>199</v>
      </c>
      <c r="DS2" s="189" t="s">
        <v>469</v>
      </c>
      <c r="DT2" s="1100" t="str">
        <f>IF(DR2=0,"未设标识",IF(DU3=0,"未设数量",IF(DT4=0,"未设产品",IF(DV4=0,"未设套系名",IF(DX4=0,"未设套系定价",IF(DY4=0,"未设套系类型","正常套系"))))))</f>
        <v>未设数量</v>
      </c>
      <c r="DU2" s="1101"/>
      <c r="DV2" s="1101"/>
      <c r="DW2" s="1101"/>
      <c r="DX2" s="1101"/>
      <c r="DY2" s="1102"/>
      <c r="DZ2" s="224">
        <f>IF(COUNTIF($DY$6:$DZ$35,"*")=0,6,COUNTIF($DY$6:$DZ$35,"*"))</f>
        <v>6</v>
      </c>
      <c r="EA2" s="92"/>
    </row>
    <row r="3" spans="1:139">
      <c r="A3" s="90">
        <f>COUNTIF($C$6:$C$45,"*")+1</f>
        <v>15</v>
      </c>
      <c r="B3" s="97">
        <f>DY4</f>
        <v>0</v>
      </c>
      <c r="C3" s="97">
        <f>DV4</f>
        <v>0</v>
      </c>
      <c r="D3" s="97">
        <f>DX4</f>
        <v>0</v>
      </c>
      <c r="E3" s="97">
        <f>DT36</f>
        <v>0</v>
      </c>
      <c r="F3" s="97">
        <f>DT38</f>
        <v>0</v>
      </c>
      <c r="G3" s="97">
        <f>DT39</f>
        <v>0</v>
      </c>
      <c r="H3" s="97">
        <f>DT40</f>
        <v>0</v>
      </c>
      <c r="I3" s="97">
        <f>DT41</f>
        <v>0</v>
      </c>
      <c r="J3" s="97">
        <f>DT42</f>
        <v>0</v>
      </c>
      <c r="K3" s="97">
        <f>DT43</f>
        <v>0</v>
      </c>
      <c r="L3" s="97">
        <f>DT44</f>
        <v>0</v>
      </c>
      <c r="M3" s="97" t="str">
        <f>Sheet1!F24</f>
        <v>贺欢</v>
      </c>
      <c r="N3" s="97" t="str">
        <f ca="1">TEXT(NOW(),"yyyy/mm/dd/h")</f>
        <v>2019/10/28/17</v>
      </c>
      <c r="O3" s="113">
        <f>$DQ6</f>
        <v>0</v>
      </c>
      <c r="P3" s="113">
        <f>$DQ7</f>
        <v>0</v>
      </c>
      <c r="Q3" s="113">
        <f>$DQ8</f>
        <v>0</v>
      </c>
      <c r="R3" s="113">
        <f>$DQ9</f>
        <v>0</v>
      </c>
      <c r="S3" s="113">
        <f>$DQ10</f>
        <v>0</v>
      </c>
      <c r="T3" s="113">
        <f>$DQ11</f>
        <v>0</v>
      </c>
      <c r="U3" s="113">
        <f>$DQ12</f>
        <v>0</v>
      </c>
      <c r="V3" s="113">
        <f>$DQ13</f>
        <v>0</v>
      </c>
      <c r="W3" s="113">
        <f>$DQ14</f>
        <v>0</v>
      </c>
      <c r="X3" s="113">
        <f>$DQ15</f>
        <v>0</v>
      </c>
      <c r="Y3" s="113">
        <f>$DQ16</f>
        <v>0</v>
      </c>
      <c r="Z3" s="113">
        <f>$DQ17</f>
        <v>0</v>
      </c>
      <c r="AA3" s="113">
        <f>$DQ18</f>
        <v>0</v>
      </c>
      <c r="AB3" s="113">
        <f>$DQ19</f>
        <v>0</v>
      </c>
      <c r="AC3" s="113">
        <f>$DQ20</f>
        <v>0</v>
      </c>
      <c r="AD3" s="113">
        <f>$DQ21</f>
        <v>0</v>
      </c>
      <c r="AE3" s="113">
        <f>$DQ22</f>
        <v>0</v>
      </c>
      <c r="AF3" s="113">
        <f>$DQ23</f>
        <v>0</v>
      </c>
      <c r="AG3" s="113">
        <f>$DQ24</f>
        <v>0</v>
      </c>
      <c r="AH3" s="113">
        <f>$DQ25</f>
        <v>0</v>
      </c>
      <c r="AI3" s="113">
        <f>$DQ26</f>
        <v>0</v>
      </c>
      <c r="AJ3" s="113">
        <f>$DQ27</f>
        <v>0</v>
      </c>
      <c r="AK3" s="113">
        <f>$DQ28</f>
        <v>0</v>
      </c>
      <c r="AL3" s="113">
        <f>$DQ29</f>
        <v>0</v>
      </c>
      <c r="AM3" s="113">
        <f>$DQ30</f>
        <v>0</v>
      </c>
      <c r="AN3" s="113">
        <f>$DQ31</f>
        <v>0</v>
      </c>
      <c r="AO3" s="113">
        <f>$DQ32</f>
        <v>0</v>
      </c>
      <c r="AP3" s="113">
        <f>$DQ33</f>
        <v>0</v>
      </c>
      <c r="AQ3" s="113">
        <f>$DQ34</f>
        <v>0</v>
      </c>
      <c r="AR3" s="113">
        <f>$DQ35</f>
        <v>0</v>
      </c>
      <c r="AS3" s="118">
        <f>$DU6</f>
        <v>0</v>
      </c>
      <c r="AT3" s="118">
        <f>$DU7</f>
        <v>0</v>
      </c>
      <c r="AU3" s="118">
        <f>$DU8</f>
        <v>0</v>
      </c>
      <c r="AV3" s="118">
        <f>$DU9</f>
        <v>0</v>
      </c>
      <c r="AW3" s="118">
        <f>$DU10</f>
        <v>0</v>
      </c>
      <c r="AX3" s="118">
        <f>$DU11</f>
        <v>0</v>
      </c>
      <c r="AY3" s="118">
        <f>$DU12</f>
        <v>0</v>
      </c>
      <c r="AZ3" s="118">
        <f>$DU13</f>
        <v>0</v>
      </c>
      <c r="BA3" s="118">
        <f>$DU14</f>
        <v>0</v>
      </c>
      <c r="BB3" s="118">
        <f>$DU15</f>
        <v>0</v>
      </c>
      <c r="BC3" s="118">
        <f>$DU16</f>
        <v>0</v>
      </c>
      <c r="BD3" s="118">
        <f>$DU17</f>
        <v>0</v>
      </c>
      <c r="BE3" s="118">
        <f>$DU18</f>
        <v>0</v>
      </c>
      <c r="BF3" s="118">
        <f>$DU19</f>
        <v>0</v>
      </c>
      <c r="BG3" s="118">
        <f>$DU20</f>
        <v>0</v>
      </c>
      <c r="BH3" s="118">
        <f>$DU21</f>
        <v>0</v>
      </c>
      <c r="BI3" s="118">
        <f>$DU22</f>
        <v>0</v>
      </c>
      <c r="BJ3" s="118">
        <f>$DU23</f>
        <v>0</v>
      </c>
      <c r="BK3" s="118">
        <f>$DU24</f>
        <v>0</v>
      </c>
      <c r="BL3" s="118">
        <f>$DU25</f>
        <v>0</v>
      </c>
      <c r="BM3" s="118">
        <f>$DU26</f>
        <v>0</v>
      </c>
      <c r="BN3" s="118">
        <f>$DU27</f>
        <v>0</v>
      </c>
      <c r="BO3" s="118">
        <f>$DU28</f>
        <v>0</v>
      </c>
      <c r="BP3" s="118">
        <f>$DU29</f>
        <v>0</v>
      </c>
      <c r="BQ3" s="118">
        <f>$DU30</f>
        <v>0</v>
      </c>
      <c r="BR3" s="118">
        <f>$DU31</f>
        <v>0</v>
      </c>
      <c r="BS3" s="118">
        <f>$DU32</f>
        <v>0</v>
      </c>
      <c r="BT3" s="118">
        <f>$DU33</f>
        <v>0</v>
      </c>
      <c r="BU3" s="118">
        <f>$DU34</f>
        <v>0</v>
      </c>
      <c r="BV3" s="118">
        <f>$DU35</f>
        <v>0</v>
      </c>
      <c r="BW3" s="124">
        <f>$DS6</f>
        <v>0</v>
      </c>
      <c r="BX3" s="124">
        <f>$DS7</f>
        <v>0</v>
      </c>
      <c r="BY3" s="124">
        <f>$DS8</f>
        <v>0</v>
      </c>
      <c r="BZ3" s="124">
        <f>$DS9</f>
        <v>0</v>
      </c>
      <c r="CA3" s="124">
        <f>$DS10</f>
        <v>0</v>
      </c>
      <c r="CB3" s="124">
        <f>$DS11</f>
        <v>0</v>
      </c>
      <c r="CC3" s="124">
        <f>$DS12</f>
        <v>0</v>
      </c>
      <c r="CD3" s="124">
        <f>$DS13</f>
        <v>0</v>
      </c>
      <c r="CE3" s="124">
        <f>$DS14</f>
        <v>0</v>
      </c>
      <c r="CF3" s="124">
        <f>$DS15</f>
        <v>0</v>
      </c>
      <c r="CG3" s="124">
        <f>$DS16</f>
        <v>0</v>
      </c>
      <c r="CH3" s="124">
        <f>$DS17</f>
        <v>0</v>
      </c>
      <c r="CI3" s="124">
        <f>$DS18</f>
        <v>0</v>
      </c>
      <c r="CJ3" s="124">
        <f>$DS19</f>
        <v>0</v>
      </c>
      <c r="CK3" s="124">
        <f>$DS20</f>
        <v>0</v>
      </c>
      <c r="CL3" s="124">
        <f>$DS21</f>
        <v>0</v>
      </c>
      <c r="CM3" s="124">
        <f>$DS22</f>
        <v>0</v>
      </c>
      <c r="CN3" s="124">
        <f>$DS23</f>
        <v>0</v>
      </c>
      <c r="CO3" s="124">
        <f>$DS24</f>
        <v>0</v>
      </c>
      <c r="CP3" s="124">
        <f>$DS25</f>
        <v>0</v>
      </c>
      <c r="CQ3" s="124">
        <f>$DS26</f>
        <v>0</v>
      </c>
      <c r="CR3" s="124">
        <f>$DS27</f>
        <v>0</v>
      </c>
      <c r="CS3" s="124">
        <f>$DS28</f>
        <v>0</v>
      </c>
      <c r="CT3" s="124">
        <f>$DS29</f>
        <v>0</v>
      </c>
      <c r="CU3" s="124">
        <f>$DS30</f>
        <v>0</v>
      </c>
      <c r="CV3" s="124">
        <f>$DS31</f>
        <v>0</v>
      </c>
      <c r="CW3" s="124">
        <f>$DS32</f>
        <v>0</v>
      </c>
      <c r="CX3" s="124">
        <f>$DS33</f>
        <v>0</v>
      </c>
      <c r="CY3" s="124">
        <f>$DS34</f>
        <v>0</v>
      </c>
      <c r="CZ3" s="124">
        <f>$DS35</f>
        <v>0</v>
      </c>
      <c r="DA3" s="131">
        <f>DV38</f>
        <v>0</v>
      </c>
      <c r="DB3" s="132" t="s">
        <v>470</v>
      </c>
      <c r="DC3" s="133">
        <f>IF(DB3=$DC$4,IF($DC$1=B3,A3,0),0)</f>
        <v>0</v>
      </c>
      <c r="DQ3" s="1114"/>
      <c r="DR3" s="188"/>
      <c r="DS3" s="190" t="str">
        <f>IF(DR2="","",IF(DR2="2","★","☆"))</f>
        <v>☆</v>
      </c>
      <c r="DT3" s="191" t="str">
        <f>IFERROR(INDEX(产品数据库!$Y$5:$Y$58,MATCH($DT$4,产品数据库!$AN$5:$AN$58,0)),0)</f>
        <v/>
      </c>
      <c r="DU3" s="190">
        <v>0</v>
      </c>
      <c r="DV3" s="1103" t="s">
        <v>122</v>
      </c>
      <c r="DW3" s="1103"/>
      <c r="DX3" s="192" t="s">
        <v>40</v>
      </c>
      <c r="DY3" s="225" t="s">
        <v>120</v>
      </c>
      <c r="DZ3" s="225">
        <f>MAX($EB$6:$EB$35)</f>
        <v>0</v>
      </c>
      <c r="EA3" s="226"/>
    </row>
    <row r="4" spans="1:139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134"/>
      <c r="DC4" s="135" t="s">
        <v>471</v>
      </c>
      <c r="DE4" s="136"/>
      <c r="DG4" s="91">
        <f>IF(COUNTIF($DG$6:$DG$42,"*")&lt;1,1,COUNTIF($DG$6:$DG$42,"*"))</f>
        <v>8</v>
      </c>
      <c r="DH4" s="91" t="s">
        <v>33</v>
      </c>
      <c r="DI4" s="91">
        <f>SUMPRODUCT(($C$6:$C$1000=$DH$5)*$A$6:$A$1000)</f>
        <v>0</v>
      </c>
      <c r="DJ4" s="157" t="s">
        <v>471</v>
      </c>
      <c r="DK4" s="158" t="s">
        <v>472</v>
      </c>
      <c r="DL4" s="159"/>
      <c r="DQ4" s="1114"/>
      <c r="DR4" s="188">
        <v>0</v>
      </c>
      <c r="DS4" s="193">
        <v>123</v>
      </c>
      <c r="DT4" s="194">
        <v>0</v>
      </c>
      <c r="DU4" s="195">
        <f>IF(COUNTIF($DT$6:$DT$35,"*")+6=36,35,COUNTIF($DT$6:$DT$35,"*")+6)</f>
        <v>6</v>
      </c>
      <c r="DV4" s="1104">
        <v>0</v>
      </c>
      <c r="DW4" s="1104"/>
      <c r="DX4" s="196">
        <v>0</v>
      </c>
      <c r="DY4" s="227">
        <v>0</v>
      </c>
      <c r="DZ4" s="228">
        <v>0</v>
      </c>
      <c r="EA4" s="226"/>
    </row>
    <row r="5" spans="1:139">
      <c r="A5" s="90">
        <f>B5-1</f>
        <v>19</v>
      </c>
      <c r="B5" s="99">
        <f>COUNTIF($C$6:$C$45,"*")+6</f>
        <v>20</v>
      </c>
      <c r="C5" s="100">
        <v>1</v>
      </c>
      <c r="D5" s="99">
        <v>107</v>
      </c>
      <c r="E5" s="101">
        <f>5+DI4</f>
        <v>5</v>
      </c>
      <c r="F5" s="101">
        <v>3</v>
      </c>
      <c r="G5" s="101">
        <v>106</v>
      </c>
      <c r="H5" s="99"/>
      <c r="I5" s="99"/>
      <c r="J5" s="99"/>
      <c r="K5" s="99"/>
      <c r="L5" s="99"/>
      <c r="M5" s="99"/>
      <c r="N5" s="99"/>
      <c r="O5" s="114">
        <v>1</v>
      </c>
      <c r="P5" s="114">
        <v>2</v>
      </c>
      <c r="Q5" s="114">
        <v>3</v>
      </c>
      <c r="R5" s="114">
        <v>4</v>
      </c>
      <c r="S5" s="114">
        <v>5</v>
      </c>
      <c r="T5" s="114">
        <v>6</v>
      </c>
      <c r="U5" s="114">
        <v>7</v>
      </c>
      <c r="V5" s="114">
        <v>8</v>
      </c>
      <c r="W5" s="114">
        <v>9</v>
      </c>
      <c r="X5" s="114">
        <v>10</v>
      </c>
      <c r="Y5" s="114">
        <v>11</v>
      </c>
      <c r="Z5" s="114">
        <v>12</v>
      </c>
      <c r="AA5" s="114">
        <v>13</v>
      </c>
      <c r="AB5" s="114">
        <v>14</v>
      </c>
      <c r="AC5" s="114">
        <v>15</v>
      </c>
      <c r="AD5" s="114">
        <v>16</v>
      </c>
      <c r="AE5" s="114">
        <v>17</v>
      </c>
      <c r="AF5" s="114">
        <v>18</v>
      </c>
      <c r="AG5" s="114">
        <v>19</v>
      </c>
      <c r="AH5" s="114">
        <v>20</v>
      </c>
      <c r="AI5" s="114">
        <v>21</v>
      </c>
      <c r="AJ5" s="114">
        <v>22</v>
      </c>
      <c r="AK5" s="114">
        <v>23</v>
      </c>
      <c r="AL5" s="114">
        <v>24</v>
      </c>
      <c r="AM5" s="114">
        <v>25</v>
      </c>
      <c r="AN5" s="114">
        <v>26</v>
      </c>
      <c r="AO5" s="114">
        <v>27</v>
      </c>
      <c r="AP5" s="114">
        <v>28</v>
      </c>
      <c r="AQ5" s="114">
        <v>29</v>
      </c>
      <c r="AR5" s="114">
        <v>30</v>
      </c>
      <c r="AS5" s="119">
        <v>1</v>
      </c>
      <c r="AT5" s="119">
        <v>2</v>
      </c>
      <c r="AU5" s="119">
        <v>3</v>
      </c>
      <c r="AV5" s="119">
        <v>4</v>
      </c>
      <c r="AW5" s="119">
        <v>5</v>
      </c>
      <c r="AX5" s="119">
        <v>6</v>
      </c>
      <c r="AY5" s="119">
        <v>7</v>
      </c>
      <c r="AZ5" s="119">
        <v>8</v>
      </c>
      <c r="BA5" s="119">
        <v>9</v>
      </c>
      <c r="BB5" s="119">
        <v>10</v>
      </c>
      <c r="BC5" s="119">
        <v>11</v>
      </c>
      <c r="BD5" s="119">
        <v>12</v>
      </c>
      <c r="BE5" s="119">
        <v>13</v>
      </c>
      <c r="BF5" s="119">
        <v>14</v>
      </c>
      <c r="BG5" s="119">
        <v>15</v>
      </c>
      <c r="BH5" s="119">
        <v>16</v>
      </c>
      <c r="BI5" s="119">
        <v>17</v>
      </c>
      <c r="BJ5" s="119">
        <v>18</v>
      </c>
      <c r="BK5" s="119">
        <v>19</v>
      </c>
      <c r="BL5" s="119">
        <v>20</v>
      </c>
      <c r="BM5" s="119">
        <v>21</v>
      </c>
      <c r="BN5" s="119">
        <v>22</v>
      </c>
      <c r="BO5" s="119">
        <v>23</v>
      </c>
      <c r="BP5" s="119">
        <v>24</v>
      </c>
      <c r="BQ5" s="119">
        <v>25</v>
      </c>
      <c r="BR5" s="119">
        <v>26</v>
      </c>
      <c r="BS5" s="119">
        <v>27</v>
      </c>
      <c r="BT5" s="119">
        <v>28</v>
      </c>
      <c r="BU5" s="119">
        <v>29</v>
      </c>
      <c r="BV5" s="119">
        <v>30</v>
      </c>
      <c r="BW5" s="125">
        <v>1</v>
      </c>
      <c r="BX5" s="125">
        <v>2</v>
      </c>
      <c r="BY5" s="125">
        <v>3</v>
      </c>
      <c r="BZ5" s="125">
        <v>4</v>
      </c>
      <c r="CA5" s="125">
        <v>5</v>
      </c>
      <c r="CB5" s="125">
        <v>6</v>
      </c>
      <c r="CC5" s="125">
        <v>7</v>
      </c>
      <c r="CD5" s="125">
        <v>8</v>
      </c>
      <c r="CE5" s="125">
        <v>9</v>
      </c>
      <c r="CF5" s="125">
        <v>10</v>
      </c>
      <c r="CG5" s="125">
        <v>11</v>
      </c>
      <c r="CH5" s="125">
        <v>12</v>
      </c>
      <c r="CI5" s="125">
        <v>13</v>
      </c>
      <c r="CJ5" s="125">
        <v>14</v>
      </c>
      <c r="CK5" s="125">
        <v>15</v>
      </c>
      <c r="CL5" s="125">
        <v>16</v>
      </c>
      <c r="CM5" s="125">
        <v>17</v>
      </c>
      <c r="CN5" s="125">
        <v>18</v>
      </c>
      <c r="CO5" s="125">
        <v>19</v>
      </c>
      <c r="CP5" s="125">
        <v>20</v>
      </c>
      <c r="CQ5" s="125">
        <v>21</v>
      </c>
      <c r="CR5" s="125">
        <v>22</v>
      </c>
      <c r="CS5" s="125">
        <v>23</v>
      </c>
      <c r="CT5" s="125">
        <v>24</v>
      </c>
      <c r="CU5" s="125">
        <v>25</v>
      </c>
      <c r="CV5" s="125">
        <v>26</v>
      </c>
      <c r="CW5" s="125">
        <v>27</v>
      </c>
      <c r="CX5" s="125">
        <v>28</v>
      </c>
      <c r="CY5" s="125">
        <v>29</v>
      </c>
      <c r="CZ5" s="125">
        <v>30</v>
      </c>
      <c r="DA5" s="137"/>
      <c r="DB5" s="92" t="s">
        <v>471</v>
      </c>
      <c r="DC5" s="138" t="str">
        <f>IF($DC$1=B5,A5,"")</f>
        <v/>
      </c>
      <c r="DF5" s="1105" t="str">
        <f>DC1</f>
        <v>婚纱照</v>
      </c>
      <c r="DG5" s="1105"/>
      <c r="DH5" s="140">
        <v>0</v>
      </c>
      <c r="DI5" s="160" t="s">
        <v>226</v>
      </c>
      <c r="DJ5" s="161" t="s">
        <v>361</v>
      </c>
      <c r="DK5" s="162" t="s">
        <v>226</v>
      </c>
      <c r="DL5" s="163" t="s">
        <v>68</v>
      </c>
      <c r="DM5" s="164" t="s">
        <v>228</v>
      </c>
      <c r="DO5" s="90">
        <f t="shared" ref="DO5:DO27" si="4">SUMPRODUCT(($C$6:$C$45=$DH$5)*($O$5:$AR$5=ROW(A4))*$AS$6:$BV$45)</f>
        <v>0</v>
      </c>
      <c r="DQ5" s="1114"/>
      <c r="DR5" s="90">
        <v>24</v>
      </c>
      <c r="DS5" s="197" t="s">
        <v>226</v>
      </c>
      <c r="DT5" s="198" t="s">
        <v>473</v>
      </c>
      <c r="DU5" s="195" t="s">
        <v>33</v>
      </c>
      <c r="DV5" s="199" t="s">
        <v>15</v>
      </c>
      <c r="DW5" s="199" t="s">
        <v>16</v>
      </c>
      <c r="DX5" s="199" t="s">
        <v>39</v>
      </c>
      <c r="DY5" s="1106" t="s">
        <v>474</v>
      </c>
      <c r="DZ5" s="1106"/>
    </row>
    <row r="6" spans="1:139">
      <c r="A6" s="90">
        <v>1</v>
      </c>
      <c r="B6" s="102" t="s">
        <v>114</v>
      </c>
      <c r="C6" s="103" t="s">
        <v>425</v>
      </c>
      <c r="D6" s="104">
        <v>4900</v>
      </c>
      <c r="E6" s="103">
        <v>5920</v>
      </c>
      <c r="F6" s="103">
        <v>1470</v>
      </c>
      <c r="G6" s="103">
        <v>3430</v>
      </c>
      <c r="H6" s="103">
        <v>700</v>
      </c>
      <c r="I6" s="103">
        <v>895</v>
      </c>
      <c r="J6" s="103">
        <v>0</v>
      </c>
      <c r="K6" s="103">
        <v>1595</v>
      </c>
      <c r="L6" s="103">
        <v>1835</v>
      </c>
      <c r="M6" s="103" t="s">
        <v>113</v>
      </c>
      <c r="N6" s="103" t="s">
        <v>475</v>
      </c>
      <c r="O6" s="115">
        <v>1</v>
      </c>
      <c r="P6" s="115">
        <v>6</v>
      </c>
      <c r="Q6" s="115">
        <v>7</v>
      </c>
      <c r="R6" s="115">
        <v>9</v>
      </c>
      <c r="S6" s="115">
        <v>3</v>
      </c>
      <c r="T6" s="115">
        <v>4</v>
      </c>
      <c r="U6" s="115">
        <v>28</v>
      </c>
      <c r="V6" s="115">
        <v>12</v>
      </c>
      <c r="W6" s="115">
        <v>17</v>
      </c>
      <c r="X6" s="115">
        <v>19</v>
      </c>
      <c r="Y6" s="115">
        <v>34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20">
        <v>4</v>
      </c>
      <c r="AT6" s="120">
        <v>2</v>
      </c>
      <c r="AU6" s="120">
        <v>1</v>
      </c>
      <c r="AV6" s="120">
        <v>1</v>
      </c>
      <c r="AW6" s="120">
        <v>4</v>
      </c>
      <c r="AX6" s="120">
        <v>4</v>
      </c>
      <c r="AY6" s="120">
        <v>36</v>
      </c>
      <c r="AZ6" s="120">
        <v>1</v>
      </c>
      <c r="BA6" s="120">
        <v>1</v>
      </c>
      <c r="BB6" s="120">
        <v>1</v>
      </c>
      <c r="BC6" s="120">
        <v>1</v>
      </c>
      <c r="BD6" s="120">
        <v>0</v>
      </c>
      <c r="BE6" s="120">
        <v>0</v>
      </c>
      <c r="BF6" s="120">
        <v>0</v>
      </c>
      <c r="BG6" s="120">
        <v>0</v>
      </c>
      <c r="BH6" s="120">
        <v>0</v>
      </c>
      <c r="BI6" s="120">
        <v>0</v>
      </c>
      <c r="BJ6" s="120">
        <v>0</v>
      </c>
      <c r="BK6" s="120">
        <v>0</v>
      </c>
      <c r="BL6" s="120">
        <v>0</v>
      </c>
      <c r="BM6" s="120">
        <v>0</v>
      </c>
      <c r="BN6" s="120">
        <v>0</v>
      </c>
      <c r="BO6" s="120">
        <v>0</v>
      </c>
      <c r="BP6" s="120">
        <v>0</v>
      </c>
      <c r="BQ6" s="120">
        <v>0</v>
      </c>
      <c r="BR6" s="120">
        <v>0</v>
      </c>
      <c r="BS6" s="120">
        <v>0</v>
      </c>
      <c r="BT6" s="120">
        <v>0</v>
      </c>
      <c r="BU6" s="120">
        <v>0</v>
      </c>
      <c r="BV6" s="120">
        <v>0</v>
      </c>
      <c r="BW6" s="126" t="s">
        <v>247</v>
      </c>
      <c r="BX6" s="126" t="s">
        <v>247</v>
      </c>
      <c r="BY6" s="126" t="s">
        <v>247</v>
      </c>
      <c r="BZ6" s="126" t="s">
        <v>247</v>
      </c>
      <c r="CA6" s="126" t="s">
        <v>247</v>
      </c>
      <c r="CB6" s="126" t="s">
        <v>247</v>
      </c>
      <c r="CC6" s="126" t="s">
        <v>247</v>
      </c>
      <c r="CD6" s="126" t="s">
        <v>247</v>
      </c>
      <c r="CE6" s="126" t="s">
        <v>247</v>
      </c>
      <c r="CF6" s="126" t="s">
        <v>247</v>
      </c>
      <c r="CG6" s="126" t="s">
        <v>247</v>
      </c>
      <c r="CH6" s="126">
        <v>0</v>
      </c>
      <c r="CI6" s="126">
        <v>0</v>
      </c>
      <c r="CJ6" s="126">
        <v>0</v>
      </c>
      <c r="CK6" s="126">
        <v>0</v>
      </c>
      <c r="CL6" s="126">
        <v>0</v>
      </c>
      <c r="CM6" s="126">
        <v>0</v>
      </c>
      <c r="CN6" s="126">
        <v>0</v>
      </c>
      <c r="CO6" s="126">
        <v>0</v>
      </c>
      <c r="CP6" s="126">
        <v>0</v>
      </c>
      <c r="CQ6" s="126">
        <v>0</v>
      </c>
      <c r="CR6" s="126">
        <v>0</v>
      </c>
      <c r="CS6" s="126">
        <v>0</v>
      </c>
      <c r="CT6" s="126">
        <v>0</v>
      </c>
      <c r="CU6" s="126">
        <v>0</v>
      </c>
      <c r="CV6" s="126">
        <v>0</v>
      </c>
      <c r="CW6" s="126">
        <v>0</v>
      </c>
      <c r="CX6" s="126">
        <v>0</v>
      </c>
      <c r="CY6" s="126">
        <v>0</v>
      </c>
      <c r="CZ6" s="126">
        <v>0</v>
      </c>
      <c r="DA6" s="141" t="s">
        <v>476</v>
      </c>
      <c r="DB6" s="92" t="s">
        <v>471</v>
      </c>
      <c r="DC6" s="133">
        <f>IF(DB6=$DC$4,IF($DC$1=B6,A6,0),0)</f>
        <v>1</v>
      </c>
      <c r="DE6" s="90">
        <v>1</v>
      </c>
      <c r="DF6" s="142">
        <f>IFERROR(LARGE($DC$6:$DC$1000,DE6),0)</f>
        <v>13</v>
      </c>
      <c r="DG6" s="142" t="str">
        <f>IF(DF6=0,0,INDEX($C$6:$C$45,MATCH($DF6,$DC$6:$DC$1000,0)))</f>
        <v>爱妻5号</v>
      </c>
      <c r="DH6" s="143">
        <f>SUMPRODUCT(($C$6:$C$1000=$DH$5)*($O$5:$AR$5=ROW(A1))*$AS$6:$BV$1000)</f>
        <v>0</v>
      </c>
      <c r="DI6" s="165">
        <f>IF($DH$5=0,0,INDEX(BW$6:BW$1000,MATCH($DH$5,$C$6:$C$1000,0)))</f>
        <v>0</v>
      </c>
      <c r="DJ6" s="166">
        <f>SUMPRODUCT(($C$6:$C$1000=$DH$5)*($O$5:$AR$5=ROW(A1))*$O$6:$AR$1000)</f>
        <v>0</v>
      </c>
      <c r="DK6" s="167">
        <f>DI6</f>
        <v>0</v>
      </c>
      <c r="DL6" s="168">
        <f>IF($DJ6=0,0,INDEX(产品数据库!$C:$C,MATCH($DJ6,产品数据库!$A:$A,0)))</f>
        <v>0</v>
      </c>
      <c r="DM6" s="169">
        <f>DH6</f>
        <v>0</v>
      </c>
      <c r="DO6" s="90">
        <f t="shared" si="4"/>
        <v>0</v>
      </c>
      <c r="DQ6" s="159">
        <f>IF($DT6=0,0,INDEX(产品数据库!A:A,MATCH($DT6,产品数据库!$C:$C,0)))</f>
        <v>0</v>
      </c>
      <c r="DR6" s="90">
        <f>LENB(DT6)</f>
        <v>0</v>
      </c>
      <c r="DS6" s="200"/>
      <c r="DT6" s="201"/>
      <c r="DU6" s="202"/>
      <c r="DV6" s="203">
        <f>IF($DT6=0,0,INDEX(产品数据库!E:E,MATCH($DT6,产品数据库!$C:$C,0))*DU6)</f>
        <v>0</v>
      </c>
      <c r="DW6" s="204">
        <f>IF($DT6=0,0,INDEX(产品数据库!G:G,MATCH($DT6,产品数据库!$C:$C,0))*DU6)</f>
        <v>0</v>
      </c>
      <c r="DX6" s="205">
        <f>IF($DT6=0,0,INDEX(产品数据库!H:H,MATCH($DT6,产品数据库!$C:$C,0))*DU6)</f>
        <v>0</v>
      </c>
      <c r="DY6" s="1107">
        <f>IF(DT6=0,0,(DS6&amp;" "&amp;DT6&amp;REPT(" ",$DR$5-DR6)&amp;""&amp;DU6&amp;REPT(" ",2-LEN(DU6))&amp;EA6&amp;REPT(" ",2-LENB(EA6))&amp;" | "&amp;DV6&amp;REPT(" ",7-LEN(DV6))&amp;DW6&amp;REPT(" ",5-LEN(DW6))&amp;"| "&amp;DX6))</f>
        <v>0</v>
      </c>
      <c r="DZ6" s="1108"/>
      <c r="EA6" s="226">
        <f>IF($DT6=0,0,INDEX(产品数据库!D:D,MATCH($DT6,产品数据库!$C:$C,0)))</f>
        <v>0</v>
      </c>
      <c r="EB6" s="93">
        <f t="shared" ref="EB6:EB17" si="5">IF(DY6=0,0,IF(DY6=$DZ$4,ROW(A6),0))</f>
        <v>0</v>
      </c>
    </row>
    <row r="7" spans="1:139">
      <c r="A7" s="90">
        <v>2</v>
      </c>
      <c r="B7" s="105" t="s">
        <v>114</v>
      </c>
      <c r="C7" s="106" t="s">
        <v>370</v>
      </c>
      <c r="D7" s="107">
        <v>5600</v>
      </c>
      <c r="E7" s="106">
        <v>7070</v>
      </c>
      <c r="F7" s="106">
        <v>1680</v>
      </c>
      <c r="G7" s="106">
        <v>3920</v>
      </c>
      <c r="H7" s="106">
        <v>850</v>
      </c>
      <c r="I7" s="106">
        <v>881</v>
      </c>
      <c r="J7" s="106">
        <v>190</v>
      </c>
      <c r="K7" s="106">
        <v>1921</v>
      </c>
      <c r="L7" s="106">
        <v>1999</v>
      </c>
      <c r="M7" s="106" t="s">
        <v>113</v>
      </c>
      <c r="N7" s="106" t="s">
        <v>475</v>
      </c>
      <c r="O7" s="116">
        <v>28</v>
      </c>
      <c r="P7" s="116">
        <v>3</v>
      </c>
      <c r="Q7" s="116">
        <v>4</v>
      </c>
      <c r="R7" s="116">
        <v>9</v>
      </c>
      <c r="S7" s="116">
        <v>12</v>
      </c>
      <c r="T7" s="116">
        <v>13</v>
      </c>
      <c r="U7" s="116">
        <v>7</v>
      </c>
      <c r="V7" s="116">
        <v>1</v>
      </c>
      <c r="W7" s="116">
        <v>29</v>
      </c>
      <c r="X7" s="116">
        <v>2</v>
      </c>
      <c r="Y7" s="116">
        <v>19</v>
      </c>
      <c r="Z7" s="116">
        <v>17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21">
        <v>40</v>
      </c>
      <c r="AT7" s="121">
        <v>5</v>
      </c>
      <c r="AU7" s="121">
        <v>5</v>
      </c>
      <c r="AV7" s="121">
        <v>1</v>
      </c>
      <c r="AW7" s="121">
        <v>1</v>
      </c>
      <c r="AX7" s="121">
        <v>1</v>
      </c>
      <c r="AY7" s="121">
        <v>1</v>
      </c>
      <c r="AZ7" s="121">
        <v>5</v>
      </c>
      <c r="BA7" s="121">
        <v>1</v>
      </c>
      <c r="BB7" s="121">
        <v>3</v>
      </c>
      <c r="BC7" s="121">
        <v>1</v>
      </c>
      <c r="BD7" s="121">
        <v>1</v>
      </c>
      <c r="BE7" s="121">
        <v>0</v>
      </c>
      <c r="BF7" s="121">
        <v>0</v>
      </c>
      <c r="BG7" s="121">
        <v>0</v>
      </c>
      <c r="BH7" s="121">
        <v>0</v>
      </c>
      <c r="BI7" s="121">
        <v>0</v>
      </c>
      <c r="BJ7" s="121">
        <v>0</v>
      </c>
      <c r="BK7" s="121">
        <v>0</v>
      </c>
      <c r="BL7" s="121">
        <v>0</v>
      </c>
      <c r="BM7" s="121">
        <v>0</v>
      </c>
      <c r="BN7" s="121">
        <v>0</v>
      </c>
      <c r="BO7" s="121">
        <v>0</v>
      </c>
      <c r="BP7" s="121">
        <v>0</v>
      </c>
      <c r="BQ7" s="121">
        <v>0</v>
      </c>
      <c r="BR7" s="121">
        <v>0</v>
      </c>
      <c r="BS7" s="121">
        <v>0</v>
      </c>
      <c r="BT7" s="121">
        <v>0</v>
      </c>
      <c r="BU7" s="121">
        <v>0</v>
      </c>
      <c r="BV7" s="121">
        <v>0</v>
      </c>
      <c r="BW7" s="127" t="s">
        <v>247</v>
      </c>
      <c r="BX7" s="127" t="s">
        <v>247</v>
      </c>
      <c r="BY7" s="127" t="s">
        <v>247</v>
      </c>
      <c r="BZ7" s="127" t="s">
        <v>247</v>
      </c>
      <c r="CA7" s="127" t="s">
        <v>247</v>
      </c>
      <c r="CB7" s="127" t="s">
        <v>286</v>
      </c>
      <c r="CC7" s="127" t="s">
        <v>286</v>
      </c>
      <c r="CD7" s="127" t="s">
        <v>247</v>
      </c>
      <c r="CE7" s="127" t="s">
        <v>247</v>
      </c>
      <c r="CF7" s="127" t="s">
        <v>247</v>
      </c>
      <c r="CG7" s="127" t="s">
        <v>247</v>
      </c>
      <c r="CH7" s="127" t="s">
        <v>247</v>
      </c>
      <c r="CI7" s="127">
        <v>0</v>
      </c>
      <c r="CJ7" s="127">
        <v>0</v>
      </c>
      <c r="CK7" s="127">
        <v>0</v>
      </c>
      <c r="CL7" s="127">
        <v>0</v>
      </c>
      <c r="CM7" s="127">
        <v>0</v>
      </c>
      <c r="CN7" s="127">
        <v>0</v>
      </c>
      <c r="CO7" s="127">
        <v>0</v>
      </c>
      <c r="CP7" s="127">
        <v>0</v>
      </c>
      <c r="CQ7" s="127">
        <v>0</v>
      </c>
      <c r="CR7" s="127">
        <v>0</v>
      </c>
      <c r="CS7" s="127">
        <v>0</v>
      </c>
      <c r="CT7" s="127">
        <v>0</v>
      </c>
      <c r="CU7" s="127">
        <v>0</v>
      </c>
      <c r="CV7" s="127">
        <v>0</v>
      </c>
      <c r="CW7" s="127">
        <v>0</v>
      </c>
      <c r="CX7" s="127">
        <v>0</v>
      </c>
      <c r="CY7" s="127">
        <v>0</v>
      </c>
      <c r="CZ7" s="127">
        <v>0</v>
      </c>
      <c r="DA7" s="144" t="s">
        <v>477</v>
      </c>
      <c r="DB7" s="92" t="s">
        <v>471</v>
      </c>
      <c r="DC7" s="133">
        <f t="shared" ref="DC7:DC16" si="6">IF(DB7=$DC$4,IF($DC$1=B7,A7,0),0)</f>
        <v>2</v>
      </c>
      <c r="DE7" s="90">
        <v>2</v>
      </c>
      <c r="DF7" s="142">
        <f t="shared" ref="DF7:DF42" si="7">IFERROR(LARGE($DC$6:$DC$1000,DE7),0)</f>
        <v>11</v>
      </c>
      <c r="DG7" s="142" t="str">
        <f t="shared" ref="DG7:DG42" si="8">IF(DF7=0,0,INDEX($C$6:$C$45,MATCH($DF7,$DC$6:$DC$1000,0)))</f>
        <v>爱妻3号</v>
      </c>
      <c r="DH7" s="145">
        <f t="shared" ref="DH7:DH35" si="9">SUMPRODUCT(($C$6:$C$1000=$DH$5)*($O$5:$AR$5=ROW(A2))*$AS$6:$BV$1000)</f>
        <v>0</v>
      </c>
      <c r="DI7" s="170">
        <f>IF($DH$5=0,0,INDEX(BX$6:BX$1000,MATCH($DH$5,$C$6:$C$1000,0)))</f>
        <v>0</v>
      </c>
      <c r="DJ7" s="171">
        <f t="shared" ref="DJ7:DJ35" si="10">SUMPRODUCT(($C$6:$C$1000=$DH$5)*($O$5:$AR$5=ROW(A2))*$O$6:$AR$1000)</f>
        <v>0</v>
      </c>
      <c r="DK7" s="172">
        <f t="shared" ref="DK7:DK35" si="11">DI7</f>
        <v>0</v>
      </c>
      <c r="DL7" s="173">
        <f>IF($DJ7=0,0,INDEX(产品数据库!$C:$C,MATCH($DJ7,产品数据库!$A:$A,0)))</f>
        <v>0</v>
      </c>
      <c r="DM7" s="174">
        <f t="shared" ref="DM7:DM35" si="12">DH7</f>
        <v>0</v>
      </c>
      <c r="DO7" s="90">
        <f t="shared" si="4"/>
        <v>0</v>
      </c>
      <c r="DQ7" s="159">
        <f>IF($DT7=0,0,INDEX(产品数据库!A:A,MATCH($DT7,产品数据库!$C:$C,0)))</f>
        <v>0</v>
      </c>
      <c r="DR7" s="90">
        <f t="shared" ref="DR7:DR35" si="13">LENB(DT7)</f>
        <v>0</v>
      </c>
      <c r="DS7" s="206"/>
      <c r="DT7" s="207"/>
      <c r="DU7" s="208"/>
      <c r="DV7" s="209">
        <f>IF($DT7=0,0,INDEX(产品数据库!E:E,MATCH($DT7,产品数据库!$C:$C,0))*DU7)</f>
        <v>0</v>
      </c>
      <c r="DW7" s="210">
        <f>IF($DT7=0,0,INDEX(产品数据库!G:G,MATCH($DT7,产品数据库!$C:$C,0))*DU7)</f>
        <v>0</v>
      </c>
      <c r="DX7" s="211">
        <f>IF($DT7=0,0,INDEX(产品数据库!H:H,MATCH($DT7,产品数据库!$C:$C,0))*DU7)</f>
        <v>0</v>
      </c>
      <c r="DY7" s="1109">
        <f t="shared" ref="DY7:DY35" si="14">IF(DT7=0,0,(DS7&amp;" "&amp;DT7&amp;REPT(" ",$DR$5-DR7)&amp;""&amp;DU7&amp;REPT(" ",2-LEN(DU7))&amp;EA7&amp;REPT(" ",2-LENB(EA7))&amp;" | "&amp;DV7&amp;REPT(" ",7-LEN(DV7))&amp;DW7&amp;REPT(" ",5-LEN(DW7))&amp;"| "&amp;DX7))</f>
        <v>0</v>
      </c>
      <c r="DZ7" s="1110"/>
      <c r="EA7" s="226">
        <f>IF($DT7=0,0,INDEX(产品数据库!D:D,MATCH($DT7,产品数据库!$C:$C,0)))</f>
        <v>0</v>
      </c>
      <c r="EB7" s="93">
        <f t="shared" si="5"/>
        <v>0</v>
      </c>
    </row>
    <row r="8" spans="1:139">
      <c r="A8" s="90">
        <v>3</v>
      </c>
      <c r="B8" s="105" t="s">
        <v>114</v>
      </c>
      <c r="C8" s="106" t="s">
        <v>376</v>
      </c>
      <c r="D8" s="107">
        <v>5600</v>
      </c>
      <c r="E8" s="106">
        <v>1600</v>
      </c>
      <c r="F8" s="106">
        <v>1680</v>
      </c>
      <c r="G8" s="106">
        <v>3920</v>
      </c>
      <c r="H8" s="106">
        <v>580</v>
      </c>
      <c r="I8" s="106">
        <v>0</v>
      </c>
      <c r="J8" s="106">
        <v>0</v>
      </c>
      <c r="K8" s="106">
        <v>580</v>
      </c>
      <c r="L8" s="106">
        <v>3340</v>
      </c>
      <c r="M8" s="106" t="s">
        <v>113</v>
      </c>
      <c r="N8" s="106" t="s">
        <v>475</v>
      </c>
      <c r="O8" s="116">
        <v>3</v>
      </c>
      <c r="P8" s="116">
        <v>3</v>
      </c>
      <c r="Q8" s="116">
        <v>4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21">
        <v>2</v>
      </c>
      <c r="AT8" s="121">
        <v>2</v>
      </c>
      <c r="AU8" s="121">
        <v>5</v>
      </c>
      <c r="AV8" s="121">
        <v>0</v>
      </c>
      <c r="AW8" s="121">
        <v>0</v>
      </c>
      <c r="AX8" s="121">
        <v>0</v>
      </c>
      <c r="AY8" s="121">
        <v>0</v>
      </c>
      <c r="AZ8" s="121">
        <v>0</v>
      </c>
      <c r="BA8" s="121">
        <v>0</v>
      </c>
      <c r="BB8" s="121">
        <v>0</v>
      </c>
      <c r="BC8" s="121">
        <v>0</v>
      </c>
      <c r="BD8" s="121">
        <v>0</v>
      </c>
      <c r="BE8" s="121">
        <v>0</v>
      </c>
      <c r="BF8" s="121">
        <v>0</v>
      </c>
      <c r="BG8" s="121">
        <v>0</v>
      </c>
      <c r="BH8" s="121">
        <v>0</v>
      </c>
      <c r="BI8" s="121">
        <v>0</v>
      </c>
      <c r="BJ8" s="121">
        <v>0</v>
      </c>
      <c r="BK8" s="121">
        <v>0</v>
      </c>
      <c r="BL8" s="121">
        <v>0</v>
      </c>
      <c r="BM8" s="121">
        <v>0</v>
      </c>
      <c r="BN8" s="121">
        <v>0</v>
      </c>
      <c r="BO8" s="121">
        <v>0</v>
      </c>
      <c r="BP8" s="121">
        <v>0</v>
      </c>
      <c r="BQ8" s="121">
        <v>0</v>
      </c>
      <c r="BR8" s="121">
        <v>0</v>
      </c>
      <c r="BS8" s="121">
        <v>0</v>
      </c>
      <c r="BT8" s="121">
        <v>0</v>
      </c>
      <c r="BU8" s="121">
        <v>0</v>
      </c>
      <c r="BV8" s="121">
        <v>0</v>
      </c>
      <c r="BW8" s="127" t="s">
        <v>247</v>
      </c>
      <c r="BX8" s="127" t="s">
        <v>247</v>
      </c>
      <c r="BY8" s="127" t="s">
        <v>247</v>
      </c>
      <c r="BZ8" s="127" t="s">
        <v>251</v>
      </c>
      <c r="CA8" s="127" t="s">
        <v>251</v>
      </c>
      <c r="CB8" s="127" t="s">
        <v>251</v>
      </c>
      <c r="CC8" s="127" t="s">
        <v>251</v>
      </c>
      <c r="CD8" s="127" t="s">
        <v>251</v>
      </c>
      <c r="CE8" s="127" t="s">
        <v>251</v>
      </c>
      <c r="CF8" s="127" t="s">
        <v>251</v>
      </c>
      <c r="CG8" s="127" t="s">
        <v>251</v>
      </c>
      <c r="CH8" s="127" t="s">
        <v>251</v>
      </c>
      <c r="CI8" s="127" t="s">
        <v>251</v>
      </c>
      <c r="CJ8" s="127" t="s">
        <v>251</v>
      </c>
      <c r="CK8" s="127" t="s">
        <v>251</v>
      </c>
      <c r="CL8" s="127" t="s">
        <v>251</v>
      </c>
      <c r="CM8" s="127" t="s">
        <v>251</v>
      </c>
      <c r="CN8" s="127" t="s">
        <v>251</v>
      </c>
      <c r="CO8" s="127" t="s">
        <v>251</v>
      </c>
      <c r="CP8" s="127" t="s">
        <v>251</v>
      </c>
      <c r="CQ8" s="127">
        <v>0</v>
      </c>
      <c r="CR8" s="127" t="s">
        <v>251</v>
      </c>
      <c r="CS8" s="127" t="s">
        <v>251</v>
      </c>
      <c r="CT8" s="127" t="s">
        <v>251</v>
      </c>
      <c r="CU8" s="127" t="s">
        <v>251</v>
      </c>
      <c r="CV8" s="127" t="s">
        <v>251</v>
      </c>
      <c r="CW8" s="127" t="s">
        <v>251</v>
      </c>
      <c r="CX8" s="127" t="s">
        <v>251</v>
      </c>
      <c r="CY8" s="127" t="s">
        <v>251</v>
      </c>
      <c r="CZ8" s="127" t="s">
        <v>251</v>
      </c>
      <c r="DA8" s="144" t="s">
        <v>478</v>
      </c>
      <c r="DB8" s="92" t="s">
        <v>471</v>
      </c>
      <c r="DC8" s="133">
        <f t="shared" si="6"/>
        <v>3</v>
      </c>
      <c r="DE8" s="90">
        <v>3</v>
      </c>
      <c r="DF8" s="142">
        <f t="shared" si="7"/>
        <v>10</v>
      </c>
      <c r="DG8" s="142" t="str">
        <f t="shared" si="8"/>
        <v>爱妻2号</v>
      </c>
      <c r="DH8" s="145">
        <f t="shared" si="9"/>
        <v>0</v>
      </c>
      <c r="DI8" s="170">
        <f>IF($DH$5=0,0,INDEX(BY$6:BY$1000,MATCH($DH$5,$C$6:$C$1000,0)))</f>
        <v>0</v>
      </c>
      <c r="DJ8" s="171">
        <f t="shared" si="10"/>
        <v>0</v>
      </c>
      <c r="DK8" s="172">
        <f t="shared" si="11"/>
        <v>0</v>
      </c>
      <c r="DL8" s="173">
        <f>IF($DJ8=0,0,INDEX(产品数据库!$C:$C,MATCH($DJ8,产品数据库!$A:$A,0)))</f>
        <v>0</v>
      </c>
      <c r="DM8" s="174">
        <f t="shared" si="12"/>
        <v>0</v>
      </c>
      <c r="DO8" s="90">
        <f t="shared" si="4"/>
        <v>0</v>
      </c>
      <c r="DQ8" s="159">
        <f>IF($DT8=0,0,INDEX(产品数据库!A:A,MATCH($DT8,产品数据库!$C:$C,0)))</f>
        <v>0</v>
      </c>
      <c r="DR8" s="90">
        <f t="shared" si="13"/>
        <v>0</v>
      </c>
      <c r="DS8" s="206"/>
      <c r="DT8" s="207"/>
      <c r="DU8" s="208"/>
      <c r="DV8" s="209">
        <f>IF($DT8=0,0,INDEX(产品数据库!E:E,MATCH($DT8,产品数据库!$C:$C,0))*DU8)</f>
        <v>0</v>
      </c>
      <c r="DW8" s="210">
        <f>IF($DT8=0,0,INDEX(产品数据库!G:G,MATCH($DT8,产品数据库!$C:$C,0))*DU8)</f>
        <v>0</v>
      </c>
      <c r="DX8" s="211">
        <f>IF($DT8=0,0,INDEX(产品数据库!H:H,MATCH($DT8,产品数据库!$C:$C,0))*DU8)</f>
        <v>0</v>
      </c>
      <c r="DY8" s="1109">
        <f t="shared" si="14"/>
        <v>0</v>
      </c>
      <c r="DZ8" s="1110"/>
      <c r="EA8" s="226">
        <f>IF($DT8=0,0,INDEX(产品数据库!D:D,MATCH($DT8,产品数据库!$C:$C,0)))</f>
        <v>0</v>
      </c>
      <c r="EB8" s="93">
        <f t="shared" si="5"/>
        <v>0</v>
      </c>
    </row>
    <row r="9" spans="1:139">
      <c r="A9" s="90">
        <v>4</v>
      </c>
      <c r="B9" s="105" t="s">
        <v>114</v>
      </c>
      <c r="C9" s="106" t="s">
        <v>479</v>
      </c>
      <c r="D9" s="107">
        <v>5600</v>
      </c>
      <c r="E9" s="106">
        <v>100</v>
      </c>
      <c r="F9" s="106">
        <v>1680</v>
      </c>
      <c r="G9" s="106">
        <v>3920</v>
      </c>
      <c r="H9" s="106">
        <v>25</v>
      </c>
      <c r="I9" s="106">
        <v>0</v>
      </c>
      <c r="J9" s="106">
        <v>5</v>
      </c>
      <c r="K9" s="106">
        <v>30</v>
      </c>
      <c r="L9" s="106">
        <v>3890</v>
      </c>
      <c r="M9" s="106" t="s">
        <v>113</v>
      </c>
      <c r="N9" s="106" t="s">
        <v>480</v>
      </c>
      <c r="O9" s="116">
        <v>8</v>
      </c>
      <c r="P9" s="116">
        <v>28</v>
      </c>
      <c r="Q9" s="116">
        <v>28</v>
      </c>
      <c r="R9" s="116">
        <v>28</v>
      </c>
      <c r="S9" s="116">
        <v>11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21">
        <v>0</v>
      </c>
      <c r="AT9" s="121">
        <v>1</v>
      </c>
      <c r="AU9" s="121">
        <v>2</v>
      </c>
      <c r="AV9" s="121">
        <v>2</v>
      </c>
      <c r="AW9" s="121">
        <v>0</v>
      </c>
      <c r="AX9" s="121">
        <v>0</v>
      </c>
      <c r="AY9" s="121">
        <v>0</v>
      </c>
      <c r="AZ9" s="121">
        <v>0</v>
      </c>
      <c r="BA9" s="121">
        <v>0</v>
      </c>
      <c r="BB9" s="121">
        <v>0</v>
      </c>
      <c r="BC9" s="121">
        <v>0</v>
      </c>
      <c r="BD9" s="121">
        <v>0</v>
      </c>
      <c r="BE9" s="121">
        <v>0</v>
      </c>
      <c r="BF9" s="121">
        <v>0</v>
      </c>
      <c r="BG9" s="121">
        <v>0</v>
      </c>
      <c r="BH9" s="121">
        <v>0</v>
      </c>
      <c r="BI9" s="121">
        <v>0</v>
      </c>
      <c r="BJ9" s="121">
        <v>0</v>
      </c>
      <c r="BK9" s="121">
        <v>0</v>
      </c>
      <c r="BL9" s="121">
        <v>0</v>
      </c>
      <c r="BM9" s="121">
        <v>0</v>
      </c>
      <c r="BN9" s="121">
        <v>0</v>
      </c>
      <c r="BO9" s="121">
        <v>0</v>
      </c>
      <c r="BP9" s="121">
        <v>0</v>
      </c>
      <c r="BQ9" s="121">
        <v>0</v>
      </c>
      <c r="BR9" s="121">
        <v>0</v>
      </c>
      <c r="BS9" s="121">
        <v>0</v>
      </c>
      <c r="BT9" s="121">
        <v>0</v>
      </c>
      <c r="BU9" s="121">
        <v>0</v>
      </c>
      <c r="BV9" s="121">
        <v>0</v>
      </c>
      <c r="BW9" s="127" t="s">
        <v>247</v>
      </c>
      <c r="BX9" s="127" t="s">
        <v>286</v>
      </c>
      <c r="BY9" s="127" t="s">
        <v>247</v>
      </c>
      <c r="BZ9" s="127" t="s">
        <v>247</v>
      </c>
      <c r="CA9" s="127" t="s">
        <v>286</v>
      </c>
      <c r="CB9" s="127" t="s">
        <v>251</v>
      </c>
      <c r="CC9" s="127" t="s">
        <v>251</v>
      </c>
      <c r="CD9" s="127" t="s">
        <v>251</v>
      </c>
      <c r="CE9" s="127" t="s">
        <v>251</v>
      </c>
      <c r="CF9" s="127" t="s">
        <v>251</v>
      </c>
      <c r="CG9" s="127" t="s">
        <v>251</v>
      </c>
      <c r="CH9" s="127" t="s">
        <v>251</v>
      </c>
      <c r="CI9" s="127" t="s">
        <v>251</v>
      </c>
      <c r="CJ9" s="127" t="s">
        <v>251</v>
      </c>
      <c r="CK9" s="127" t="s">
        <v>251</v>
      </c>
      <c r="CL9" s="127" t="s">
        <v>251</v>
      </c>
      <c r="CM9" s="127" t="s">
        <v>251</v>
      </c>
      <c r="CN9" s="127" t="s">
        <v>251</v>
      </c>
      <c r="CO9" s="127" t="s">
        <v>251</v>
      </c>
      <c r="CP9" s="127" t="s">
        <v>251</v>
      </c>
      <c r="CQ9" s="127" t="s">
        <v>251</v>
      </c>
      <c r="CR9" s="127" t="s">
        <v>251</v>
      </c>
      <c r="CS9" s="127" t="s">
        <v>251</v>
      </c>
      <c r="CT9" s="127" t="s">
        <v>251</v>
      </c>
      <c r="CU9" s="127" t="s">
        <v>251</v>
      </c>
      <c r="CV9" s="127" t="s">
        <v>251</v>
      </c>
      <c r="CW9" s="127" t="s">
        <v>251</v>
      </c>
      <c r="CX9" s="127" t="s">
        <v>251</v>
      </c>
      <c r="CY9" s="127" t="s">
        <v>251</v>
      </c>
      <c r="CZ9" s="127" t="s">
        <v>251</v>
      </c>
      <c r="DA9" s="144" t="s">
        <v>481</v>
      </c>
      <c r="DB9" s="92" t="s">
        <v>471</v>
      </c>
      <c r="DC9" s="133">
        <f t="shared" si="6"/>
        <v>4</v>
      </c>
      <c r="DE9" s="90">
        <v>4</v>
      </c>
      <c r="DF9" s="142">
        <f t="shared" si="7"/>
        <v>5</v>
      </c>
      <c r="DG9" s="142" t="str">
        <f t="shared" si="8"/>
        <v>HGFHGFH</v>
      </c>
      <c r="DH9" s="145">
        <f t="shared" si="9"/>
        <v>0</v>
      </c>
      <c r="DI9" s="170">
        <f>IF($DH$5=0,0,INDEX(BZ$6:BZ$1000,MATCH($DH$5,$C$6:$C$1000,0)))</f>
        <v>0</v>
      </c>
      <c r="DJ9" s="171">
        <f t="shared" si="10"/>
        <v>0</v>
      </c>
      <c r="DK9" s="172">
        <f t="shared" si="11"/>
        <v>0</v>
      </c>
      <c r="DL9" s="173">
        <f>IF($DJ9=0,0,INDEX(产品数据库!$C:$C,MATCH($DJ9,产品数据库!$A:$A,0)))</f>
        <v>0</v>
      </c>
      <c r="DM9" s="174">
        <f t="shared" si="12"/>
        <v>0</v>
      </c>
      <c r="DO9" s="90">
        <f t="shared" si="4"/>
        <v>0</v>
      </c>
      <c r="DQ9" s="159">
        <f>IF($DT9=0,0,INDEX(产品数据库!A:A,MATCH($DT9,产品数据库!$C:$C,0)))</f>
        <v>0</v>
      </c>
      <c r="DR9" s="90">
        <f t="shared" si="13"/>
        <v>0</v>
      </c>
      <c r="DS9" s="206"/>
      <c r="DT9" s="207"/>
      <c r="DU9" s="208"/>
      <c r="DV9" s="209">
        <f>IF($DT9=0,0,INDEX(产品数据库!E:E,MATCH($DT9,产品数据库!$C:$C,0))*DU9)</f>
        <v>0</v>
      </c>
      <c r="DW9" s="210">
        <f>IF($DT9=0,0,INDEX(产品数据库!G:G,MATCH($DT9,产品数据库!$C:$C,0))*DU9)</f>
        <v>0</v>
      </c>
      <c r="DX9" s="211">
        <f>IF($DT9=0,0,INDEX(产品数据库!H:H,MATCH($DT9,产品数据库!$C:$C,0))*DU9)</f>
        <v>0</v>
      </c>
      <c r="DY9" s="1109">
        <f t="shared" si="14"/>
        <v>0</v>
      </c>
      <c r="DZ9" s="1110"/>
      <c r="EA9" s="226">
        <f>IF($DT9=0,0,INDEX(产品数据库!D:D,MATCH($DT9,产品数据库!$C:$C,0)))</f>
        <v>0</v>
      </c>
      <c r="EB9" s="93">
        <f t="shared" si="5"/>
        <v>0</v>
      </c>
    </row>
    <row r="10" spans="1:139">
      <c r="A10" s="90">
        <v>5</v>
      </c>
      <c r="B10" s="105" t="s">
        <v>114</v>
      </c>
      <c r="C10" s="106" t="s">
        <v>482</v>
      </c>
      <c r="D10" s="107">
        <v>5600</v>
      </c>
      <c r="E10" s="106">
        <v>200</v>
      </c>
      <c r="F10" s="106">
        <v>1680</v>
      </c>
      <c r="G10" s="106">
        <v>3920</v>
      </c>
      <c r="H10" s="106">
        <v>70</v>
      </c>
      <c r="I10" s="106">
        <v>0</v>
      </c>
      <c r="J10" s="106">
        <v>0</v>
      </c>
      <c r="K10" s="106">
        <v>70</v>
      </c>
      <c r="L10" s="106">
        <v>3850</v>
      </c>
      <c r="M10" s="106" t="s">
        <v>113</v>
      </c>
      <c r="N10" s="106" t="s">
        <v>480</v>
      </c>
      <c r="O10" s="116">
        <v>3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21">
        <v>1</v>
      </c>
      <c r="AT10" s="121">
        <v>0</v>
      </c>
      <c r="AU10" s="121">
        <v>0</v>
      </c>
      <c r="AV10" s="121">
        <v>0</v>
      </c>
      <c r="AW10" s="121">
        <v>0</v>
      </c>
      <c r="AX10" s="121">
        <v>0</v>
      </c>
      <c r="AY10" s="121">
        <v>0</v>
      </c>
      <c r="AZ10" s="121">
        <v>0</v>
      </c>
      <c r="BA10" s="121">
        <v>0</v>
      </c>
      <c r="BB10" s="121">
        <v>0</v>
      </c>
      <c r="BC10" s="121">
        <v>0</v>
      </c>
      <c r="BD10" s="121">
        <v>0</v>
      </c>
      <c r="BE10" s="121">
        <v>0</v>
      </c>
      <c r="BF10" s="121">
        <v>0</v>
      </c>
      <c r="BG10" s="121">
        <v>0</v>
      </c>
      <c r="BH10" s="121">
        <v>0</v>
      </c>
      <c r="BI10" s="121">
        <v>0</v>
      </c>
      <c r="BJ10" s="121">
        <v>0</v>
      </c>
      <c r="BK10" s="121">
        <v>0</v>
      </c>
      <c r="BL10" s="121">
        <v>0</v>
      </c>
      <c r="BM10" s="121">
        <v>0</v>
      </c>
      <c r="BN10" s="121">
        <v>0</v>
      </c>
      <c r="BO10" s="121">
        <v>0</v>
      </c>
      <c r="BP10" s="121">
        <v>0</v>
      </c>
      <c r="BQ10" s="121">
        <v>0</v>
      </c>
      <c r="BR10" s="121">
        <v>0</v>
      </c>
      <c r="BS10" s="121">
        <v>0</v>
      </c>
      <c r="BT10" s="121">
        <v>0</v>
      </c>
      <c r="BU10" s="121">
        <v>0</v>
      </c>
      <c r="BV10" s="121">
        <v>0</v>
      </c>
      <c r="BW10" s="127" t="s">
        <v>247</v>
      </c>
      <c r="BX10" s="127" t="s">
        <v>251</v>
      </c>
      <c r="BY10" s="127" t="s">
        <v>251</v>
      </c>
      <c r="BZ10" s="127" t="s">
        <v>251</v>
      </c>
      <c r="CA10" s="127" t="s">
        <v>251</v>
      </c>
      <c r="CB10" s="127" t="s">
        <v>251</v>
      </c>
      <c r="CC10" s="127" t="s">
        <v>251</v>
      </c>
      <c r="CD10" s="127" t="s">
        <v>251</v>
      </c>
      <c r="CE10" s="127" t="s">
        <v>251</v>
      </c>
      <c r="CF10" s="127" t="s">
        <v>251</v>
      </c>
      <c r="CG10" s="127" t="s">
        <v>251</v>
      </c>
      <c r="CH10" s="127" t="s">
        <v>251</v>
      </c>
      <c r="CI10" s="127" t="s">
        <v>251</v>
      </c>
      <c r="CJ10" s="127" t="s">
        <v>251</v>
      </c>
      <c r="CK10" s="127" t="s">
        <v>251</v>
      </c>
      <c r="CL10" s="127" t="s">
        <v>251</v>
      </c>
      <c r="CM10" s="127" t="s">
        <v>251</v>
      </c>
      <c r="CN10" s="127" t="s">
        <v>251</v>
      </c>
      <c r="CO10" s="127" t="s">
        <v>251</v>
      </c>
      <c r="CP10" s="127" t="s">
        <v>251</v>
      </c>
      <c r="CQ10" s="127" t="s">
        <v>251</v>
      </c>
      <c r="CR10" s="127" t="s">
        <v>251</v>
      </c>
      <c r="CS10" s="127" t="s">
        <v>251</v>
      </c>
      <c r="CT10" s="127" t="s">
        <v>251</v>
      </c>
      <c r="CU10" s="127" t="s">
        <v>251</v>
      </c>
      <c r="CV10" s="127" t="s">
        <v>251</v>
      </c>
      <c r="CW10" s="127" t="s">
        <v>251</v>
      </c>
      <c r="CX10" s="127" t="s">
        <v>251</v>
      </c>
      <c r="CY10" s="127" t="s">
        <v>251</v>
      </c>
      <c r="CZ10" s="127" t="s">
        <v>251</v>
      </c>
      <c r="DA10" s="144">
        <v>0</v>
      </c>
      <c r="DB10" s="92" t="s">
        <v>471</v>
      </c>
      <c r="DC10" s="133">
        <f t="shared" si="6"/>
        <v>5</v>
      </c>
      <c r="DE10" s="90">
        <v>5</v>
      </c>
      <c r="DF10" s="142">
        <f t="shared" si="7"/>
        <v>4</v>
      </c>
      <c r="DG10" s="142" t="str">
        <f t="shared" si="8"/>
        <v>SDGFGD</v>
      </c>
      <c r="DH10" s="145">
        <f t="shared" si="9"/>
        <v>0</v>
      </c>
      <c r="DI10" s="170">
        <f>IF($DH$5=0,0,INDEX(CA$6:CA$1000,MATCH($DH$5,$C$6:$C$1000,0)))</f>
        <v>0</v>
      </c>
      <c r="DJ10" s="171">
        <f t="shared" si="10"/>
        <v>0</v>
      </c>
      <c r="DK10" s="172">
        <f t="shared" si="11"/>
        <v>0</v>
      </c>
      <c r="DL10" s="173">
        <f>IF($DJ10=0,0,INDEX(产品数据库!$C:$C,MATCH($DJ10,产品数据库!$A:$A,0)))</f>
        <v>0</v>
      </c>
      <c r="DM10" s="174">
        <f t="shared" si="12"/>
        <v>0</v>
      </c>
      <c r="DO10" s="90">
        <f t="shared" si="4"/>
        <v>0</v>
      </c>
      <c r="DQ10" s="159">
        <f>IF($DT10=0,0,INDEX(产品数据库!A:A,MATCH($DT10,产品数据库!$C:$C,0)))</f>
        <v>0</v>
      </c>
      <c r="DR10" s="90">
        <f t="shared" si="13"/>
        <v>0</v>
      </c>
      <c r="DS10" s="206"/>
      <c r="DT10" s="207"/>
      <c r="DU10" s="208"/>
      <c r="DV10" s="209">
        <f>IF($DT10=0,0,INDEX(产品数据库!E:E,MATCH($DT10,产品数据库!$C:$C,0))*DU10)</f>
        <v>0</v>
      </c>
      <c r="DW10" s="210">
        <f>IF($DT10=0,0,INDEX(产品数据库!G:G,MATCH($DT10,产品数据库!$C:$C,0))*DU10)</f>
        <v>0</v>
      </c>
      <c r="DX10" s="211">
        <f>IF($DT10=0,0,INDEX(产品数据库!H:H,MATCH($DT10,产品数据库!$C:$C,0))*DU10)</f>
        <v>0</v>
      </c>
      <c r="DY10" s="1109">
        <f t="shared" si="14"/>
        <v>0</v>
      </c>
      <c r="DZ10" s="1110"/>
      <c r="EA10" s="226">
        <f>IF($DT10=0,0,INDEX(产品数据库!D:D,MATCH($DT10,产品数据库!$C:$C,0)))</f>
        <v>0</v>
      </c>
      <c r="EB10" s="93">
        <f t="shared" si="5"/>
        <v>0</v>
      </c>
    </row>
    <row r="11" spans="1:139">
      <c r="A11" s="90">
        <v>6</v>
      </c>
      <c r="B11" s="105" t="s">
        <v>194</v>
      </c>
      <c r="C11" s="106" t="s">
        <v>483</v>
      </c>
      <c r="D11" s="107">
        <v>4600</v>
      </c>
      <c r="E11" s="106">
        <v>5340</v>
      </c>
      <c r="F11" s="106">
        <v>1380</v>
      </c>
      <c r="G11" s="106">
        <v>3220</v>
      </c>
      <c r="H11" s="106">
        <v>680</v>
      </c>
      <c r="I11" s="106">
        <v>645</v>
      </c>
      <c r="J11" s="106">
        <v>0</v>
      </c>
      <c r="K11" s="106">
        <v>1325</v>
      </c>
      <c r="L11" s="106">
        <v>1895</v>
      </c>
      <c r="M11" s="106" t="s">
        <v>113</v>
      </c>
      <c r="N11" s="106" t="s">
        <v>480</v>
      </c>
      <c r="O11" s="116">
        <v>3</v>
      </c>
      <c r="P11" s="116">
        <v>4</v>
      </c>
      <c r="Q11" s="116">
        <v>28</v>
      </c>
      <c r="R11" s="116">
        <v>12</v>
      </c>
      <c r="S11" s="116">
        <v>19</v>
      </c>
      <c r="T11" s="116">
        <v>17</v>
      </c>
      <c r="U11" s="116">
        <v>0</v>
      </c>
      <c r="V11" s="116">
        <v>0</v>
      </c>
      <c r="W11" s="116">
        <v>0</v>
      </c>
      <c r="X11" s="116">
        <v>0</v>
      </c>
      <c r="Y11" s="116">
        <v>0</v>
      </c>
      <c r="Z11" s="116">
        <v>0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21">
        <v>4</v>
      </c>
      <c r="AT11" s="121">
        <v>4</v>
      </c>
      <c r="AU11" s="121">
        <v>32</v>
      </c>
      <c r="AV11" s="121">
        <v>1</v>
      </c>
      <c r="AW11" s="121">
        <v>1</v>
      </c>
      <c r="AX11" s="121">
        <v>1</v>
      </c>
      <c r="AY11" s="121">
        <v>0</v>
      </c>
      <c r="AZ11" s="121">
        <v>0</v>
      </c>
      <c r="BA11" s="121">
        <v>0</v>
      </c>
      <c r="BB11" s="121">
        <v>0</v>
      </c>
      <c r="BC11" s="121">
        <v>0</v>
      </c>
      <c r="BD11" s="121">
        <v>0</v>
      </c>
      <c r="BE11" s="121">
        <v>0</v>
      </c>
      <c r="BF11" s="121">
        <v>0</v>
      </c>
      <c r="BG11" s="121">
        <v>0</v>
      </c>
      <c r="BH11" s="121">
        <v>0</v>
      </c>
      <c r="BI11" s="121">
        <v>0</v>
      </c>
      <c r="BJ11" s="121">
        <v>0</v>
      </c>
      <c r="BK11" s="121">
        <v>0</v>
      </c>
      <c r="BL11" s="121">
        <v>0</v>
      </c>
      <c r="BM11" s="121">
        <v>0</v>
      </c>
      <c r="BN11" s="121">
        <v>0</v>
      </c>
      <c r="BO11" s="121">
        <v>0</v>
      </c>
      <c r="BP11" s="121">
        <v>0</v>
      </c>
      <c r="BQ11" s="121">
        <v>0</v>
      </c>
      <c r="BR11" s="121">
        <v>0</v>
      </c>
      <c r="BS11" s="121">
        <v>0</v>
      </c>
      <c r="BT11" s="121">
        <v>0</v>
      </c>
      <c r="BU11" s="121">
        <v>0</v>
      </c>
      <c r="BV11" s="121">
        <v>0</v>
      </c>
      <c r="BW11" s="127" t="s">
        <v>247</v>
      </c>
      <c r="BX11" s="127" t="s">
        <v>247</v>
      </c>
      <c r="BY11" s="127" t="s">
        <v>247</v>
      </c>
      <c r="BZ11" s="127" t="s">
        <v>247</v>
      </c>
      <c r="CA11" s="127" t="s">
        <v>247</v>
      </c>
      <c r="CB11" s="127" t="s">
        <v>247</v>
      </c>
      <c r="CC11" s="127" t="s">
        <v>251</v>
      </c>
      <c r="CD11" s="127" t="s">
        <v>251</v>
      </c>
      <c r="CE11" s="127" t="s">
        <v>251</v>
      </c>
      <c r="CF11" s="127" t="s">
        <v>251</v>
      </c>
      <c r="CG11" s="127" t="s">
        <v>251</v>
      </c>
      <c r="CH11" s="127" t="s">
        <v>251</v>
      </c>
      <c r="CI11" s="127" t="s">
        <v>251</v>
      </c>
      <c r="CJ11" s="127" t="s">
        <v>251</v>
      </c>
      <c r="CK11" s="127" t="s">
        <v>251</v>
      </c>
      <c r="CL11" s="127" t="s">
        <v>251</v>
      </c>
      <c r="CM11" s="127" t="s">
        <v>251</v>
      </c>
      <c r="CN11" s="127" t="s">
        <v>251</v>
      </c>
      <c r="CO11" s="127" t="s">
        <v>251</v>
      </c>
      <c r="CP11" s="127" t="s">
        <v>251</v>
      </c>
      <c r="CQ11" s="127">
        <v>0</v>
      </c>
      <c r="CR11" s="127" t="s">
        <v>251</v>
      </c>
      <c r="CS11" s="127" t="s">
        <v>251</v>
      </c>
      <c r="CT11" s="127" t="s">
        <v>251</v>
      </c>
      <c r="CU11" s="127" t="s">
        <v>251</v>
      </c>
      <c r="CV11" s="127" t="s">
        <v>251</v>
      </c>
      <c r="CW11" s="127" t="s">
        <v>251</v>
      </c>
      <c r="CX11" s="127" t="s">
        <v>251</v>
      </c>
      <c r="CY11" s="127" t="s">
        <v>251</v>
      </c>
      <c r="CZ11" s="127" t="s">
        <v>251</v>
      </c>
      <c r="DA11" s="144" t="s">
        <v>484</v>
      </c>
      <c r="DB11" s="92" t="s">
        <v>470</v>
      </c>
      <c r="DC11" s="133">
        <f t="shared" si="6"/>
        <v>0</v>
      </c>
      <c r="DE11" s="90">
        <v>6</v>
      </c>
      <c r="DF11" s="142">
        <f t="shared" si="7"/>
        <v>3</v>
      </c>
      <c r="DG11" s="142" t="str">
        <f t="shared" si="8"/>
        <v>是非法的</v>
      </c>
      <c r="DH11" s="145">
        <f t="shared" si="9"/>
        <v>0</v>
      </c>
      <c r="DI11" s="170">
        <f>IF($DH$5=0,0,INDEX(CB$6:CB$1000,MATCH($DH$5,$C$6:$C$1000,0)))</f>
        <v>0</v>
      </c>
      <c r="DJ11" s="171">
        <f t="shared" si="10"/>
        <v>0</v>
      </c>
      <c r="DK11" s="172">
        <f t="shared" si="11"/>
        <v>0</v>
      </c>
      <c r="DL11" s="173">
        <f>IF($DJ11=0,0,INDEX(产品数据库!$C:$C,MATCH($DJ11,产品数据库!$A:$A,0)))</f>
        <v>0</v>
      </c>
      <c r="DM11" s="174">
        <f t="shared" si="12"/>
        <v>0</v>
      </c>
      <c r="DO11" s="90">
        <f t="shared" si="4"/>
        <v>0</v>
      </c>
      <c r="DQ11" s="159">
        <f>IF($DT11=0,0,INDEX(产品数据库!A:A,MATCH($DT11,产品数据库!$C:$C,0)))</f>
        <v>0</v>
      </c>
      <c r="DR11" s="90">
        <f t="shared" si="13"/>
        <v>0</v>
      </c>
      <c r="DS11" s="206"/>
      <c r="DT11" s="207"/>
      <c r="DU11" s="208"/>
      <c r="DV11" s="209">
        <f>IF($DT11=0,0,INDEX(产品数据库!E:E,MATCH($DT11,产品数据库!$C:$C,0))*DU11)</f>
        <v>0</v>
      </c>
      <c r="DW11" s="210">
        <f>IF($DT11=0,0,INDEX(产品数据库!G:G,MATCH($DT11,产品数据库!$C:$C,0))*DU11)</f>
        <v>0</v>
      </c>
      <c r="DX11" s="211">
        <f>IF($DT11=0,0,INDEX(产品数据库!H:H,MATCH($DT11,产品数据库!$C:$C,0))*DU11)</f>
        <v>0</v>
      </c>
      <c r="DY11" s="1109">
        <f t="shared" si="14"/>
        <v>0</v>
      </c>
      <c r="DZ11" s="1110"/>
      <c r="EA11" s="226">
        <f>IF($DT11=0,0,INDEX(产品数据库!D:D,MATCH($DT11,产品数据库!$C:$C,0)))</f>
        <v>0</v>
      </c>
      <c r="EB11" s="93">
        <f t="shared" si="5"/>
        <v>0</v>
      </c>
    </row>
    <row r="12" spans="1:139">
      <c r="A12" s="90">
        <v>7</v>
      </c>
      <c r="B12" s="105" t="s">
        <v>194</v>
      </c>
      <c r="C12" s="106" t="s">
        <v>204</v>
      </c>
      <c r="D12" s="107">
        <v>890</v>
      </c>
      <c r="E12" s="106">
        <v>360</v>
      </c>
      <c r="F12" s="106">
        <v>267</v>
      </c>
      <c r="G12" s="106">
        <v>623</v>
      </c>
      <c r="H12" s="106">
        <v>130</v>
      </c>
      <c r="I12" s="106">
        <v>0</v>
      </c>
      <c r="J12" s="106">
        <v>0</v>
      </c>
      <c r="K12" s="106">
        <v>130</v>
      </c>
      <c r="L12" s="106">
        <v>493</v>
      </c>
      <c r="M12" s="106" t="s">
        <v>113</v>
      </c>
      <c r="N12" s="106" t="s">
        <v>480</v>
      </c>
      <c r="O12" s="116">
        <v>3</v>
      </c>
      <c r="P12" s="116">
        <v>4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21">
        <v>1</v>
      </c>
      <c r="AT12" s="121">
        <v>1</v>
      </c>
      <c r="AU12" s="121">
        <v>0</v>
      </c>
      <c r="AV12" s="121">
        <v>0</v>
      </c>
      <c r="AW12" s="121">
        <v>0</v>
      </c>
      <c r="AX12" s="121">
        <v>0</v>
      </c>
      <c r="AY12" s="121">
        <v>0</v>
      </c>
      <c r="AZ12" s="121">
        <v>0</v>
      </c>
      <c r="BA12" s="121">
        <v>0</v>
      </c>
      <c r="BB12" s="121">
        <v>0</v>
      </c>
      <c r="BC12" s="121">
        <v>0</v>
      </c>
      <c r="BD12" s="121">
        <v>0</v>
      </c>
      <c r="BE12" s="121">
        <v>0</v>
      </c>
      <c r="BF12" s="121">
        <v>0</v>
      </c>
      <c r="BG12" s="121">
        <v>0</v>
      </c>
      <c r="BH12" s="121">
        <v>0</v>
      </c>
      <c r="BI12" s="121">
        <v>0</v>
      </c>
      <c r="BJ12" s="121">
        <v>0</v>
      </c>
      <c r="BK12" s="121">
        <v>0</v>
      </c>
      <c r="BL12" s="121">
        <v>0</v>
      </c>
      <c r="BM12" s="121">
        <v>0</v>
      </c>
      <c r="BN12" s="121">
        <v>0</v>
      </c>
      <c r="BO12" s="121">
        <v>0</v>
      </c>
      <c r="BP12" s="121">
        <v>0</v>
      </c>
      <c r="BQ12" s="121">
        <v>0</v>
      </c>
      <c r="BR12" s="121">
        <v>0</v>
      </c>
      <c r="BS12" s="121">
        <v>0</v>
      </c>
      <c r="BT12" s="121">
        <v>0</v>
      </c>
      <c r="BU12" s="121">
        <v>0</v>
      </c>
      <c r="BV12" s="121">
        <v>0</v>
      </c>
      <c r="BW12" s="127" t="s">
        <v>247</v>
      </c>
      <c r="BX12" s="127" t="s">
        <v>247</v>
      </c>
      <c r="BY12" s="127" t="s">
        <v>251</v>
      </c>
      <c r="BZ12" s="127" t="s">
        <v>251</v>
      </c>
      <c r="CA12" s="127" t="s">
        <v>251</v>
      </c>
      <c r="CB12" s="127" t="s">
        <v>251</v>
      </c>
      <c r="CC12" s="127" t="s">
        <v>251</v>
      </c>
      <c r="CD12" s="127" t="s">
        <v>251</v>
      </c>
      <c r="CE12" s="127" t="s">
        <v>251</v>
      </c>
      <c r="CF12" s="127" t="s">
        <v>251</v>
      </c>
      <c r="CG12" s="127" t="s">
        <v>251</v>
      </c>
      <c r="CH12" s="127" t="s">
        <v>251</v>
      </c>
      <c r="CI12" s="127" t="s">
        <v>251</v>
      </c>
      <c r="CJ12" s="127" t="s">
        <v>251</v>
      </c>
      <c r="CK12" s="127" t="s">
        <v>251</v>
      </c>
      <c r="CL12" s="127" t="s">
        <v>251</v>
      </c>
      <c r="CM12" s="127" t="s">
        <v>251</v>
      </c>
      <c r="CN12" s="127" t="s">
        <v>251</v>
      </c>
      <c r="CO12" s="127" t="s">
        <v>251</v>
      </c>
      <c r="CP12" s="127" t="s">
        <v>251</v>
      </c>
      <c r="CQ12" s="127">
        <v>0</v>
      </c>
      <c r="CR12" s="127" t="s">
        <v>251</v>
      </c>
      <c r="CS12" s="127" t="s">
        <v>251</v>
      </c>
      <c r="CT12" s="127" t="s">
        <v>251</v>
      </c>
      <c r="CU12" s="127" t="s">
        <v>251</v>
      </c>
      <c r="CV12" s="127" t="s">
        <v>251</v>
      </c>
      <c r="CW12" s="127" t="s">
        <v>251</v>
      </c>
      <c r="CX12" s="127" t="s">
        <v>251</v>
      </c>
      <c r="CY12" s="127" t="s">
        <v>251</v>
      </c>
      <c r="CZ12" s="127" t="s">
        <v>251</v>
      </c>
      <c r="DA12" s="144">
        <v>0</v>
      </c>
      <c r="DB12" s="92" t="s">
        <v>470</v>
      </c>
      <c r="DC12" s="133">
        <f t="shared" si="6"/>
        <v>0</v>
      </c>
      <c r="DE12" s="90">
        <v>7</v>
      </c>
      <c r="DF12" s="142">
        <f t="shared" si="7"/>
        <v>2</v>
      </c>
      <c r="DG12" s="142" t="str">
        <f t="shared" si="8"/>
        <v>公司的风格</v>
      </c>
      <c r="DH12" s="145">
        <f t="shared" si="9"/>
        <v>0</v>
      </c>
      <c r="DI12" s="170">
        <f>IF($DH$5=0,0,INDEX(CC$6:CC$1000,MATCH($DH$5,$C$6:$C$1000,0)))</f>
        <v>0</v>
      </c>
      <c r="DJ12" s="171">
        <f t="shared" si="10"/>
        <v>0</v>
      </c>
      <c r="DK12" s="172">
        <f t="shared" si="11"/>
        <v>0</v>
      </c>
      <c r="DL12" s="173">
        <f>IF($DJ12=0,0,INDEX(产品数据库!$C:$C,MATCH($DJ12,产品数据库!$A:$A,0)))</f>
        <v>0</v>
      </c>
      <c r="DM12" s="174">
        <f t="shared" si="12"/>
        <v>0</v>
      </c>
      <c r="DO12" s="90">
        <f t="shared" si="4"/>
        <v>0</v>
      </c>
      <c r="DQ12" s="159">
        <f>IF($DT12=0,0,INDEX(产品数据库!A:A,MATCH($DT12,产品数据库!$C:$C,0)))</f>
        <v>0</v>
      </c>
      <c r="DR12" s="90">
        <f t="shared" si="13"/>
        <v>0</v>
      </c>
      <c r="DS12" s="206"/>
      <c r="DT12" s="207"/>
      <c r="DU12" s="208"/>
      <c r="DV12" s="209">
        <f>IF($DT12=0,0,INDEX(产品数据库!E:E,MATCH($DT12,产品数据库!$C:$C,0))*DU12)</f>
        <v>0</v>
      </c>
      <c r="DW12" s="210">
        <f>IF($DT12=0,0,INDEX(产品数据库!G:G,MATCH($DT12,产品数据库!$C:$C,0))*DU12)</f>
        <v>0</v>
      </c>
      <c r="DX12" s="211">
        <f>IF($DT12=0,0,INDEX(产品数据库!H:H,MATCH($DT12,产品数据库!$C:$C,0))*DU12)</f>
        <v>0</v>
      </c>
      <c r="DY12" s="1109">
        <f t="shared" si="14"/>
        <v>0</v>
      </c>
      <c r="DZ12" s="1110"/>
      <c r="EA12" s="226">
        <f>IF($DT12=0,0,INDEX(产品数据库!D:D,MATCH($DT12,产品数据库!$C:$C,0)))</f>
        <v>0</v>
      </c>
      <c r="EB12" s="93">
        <f t="shared" si="5"/>
        <v>0</v>
      </c>
    </row>
    <row r="13" spans="1:139">
      <c r="A13" s="90">
        <v>8</v>
      </c>
      <c r="B13" s="105" t="s">
        <v>114</v>
      </c>
      <c r="C13" s="106" t="s">
        <v>485</v>
      </c>
      <c r="D13" s="107">
        <v>5600</v>
      </c>
      <c r="E13" s="106">
        <v>0</v>
      </c>
      <c r="F13" s="106">
        <v>1680</v>
      </c>
      <c r="G13" s="106">
        <v>3920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 t="s">
        <v>113</v>
      </c>
      <c r="N13" s="106" t="s">
        <v>480</v>
      </c>
      <c r="O13" s="116">
        <v>0</v>
      </c>
      <c r="P13" s="116">
        <v>0</v>
      </c>
      <c r="Q13" s="116">
        <v>0</v>
      </c>
      <c r="R13" s="116">
        <v>0</v>
      </c>
      <c r="S13" s="116">
        <v>0</v>
      </c>
      <c r="T13" s="116">
        <v>0</v>
      </c>
      <c r="U13" s="116">
        <v>0</v>
      </c>
      <c r="V13" s="116">
        <v>0</v>
      </c>
      <c r="W13" s="116">
        <v>0</v>
      </c>
      <c r="X13" s="116">
        <v>0</v>
      </c>
      <c r="Y13" s="116">
        <v>0</v>
      </c>
      <c r="Z13" s="116">
        <v>0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21">
        <v>0</v>
      </c>
      <c r="AT13" s="121">
        <v>0</v>
      </c>
      <c r="AU13" s="121">
        <v>0</v>
      </c>
      <c r="AV13" s="121">
        <v>0</v>
      </c>
      <c r="AW13" s="121">
        <v>0</v>
      </c>
      <c r="AX13" s="121">
        <v>0</v>
      </c>
      <c r="AY13" s="121">
        <v>0</v>
      </c>
      <c r="AZ13" s="121">
        <v>0</v>
      </c>
      <c r="BA13" s="121">
        <v>0</v>
      </c>
      <c r="BB13" s="121">
        <v>0</v>
      </c>
      <c r="BC13" s="121">
        <v>0</v>
      </c>
      <c r="BD13" s="121">
        <v>0</v>
      </c>
      <c r="BE13" s="121">
        <v>0</v>
      </c>
      <c r="BF13" s="121">
        <v>0</v>
      </c>
      <c r="BG13" s="121">
        <v>0</v>
      </c>
      <c r="BH13" s="121">
        <v>0</v>
      </c>
      <c r="BI13" s="121">
        <v>0</v>
      </c>
      <c r="BJ13" s="121">
        <v>0</v>
      </c>
      <c r="BK13" s="121">
        <v>0</v>
      </c>
      <c r="BL13" s="121">
        <v>0</v>
      </c>
      <c r="BM13" s="121">
        <v>0</v>
      </c>
      <c r="BN13" s="121">
        <v>0</v>
      </c>
      <c r="BO13" s="121">
        <v>0</v>
      </c>
      <c r="BP13" s="121">
        <v>0</v>
      </c>
      <c r="BQ13" s="121">
        <v>0</v>
      </c>
      <c r="BR13" s="121">
        <v>0</v>
      </c>
      <c r="BS13" s="121">
        <v>0</v>
      </c>
      <c r="BT13" s="121">
        <v>0</v>
      </c>
      <c r="BU13" s="121">
        <v>0</v>
      </c>
      <c r="BV13" s="121">
        <v>0</v>
      </c>
      <c r="BW13" s="127" t="s">
        <v>251</v>
      </c>
      <c r="BX13" s="127" t="s">
        <v>251</v>
      </c>
      <c r="BY13" s="127" t="s">
        <v>251</v>
      </c>
      <c r="BZ13" s="127" t="s">
        <v>251</v>
      </c>
      <c r="CA13" s="127" t="s">
        <v>251</v>
      </c>
      <c r="CB13" s="127" t="s">
        <v>251</v>
      </c>
      <c r="CC13" s="127" t="s">
        <v>251</v>
      </c>
      <c r="CD13" s="127" t="s">
        <v>251</v>
      </c>
      <c r="CE13" s="127" t="s">
        <v>251</v>
      </c>
      <c r="CF13" s="127" t="s">
        <v>251</v>
      </c>
      <c r="CG13" s="127" t="s">
        <v>251</v>
      </c>
      <c r="CH13" s="127" t="s">
        <v>251</v>
      </c>
      <c r="CI13" s="127" t="s">
        <v>251</v>
      </c>
      <c r="CJ13" s="127" t="s">
        <v>251</v>
      </c>
      <c r="CK13" s="127" t="s">
        <v>251</v>
      </c>
      <c r="CL13" s="127" t="s">
        <v>251</v>
      </c>
      <c r="CM13" s="127" t="s">
        <v>251</v>
      </c>
      <c r="CN13" s="127" t="s">
        <v>251</v>
      </c>
      <c r="CO13" s="127" t="s">
        <v>251</v>
      </c>
      <c r="CP13" s="127" t="s">
        <v>251</v>
      </c>
      <c r="CQ13" s="127">
        <v>0</v>
      </c>
      <c r="CR13" s="127" t="s">
        <v>251</v>
      </c>
      <c r="CS13" s="127" t="s">
        <v>251</v>
      </c>
      <c r="CT13" s="127" t="s">
        <v>251</v>
      </c>
      <c r="CU13" s="127" t="s">
        <v>251</v>
      </c>
      <c r="CV13" s="127" t="s">
        <v>251</v>
      </c>
      <c r="CW13" s="127" t="s">
        <v>251</v>
      </c>
      <c r="CX13" s="127" t="s">
        <v>251</v>
      </c>
      <c r="CY13" s="127" t="s">
        <v>251</v>
      </c>
      <c r="CZ13" s="127" t="s">
        <v>251</v>
      </c>
      <c r="DA13" s="144" t="s">
        <v>478</v>
      </c>
      <c r="DB13" s="92" t="s">
        <v>470</v>
      </c>
      <c r="DC13" s="133">
        <f t="shared" si="6"/>
        <v>0</v>
      </c>
      <c r="DE13" s="90">
        <v>8</v>
      </c>
      <c r="DF13" s="142">
        <f t="shared" si="7"/>
        <v>1</v>
      </c>
      <c r="DG13" s="142" t="str">
        <f t="shared" si="8"/>
        <v>爱妻1号</v>
      </c>
      <c r="DH13" s="145">
        <f t="shared" si="9"/>
        <v>0</v>
      </c>
      <c r="DI13" s="170">
        <f>IF($DH$5=0,0,INDEX(CD$6:CD$1000,MATCH($DH$5,$C$6:$C$1000,0)))</f>
        <v>0</v>
      </c>
      <c r="DJ13" s="171">
        <f t="shared" si="10"/>
        <v>0</v>
      </c>
      <c r="DK13" s="172">
        <f t="shared" si="11"/>
        <v>0</v>
      </c>
      <c r="DL13" s="173">
        <f>IF($DJ13=0,0,INDEX(产品数据库!$C:$C,MATCH($DJ13,产品数据库!$A:$A,0)))</f>
        <v>0</v>
      </c>
      <c r="DM13" s="174">
        <f t="shared" si="12"/>
        <v>0</v>
      </c>
      <c r="DO13" s="90">
        <f t="shared" si="4"/>
        <v>0</v>
      </c>
      <c r="DQ13" s="159">
        <f>IF($DT13=0,0,INDEX(产品数据库!A:A,MATCH($DT13,产品数据库!$C:$C,0)))</f>
        <v>0</v>
      </c>
      <c r="DR13" s="90">
        <f t="shared" si="13"/>
        <v>0</v>
      </c>
      <c r="DS13" s="206"/>
      <c r="DT13" s="207"/>
      <c r="DU13" s="208"/>
      <c r="DV13" s="209">
        <f>IF($DT13=0,0,INDEX(产品数据库!E:E,MATCH($DT13,产品数据库!$C:$C,0))*DU13)</f>
        <v>0</v>
      </c>
      <c r="DW13" s="210">
        <f>IF($DT13=0,0,INDEX(产品数据库!G:G,MATCH($DT13,产品数据库!$C:$C,0))*DU13)</f>
        <v>0</v>
      </c>
      <c r="DX13" s="211">
        <f>IF($DT13=0,0,INDEX(产品数据库!H:H,MATCH($DT13,产品数据库!$C:$C,0))*DU13)</f>
        <v>0</v>
      </c>
      <c r="DY13" s="1109">
        <f t="shared" si="14"/>
        <v>0</v>
      </c>
      <c r="DZ13" s="1110"/>
      <c r="EA13" s="226">
        <f>IF($DT13=0,0,INDEX(产品数据库!D:D,MATCH($DT13,产品数据库!$C:$C,0)))</f>
        <v>0</v>
      </c>
      <c r="EB13" s="93">
        <f t="shared" si="5"/>
        <v>0</v>
      </c>
    </row>
    <row r="14" spans="1:139">
      <c r="A14" s="90">
        <v>9</v>
      </c>
      <c r="B14" s="105" t="s">
        <v>114</v>
      </c>
      <c r="C14" s="106" t="s">
        <v>486</v>
      </c>
      <c r="D14" s="107">
        <v>4800</v>
      </c>
      <c r="E14" s="106">
        <v>10190</v>
      </c>
      <c r="F14" s="106">
        <v>1440</v>
      </c>
      <c r="G14" s="106">
        <v>3360</v>
      </c>
      <c r="H14" s="106">
        <v>300</v>
      </c>
      <c r="I14" s="106">
        <v>2846</v>
      </c>
      <c r="J14" s="106">
        <v>0</v>
      </c>
      <c r="K14" s="106">
        <v>3146</v>
      </c>
      <c r="L14" s="106">
        <v>214</v>
      </c>
      <c r="M14" s="106" t="s">
        <v>113</v>
      </c>
      <c r="N14" s="106" t="s">
        <v>487</v>
      </c>
      <c r="O14" s="116">
        <v>5</v>
      </c>
      <c r="P14" s="116">
        <v>7</v>
      </c>
      <c r="Q14" s="116">
        <v>4</v>
      </c>
      <c r="R14" s="116">
        <v>4</v>
      </c>
      <c r="S14" s="116">
        <v>12</v>
      </c>
      <c r="T14" s="116">
        <v>13</v>
      </c>
      <c r="U14" s="116">
        <v>23</v>
      </c>
      <c r="V14" s="116">
        <v>24</v>
      </c>
      <c r="W14" s="116">
        <v>12</v>
      </c>
      <c r="X14" s="116">
        <v>13</v>
      </c>
      <c r="Y14" s="116">
        <v>35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22">
        <v>1</v>
      </c>
      <c r="AT14" s="122">
        <v>1</v>
      </c>
      <c r="AU14" s="122">
        <v>4</v>
      </c>
      <c r="AV14" s="122">
        <v>1</v>
      </c>
      <c r="AW14" s="122">
        <v>1</v>
      </c>
      <c r="AX14" s="122">
        <v>1</v>
      </c>
      <c r="AY14" s="122">
        <v>1</v>
      </c>
      <c r="AZ14" s="122">
        <v>1</v>
      </c>
      <c r="BA14" s="122">
        <v>1</v>
      </c>
      <c r="BB14" s="122">
        <v>1</v>
      </c>
      <c r="BC14" s="122">
        <v>1</v>
      </c>
      <c r="BD14" s="121">
        <v>0</v>
      </c>
      <c r="BE14" s="121">
        <v>0</v>
      </c>
      <c r="BF14" s="121">
        <v>0</v>
      </c>
      <c r="BG14" s="121">
        <v>0</v>
      </c>
      <c r="BH14" s="121">
        <v>0</v>
      </c>
      <c r="BI14" s="121">
        <v>0</v>
      </c>
      <c r="BJ14" s="121">
        <v>0</v>
      </c>
      <c r="BK14" s="121">
        <v>0</v>
      </c>
      <c r="BL14" s="121">
        <v>0</v>
      </c>
      <c r="BM14" s="121">
        <v>0</v>
      </c>
      <c r="BN14" s="121">
        <v>0</v>
      </c>
      <c r="BO14" s="121">
        <v>0</v>
      </c>
      <c r="BP14" s="121">
        <v>0</v>
      </c>
      <c r="BQ14" s="121">
        <v>0</v>
      </c>
      <c r="BR14" s="121">
        <v>0</v>
      </c>
      <c r="BS14" s="121">
        <v>0</v>
      </c>
      <c r="BT14" s="121">
        <v>0</v>
      </c>
      <c r="BU14" s="121">
        <v>0</v>
      </c>
      <c r="BV14" s="121">
        <v>0</v>
      </c>
      <c r="BW14" s="127" t="s">
        <v>247</v>
      </c>
      <c r="BX14" s="127" t="s">
        <v>247</v>
      </c>
      <c r="BY14" s="127" t="s">
        <v>247</v>
      </c>
      <c r="BZ14" s="127" t="s">
        <v>247</v>
      </c>
      <c r="CA14" s="127" t="s">
        <v>247</v>
      </c>
      <c r="CB14" s="127" t="s">
        <v>247</v>
      </c>
      <c r="CC14" s="127" t="s">
        <v>247</v>
      </c>
      <c r="CD14" s="127" t="s">
        <v>247</v>
      </c>
      <c r="CE14" s="127" t="s">
        <v>247</v>
      </c>
      <c r="CF14" s="127" t="s">
        <v>247</v>
      </c>
      <c r="CG14" s="127" t="s">
        <v>247</v>
      </c>
      <c r="CH14" s="127">
        <v>0</v>
      </c>
      <c r="CI14" s="127">
        <v>0</v>
      </c>
      <c r="CJ14" s="127">
        <v>0</v>
      </c>
      <c r="CK14" s="127">
        <v>0</v>
      </c>
      <c r="CL14" s="127">
        <v>0</v>
      </c>
      <c r="CM14" s="127">
        <v>0</v>
      </c>
      <c r="CN14" s="127">
        <v>0</v>
      </c>
      <c r="CO14" s="127">
        <v>0</v>
      </c>
      <c r="CP14" s="127">
        <v>0</v>
      </c>
      <c r="CQ14" s="127">
        <v>0</v>
      </c>
      <c r="CR14" s="127">
        <v>0</v>
      </c>
      <c r="CS14" s="127">
        <v>0</v>
      </c>
      <c r="CT14" s="127">
        <v>0</v>
      </c>
      <c r="CU14" s="127">
        <v>0</v>
      </c>
      <c r="CV14" s="127">
        <v>0</v>
      </c>
      <c r="CW14" s="127">
        <v>0</v>
      </c>
      <c r="CX14" s="127">
        <v>0</v>
      </c>
      <c r="CY14" s="127">
        <v>0</v>
      </c>
      <c r="CZ14" s="127">
        <v>0</v>
      </c>
      <c r="DA14" s="144">
        <v>0</v>
      </c>
      <c r="DB14" s="92" t="s">
        <v>470</v>
      </c>
      <c r="DC14" s="133">
        <f t="shared" si="6"/>
        <v>0</v>
      </c>
      <c r="DE14" s="90">
        <v>9</v>
      </c>
      <c r="DF14" s="142">
        <f t="shared" si="7"/>
        <v>0</v>
      </c>
      <c r="DG14" s="142">
        <f t="shared" si="8"/>
        <v>0</v>
      </c>
      <c r="DH14" s="145">
        <f t="shared" si="9"/>
        <v>0</v>
      </c>
      <c r="DI14" s="170">
        <f>IF($DH$5=0,0,INDEX(CE$6:CE$1000,MATCH($DH$5,$C$6:$C$1000,0)))</f>
        <v>0</v>
      </c>
      <c r="DJ14" s="171">
        <f t="shared" si="10"/>
        <v>0</v>
      </c>
      <c r="DK14" s="172">
        <f t="shared" si="11"/>
        <v>0</v>
      </c>
      <c r="DL14" s="173">
        <f>IF($DJ14=0,0,INDEX(产品数据库!$C:$C,MATCH($DJ14,产品数据库!$A:$A,0)))</f>
        <v>0</v>
      </c>
      <c r="DM14" s="174">
        <f t="shared" si="12"/>
        <v>0</v>
      </c>
      <c r="DO14" s="90">
        <f t="shared" si="4"/>
        <v>0</v>
      </c>
      <c r="DQ14" s="159">
        <f>IF($DT14=0,0,INDEX(产品数据库!A:A,MATCH($DT14,产品数据库!$C:$C,0)))</f>
        <v>0</v>
      </c>
      <c r="DR14" s="90">
        <f t="shared" si="13"/>
        <v>0</v>
      </c>
      <c r="DS14" s="206"/>
      <c r="DT14" s="207"/>
      <c r="DU14" s="208"/>
      <c r="DV14" s="209">
        <f>IF($DT14=0,0,INDEX(产品数据库!E:E,MATCH($DT14,产品数据库!$C:$C,0))*DU14)</f>
        <v>0</v>
      </c>
      <c r="DW14" s="210">
        <f>IF($DT14=0,0,INDEX(产品数据库!G:G,MATCH($DT14,产品数据库!$C:$C,0))*DU14)</f>
        <v>0</v>
      </c>
      <c r="DX14" s="211">
        <f>IF($DT14=0,0,INDEX(产品数据库!H:H,MATCH($DT14,产品数据库!$C:$C,0))*DU14)</f>
        <v>0</v>
      </c>
      <c r="DY14" s="1109">
        <f t="shared" si="14"/>
        <v>0</v>
      </c>
      <c r="DZ14" s="1110"/>
      <c r="EA14" s="226">
        <f>IF($DT14=0,0,INDEX(产品数据库!D:D,MATCH($DT14,产品数据库!$C:$C,0)))</f>
        <v>0</v>
      </c>
      <c r="EB14" s="93">
        <f t="shared" si="5"/>
        <v>0</v>
      </c>
    </row>
    <row r="15" spans="1:139">
      <c r="A15" s="90">
        <v>10</v>
      </c>
      <c r="B15" s="105" t="s">
        <v>114</v>
      </c>
      <c r="C15" s="106" t="s">
        <v>488</v>
      </c>
      <c r="D15" s="106">
        <v>4900</v>
      </c>
      <c r="E15" s="106">
        <v>5360</v>
      </c>
      <c r="F15" s="106">
        <v>1470</v>
      </c>
      <c r="G15" s="106">
        <v>3430</v>
      </c>
      <c r="H15" s="106">
        <v>730</v>
      </c>
      <c r="I15" s="106">
        <v>605</v>
      </c>
      <c r="J15" s="106">
        <v>30</v>
      </c>
      <c r="K15" s="106">
        <v>1335</v>
      </c>
      <c r="L15" s="106">
        <v>2095</v>
      </c>
      <c r="M15" s="106" t="s">
        <v>113</v>
      </c>
      <c r="N15" s="106" t="s">
        <v>489</v>
      </c>
      <c r="O15" s="116">
        <v>2</v>
      </c>
      <c r="P15" s="116">
        <v>6</v>
      </c>
      <c r="Q15" s="116">
        <v>1</v>
      </c>
      <c r="R15" s="116">
        <v>33</v>
      </c>
      <c r="S15" s="116">
        <v>4</v>
      </c>
      <c r="T15" s="116">
        <v>3</v>
      </c>
      <c r="U15" s="116">
        <v>28</v>
      </c>
      <c r="V15" s="116">
        <v>12</v>
      </c>
      <c r="W15" s="116">
        <v>24</v>
      </c>
      <c r="X15" s="116">
        <v>7</v>
      </c>
      <c r="Y15" s="116">
        <v>9</v>
      </c>
      <c r="Z15" s="116">
        <v>13</v>
      </c>
      <c r="AA15" s="116">
        <v>0</v>
      </c>
      <c r="AB15" s="116">
        <v>0</v>
      </c>
      <c r="AC15" s="116">
        <v>0</v>
      </c>
      <c r="AD15" s="116">
        <v>0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21">
        <v>2</v>
      </c>
      <c r="AT15" s="121">
        <v>2</v>
      </c>
      <c r="AU15" s="121">
        <v>4</v>
      </c>
      <c r="AV15" s="121">
        <v>1</v>
      </c>
      <c r="AW15" s="121">
        <v>4</v>
      </c>
      <c r="AX15" s="121">
        <v>4</v>
      </c>
      <c r="AY15" s="121">
        <v>40</v>
      </c>
      <c r="AZ15" s="121">
        <v>1</v>
      </c>
      <c r="BA15" s="121">
        <v>1</v>
      </c>
      <c r="BB15" s="121">
        <v>1</v>
      </c>
      <c r="BC15" s="121">
        <v>1</v>
      </c>
      <c r="BD15" s="121">
        <v>1</v>
      </c>
      <c r="BE15" s="121">
        <v>0</v>
      </c>
      <c r="BF15" s="121">
        <v>0</v>
      </c>
      <c r="BG15" s="121">
        <v>0</v>
      </c>
      <c r="BH15" s="121">
        <v>0</v>
      </c>
      <c r="BI15" s="121">
        <v>0</v>
      </c>
      <c r="BJ15" s="121">
        <v>0</v>
      </c>
      <c r="BK15" s="121">
        <v>0</v>
      </c>
      <c r="BL15" s="121">
        <v>0</v>
      </c>
      <c r="BM15" s="121">
        <v>0</v>
      </c>
      <c r="BN15" s="121">
        <v>0</v>
      </c>
      <c r="BO15" s="121">
        <v>0</v>
      </c>
      <c r="BP15" s="121">
        <v>0</v>
      </c>
      <c r="BQ15" s="121">
        <v>0</v>
      </c>
      <c r="BR15" s="121">
        <v>0</v>
      </c>
      <c r="BS15" s="121">
        <v>0</v>
      </c>
      <c r="BT15" s="121">
        <v>0</v>
      </c>
      <c r="BU15" s="121">
        <v>0</v>
      </c>
      <c r="BV15" s="121">
        <v>0</v>
      </c>
      <c r="BW15" s="127" t="s">
        <v>247</v>
      </c>
      <c r="BX15" s="127" t="s">
        <v>247</v>
      </c>
      <c r="BY15" s="127" t="s">
        <v>247</v>
      </c>
      <c r="BZ15" s="127" t="s">
        <v>247</v>
      </c>
      <c r="CA15" s="127" t="s">
        <v>247</v>
      </c>
      <c r="CB15" s="127" t="s">
        <v>247</v>
      </c>
      <c r="CC15" s="127" t="s">
        <v>247</v>
      </c>
      <c r="CD15" s="127" t="s">
        <v>247</v>
      </c>
      <c r="CE15" s="127" t="s">
        <v>247</v>
      </c>
      <c r="CF15" s="127" t="s">
        <v>286</v>
      </c>
      <c r="CG15" s="127" t="s">
        <v>286</v>
      </c>
      <c r="CH15" s="127" t="s">
        <v>247</v>
      </c>
      <c r="CI15" s="127">
        <v>0</v>
      </c>
      <c r="CJ15" s="127">
        <v>0</v>
      </c>
      <c r="CK15" s="127">
        <v>0</v>
      </c>
      <c r="CL15" s="127">
        <v>0</v>
      </c>
      <c r="CM15" s="127">
        <v>0</v>
      </c>
      <c r="CN15" s="127">
        <v>0</v>
      </c>
      <c r="CO15" s="127">
        <v>0</v>
      </c>
      <c r="CP15" s="127">
        <v>0</v>
      </c>
      <c r="CQ15" s="127">
        <v>0</v>
      </c>
      <c r="CR15" s="127">
        <v>0</v>
      </c>
      <c r="CS15" s="127">
        <v>0</v>
      </c>
      <c r="CT15" s="127">
        <v>0</v>
      </c>
      <c r="CU15" s="127">
        <v>0</v>
      </c>
      <c r="CV15" s="127">
        <v>0</v>
      </c>
      <c r="CW15" s="127">
        <v>0</v>
      </c>
      <c r="CX15" s="127">
        <v>0</v>
      </c>
      <c r="CY15" s="127">
        <v>0</v>
      </c>
      <c r="CZ15" s="127">
        <v>0</v>
      </c>
      <c r="DA15" s="144" t="s">
        <v>490</v>
      </c>
      <c r="DB15" s="92" t="s">
        <v>471</v>
      </c>
      <c r="DC15" s="133">
        <f t="shared" si="6"/>
        <v>10</v>
      </c>
      <c r="DE15" s="90">
        <v>10</v>
      </c>
      <c r="DF15" s="142">
        <f t="shared" si="7"/>
        <v>0</v>
      </c>
      <c r="DG15" s="142">
        <f t="shared" si="8"/>
        <v>0</v>
      </c>
      <c r="DH15" s="145">
        <f t="shared" si="9"/>
        <v>0</v>
      </c>
      <c r="DI15" s="170">
        <f>IF($DH$5=0,0,INDEX(CF$6:CF$1000,MATCH($DH$5,$C$6:$C$1000,0)))</f>
        <v>0</v>
      </c>
      <c r="DJ15" s="171">
        <f t="shared" si="10"/>
        <v>0</v>
      </c>
      <c r="DK15" s="172">
        <f t="shared" si="11"/>
        <v>0</v>
      </c>
      <c r="DL15" s="173">
        <f>IF($DJ15=0,0,INDEX(产品数据库!$C:$C,MATCH($DJ15,产品数据库!$A:$A,0)))</f>
        <v>0</v>
      </c>
      <c r="DM15" s="174">
        <f t="shared" si="12"/>
        <v>0</v>
      </c>
      <c r="DO15" s="90">
        <f t="shared" si="4"/>
        <v>0</v>
      </c>
      <c r="DQ15" s="159">
        <f>IF($DT15=0,0,INDEX(产品数据库!A:A,MATCH($DT15,产品数据库!$C:$C,0)))</f>
        <v>0</v>
      </c>
      <c r="DR15" s="90">
        <f t="shared" si="13"/>
        <v>0</v>
      </c>
      <c r="DS15" s="206"/>
      <c r="DT15" s="207"/>
      <c r="DU15" s="208"/>
      <c r="DV15" s="209">
        <f>IF($DT15=0,0,INDEX(产品数据库!E:E,MATCH($DT15,产品数据库!$C:$C,0))*DU15)</f>
        <v>0</v>
      </c>
      <c r="DW15" s="210">
        <f>IF($DT15=0,0,INDEX(产品数据库!G:G,MATCH($DT15,产品数据库!$C:$C,0))*DU15)</f>
        <v>0</v>
      </c>
      <c r="DX15" s="211">
        <f>IF($DT15=0,0,INDEX(产品数据库!H:H,MATCH($DT15,产品数据库!$C:$C,0))*DU15)</f>
        <v>0</v>
      </c>
      <c r="DY15" s="1109">
        <f t="shared" si="14"/>
        <v>0</v>
      </c>
      <c r="DZ15" s="1110"/>
      <c r="EA15" s="226">
        <f>IF($DT15=0,0,INDEX(产品数据库!D:D,MATCH($DT15,产品数据库!$C:$C,0)))</f>
        <v>0</v>
      </c>
      <c r="EB15" s="93">
        <f t="shared" si="5"/>
        <v>0</v>
      </c>
    </row>
    <row r="16" spans="1:139">
      <c r="A16" s="90">
        <v>11</v>
      </c>
      <c r="B16" s="105" t="s">
        <v>114</v>
      </c>
      <c r="C16" s="106" t="s">
        <v>491</v>
      </c>
      <c r="D16" s="106">
        <v>6800</v>
      </c>
      <c r="E16" s="106">
        <v>7370</v>
      </c>
      <c r="F16" s="106">
        <v>2040</v>
      </c>
      <c r="G16" s="106">
        <v>4760</v>
      </c>
      <c r="H16" s="106">
        <v>1120</v>
      </c>
      <c r="I16" s="106">
        <v>778</v>
      </c>
      <c r="J16" s="106">
        <v>155</v>
      </c>
      <c r="K16" s="106">
        <v>1898</v>
      </c>
      <c r="L16" s="106">
        <v>2862</v>
      </c>
      <c r="M16" s="106" t="s">
        <v>201</v>
      </c>
      <c r="N16" s="106" t="s">
        <v>492</v>
      </c>
      <c r="O16" s="116">
        <v>2</v>
      </c>
      <c r="P16" s="116">
        <v>6</v>
      </c>
      <c r="Q16" s="116">
        <v>1</v>
      </c>
      <c r="R16" s="116">
        <v>33</v>
      </c>
      <c r="S16" s="116">
        <v>4</v>
      </c>
      <c r="T16" s="116">
        <v>3</v>
      </c>
      <c r="U16" s="116">
        <v>28</v>
      </c>
      <c r="V16" s="116">
        <v>12</v>
      </c>
      <c r="W16" s="116">
        <v>13</v>
      </c>
      <c r="X16" s="116">
        <v>24</v>
      </c>
      <c r="Y16" s="116">
        <v>23</v>
      </c>
      <c r="Z16" s="116">
        <v>7</v>
      </c>
      <c r="AA16" s="116">
        <v>9</v>
      </c>
      <c r="AB16" s="116">
        <v>18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21">
        <v>2</v>
      </c>
      <c r="AT16" s="121">
        <v>2</v>
      </c>
      <c r="AU16" s="121">
        <v>4</v>
      </c>
      <c r="AV16" s="121">
        <v>40</v>
      </c>
      <c r="AW16" s="121">
        <v>4</v>
      </c>
      <c r="AX16" s="121">
        <v>4</v>
      </c>
      <c r="AY16" s="121">
        <v>40</v>
      </c>
      <c r="AZ16" s="121">
        <v>1</v>
      </c>
      <c r="BA16" s="121">
        <v>1</v>
      </c>
      <c r="BB16" s="121">
        <v>1</v>
      </c>
      <c r="BC16" s="121">
        <v>1</v>
      </c>
      <c r="BD16" s="121">
        <v>1</v>
      </c>
      <c r="BE16" s="121">
        <v>1</v>
      </c>
      <c r="BF16" s="121">
        <v>1</v>
      </c>
      <c r="BG16" s="121">
        <v>0</v>
      </c>
      <c r="BH16" s="121">
        <v>0</v>
      </c>
      <c r="BI16" s="121">
        <v>0</v>
      </c>
      <c r="BJ16" s="121">
        <v>0</v>
      </c>
      <c r="BK16" s="121">
        <v>0</v>
      </c>
      <c r="BL16" s="121">
        <v>0</v>
      </c>
      <c r="BM16" s="121">
        <v>0</v>
      </c>
      <c r="BN16" s="121">
        <v>0</v>
      </c>
      <c r="BO16" s="121">
        <v>0</v>
      </c>
      <c r="BP16" s="121">
        <v>0</v>
      </c>
      <c r="BQ16" s="121">
        <v>0</v>
      </c>
      <c r="BR16" s="121">
        <v>0</v>
      </c>
      <c r="BS16" s="121">
        <v>0</v>
      </c>
      <c r="BT16" s="121">
        <v>0</v>
      </c>
      <c r="BU16" s="121">
        <v>0</v>
      </c>
      <c r="BV16" s="121">
        <v>0</v>
      </c>
      <c r="BW16" s="127" t="s">
        <v>247</v>
      </c>
      <c r="BX16" s="127" t="s">
        <v>247</v>
      </c>
      <c r="BY16" s="127" t="s">
        <v>247</v>
      </c>
      <c r="BZ16" s="127" t="s">
        <v>247</v>
      </c>
      <c r="CA16" s="127" t="s">
        <v>247</v>
      </c>
      <c r="CB16" s="127" t="s">
        <v>247</v>
      </c>
      <c r="CC16" s="127" t="s">
        <v>247</v>
      </c>
      <c r="CD16" s="127" t="s">
        <v>247</v>
      </c>
      <c r="CE16" s="127" t="s">
        <v>247</v>
      </c>
      <c r="CF16" s="127" t="s">
        <v>247</v>
      </c>
      <c r="CG16" s="127" t="s">
        <v>247</v>
      </c>
      <c r="CH16" s="127" t="s">
        <v>286</v>
      </c>
      <c r="CI16" s="127" t="s">
        <v>286</v>
      </c>
      <c r="CJ16" s="127" t="s">
        <v>286</v>
      </c>
      <c r="CK16" s="127">
        <v>0</v>
      </c>
      <c r="CL16" s="127">
        <v>0</v>
      </c>
      <c r="CM16" s="127">
        <v>0</v>
      </c>
      <c r="CN16" s="127">
        <v>0</v>
      </c>
      <c r="CO16" s="127">
        <v>0</v>
      </c>
      <c r="CP16" s="127">
        <v>0</v>
      </c>
      <c r="CQ16" s="127">
        <v>0</v>
      </c>
      <c r="CR16" s="127">
        <v>0</v>
      </c>
      <c r="CS16" s="127">
        <v>0</v>
      </c>
      <c r="CT16" s="127">
        <v>0</v>
      </c>
      <c r="CU16" s="127">
        <v>0</v>
      </c>
      <c r="CV16" s="127">
        <v>0</v>
      </c>
      <c r="CW16" s="127">
        <v>0</v>
      </c>
      <c r="CX16" s="127">
        <v>0</v>
      </c>
      <c r="CY16" s="127">
        <v>0</v>
      </c>
      <c r="CZ16" s="127">
        <v>0</v>
      </c>
      <c r="DA16" s="144">
        <v>0</v>
      </c>
      <c r="DB16" s="92" t="s">
        <v>471</v>
      </c>
      <c r="DC16" s="133">
        <f t="shared" si="6"/>
        <v>11</v>
      </c>
      <c r="DE16" s="90">
        <v>11</v>
      </c>
      <c r="DF16" s="142">
        <f t="shared" si="7"/>
        <v>0</v>
      </c>
      <c r="DG16" s="142">
        <f t="shared" si="8"/>
        <v>0</v>
      </c>
      <c r="DH16" s="145">
        <f t="shared" si="9"/>
        <v>0</v>
      </c>
      <c r="DI16" s="170">
        <f>IF($DH$5=0,0,INDEX(CG$6:CG$1000,MATCH($DH$5,$C$6:$C$1000,0)))</f>
        <v>0</v>
      </c>
      <c r="DJ16" s="171">
        <f t="shared" si="10"/>
        <v>0</v>
      </c>
      <c r="DK16" s="172">
        <f t="shared" si="11"/>
        <v>0</v>
      </c>
      <c r="DL16" s="173">
        <f>IF($DJ16=0,0,INDEX(产品数据库!$C:$C,MATCH($DJ16,产品数据库!$A:$A,0)))</f>
        <v>0</v>
      </c>
      <c r="DM16" s="174">
        <f t="shared" si="12"/>
        <v>0</v>
      </c>
      <c r="DO16" s="90">
        <f t="shared" si="4"/>
        <v>0</v>
      </c>
      <c r="DQ16" s="159">
        <f>IF($DT16=0,0,INDEX(产品数据库!A:A,MATCH($DT16,产品数据库!$C:$C,0)))</f>
        <v>0</v>
      </c>
      <c r="DR16" s="90">
        <f t="shared" si="13"/>
        <v>0</v>
      </c>
      <c r="DS16" s="206"/>
      <c r="DT16" s="207"/>
      <c r="DU16" s="208"/>
      <c r="DV16" s="209">
        <f>IF($DT16=0,0,INDEX(产品数据库!E:E,MATCH($DT16,产品数据库!$C:$C,0))*DU16)</f>
        <v>0</v>
      </c>
      <c r="DW16" s="210">
        <f>IF($DT16=0,0,INDEX(产品数据库!G:G,MATCH($DT16,产品数据库!$C:$C,0))*DU16)</f>
        <v>0</v>
      </c>
      <c r="DX16" s="211">
        <f>IF($DT16=0,0,INDEX(产品数据库!H:H,MATCH($DT16,产品数据库!$C:$C,0))*DU16)</f>
        <v>0</v>
      </c>
      <c r="DY16" s="1109">
        <f t="shared" si="14"/>
        <v>0</v>
      </c>
      <c r="DZ16" s="1110"/>
      <c r="EA16" s="226">
        <f>IF($DT16=0,0,INDEX(产品数据库!D:D,MATCH($DT16,产品数据库!$C:$C,0)))</f>
        <v>0</v>
      </c>
      <c r="EB16" s="93">
        <f t="shared" si="5"/>
        <v>0</v>
      </c>
    </row>
    <row r="17" spans="1:132">
      <c r="A17" s="90">
        <v>12</v>
      </c>
      <c r="B17" s="105" t="s">
        <v>114</v>
      </c>
      <c r="C17" s="106" t="s">
        <v>493</v>
      </c>
      <c r="D17" s="106">
        <v>6800</v>
      </c>
      <c r="E17" s="106">
        <v>7140</v>
      </c>
      <c r="F17" s="106">
        <v>2040</v>
      </c>
      <c r="G17" s="106">
        <v>4760</v>
      </c>
      <c r="H17" s="106">
        <v>1200</v>
      </c>
      <c r="I17" s="106">
        <v>615</v>
      </c>
      <c r="J17" s="106">
        <v>30</v>
      </c>
      <c r="K17" s="106">
        <v>1815</v>
      </c>
      <c r="L17" s="106">
        <v>2945</v>
      </c>
      <c r="M17" s="106" t="s">
        <v>220</v>
      </c>
      <c r="N17" s="106" t="s">
        <v>494</v>
      </c>
      <c r="O17" s="116">
        <v>2</v>
      </c>
      <c r="P17" s="116">
        <v>6</v>
      </c>
      <c r="Q17" s="116">
        <v>4</v>
      </c>
      <c r="R17" s="116">
        <v>3</v>
      </c>
      <c r="S17" s="116">
        <v>8</v>
      </c>
      <c r="T17" s="116">
        <v>28</v>
      </c>
      <c r="U17" s="116">
        <v>12</v>
      </c>
      <c r="V17" s="116">
        <v>13</v>
      </c>
      <c r="W17" s="116">
        <v>24</v>
      </c>
      <c r="X17" s="116">
        <v>7</v>
      </c>
      <c r="Y17" s="116">
        <v>9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21">
        <v>3</v>
      </c>
      <c r="AT17" s="121">
        <v>2</v>
      </c>
      <c r="AU17" s="121">
        <v>5</v>
      </c>
      <c r="AV17" s="121">
        <v>5</v>
      </c>
      <c r="AW17" s="121">
        <v>55</v>
      </c>
      <c r="AX17" s="121">
        <v>55</v>
      </c>
      <c r="AY17" s="121">
        <v>1</v>
      </c>
      <c r="AZ17" s="121">
        <v>1</v>
      </c>
      <c r="BA17" s="121">
        <v>1</v>
      </c>
      <c r="BB17" s="121">
        <v>1</v>
      </c>
      <c r="BC17" s="121">
        <v>1</v>
      </c>
      <c r="BD17" s="121">
        <v>0</v>
      </c>
      <c r="BE17" s="121">
        <v>0</v>
      </c>
      <c r="BF17" s="121">
        <v>0</v>
      </c>
      <c r="BG17" s="121">
        <v>0</v>
      </c>
      <c r="BH17" s="121">
        <v>0</v>
      </c>
      <c r="BI17" s="121">
        <v>0</v>
      </c>
      <c r="BJ17" s="121">
        <v>0</v>
      </c>
      <c r="BK17" s="121">
        <v>0</v>
      </c>
      <c r="BL17" s="121">
        <v>0</v>
      </c>
      <c r="BM17" s="121">
        <v>0</v>
      </c>
      <c r="BN17" s="121">
        <v>0</v>
      </c>
      <c r="BO17" s="121">
        <v>0</v>
      </c>
      <c r="BP17" s="121">
        <v>0</v>
      </c>
      <c r="BQ17" s="121">
        <v>0</v>
      </c>
      <c r="BR17" s="121">
        <v>0</v>
      </c>
      <c r="BS17" s="121">
        <v>0</v>
      </c>
      <c r="BT17" s="121">
        <v>0</v>
      </c>
      <c r="BU17" s="121">
        <v>0</v>
      </c>
      <c r="BV17" s="121">
        <v>0</v>
      </c>
      <c r="BW17" s="127" t="s">
        <v>247</v>
      </c>
      <c r="BX17" s="127" t="s">
        <v>247</v>
      </c>
      <c r="BY17" s="127" t="s">
        <v>247</v>
      </c>
      <c r="BZ17" s="127" t="s">
        <v>247</v>
      </c>
      <c r="CA17" s="127" t="s">
        <v>247</v>
      </c>
      <c r="CB17" s="127" t="s">
        <v>247</v>
      </c>
      <c r="CC17" s="127" t="s">
        <v>247</v>
      </c>
      <c r="CD17" s="127" t="s">
        <v>247</v>
      </c>
      <c r="CE17" s="127" t="s">
        <v>247</v>
      </c>
      <c r="CF17" s="127" t="s">
        <v>286</v>
      </c>
      <c r="CG17" s="127" t="s">
        <v>286</v>
      </c>
      <c r="CH17" s="127">
        <v>0</v>
      </c>
      <c r="CI17" s="127">
        <v>0</v>
      </c>
      <c r="CJ17" s="127">
        <v>0</v>
      </c>
      <c r="CK17" s="127">
        <v>0</v>
      </c>
      <c r="CL17" s="127">
        <v>0</v>
      </c>
      <c r="CM17" s="127">
        <v>0</v>
      </c>
      <c r="CN17" s="127">
        <v>0</v>
      </c>
      <c r="CO17" s="127">
        <v>0</v>
      </c>
      <c r="CP17" s="127">
        <v>0</v>
      </c>
      <c r="CQ17" s="127">
        <v>0</v>
      </c>
      <c r="CR17" s="127">
        <v>0</v>
      </c>
      <c r="CS17" s="127">
        <v>0</v>
      </c>
      <c r="CT17" s="127">
        <v>0</v>
      </c>
      <c r="CU17" s="127">
        <v>0</v>
      </c>
      <c r="CV17" s="127">
        <v>0</v>
      </c>
      <c r="CW17" s="127">
        <v>0</v>
      </c>
      <c r="CX17" s="127">
        <v>0</v>
      </c>
      <c r="CY17" s="127">
        <v>0</v>
      </c>
      <c r="CZ17" s="127">
        <v>0</v>
      </c>
      <c r="DA17" s="144" t="s">
        <v>495</v>
      </c>
      <c r="DB17" s="92" t="s">
        <v>470</v>
      </c>
      <c r="DC17" s="146">
        <f>IF(DB17=$DC$4,IF($DC$1=B17,A17,0),0)</f>
        <v>0</v>
      </c>
      <c r="DE17" s="90">
        <v>12</v>
      </c>
      <c r="DF17" s="142">
        <f t="shared" si="7"/>
        <v>0</v>
      </c>
      <c r="DG17" s="142">
        <f t="shared" si="8"/>
        <v>0</v>
      </c>
      <c r="DH17" s="145">
        <f t="shared" si="9"/>
        <v>0</v>
      </c>
      <c r="DI17" s="170">
        <f>IF($DH$5=0,0,INDEX(CH$6:CH$1000,MATCH($DH$5,$C$6:$C$1000,0)))</f>
        <v>0</v>
      </c>
      <c r="DJ17" s="171">
        <f t="shared" si="10"/>
        <v>0</v>
      </c>
      <c r="DK17" s="172">
        <f t="shared" si="11"/>
        <v>0</v>
      </c>
      <c r="DL17" s="173">
        <f>IF($DJ17=0,0,INDEX(产品数据库!$C:$C,MATCH($DJ17,产品数据库!$A:$A,0)))</f>
        <v>0</v>
      </c>
      <c r="DM17" s="174">
        <f t="shared" si="12"/>
        <v>0</v>
      </c>
      <c r="DO17" s="90">
        <f t="shared" si="4"/>
        <v>0</v>
      </c>
      <c r="DQ17" s="159">
        <f>IF($DT17=0,0,INDEX(产品数据库!A:A,MATCH($DT17,产品数据库!$C:$C,0)))</f>
        <v>0</v>
      </c>
      <c r="DR17" s="90">
        <f t="shared" si="13"/>
        <v>0</v>
      </c>
      <c r="DS17" s="206"/>
      <c r="DT17" s="207"/>
      <c r="DU17" s="208"/>
      <c r="DV17" s="209">
        <f>IF($DT17=0,0,INDEX(产品数据库!E:E,MATCH($DT17,产品数据库!$C:$C,0))*DU17)</f>
        <v>0</v>
      </c>
      <c r="DW17" s="210">
        <f>IF($DT17=0,0,INDEX(产品数据库!G:G,MATCH($DT17,产品数据库!$C:$C,0))*DU17)</f>
        <v>0</v>
      </c>
      <c r="DX17" s="211">
        <f>IF($DT17=0,0,INDEX(产品数据库!H:H,MATCH($DT17,产品数据库!$C:$C,0))*DU17)</f>
        <v>0</v>
      </c>
      <c r="DY17" s="1109">
        <f t="shared" si="14"/>
        <v>0</v>
      </c>
      <c r="DZ17" s="1110"/>
      <c r="EA17" s="226">
        <f>IF($DT17=0,0,INDEX(产品数据库!D:D,MATCH($DT17,产品数据库!$C:$C,0)))</f>
        <v>0</v>
      </c>
      <c r="EB17" s="93">
        <f t="shared" si="5"/>
        <v>0</v>
      </c>
    </row>
    <row r="18" spans="1:132">
      <c r="A18" s="90">
        <v>13</v>
      </c>
      <c r="B18" s="105" t="s">
        <v>114</v>
      </c>
      <c r="C18" s="106" t="s">
        <v>496</v>
      </c>
      <c r="D18" s="106">
        <v>4900</v>
      </c>
      <c r="E18" s="106">
        <v>5525</v>
      </c>
      <c r="F18" s="106">
        <v>1470</v>
      </c>
      <c r="G18" s="106">
        <v>3430</v>
      </c>
      <c r="H18" s="106">
        <v>1010</v>
      </c>
      <c r="I18" s="106">
        <v>451</v>
      </c>
      <c r="J18" s="106">
        <v>0</v>
      </c>
      <c r="K18" s="106">
        <v>1461</v>
      </c>
      <c r="L18" s="106">
        <v>1969</v>
      </c>
      <c r="M18" s="106" t="s">
        <v>113</v>
      </c>
      <c r="N18" s="106" t="s">
        <v>494</v>
      </c>
      <c r="O18" s="116">
        <v>2</v>
      </c>
      <c r="P18" s="116">
        <v>6</v>
      </c>
      <c r="Q18" s="116">
        <v>4</v>
      </c>
      <c r="R18" s="116">
        <v>3</v>
      </c>
      <c r="S18" s="116">
        <v>22</v>
      </c>
      <c r="T18" s="116">
        <v>13</v>
      </c>
      <c r="U18" s="116">
        <v>23</v>
      </c>
      <c r="V18" s="116">
        <v>24</v>
      </c>
      <c r="W18" s="116">
        <v>8</v>
      </c>
      <c r="X18" s="116">
        <v>28</v>
      </c>
      <c r="Y18" s="116">
        <v>7</v>
      </c>
      <c r="Z18" s="116">
        <v>9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21">
        <v>3</v>
      </c>
      <c r="AT18" s="121">
        <v>2</v>
      </c>
      <c r="AU18" s="121">
        <v>5</v>
      </c>
      <c r="AV18" s="121">
        <v>5</v>
      </c>
      <c r="AW18" s="121">
        <v>1</v>
      </c>
      <c r="AX18" s="121">
        <v>1</v>
      </c>
      <c r="AY18" s="121">
        <v>1</v>
      </c>
      <c r="AZ18" s="121">
        <v>1</v>
      </c>
      <c r="BA18" s="121">
        <v>36</v>
      </c>
      <c r="BB18" s="121">
        <v>36</v>
      </c>
      <c r="BC18" s="121">
        <v>1</v>
      </c>
      <c r="BD18" s="121">
        <v>1</v>
      </c>
      <c r="BE18" s="121">
        <v>0</v>
      </c>
      <c r="BF18" s="121">
        <v>0</v>
      </c>
      <c r="BG18" s="121">
        <v>0</v>
      </c>
      <c r="BH18" s="121">
        <v>0</v>
      </c>
      <c r="BI18" s="121">
        <v>0</v>
      </c>
      <c r="BJ18" s="121">
        <v>0</v>
      </c>
      <c r="BK18" s="121">
        <v>0</v>
      </c>
      <c r="BL18" s="121">
        <v>0</v>
      </c>
      <c r="BM18" s="121">
        <v>0</v>
      </c>
      <c r="BN18" s="121">
        <v>0</v>
      </c>
      <c r="BO18" s="121">
        <v>0</v>
      </c>
      <c r="BP18" s="121">
        <v>0</v>
      </c>
      <c r="BQ18" s="121">
        <v>0</v>
      </c>
      <c r="BR18" s="121">
        <v>0</v>
      </c>
      <c r="BS18" s="121">
        <v>0</v>
      </c>
      <c r="BT18" s="121">
        <v>0</v>
      </c>
      <c r="BU18" s="121">
        <v>0</v>
      </c>
      <c r="BV18" s="121">
        <v>0</v>
      </c>
      <c r="BW18" s="127" t="s">
        <v>247</v>
      </c>
      <c r="BX18" s="127" t="s">
        <v>247</v>
      </c>
      <c r="BY18" s="127" t="s">
        <v>247</v>
      </c>
      <c r="BZ18" s="127" t="s">
        <v>247</v>
      </c>
      <c r="CA18" s="127" t="s">
        <v>247</v>
      </c>
      <c r="CB18" s="127" t="s">
        <v>247</v>
      </c>
      <c r="CC18" s="127" t="s">
        <v>247</v>
      </c>
      <c r="CD18" s="127" t="s">
        <v>247</v>
      </c>
      <c r="CE18" s="127" t="s">
        <v>247</v>
      </c>
      <c r="CF18" s="127" t="s">
        <v>247</v>
      </c>
      <c r="CG18" s="127" t="s">
        <v>247</v>
      </c>
      <c r="CH18" s="127" t="s">
        <v>247</v>
      </c>
      <c r="CI18" s="127">
        <v>0</v>
      </c>
      <c r="CJ18" s="127">
        <v>0</v>
      </c>
      <c r="CK18" s="127">
        <v>0</v>
      </c>
      <c r="CL18" s="127">
        <v>0</v>
      </c>
      <c r="CM18" s="127">
        <v>0</v>
      </c>
      <c r="CN18" s="127">
        <v>0</v>
      </c>
      <c r="CO18" s="127">
        <v>0</v>
      </c>
      <c r="CP18" s="127">
        <v>0</v>
      </c>
      <c r="CQ18" s="127">
        <v>0</v>
      </c>
      <c r="CR18" s="127">
        <v>0</v>
      </c>
      <c r="CS18" s="127">
        <v>0</v>
      </c>
      <c r="CT18" s="127">
        <v>0</v>
      </c>
      <c r="CU18" s="127">
        <v>0</v>
      </c>
      <c r="CV18" s="127">
        <v>0</v>
      </c>
      <c r="CW18" s="127">
        <v>0</v>
      </c>
      <c r="CX18" s="127">
        <v>0</v>
      </c>
      <c r="CY18" s="127">
        <v>0</v>
      </c>
      <c r="CZ18" s="127">
        <v>0</v>
      </c>
      <c r="DA18" s="144">
        <v>0</v>
      </c>
      <c r="DB18" s="132" t="s">
        <v>471</v>
      </c>
      <c r="DC18" s="146">
        <f>IF(DB18=$DC$4,IF($DC$1=B18,A18,0),0)</f>
        <v>13</v>
      </c>
      <c r="DE18" s="90">
        <v>13</v>
      </c>
      <c r="DF18" s="142">
        <f t="shared" si="7"/>
        <v>0</v>
      </c>
      <c r="DG18" s="142">
        <f t="shared" si="8"/>
        <v>0</v>
      </c>
      <c r="DH18" s="145">
        <f t="shared" si="9"/>
        <v>0</v>
      </c>
      <c r="DI18" s="170">
        <f>IF($DH$5=0,0,INDEX(CI$6:CI$1000,MATCH($DH$5,$C$6:$C$1000,0)))</f>
        <v>0</v>
      </c>
      <c r="DJ18" s="171">
        <f t="shared" si="10"/>
        <v>0</v>
      </c>
      <c r="DK18" s="172">
        <f t="shared" si="11"/>
        <v>0</v>
      </c>
      <c r="DL18" s="173">
        <f>IF($DJ18=0,0,INDEX(产品数据库!$C:$C,MATCH($DJ18,产品数据库!$A:$A,0)))</f>
        <v>0</v>
      </c>
      <c r="DM18" s="174">
        <f t="shared" si="12"/>
        <v>0</v>
      </c>
      <c r="DO18" s="90">
        <f t="shared" si="4"/>
        <v>0</v>
      </c>
      <c r="DQ18" s="159">
        <f>IF($DT18=0,0,INDEX(产品数据库!A:A,MATCH($DT18,产品数据库!$C:$C,0)))</f>
        <v>0</v>
      </c>
      <c r="DR18" s="90">
        <f t="shared" si="13"/>
        <v>0</v>
      </c>
      <c r="DS18" s="206"/>
      <c r="DT18" s="207"/>
      <c r="DU18" s="208"/>
      <c r="DV18" s="209">
        <f>IF($DT18=0,0,INDEX(产品数据库!E:E,MATCH($DT18,产品数据库!$C:$C,0))*DU18)</f>
        <v>0</v>
      </c>
      <c r="DW18" s="210">
        <f>IF($DT18=0,0,INDEX(产品数据库!G:G,MATCH($DT18,产品数据库!$C:$C,0))*DU18)</f>
        <v>0</v>
      </c>
      <c r="DX18" s="211">
        <f>IF($DT18=0,0,INDEX(产品数据库!H:H,MATCH($DT18,产品数据库!$C:$C,0))*DU18)</f>
        <v>0</v>
      </c>
      <c r="DY18" s="1109">
        <f t="shared" si="14"/>
        <v>0</v>
      </c>
      <c r="DZ18" s="1110"/>
      <c r="EA18" s="226">
        <f>IF($DT18=0,0,INDEX(产品数据库!D:D,MATCH($DT18,产品数据库!$C:$C,0)))</f>
        <v>0</v>
      </c>
      <c r="EB18" s="93">
        <f t="shared" ref="EB18:EB35" si="15">IF(DY18=0,0,IF(DY18=$DZ$4,ROW(A18),0))</f>
        <v>0</v>
      </c>
    </row>
    <row r="19" spans="1:132">
      <c r="A19" s="90">
        <v>14</v>
      </c>
      <c r="B19" s="105" t="s">
        <v>114</v>
      </c>
      <c r="C19" s="106" t="s">
        <v>497</v>
      </c>
      <c r="D19" s="106">
        <v>3900</v>
      </c>
      <c r="E19" s="106">
        <v>6570</v>
      </c>
      <c r="F19" s="106">
        <v>1170</v>
      </c>
      <c r="G19" s="106">
        <v>2730</v>
      </c>
      <c r="H19" s="106">
        <v>1060</v>
      </c>
      <c r="I19" s="106">
        <v>653</v>
      </c>
      <c r="J19" s="106">
        <v>30</v>
      </c>
      <c r="K19" s="106">
        <v>1713</v>
      </c>
      <c r="L19" s="106">
        <v>1017</v>
      </c>
      <c r="M19" s="106" t="s">
        <v>201</v>
      </c>
      <c r="N19" s="106" t="s">
        <v>494</v>
      </c>
      <c r="O19" s="116">
        <v>2</v>
      </c>
      <c r="P19" s="116">
        <v>6</v>
      </c>
      <c r="Q19" s="116">
        <v>33</v>
      </c>
      <c r="R19" s="116">
        <v>4</v>
      </c>
      <c r="S19" s="116">
        <v>3</v>
      </c>
      <c r="T19" s="116">
        <v>28</v>
      </c>
      <c r="U19" s="116">
        <v>12</v>
      </c>
      <c r="V19" s="116">
        <v>23</v>
      </c>
      <c r="W19" s="116">
        <v>24</v>
      </c>
      <c r="X19" s="116">
        <v>13</v>
      </c>
      <c r="Y19" s="116">
        <v>7</v>
      </c>
      <c r="Z19" s="116">
        <v>9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21">
        <v>2</v>
      </c>
      <c r="AT19" s="121">
        <v>2</v>
      </c>
      <c r="AU19" s="121">
        <v>36</v>
      </c>
      <c r="AV19" s="121">
        <v>4</v>
      </c>
      <c r="AW19" s="121">
        <v>4</v>
      </c>
      <c r="AX19" s="121">
        <v>36</v>
      </c>
      <c r="AY19" s="121">
        <v>1</v>
      </c>
      <c r="AZ19" s="121">
        <v>1</v>
      </c>
      <c r="BA19" s="121">
        <v>1</v>
      </c>
      <c r="BB19" s="121">
        <v>1</v>
      </c>
      <c r="BC19" s="121">
        <v>1</v>
      </c>
      <c r="BD19" s="121">
        <v>1</v>
      </c>
      <c r="BE19" s="121">
        <v>0</v>
      </c>
      <c r="BF19" s="121">
        <v>0</v>
      </c>
      <c r="BG19" s="121">
        <v>0</v>
      </c>
      <c r="BH19" s="121">
        <v>0</v>
      </c>
      <c r="BI19" s="121">
        <v>0</v>
      </c>
      <c r="BJ19" s="121">
        <v>0</v>
      </c>
      <c r="BK19" s="121">
        <v>0</v>
      </c>
      <c r="BL19" s="121">
        <v>0</v>
      </c>
      <c r="BM19" s="121">
        <v>0</v>
      </c>
      <c r="BN19" s="121">
        <v>0</v>
      </c>
      <c r="BO19" s="121">
        <v>0</v>
      </c>
      <c r="BP19" s="121">
        <v>0</v>
      </c>
      <c r="BQ19" s="121">
        <v>0</v>
      </c>
      <c r="BR19" s="121">
        <v>0</v>
      </c>
      <c r="BS19" s="121">
        <v>0</v>
      </c>
      <c r="BT19" s="121">
        <v>0</v>
      </c>
      <c r="BU19" s="121">
        <v>0</v>
      </c>
      <c r="BV19" s="121">
        <v>0</v>
      </c>
      <c r="BW19" s="127" t="s">
        <v>247</v>
      </c>
      <c r="BX19" s="127" t="s">
        <v>247</v>
      </c>
      <c r="BY19" s="127" t="s">
        <v>247</v>
      </c>
      <c r="BZ19" s="127" t="s">
        <v>247</v>
      </c>
      <c r="CA19" s="127" t="s">
        <v>247</v>
      </c>
      <c r="CB19" s="127" t="s">
        <v>247</v>
      </c>
      <c r="CC19" s="127" t="s">
        <v>247</v>
      </c>
      <c r="CD19" s="127" t="s">
        <v>247</v>
      </c>
      <c r="CE19" s="127" t="s">
        <v>247</v>
      </c>
      <c r="CF19" s="127" t="s">
        <v>247</v>
      </c>
      <c r="CG19" s="127" t="s">
        <v>286</v>
      </c>
      <c r="CH19" s="127" t="s">
        <v>286</v>
      </c>
      <c r="CI19" s="127">
        <v>0</v>
      </c>
      <c r="CJ19" s="127">
        <v>0</v>
      </c>
      <c r="CK19" s="127">
        <v>0</v>
      </c>
      <c r="CL19" s="127">
        <v>0</v>
      </c>
      <c r="CM19" s="127">
        <v>0</v>
      </c>
      <c r="CN19" s="127">
        <v>0</v>
      </c>
      <c r="CO19" s="127">
        <v>0</v>
      </c>
      <c r="CP19" s="127">
        <v>0</v>
      </c>
      <c r="CQ19" s="127">
        <v>0</v>
      </c>
      <c r="CR19" s="127">
        <v>0</v>
      </c>
      <c r="CS19" s="127">
        <v>0</v>
      </c>
      <c r="CT19" s="127">
        <v>0</v>
      </c>
      <c r="CU19" s="127">
        <v>0</v>
      </c>
      <c r="CV19" s="127">
        <v>0</v>
      </c>
      <c r="CW19" s="127">
        <v>0</v>
      </c>
      <c r="CX19" s="127">
        <v>0</v>
      </c>
      <c r="CY19" s="127">
        <v>0</v>
      </c>
      <c r="CZ19" s="127">
        <v>0</v>
      </c>
      <c r="DA19" s="144">
        <v>0</v>
      </c>
      <c r="DB19" s="92" t="s">
        <v>470</v>
      </c>
      <c r="DC19" s="146">
        <f>IF(DB19=$DC$4,IF($DC$1=B19,A19,0),0)</f>
        <v>0</v>
      </c>
      <c r="DE19" s="90">
        <v>14</v>
      </c>
      <c r="DF19" s="142">
        <f t="shared" si="7"/>
        <v>0</v>
      </c>
      <c r="DG19" s="142">
        <f t="shared" si="8"/>
        <v>0</v>
      </c>
      <c r="DH19" s="145">
        <f t="shared" si="9"/>
        <v>0</v>
      </c>
      <c r="DI19" s="170">
        <f>IF($DH$5=0,0,INDEX(CJ$6:CJ$1000,MATCH($DH$5,$C$6:$C$1000,0)))</f>
        <v>0</v>
      </c>
      <c r="DJ19" s="171">
        <f t="shared" si="10"/>
        <v>0</v>
      </c>
      <c r="DK19" s="172">
        <f t="shared" si="11"/>
        <v>0</v>
      </c>
      <c r="DL19" s="173">
        <f>IF($DJ19=0,0,INDEX(产品数据库!$C:$C,MATCH($DJ19,产品数据库!$A:$A,0)))</f>
        <v>0</v>
      </c>
      <c r="DM19" s="174">
        <f t="shared" si="12"/>
        <v>0</v>
      </c>
      <c r="DO19" s="90">
        <f t="shared" si="4"/>
        <v>0</v>
      </c>
      <c r="DQ19" s="159">
        <f>IF($DT19=0,0,INDEX(产品数据库!A:A,MATCH($DT19,产品数据库!$C:$C,0)))</f>
        <v>0</v>
      </c>
      <c r="DR19" s="90">
        <f t="shared" si="13"/>
        <v>0</v>
      </c>
      <c r="DS19" s="206"/>
      <c r="DT19" s="207"/>
      <c r="DU19" s="208"/>
      <c r="DV19" s="209">
        <f>IF($DT19=0,0,INDEX(产品数据库!E:E,MATCH($DT19,产品数据库!$C:$C,0))*DU19)</f>
        <v>0</v>
      </c>
      <c r="DW19" s="210">
        <f>IF($DT19=0,0,INDEX(产品数据库!G:G,MATCH($DT19,产品数据库!$C:$C,0))*DU19)</f>
        <v>0</v>
      </c>
      <c r="DX19" s="211">
        <f>IF($DT19=0,0,INDEX(产品数据库!H:H,MATCH($DT19,产品数据库!$C:$C,0))*DU19)</f>
        <v>0</v>
      </c>
      <c r="DY19" s="1109">
        <f t="shared" si="14"/>
        <v>0</v>
      </c>
      <c r="DZ19" s="1110"/>
      <c r="EA19" s="226">
        <f>IF($DT19=0,0,INDEX(产品数据库!D:D,MATCH($DT19,产品数据库!$C:$C,0)))</f>
        <v>0</v>
      </c>
      <c r="EB19" s="93">
        <f t="shared" si="15"/>
        <v>0</v>
      </c>
    </row>
    <row r="20" spans="1:132">
      <c r="B20" s="105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7"/>
      <c r="BX20" s="127"/>
      <c r="BY20" s="127"/>
      <c r="BZ20" s="127"/>
      <c r="CA20" s="127"/>
      <c r="CB20" s="127"/>
      <c r="CC20" s="127"/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27"/>
      <c r="CQ20" s="127"/>
      <c r="CR20" s="127"/>
      <c r="CS20" s="127"/>
      <c r="CT20" s="127"/>
      <c r="CU20" s="127"/>
      <c r="CV20" s="127"/>
      <c r="CW20" s="127"/>
      <c r="CX20" s="127"/>
      <c r="CY20" s="127"/>
      <c r="CZ20" s="127"/>
      <c r="DA20" s="144"/>
      <c r="DC20" s="146"/>
      <c r="DE20" s="90">
        <v>15</v>
      </c>
      <c r="DF20" s="142">
        <f t="shared" si="7"/>
        <v>0</v>
      </c>
      <c r="DG20" s="142">
        <f t="shared" si="8"/>
        <v>0</v>
      </c>
      <c r="DH20" s="145">
        <f t="shared" si="9"/>
        <v>0</v>
      </c>
      <c r="DI20" s="170">
        <f>IF($DH$5=0,0,INDEX(CK$6:CK$1000,MATCH($DH$5,$C$6:$C$1000,0)))</f>
        <v>0</v>
      </c>
      <c r="DJ20" s="171">
        <f t="shared" si="10"/>
        <v>0</v>
      </c>
      <c r="DK20" s="172">
        <f t="shared" si="11"/>
        <v>0</v>
      </c>
      <c r="DL20" s="173">
        <f>IF($DJ20=0,0,INDEX(产品数据库!$C:$C,MATCH($DJ20,产品数据库!$A:$A,0)))</f>
        <v>0</v>
      </c>
      <c r="DM20" s="174">
        <f t="shared" si="12"/>
        <v>0</v>
      </c>
      <c r="DO20" s="90">
        <f t="shared" si="4"/>
        <v>0</v>
      </c>
      <c r="DQ20" s="159">
        <f>IF($DT20=0,0,INDEX(产品数据库!A:A,MATCH($DT20,产品数据库!$C:$C,0)))</f>
        <v>0</v>
      </c>
      <c r="DR20" s="90">
        <f t="shared" si="13"/>
        <v>0</v>
      </c>
      <c r="DS20" s="206"/>
      <c r="DT20" s="207"/>
      <c r="DU20" s="208"/>
      <c r="DV20" s="209">
        <f>IF($DT20=0,0,INDEX(产品数据库!E:E,MATCH($DT20,产品数据库!$C:$C,0))*DU20)</f>
        <v>0</v>
      </c>
      <c r="DW20" s="210">
        <f>IF($DT20=0,0,INDEX(产品数据库!G:G,MATCH($DT20,产品数据库!$C:$C,0))*DU20)</f>
        <v>0</v>
      </c>
      <c r="DX20" s="211">
        <f>IF($DT20=0,0,INDEX(产品数据库!H:H,MATCH($DT20,产品数据库!$C:$C,0))*DU20)</f>
        <v>0</v>
      </c>
      <c r="DY20" s="1109">
        <f t="shared" si="14"/>
        <v>0</v>
      </c>
      <c r="DZ20" s="1110"/>
      <c r="EA20" s="226">
        <f>IF($DT20=0,0,INDEX(产品数据库!D:D,MATCH($DT20,产品数据库!$C:$C,0)))</f>
        <v>0</v>
      </c>
      <c r="EB20" s="93">
        <f t="shared" si="15"/>
        <v>0</v>
      </c>
    </row>
    <row r="21" spans="1:132">
      <c r="B21" s="105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7"/>
      <c r="BX21" s="127"/>
      <c r="BY21" s="127"/>
      <c r="BZ21" s="127"/>
      <c r="CA21" s="127"/>
      <c r="CB21" s="127"/>
      <c r="CC21" s="127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27"/>
      <c r="CQ21" s="127"/>
      <c r="CR21" s="127"/>
      <c r="CS21" s="127"/>
      <c r="CT21" s="127"/>
      <c r="CU21" s="127"/>
      <c r="CV21" s="127"/>
      <c r="CW21" s="127"/>
      <c r="CX21" s="127"/>
      <c r="CY21" s="127"/>
      <c r="CZ21" s="127"/>
      <c r="DA21" s="144"/>
      <c r="DC21" s="146"/>
      <c r="DE21" s="90">
        <v>16</v>
      </c>
      <c r="DF21" s="142">
        <f t="shared" si="7"/>
        <v>0</v>
      </c>
      <c r="DG21" s="142">
        <f t="shared" si="8"/>
        <v>0</v>
      </c>
      <c r="DH21" s="145">
        <f t="shared" si="9"/>
        <v>0</v>
      </c>
      <c r="DI21" s="170">
        <f>IF($DH$5=0,0,INDEX(CL$6:CL$1000,MATCH($DH$5,$C$6:$C$1000,0)))</f>
        <v>0</v>
      </c>
      <c r="DJ21" s="171">
        <f t="shared" si="10"/>
        <v>0</v>
      </c>
      <c r="DK21" s="172">
        <f t="shared" si="11"/>
        <v>0</v>
      </c>
      <c r="DL21" s="173">
        <f>IF($DJ21=0,0,INDEX(产品数据库!$C:$C,MATCH($DJ21,产品数据库!$A:$A,0)))</f>
        <v>0</v>
      </c>
      <c r="DM21" s="174">
        <f t="shared" si="12"/>
        <v>0</v>
      </c>
      <c r="DO21" s="90">
        <f t="shared" si="4"/>
        <v>0</v>
      </c>
      <c r="DQ21" s="159">
        <f>IF($DT21=0,0,INDEX(产品数据库!A:A,MATCH($DT21,产品数据库!$C:$C,0)))</f>
        <v>0</v>
      </c>
      <c r="DR21" s="90">
        <f t="shared" si="13"/>
        <v>0</v>
      </c>
      <c r="DS21" s="206"/>
      <c r="DT21" s="207"/>
      <c r="DU21" s="208"/>
      <c r="DV21" s="209">
        <f>IF($DT21=0,0,INDEX(产品数据库!E:E,MATCH($DT21,产品数据库!$C:$C,0))*DU21)</f>
        <v>0</v>
      </c>
      <c r="DW21" s="210">
        <f>IF($DT21=0,0,INDEX(产品数据库!G:G,MATCH($DT21,产品数据库!$C:$C,0))*DU21)</f>
        <v>0</v>
      </c>
      <c r="DX21" s="211">
        <f>IF($DT21=0,0,INDEX(产品数据库!H:H,MATCH($DT21,产品数据库!$C:$C,0))*DU21)</f>
        <v>0</v>
      </c>
      <c r="DY21" s="1109">
        <f t="shared" si="14"/>
        <v>0</v>
      </c>
      <c r="DZ21" s="1110"/>
      <c r="EA21" s="226">
        <f>IF($DT21=0,0,INDEX(产品数据库!D:D,MATCH($DT21,产品数据库!$C:$C,0)))</f>
        <v>0</v>
      </c>
      <c r="EB21" s="93">
        <f t="shared" si="15"/>
        <v>0</v>
      </c>
    </row>
    <row r="22" spans="1:132">
      <c r="B22" s="105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7"/>
      <c r="BX22" s="127"/>
      <c r="BY22" s="127"/>
      <c r="BZ22" s="127"/>
      <c r="CA22" s="127"/>
      <c r="CB22" s="127"/>
      <c r="CC22" s="127"/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27"/>
      <c r="CQ22" s="127"/>
      <c r="CR22" s="127"/>
      <c r="CS22" s="127"/>
      <c r="CT22" s="127"/>
      <c r="CU22" s="127"/>
      <c r="CV22" s="127"/>
      <c r="CW22" s="127"/>
      <c r="CX22" s="127"/>
      <c r="CY22" s="127"/>
      <c r="CZ22" s="127"/>
      <c r="DA22" s="144"/>
      <c r="DC22" s="146"/>
      <c r="DE22" s="90">
        <v>17</v>
      </c>
      <c r="DF22" s="142">
        <f t="shared" si="7"/>
        <v>0</v>
      </c>
      <c r="DG22" s="142">
        <f t="shared" si="8"/>
        <v>0</v>
      </c>
      <c r="DH22" s="145">
        <f t="shared" si="9"/>
        <v>0</v>
      </c>
      <c r="DI22" s="170">
        <f>IF($DH$5=0,0,INDEX(CM$6:CM$1000,MATCH($DH$5,$C$6:$C$1000,0)))</f>
        <v>0</v>
      </c>
      <c r="DJ22" s="171">
        <f t="shared" si="10"/>
        <v>0</v>
      </c>
      <c r="DK22" s="172">
        <f t="shared" si="11"/>
        <v>0</v>
      </c>
      <c r="DL22" s="173">
        <f>IF($DJ22=0,0,INDEX(产品数据库!$C:$C,MATCH($DJ22,产品数据库!$A:$A,0)))</f>
        <v>0</v>
      </c>
      <c r="DM22" s="174">
        <f t="shared" si="12"/>
        <v>0</v>
      </c>
      <c r="DO22" s="90">
        <f t="shared" si="4"/>
        <v>0</v>
      </c>
      <c r="DQ22" s="159">
        <f>IF($DT22=0,0,INDEX(产品数据库!A:A,MATCH($DT22,产品数据库!$C:$C,0)))</f>
        <v>0</v>
      </c>
      <c r="DR22" s="90">
        <f t="shared" si="13"/>
        <v>0</v>
      </c>
      <c r="DS22" s="206"/>
      <c r="DT22" s="207"/>
      <c r="DU22" s="208"/>
      <c r="DV22" s="209">
        <f>IF($DT22=0,0,INDEX(产品数据库!E:E,MATCH($DT22,产品数据库!$C:$C,0))*DU22)</f>
        <v>0</v>
      </c>
      <c r="DW22" s="210">
        <f>IF($DT22=0,0,INDEX(产品数据库!G:G,MATCH($DT22,产品数据库!$C:$C,0))*DU22)</f>
        <v>0</v>
      </c>
      <c r="DX22" s="211">
        <f>IF($DT22=0,0,INDEX(产品数据库!H:H,MATCH($DT22,产品数据库!$C:$C,0))*DU22)</f>
        <v>0</v>
      </c>
      <c r="DY22" s="1109">
        <f t="shared" si="14"/>
        <v>0</v>
      </c>
      <c r="DZ22" s="1110"/>
      <c r="EA22" s="226">
        <f>IF($DT22=0,0,INDEX(产品数据库!D:D,MATCH($DT22,产品数据库!$C:$C,0)))</f>
        <v>0</v>
      </c>
      <c r="EB22" s="93">
        <f t="shared" si="15"/>
        <v>0</v>
      </c>
    </row>
    <row r="23" spans="1:132">
      <c r="B23" s="105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7"/>
      <c r="BX23" s="127"/>
      <c r="BY23" s="127"/>
      <c r="BZ23" s="127"/>
      <c r="CA23" s="127"/>
      <c r="CB23" s="127"/>
      <c r="CC23" s="127"/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27"/>
      <c r="CQ23" s="127"/>
      <c r="CR23" s="127"/>
      <c r="CS23" s="127"/>
      <c r="CT23" s="127"/>
      <c r="CU23" s="127"/>
      <c r="CV23" s="127"/>
      <c r="CW23" s="127"/>
      <c r="CX23" s="127"/>
      <c r="CY23" s="127"/>
      <c r="CZ23" s="127"/>
      <c r="DA23" s="144"/>
      <c r="DC23" s="146"/>
      <c r="DE23" s="90">
        <v>18</v>
      </c>
      <c r="DF23" s="142">
        <f t="shared" si="7"/>
        <v>0</v>
      </c>
      <c r="DG23" s="142">
        <f t="shared" si="8"/>
        <v>0</v>
      </c>
      <c r="DH23" s="145">
        <f t="shared" si="9"/>
        <v>0</v>
      </c>
      <c r="DI23" s="170">
        <f>IF($DH$5=0,0,INDEX(CN$6:CN$1000,MATCH($DH$5,$C$6:$C$1000,0)))</f>
        <v>0</v>
      </c>
      <c r="DJ23" s="171">
        <f t="shared" si="10"/>
        <v>0</v>
      </c>
      <c r="DK23" s="172">
        <f t="shared" si="11"/>
        <v>0</v>
      </c>
      <c r="DL23" s="173">
        <f>IF($DJ23=0,0,INDEX(产品数据库!$C:$C,MATCH($DJ23,产品数据库!$A:$A,0)))</f>
        <v>0</v>
      </c>
      <c r="DM23" s="174">
        <f t="shared" si="12"/>
        <v>0</v>
      </c>
      <c r="DO23" s="90">
        <f t="shared" si="4"/>
        <v>0</v>
      </c>
      <c r="DQ23" s="159">
        <f>IF($DT23=0,0,INDEX(产品数据库!A:A,MATCH($DT23,产品数据库!$C:$C,0)))</f>
        <v>0</v>
      </c>
      <c r="DR23" s="90">
        <f t="shared" si="13"/>
        <v>0</v>
      </c>
      <c r="DS23" s="206"/>
      <c r="DT23" s="207"/>
      <c r="DU23" s="208"/>
      <c r="DV23" s="209">
        <f>IF($DT23=0,0,INDEX(产品数据库!E:E,MATCH($DT23,产品数据库!$C:$C,0))*DU23)</f>
        <v>0</v>
      </c>
      <c r="DW23" s="210">
        <f>IF($DT23=0,0,INDEX(产品数据库!G:G,MATCH($DT23,产品数据库!$C:$C,0))*DU23)</f>
        <v>0</v>
      </c>
      <c r="DX23" s="211">
        <f>IF($DT23=0,0,INDEX(产品数据库!H:H,MATCH($DT23,产品数据库!$C:$C,0))*DU23)</f>
        <v>0</v>
      </c>
      <c r="DY23" s="1109">
        <f t="shared" si="14"/>
        <v>0</v>
      </c>
      <c r="DZ23" s="1110"/>
      <c r="EA23" s="226">
        <f>IF($DT23=0,0,INDEX(产品数据库!D:D,MATCH($DT23,产品数据库!$C:$C,0)))</f>
        <v>0</v>
      </c>
      <c r="EB23" s="93">
        <f t="shared" si="15"/>
        <v>0</v>
      </c>
    </row>
    <row r="24" spans="1:132">
      <c r="B24" s="105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7"/>
      <c r="BX24" s="127"/>
      <c r="BY24" s="127"/>
      <c r="BZ24" s="127"/>
      <c r="CA24" s="127"/>
      <c r="CB24" s="127"/>
      <c r="CC24" s="127"/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27"/>
      <c r="CS24" s="127"/>
      <c r="CT24" s="127"/>
      <c r="CU24" s="127"/>
      <c r="CV24" s="127"/>
      <c r="CW24" s="127"/>
      <c r="CX24" s="127"/>
      <c r="CY24" s="127"/>
      <c r="CZ24" s="127"/>
      <c r="DA24" s="144"/>
      <c r="DC24" s="146"/>
      <c r="DE24" s="90">
        <v>19</v>
      </c>
      <c r="DF24" s="142">
        <f t="shared" si="7"/>
        <v>0</v>
      </c>
      <c r="DG24" s="142">
        <f t="shared" si="8"/>
        <v>0</v>
      </c>
      <c r="DH24" s="145">
        <f t="shared" si="9"/>
        <v>0</v>
      </c>
      <c r="DI24" s="170">
        <f>IF($DH$5=0,0,INDEX(CO$6:CO$1000,MATCH($DH$5,$C$6:$C$1000,0)))</f>
        <v>0</v>
      </c>
      <c r="DJ24" s="171">
        <f t="shared" si="10"/>
        <v>0</v>
      </c>
      <c r="DK24" s="172">
        <f t="shared" si="11"/>
        <v>0</v>
      </c>
      <c r="DL24" s="173">
        <f>IF($DJ24=0,0,INDEX(产品数据库!$C:$C,MATCH($DJ24,产品数据库!$A:$A,0)))</f>
        <v>0</v>
      </c>
      <c r="DM24" s="174">
        <f t="shared" si="12"/>
        <v>0</v>
      </c>
      <c r="DO24" s="90">
        <f t="shared" si="4"/>
        <v>0</v>
      </c>
      <c r="DQ24" s="159">
        <f>IF($DT24=0,0,INDEX(产品数据库!A:A,MATCH($DT24,产品数据库!$C:$C,0)))</f>
        <v>0</v>
      </c>
      <c r="DR24" s="90">
        <f t="shared" si="13"/>
        <v>0</v>
      </c>
      <c r="DS24" s="206"/>
      <c r="DT24" s="207"/>
      <c r="DU24" s="208"/>
      <c r="DV24" s="209">
        <f>IF($DT24=0,0,INDEX(产品数据库!E:E,MATCH($DT24,产品数据库!$C:$C,0))*DU24)</f>
        <v>0</v>
      </c>
      <c r="DW24" s="210">
        <f>IF($DT24=0,0,INDEX(产品数据库!G:G,MATCH($DT24,产品数据库!$C:$C,0))*DU24)</f>
        <v>0</v>
      </c>
      <c r="DX24" s="211">
        <f>IF($DT24=0,0,INDEX(产品数据库!H:H,MATCH($DT24,产品数据库!$C:$C,0))*DU24)</f>
        <v>0</v>
      </c>
      <c r="DY24" s="1109">
        <f t="shared" si="14"/>
        <v>0</v>
      </c>
      <c r="DZ24" s="1110"/>
      <c r="EA24" s="226">
        <f>IF($DT24=0,0,INDEX(产品数据库!D:D,MATCH($DT24,产品数据库!$C:$C,0)))</f>
        <v>0</v>
      </c>
      <c r="EB24" s="93">
        <f t="shared" si="15"/>
        <v>0</v>
      </c>
    </row>
    <row r="25" spans="1:132">
      <c r="B25" s="105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7"/>
      <c r="BX25" s="127"/>
      <c r="BY25" s="127"/>
      <c r="BZ25" s="127"/>
      <c r="CA25" s="127"/>
      <c r="CB25" s="127"/>
      <c r="CC25" s="127"/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27"/>
      <c r="CQ25" s="127"/>
      <c r="CR25" s="127"/>
      <c r="CS25" s="127"/>
      <c r="CT25" s="127"/>
      <c r="CU25" s="127"/>
      <c r="CV25" s="127"/>
      <c r="CW25" s="127"/>
      <c r="CX25" s="127"/>
      <c r="CY25" s="127"/>
      <c r="CZ25" s="127"/>
      <c r="DA25" s="144"/>
      <c r="DC25" s="146"/>
      <c r="DE25" s="90">
        <v>20</v>
      </c>
      <c r="DF25" s="142">
        <f t="shared" si="7"/>
        <v>0</v>
      </c>
      <c r="DG25" s="142">
        <f t="shared" si="8"/>
        <v>0</v>
      </c>
      <c r="DH25" s="145">
        <f t="shared" si="9"/>
        <v>0</v>
      </c>
      <c r="DI25" s="170">
        <f>IF($DH$5=0,0,INDEX(CP$6:CP$1000,MATCH($DH$5,$C$6:$C$1000,0)))</f>
        <v>0</v>
      </c>
      <c r="DJ25" s="171">
        <f t="shared" si="10"/>
        <v>0</v>
      </c>
      <c r="DK25" s="172">
        <f t="shared" si="11"/>
        <v>0</v>
      </c>
      <c r="DL25" s="173">
        <f>IF($DJ25=0,0,INDEX(产品数据库!$C:$C,MATCH($DJ25,产品数据库!$A:$A,0)))</f>
        <v>0</v>
      </c>
      <c r="DM25" s="174">
        <f t="shared" si="12"/>
        <v>0</v>
      </c>
      <c r="DO25" s="90">
        <f t="shared" si="4"/>
        <v>0</v>
      </c>
      <c r="DQ25" s="159">
        <f>IF($DT25=0,0,INDEX(产品数据库!A:A,MATCH($DT25,产品数据库!$C:$C,0)))</f>
        <v>0</v>
      </c>
      <c r="DR25" s="90">
        <f t="shared" si="13"/>
        <v>0</v>
      </c>
      <c r="DS25" s="206"/>
      <c r="DT25" s="207"/>
      <c r="DU25" s="208"/>
      <c r="DV25" s="209">
        <f>IF($DT25=0,0,INDEX(产品数据库!E:E,MATCH($DT25,产品数据库!$C:$C,0))*DU25)</f>
        <v>0</v>
      </c>
      <c r="DW25" s="210">
        <f>IF($DT25=0,0,INDEX(产品数据库!G:G,MATCH($DT25,产品数据库!$C:$C,0))*DU25)</f>
        <v>0</v>
      </c>
      <c r="DX25" s="211">
        <f>IF($DT25=0,0,INDEX(产品数据库!H:H,MATCH($DT25,产品数据库!$C:$C,0))*DU25)</f>
        <v>0</v>
      </c>
      <c r="DY25" s="1109">
        <f t="shared" si="14"/>
        <v>0</v>
      </c>
      <c r="DZ25" s="1110"/>
      <c r="EA25" s="226">
        <f>IF($DT25=0,0,INDEX(产品数据库!D:D,MATCH($DT25,产品数据库!$C:$C,0)))</f>
        <v>0</v>
      </c>
      <c r="EB25" s="93">
        <f t="shared" si="15"/>
        <v>0</v>
      </c>
    </row>
    <row r="26" spans="1:132">
      <c r="B26" s="105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7"/>
      <c r="BX26" s="127"/>
      <c r="BY26" s="127"/>
      <c r="BZ26" s="127"/>
      <c r="CA26" s="127"/>
      <c r="CB26" s="127"/>
      <c r="CC26" s="127"/>
      <c r="CD26" s="127"/>
      <c r="CE26" s="127"/>
      <c r="CF26" s="127"/>
      <c r="CG26" s="127"/>
      <c r="CH26" s="127"/>
      <c r="CI26" s="127"/>
      <c r="CJ26" s="127"/>
      <c r="CK26" s="127"/>
      <c r="CL26" s="127"/>
      <c r="CM26" s="127"/>
      <c r="CN26" s="127"/>
      <c r="CO26" s="127"/>
      <c r="CP26" s="127"/>
      <c r="CQ26" s="127"/>
      <c r="CR26" s="127"/>
      <c r="CS26" s="127"/>
      <c r="CT26" s="127"/>
      <c r="CU26" s="127"/>
      <c r="CV26" s="127"/>
      <c r="CW26" s="127"/>
      <c r="CX26" s="127"/>
      <c r="CY26" s="127"/>
      <c r="CZ26" s="127"/>
      <c r="DA26" s="144"/>
      <c r="DC26" s="146"/>
      <c r="DE26" s="90">
        <v>21</v>
      </c>
      <c r="DF26" s="142">
        <f t="shared" si="7"/>
        <v>0</v>
      </c>
      <c r="DG26" s="142">
        <f t="shared" si="8"/>
        <v>0</v>
      </c>
      <c r="DH26" s="145">
        <f t="shared" si="9"/>
        <v>0</v>
      </c>
      <c r="DI26" s="170">
        <f>IF($DH$5=0,0,INDEX(CQ$6:CQ$1000,MATCH($DH$5,$C$6:$C$1000,0)))</f>
        <v>0</v>
      </c>
      <c r="DJ26" s="171">
        <f t="shared" si="10"/>
        <v>0</v>
      </c>
      <c r="DK26" s="172">
        <f t="shared" si="11"/>
        <v>0</v>
      </c>
      <c r="DL26" s="173">
        <f>IF($DJ26=0,0,INDEX(产品数据库!$C:$C,MATCH($DJ26,产品数据库!$A:$A,0)))</f>
        <v>0</v>
      </c>
      <c r="DM26" s="174">
        <f t="shared" si="12"/>
        <v>0</v>
      </c>
      <c r="DO26" s="90">
        <f t="shared" si="4"/>
        <v>0</v>
      </c>
      <c r="DQ26" s="159">
        <f>IF($DT26=0,0,INDEX(产品数据库!A:A,MATCH($DT26,产品数据库!$C:$C,0)))</f>
        <v>0</v>
      </c>
      <c r="DR26" s="90">
        <f t="shared" si="13"/>
        <v>0</v>
      </c>
      <c r="DS26" s="206"/>
      <c r="DT26" s="207"/>
      <c r="DU26" s="208"/>
      <c r="DV26" s="209">
        <f>IF($DT26=0,0,INDEX(产品数据库!E:E,MATCH($DT26,产品数据库!$C:$C,0))*DU26)</f>
        <v>0</v>
      </c>
      <c r="DW26" s="210">
        <f>IF($DT26=0,0,INDEX(产品数据库!G:G,MATCH($DT26,产品数据库!$C:$C,0))*DU26)</f>
        <v>0</v>
      </c>
      <c r="DX26" s="211">
        <f>IF($DT26=0,0,INDEX(产品数据库!H:H,MATCH($DT26,产品数据库!$C:$C,0))*DU26)</f>
        <v>0</v>
      </c>
      <c r="DY26" s="1109">
        <f t="shared" si="14"/>
        <v>0</v>
      </c>
      <c r="DZ26" s="1110"/>
      <c r="EA26" s="226">
        <f>IF($DT26=0,0,INDEX(产品数据库!D:D,MATCH($DT26,产品数据库!$C:$C,0)))</f>
        <v>0</v>
      </c>
      <c r="EB26" s="93">
        <f t="shared" si="15"/>
        <v>0</v>
      </c>
    </row>
    <row r="27" spans="1:132">
      <c r="B27" s="105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  <c r="CG27" s="127"/>
      <c r="CH27" s="127"/>
      <c r="CI27" s="127"/>
      <c r="CJ27" s="127"/>
      <c r="CK27" s="127"/>
      <c r="CL27" s="127"/>
      <c r="CM27" s="127"/>
      <c r="CN27" s="127"/>
      <c r="CO27" s="127"/>
      <c r="CP27" s="127"/>
      <c r="CQ27" s="127"/>
      <c r="CR27" s="127"/>
      <c r="CS27" s="127"/>
      <c r="CT27" s="127"/>
      <c r="CU27" s="127"/>
      <c r="CV27" s="127"/>
      <c r="CW27" s="127"/>
      <c r="CX27" s="127"/>
      <c r="CY27" s="127"/>
      <c r="CZ27" s="127"/>
      <c r="DA27" s="144"/>
      <c r="DC27" s="146"/>
      <c r="DE27" s="90">
        <v>22</v>
      </c>
      <c r="DF27" s="142">
        <f t="shared" si="7"/>
        <v>0</v>
      </c>
      <c r="DG27" s="142">
        <f t="shared" si="8"/>
        <v>0</v>
      </c>
      <c r="DH27" s="145">
        <f t="shared" si="9"/>
        <v>0</v>
      </c>
      <c r="DI27" s="170">
        <f>IF($DH$5=0,0,INDEX(CR$6:CR$1000,MATCH($DH$5,$C$6:$C$1000,0)))</f>
        <v>0</v>
      </c>
      <c r="DJ27" s="171">
        <f t="shared" si="10"/>
        <v>0</v>
      </c>
      <c r="DK27" s="172">
        <f t="shared" si="11"/>
        <v>0</v>
      </c>
      <c r="DL27" s="173">
        <f>IF($DJ27=0,0,INDEX(产品数据库!$C:$C,MATCH($DJ27,产品数据库!$A:$A,0)))</f>
        <v>0</v>
      </c>
      <c r="DM27" s="174">
        <f t="shared" si="12"/>
        <v>0</v>
      </c>
      <c r="DO27" s="90">
        <f t="shared" si="4"/>
        <v>0</v>
      </c>
      <c r="DQ27" s="159">
        <f>IF($DT27=0,0,INDEX(产品数据库!A:A,MATCH($DT27,产品数据库!$C:$C,0)))</f>
        <v>0</v>
      </c>
      <c r="DR27" s="90">
        <f t="shared" si="13"/>
        <v>0</v>
      </c>
      <c r="DS27" s="206"/>
      <c r="DT27" s="207"/>
      <c r="DU27" s="208"/>
      <c r="DV27" s="209">
        <f>IF($DT27=0,0,INDEX(产品数据库!E:E,MATCH($DT27,产品数据库!$C:$C,0))*DU27)</f>
        <v>0</v>
      </c>
      <c r="DW27" s="210">
        <f>IF($DT27=0,0,INDEX(产品数据库!G:G,MATCH($DT27,产品数据库!$C:$C,0))*DU27)</f>
        <v>0</v>
      </c>
      <c r="DX27" s="211">
        <f>IF($DT27=0,0,INDEX(产品数据库!H:H,MATCH($DT27,产品数据库!$C:$C,0))*DU27)</f>
        <v>0</v>
      </c>
      <c r="DY27" s="1109">
        <f t="shared" si="14"/>
        <v>0</v>
      </c>
      <c r="DZ27" s="1110"/>
      <c r="EA27" s="226">
        <f>IF($DT27=0,0,INDEX(产品数据库!D:D,MATCH($DT27,产品数据库!$C:$C,0)))</f>
        <v>0</v>
      </c>
      <c r="EB27" s="93">
        <f t="shared" si="15"/>
        <v>0</v>
      </c>
    </row>
    <row r="28" spans="1:132">
      <c r="B28" s="105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27"/>
      <c r="CQ28" s="127"/>
      <c r="CR28" s="127"/>
      <c r="CS28" s="127"/>
      <c r="CT28" s="127"/>
      <c r="CU28" s="127"/>
      <c r="CV28" s="127"/>
      <c r="CW28" s="127"/>
      <c r="CX28" s="127"/>
      <c r="CY28" s="127"/>
      <c r="CZ28" s="127"/>
      <c r="DA28" s="144"/>
      <c r="DC28" s="146"/>
      <c r="DE28" s="90">
        <v>23</v>
      </c>
      <c r="DF28" s="142">
        <f t="shared" si="7"/>
        <v>0</v>
      </c>
      <c r="DG28" s="142">
        <f t="shared" si="8"/>
        <v>0</v>
      </c>
      <c r="DH28" s="145">
        <f t="shared" si="9"/>
        <v>0</v>
      </c>
      <c r="DI28" s="170">
        <f>IF($DH$5=0,0,INDEX(CS$6:CS$1000,MATCH($DH$5,$C$6:$C$1000,0)))</f>
        <v>0</v>
      </c>
      <c r="DJ28" s="171">
        <f t="shared" si="10"/>
        <v>0</v>
      </c>
      <c r="DK28" s="172">
        <f t="shared" si="11"/>
        <v>0</v>
      </c>
      <c r="DL28" s="173">
        <f>IF($DJ28=0,0,INDEX(产品数据库!$C:$C,MATCH($DJ28,产品数据库!$A:$A,0)))</f>
        <v>0</v>
      </c>
      <c r="DM28" s="174">
        <f t="shared" si="12"/>
        <v>0</v>
      </c>
      <c r="DQ28" s="159">
        <f>IF($DT28=0,0,INDEX(产品数据库!A:A,MATCH($DT28,产品数据库!$C:$C,0)))</f>
        <v>0</v>
      </c>
      <c r="DR28" s="90">
        <f t="shared" si="13"/>
        <v>0</v>
      </c>
      <c r="DS28" s="206"/>
      <c r="DT28" s="207"/>
      <c r="DU28" s="208"/>
      <c r="DV28" s="209">
        <f>IF($DT28=0,0,INDEX(产品数据库!E:E,MATCH($DT28,产品数据库!$C:$C,0))*DU28)</f>
        <v>0</v>
      </c>
      <c r="DW28" s="210">
        <f>IF($DT28=0,0,INDEX(产品数据库!G:G,MATCH($DT28,产品数据库!$C:$C,0))*DU28)</f>
        <v>0</v>
      </c>
      <c r="DX28" s="211">
        <f>IF($DT28=0,0,INDEX(产品数据库!H:H,MATCH($DT28,产品数据库!$C:$C,0))*DU28)</f>
        <v>0</v>
      </c>
      <c r="DY28" s="1109">
        <f t="shared" si="14"/>
        <v>0</v>
      </c>
      <c r="DZ28" s="1110"/>
      <c r="EA28" s="226">
        <f>IF($DT28=0,0,INDEX(产品数据库!D:D,MATCH($DT28,产品数据库!$C:$C,0)))</f>
        <v>0</v>
      </c>
      <c r="EB28" s="93">
        <f t="shared" si="15"/>
        <v>0</v>
      </c>
    </row>
    <row r="29" spans="1:132"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  <c r="CG29" s="127"/>
      <c r="CH29" s="127"/>
      <c r="CI29" s="127"/>
      <c r="CJ29" s="127"/>
      <c r="CK29" s="127"/>
      <c r="CL29" s="127"/>
      <c r="CM29" s="127"/>
      <c r="CN29" s="127"/>
      <c r="CO29" s="127"/>
      <c r="CP29" s="127"/>
      <c r="CQ29" s="127"/>
      <c r="CR29" s="127"/>
      <c r="CS29" s="127"/>
      <c r="CT29" s="127"/>
      <c r="CU29" s="127"/>
      <c r="CV29" s="127"/>
      <c r="CW29" s="127"/>
      <c r="CX29" s="127"/>
      <c r="CY29" s="127"/>
      <c r="CZ29" s="127"/>
      <c r="DA29" s="144"/>
      <c r="DC29" s="146"/>
      <c r="DE29" s="90">
        <v>24</v>
      </c>
      <c r="DF29" s="142">
        <f t="shared" si="7"/>
        <v>0</v>
      </c>
      <c r="DG29" s="142">
        <f t="shared" si="8"/>
        <v>0</v>
      </c>
      <c r="DH29" s="145">
        <f t="shared" si="9"/>
        <v>0</v>
      </c>
      <c r="DI29" s="170">
        <f>IF($DH$5=0,0,INDEX(CT$6:CT$1000,MATCH($DH$5,$C$6:$C$1000,0)))</f>
        <v>0</v>
      </c>
      <c r="DJ29" s="171">
        <f t="shared" si="10"/>
        <v>0</v>
      </c>
      <c r="DK29" s="172">
        <f t="shared" si="11"/>
        <v>0</v>
      </c>
      <c r="DL29" s="173">
        <f>IF($DJ29=0,0,INDEX(产品数据库!$C:$C,MATCH($DJ29,产品数据库!$A:$A,0)))</f>
        <v>0</v>
      </c>
      <c r="DM29" s="174">
        <f t="shared" si="12"/>
        <v>0</v>
      </c>
      <c r="DQ29" s="159">
        <f>IF($DT29=0,0,INDEX(产品数据库!A:A,MATCH($DT29,产品数据库!$C:$C,0)))</f>
        <v>0</v>
      </c>
      <c r="DR29" s="90">
        <f t="shared" si="13"/>
        <v>0</v>
      </c>
      <c r="DS29" s="206"/>
      <c r="DT29" s="207"/>
      <c r="DU29" s="208"/>
      <c r="DV29" s="209">
        <f>IF($DT29=0,0,INDEX(产品数据库!E:E,MATCH($DT29,产品数据库!$C:$C,0))*DU29)</f>
        <v>0</v>
      </c>
      <c r="DW29" s="210">
        <f>IF($DT29=0,0,INDEX(产品数据库!G:G,MATCH($DT29,产品数据库!$C:$C,0))*DU29)</f>
        <v>0</v>
      </c>
      <c r="DX29" s="211">
        <f>IF($DT29=0,0,INDEX(产品数据库!H:H,MATCH($DT29,产品数据库!$C:$C,0))*DU29)</f>
        <v>0</v>
      </c>
      <c r="DY29" s="1109">
        <f t="shared" si="14"/>
        <v>0</v>
      </c>
      <c r="DZ29" s="1110"/>
      <c r="EA29" s="226">
        <f>IF($DT29=0,0,INDEX(产品数据库!D:D,MATCH($DT29,产品数据库!$C:$C,0)))</f>
        <v>0</v>
      </c>
      <c r="EB29" s="93">
        <f t="shared" si="15"/>
        <v>0</v>
      </c>
    </row>
    <row r="30" spans="1:132">
      <c r="B30" s="105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27"/>
      <c r="CH30" s="127"/>
      <c r="CI30" s="127"/>
      <c r="CJ30" s="127"/>
      <c r="CK30" s="127"/>
      <c r="CL30" s="127"/>
      <c r="CM30" s="127"/>
      <c r="CN30" s="127"/>
      <c r="CO30" s="127"/>
      <c r="CP30" s="127"/>
      <c r="CQ30" s="127"/>
      <c r="CR30" s="127"/>
      <c r="CS30" s="127"/>
      <c r="CT30" s="127"/>
      <c r="CU30" s="127"/>
      <c r="CV30" s="127"/>
      <c r="CW30" s="127"/>
      <c r="CX30" s="127"/>
      <c r="CY30" s="127"/>
      <c r="CZ30" s="127"/>
      <c r="DA30" s="144"/>
      <c r="DC30" s="146"/>
      <c r="DE30" s="90">
        <v>25</v>
      </c>
      <c r="DF30" s="142">
        <f t="shared" si="7"/>
        <v>0</v>
      </c>
      <c r="DG30" s="142">
        <f t="shared" si="8"/>
        <v>0</v>
      </c>
      <c r="DH30" s="145">
        <f t="shared" si="9"/>
        <v>0</v>
      </c>
      <c r="DI30" s="170">
        <f>IF($DH$5=0,0,INDEX(CU$6:CU$1000,MATCH($DH$5,$C$6:$C$1000,0)))</f>
        <v>0</v>
      </c>
      <c r="DJ30" s="171">
        <f t="shared" si="10"/>
        <v>0</v>
      </c>
      <c r="DK30" s="172">
        <f t="shared" si="11"/>
        <v>0</v>
      </c>
      <c r="DL30" s="173">
        <f>IF($DJ30=0,0,INDEX(产品数据库!$C:$C,MATCH($DJ30,产品数据库!$A:$A,0)))</f>
        <v>0</v>
      </c>
      <c r="DM30" s="174">
        <f t="shared" si="12"/>
        <v>0</v>
      </c>
      <c r="DQ30" s="159">
        <f>IF($DT30=0,0,INDEX(产品数据库!A:A,MATCH($DT30,产品数据库!$C:$C,0)))</f>
        <v>0</v>
      </c>
      <c r="DR30" s="90">
        <f t="shared" si="13"/>
        <v>0</v>
      </c>
      <c r="DS30" s="206"/>
      <c r="DT30" s="207"/>
      <c r="DU30" s="208"/>
      <c r="DV30" s="209">
        <f>IF($DT30=0,0,INDEX(产品数据库!E:E,MATCH($DT30,产品数据库!$C:$C,0))*DU30)</f>
        <v>0</v>
      </c>
      <c r="DW30" s="210">
        <f>IF($DT30=0,0,INDEX(产品数据库!G:G,MATCH($DT30,产品数据库!$C:$C,0))*DU30)</f>
        <v>0</v>
      </c>
      <c r="DX30" s="211">
        <f>IF($DT30=0,0,INDEX(产品数据库!H:H,MATCH($DT30,产品数据库!$C:$C,0))*DU30)</f>
        <v>0</v>
      </c>
      <c r="DY30" s="1109">
        <f t="shared" si="14"/>
        <v>0</v>
      </c>
      <c r="DZ30" s="1110"/>
      <c r="EA30" s="226">
        <f>IF($DT30=0,0,INDEX(产品数据库!D:D,MATCH($DT30,产品数据库!$C:$C,0)))</f>
        <v>0</v>
      </c>
      <c r="EB30" s="93">
        <f t="shared" si="15"/>
        <v>0</v>
      </c>
    </row>
    <row r="31" spans="1:132">
      <c r="B31" s="105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  <c r="CG31" s="127"/>
      <c r="CH31" s="127"/>
      <c r="CI31" s="127"/>
      <c r="CJ31" s="127"/>
      <c r="CK31" s="127"/>
      <c r="CL31" s="127"/>
      <c r="CM31" s="127"/>
      <c r="CN31" s="127"/>
      <c r="CO31" s="127"/>
      <c r="CP31" s="127"/>
      <c r="CQ31" s="127"/>
      <c r="CR31" s="127"/>
      <c r="CS31" s="127"/>
      <c r="CT31" s="127"/>
      <c r="CU31" s="127"/>
      <c r="CV31" s="127"/>
      <c r="CW31" s="127"/>
      <c r="CX31" s="127"/>
      <c r="CY31" s="127"/>
      <c r="CZ31" s="127"/>
      <c r="DA31" s="144"/>
      <c r="DC31" s="146"/>
      <c r="DE31" s="90">
        <v>26</v>
      </c>
      <c r="DF31" s="142">
        <f t="shared" si="7"/>
        <v>0</v>
      </c>
      <c r="DG31" s="142">
        <f t="shared" si="8"/>
        <v>0</v>
      </c>
      <c r="DH31" s="145">
        <f t="shared" si="9"/>
        <v>0</v>
      </c>
      <c r="DI31" s="170">
        <f>IF($DH$5=0,0,INDEX(CV$6:CV$1000,MATCH($DH$5,$C$6:$C$1000,0)))</f>
        <v>0</v>
      </c>
      <c r="DJ31" s="171">
        <f t="shared" si="10"/>
        <v>0</v>
      </c>
      <c r="DK31" s="172">
        <f t="shared" si="11"/>
        <v>0</v>
      </c>
      <c r="DL31" s="173">
        <f>IF($DJ31=0,0,INDEX(产品数据库!$C:$C,MATCH($DJ31,产品数据库!$A:$A,0)))</f>
        <v>0</v>
      </c>
      <c r="DM31" s="174">
        <f t="shared" si="12"/>
        <v>0</v>
      </c>
      <c r="DO31" s="91"/>
      <c r="DP31" s="91"/>
      <c r="DQ31" s="159">
        <f>IF($DT31=0,0,INDEX(产品数据库!A:A,MATCH($DT31,产品数据库!$C:$C,0)))</f>
        <v>0</v>
      </c>
      <c r="DR31" s="90">
        <f t="shared" si="13"/>
        <v>0</v>
      </c>
      <c r="DS31" s="206"/>
      <c r="DT31" s="207"/>
      <c r="DU31" s="208"/>
      <c r="DV31" s="209">
        <f>IF($DT31=0,0,INDEX(产品数据库!E:E,MATCH($DT31,产品数据库!$C:$C,0))*DU31)</f>
        <v>0</v>
      </c>
      <c r="DW31" s="210">
        <f>IF($DT31=0,0,INDEX(产品数据库!G:G,MATCH($DT31,产品数据库!$C:$C,0))*DU31)</f>
        <v>0</v>
      </c>
      <c r="DX31" s="211">
        <f>IF($DT31=0,0,INDEX(产品数据库!H:H,MATCH($DT31,产品数据库!$C:$C,0))*DU31)</f>
        <v>0</v>
      </c>
      <c r="DY31" s="1109">
        <f t="shared" si="14"/>
        <v>0</v>
      </c>
      <c r="DZ31" s="1110"/>
      <c r="EA31" s="226">
        <f>IF($DT31=0,0,INDEX(产品数据库!D:D,MATCH($DT31,产品数据库!$C:$C,0)))</f>
        <v>0</v>
      </c>
      <c r="EB31" s="93">
        <f t="shared" si="15"/>
        <v>0</v>
      </c>
    </row>
    <row r="32" spans="1:132">
      <c r="B32" s="105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127"/>
      <c r="CQ32" s="127"/>
      <c r="CR32" s="127"/>
      <c r="CS32" s="127"/>
      <c r="CT32" s="127"/>
      <c r="CU32" s="127"/>
      <c r="CV32" s="127"/>
      <c r="CW32" s="127"/>
      <c r="CX32" s="127"/>
      <c r="CY32" s="127"/>
      <c r="CZ32" s="127"/>
      <c r="DA32" s="144"/>
      <c r="DC32" s="146"/>
      <c r="DE32" s="90">
        <v>27</v>
      </c>
      <c r="DF32" s="142">
        <f t="shared" si="7"/>
        <v>0</v>
      </c>
      <c r="DG32" s="142">
        <f t="shared" si="8"/>
        <v>0</v>
      </c>
      <c r="DH32" s="145">
        <f t="shared" si="9"/>
        <v>0</v>
      </c>
      <c r="DI32" s="170">
        <f>IF($DH$5=0,0,INDEX(CW$6:CW$1000,MATCH($DH$5,$C$6:$C$1000,0)))</f>
        <v>0</v>
      </c>
      <c r="DJ32" s="171">
        <f t="shared" si="10"/>
        <v>0</v>
      </c>
      <c r="DK32" s="172">
        <f t="shared" si="11"/>
        <v>0</v>
      </c>
      <c r="DL32" s="173">
        <f>IF($DJ32=0,0,INDEX(产品数据库!$C:$C,MATCH($DJ32,产品数据库!$A:$A,0)))</f>
        <v>0</v>
      </c>
      <c r="DM32" s="174">
        <f t="shared" si="12"/>
        <v>0</v>
      </c>
      <c r="DO32" s="91"/>
      <c r="DP32" s="91"/>
      <c r="DQ32" s="159">
        <f>IF($DT32=0,0,INDEX(产品数据库!A:A,MATCH($DT32,产品数据库!$C:$C,0)))</f>
        <v>0</v>
      </c>
      <c r="DR32" s="90">
        <f t="shared" si="13"/>
        <v>0</v>
      </c>
      <c r="DS32" s="206"/>
      <c r="DT32" s="207"/>
      <c r="DU32" s="208"/>
      <c r="DV32" s="209">
        <f>IF($DT32=0,0,INDEX(产品数据库!E:E,MATCH($DT32,产品数据库!$C:$C,0))*DU32)</f>
        <v>0</v>
      </c>
      <c r="DW32" s="210">
        <f>IF($DT32=0,0,INDEX(产品数据库!G:G,MATCH($DT32,产品数据库!$C:$C,0))*DU32)</f>
        <v>0</v>
      </c>
      <c r="DX32" s="211">
        <f>IF($DT32=0,0,INDEX(产品数据库!H:H,MATCH($DT32,产品数据库!$C:$C,0))*DU32)</f>
        <v>0</v>
      </c>
      <c r="DY32" s="1109">
        <f t="shared" si="14"/>
        <v>0</v>
      </c>
      <c r="DZ32" s="1110"/>
      <c r="EA32" s="226">
        <f>IF($DT32=0,0,INDEX(产品数据库!D:D,MATCH($DT32,产品数据库!$C:$C,0)))</f>
        <v>0</v>
      </c>
      <c r="EB32" s="93">
        <f t="shared" si="15"/>
        <v>0</v>
      </c>
    </row>
    <row r="33" spans="2:132">
      <c r="B33" s="105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  <c r="CG33" s="127"/>
      <c r="CH33" s="127"/>
      <c r="CI33" s="127"/>
      <c r="CJ33" s="127"/>
      <c r="CK33" s="127"/>
      <c r="CL33" s="127"/>
      <c r="CM33" s="127"/>
      <c r="CN33" s="127"/>
      <c r="CO33" s="127"/>
      <c r="CP33" s="127"/>
      <c r="CQ33" s="127"/>
      <c r="CR33" s="127"/>
      <c r="CS33" s="127"/>
      <c r="CT33" s="127"/>
      <c r="CU33" s="127"/>
      <c r="CV33" s="127"/>
      <c r="CW33" s="127"/>
      <c r="CX33" s="127"/>
      <c r="CY33" s="127"/>
      <c r="CZ33" s="127"/>
      <c r="DA33" s="144"/>
      <c r="DC33" s="146"/>
      <c r="DE33" s="90">
        <v>28</v>
      </c>
      <c r="DF33" s="142">
        <f t="shared" si="7"/>
        <v>0</v>
      </c>
      <c r="DG33" s="142">
        <f t="shared" si="8"/>
        <v>0</v>
      </c>
      <c r="DH33" s="145">
        <f t="shared" si="9"/>
        <v>0</v>
      </c>
      <c r="DI33" s="170">
        <f>IF($DH$5=0,0,INDEX(CX$6:CX$1000,MATCH($DH$5,$C$6:$C$1000,0)))</f>
        <v>0</v>
      </c>
      <c r="DJ33" s="171">
        <f t="shared" si="10"/>
        <v>0</v>
      </c>
      <c r="DK33" s="172">
        <f t="shared" si="11"/>
        <v>0</v>
      </c>
      <c r="DL33" s="173">
        <f>IF($DJ33=0,0,INDEX(产品数据库!$C:$C,MATCH($DJ33,产品数据库!$A:$A,0)))</f>
        <v>0</v>
      </c>
      <c r="DM33" s="174">
        <f t="shared" si="12"/>
        <v>0</v>
      </c>
      <c r="DO33" s="91"/>
      <c r="DP33" s="91"/>
      <c r="DQ33" s="159">
        <f>IF($DT33=0,0,INDEX(产品数据库!A:A,MATCH($DT33,产品数据库!$C:$C,0)))</f>
        <v>0</v>
      </c>
      <c r="DR33" s="90">
        <f t="shared" si="13"/>
        <v>0</v>
      </c>
      <c r="DS33" s="206"/>
      <c r="DT33" s="207"/>
      <c r="DU33" s="208"/>
      <c r="DV33" s="209">
        <f>IF($DT33=0,0,INDEX(产品数据库!E:E,MATCH($DT33,产品数据库!$C:$C,0))*DU33)</f>
        <v>0</v>
      </c>
      <c r="DW33" s="210">
        <f>IF($DT33=0,0,INDEX(产品数据库!G:G,MATCH($DT33,产品数据库!$C:$C,0))*DU33)</f>
        <v>0</v>
      </c>
      <c r="DX33" s="211">
        <f>IF($DT33=0,0,INDEX(产品数据库!H:H,MATCH($DT33,产品数据库!$C:$C,0))*DU33)</f>
        <v>0</v>
      </c>
      <c r="DY33" s="1109">
        <f t="shared" si="14"/>
        <v>0</v>
      </c>
      <c r="DZ33" s="1110"/>
      <c r="EA33" s="226">
        <f>IF($DT33=0,0,INDEX(产品数据库!D:D,MATCH($DT33,产品数据库!$C:$C,0)))</f>
        <v>0</v>
      </c>
      <c r="EB33" s="93">
        <f t="shared" si="15"/>
        <v>0</v>
      </c>
    </row>
    <row r="34" spans="2:132">
      <c r="B34" s="105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  <c r="CG34" s="127"/>
      <c r="CH34" s="127"/>
      <c r="CI34" s="127"/>
      <c r="CJ34" s="127"/>
      <c r="CK34" s="127"/>
      <c r="CL34" s="127"/>
      <c r="CM34" s="127"/>
      <c r="CN34" s="127"/>
      <c r="CO34" s="127"/>
      <c r="CP34" s="127"/>
      <c r="CQ34" s="127"/>
      <c r="CR34" s="127"/>
      <c r="CS34" s="127"/>
      <c r="CT34" s="127"/>
      <c r="CU34" s="127"/>
      <c r="CV34" s="127"/>
      <c r="CW34" s="127"/>
      <c r="CX34" s="127"/>
      <c r="CY34" s="127"/>
      <c r="CZ34" s="127"/>
      <c r="DA34" s="144"/>
      <c r="DC34" s="146"/>
      <c r="DE34" s="90">
        <v>29</v>
      </c>
      <c r="DF34" s="142">
        <f t="shared" si="7"/>
        <v>0</v>
      </c>
      <c r="DG34" s="142">
        <f t="shared" si="8"/>
        <v>0</v>
      </c>
      <c r="DH34" s="145">
        <f t="shared" si="9"/>
        <v>0</v>
      </c>
      <c r="DI34" s="170">
        <f>IF($DH$5=0,0,INDEX(CY$6:CY$1000,MATCH($DH$5,$C$6:$C$1000,0)))</f>
        <v>0</v>
      </c>
      <c r="DJ34" s="171">
        <f t="shared" si="10"/>
        <v>0</v>
      </c>
      <c r="DK34" s="172">
        <f t="shared" si="11"/>
        <v>0</v>
      </c>
      <c r="DL34" s="173">
        <f>IF($DJ34=0,0,INDEX(产品数据库!$C:$C,MATCH($DJ34,产品数据库!$A:$A,0)))</f>
        <v>0</v>
      </c>
      <c r="DM34" s="174">
        <f t="shared" si="12"/>
        <v>0</v>
      </c>
      <c r="DO34" s="91"/>
      <c r="DP34" s="91"/>
      <c r="DQ34" s="159">
        <f>IF($DT34=0,0,INDEX(产品数据库!A:A,MATCH($DT34,产品数据库!$C:$C,0)))</f>
        <v>0</v>
      </c>
      <c r="DR34" s="90">
        <f t="shared" si="13"/>
        <v>0</v>
      </c>
      <c r="DS34" s="206"/>
      <c r="DT34" s="207"/>
      <c r="DU34" s="208"/>
      <c r="DV34" s="209">
        <f>IF($DT34=0,0,INDEX(产品数据库!E:E,MATCH($DT34,产品数据库!$C:$C,0))*DU34)</f>
        <v>0</v>
      </c>
      <c r="DW34" s="210">
        <f>IF($DT34=0,0,INDEX(产品数据库!G:G,MATCH($DT34,产品数据库!$C:$C,0))*DU34)</f>
        <v>0</v>
      </c>
      <c r="DX34" s="211">
        <f>IF($DT34=0,0,INDEX(产品数据库!H:H,MATCH($DT34,产品数据库!$C:$C,0))*DU34)</f>
        <v>0</v>
      </c>
      <c r="DY34" s="1109">
        <f t="shared" si="14"/>
        <v>0</v>
      </c>
      <c r="DZ34" s="1110"/>
      <c r="EA34" s="226">
        <f>IF($DT34=0,0,INDEX(产品数据库!D:D,MATCH($DT34,产品数据库!$C:$C,0)))</f>
        <v>0</v>
      </c>
      <c r="EB34" s="93">
        <f t="shared" si="15"/>
        <v>0</v>
      </c>
    </row>
    <row r="35" spans="2:132">
      <c r="B35" s="105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27"/>
      <c r="CQ35" s="127"/>
      <c r="CR35" s="127"/>
      <c r="CS35" s="127"/>
      <c r="CT35" s="127"/>
      <c r="CU35" s="127"/>
      <c r="CV35" s="127"/>
      <c r="CW35" s="127"/>
      <c r="CX35" s="127"/>
      <c r="CY35" s="127"/>
      <c r="CZ35" s="127"/>
      <c r="DA35" s="144"/>
      <c r="DC35" s="146"/>
      <c r="DE35" s="90">
        <v>30</v>
      </c>
      <c r="DF35" s="142">
        <f t="shared" si="7"/>
        <v>0</v>
      </c>
      <c r="DG35" s="142">
        <f t="shared" si="8"/>
        <v>0</v>
      </c>
      <c r="DH35" s="147">
        <f t="shared" si="9"/>
        <v>0</v>
      </c>
      <c r="DI35" s="175">
        <f>IF($DH$5=0,0,INDEX(CZ$6:CZ$1000,MATCH($DH$5,$C$6:$C$1000,0)))</f>
        <v>0</v>
      </c>
      <c r="DJ35" s="176">
        <f t="shared" si="10"/>
        <v>0</v>
      </c>
      <c r="DK35" s="177">
        <f t="shared" si="11"/>
        <v>0</v>
      </c>
      <c r="DL35" s="178">
        <f>IF($DJ35=0,0,INDEX(产品数据库!$C:$C,MATCH($DJ35,产品数据库!$A:$A,0)))</f>
        <v>0</v>
      </c>
      <c r="DM35" s="179">
        <f t="shared" si="12"/>
        <v>0</v>
      </c>
      <c r="DO35" s="91"/>
      <c r="DP35" s="91"/>
      <c r="DQ35" s="159">
        <f>IF($DT35=0,0,INDEX(产品数据库!A:A,MATCH($DT35,产品数据库!$C:$C,0)))</f>
        <v>0</v>
      </c>
      <c r="DR35" s="90">
        <f t="shared" si="13"/>
        <v>0</v>
      </c>
      <c r="DS35" s="212"/>
      <c r="DT35" s="213"/>
      <c r="DU35" s="214"/>
      <c r="DV35" s="215">
        <f>IF($DT35=0,0,INDEX(产品数据库!E:E,MATCH($DT35,产品数据库!$C:$C,0))*DU35)</f>
        <v>0</v>
      </c>
      <c r="DW35" s="216">
        <f>IF($DT35=0,0,INDEX(产品数据库!G:G,MATCH($DT35,产品数据库!$C:$C,0))*DU35)</f>
        <v>0</v>
      </c>
      <c r="DX35" s="217">
        <f>IF($DT35=0,0,INDEX(产品数据库!H:H,MATCH($DT35,产品数据库!$C:$C,0))*DU35)</f>
        <v>0</v>
      </c>
      <c r="DY35" s="1111">
        <f t="shared" si="14"/>
        <v>0</v>
      </c>
      <c r="DZ35" s="1112"/>
      <c r="EA35" s="226">
        <f>IF($DT35=0,0,INDEX(产品数据库!D:D,MATCH($DT35,产品数据库!$C:$C,0)))</f>
        <v>0</v>
      </c>
      <c r="EB35" s="93">
        <f t="shared" si="15"/>
        <v>0</v>
      </c>
    </row>
    <row r="36" spans="2:132" ht="12" customHeight="1">
      <c r="B36" s="105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  <c r="CG36" s="127"/>
      <c r="CH36" s="127"/>
      <c r="CI36" s="127"/>
      <c r="CJ36" s="127"/>
      <c r="CK36" s="127"/>
      <c r="CL36" s="127"/>
      <c r="CM36" s="127"/>
      <c r="CN36" s="127"/>
      <c r="CO36" s="127"/>
      <c r="CP36" s="127"/>
      <c r="CQ36" s="127"/>
      <c r="CR36" s="127"/>
      <c r="CS36" s="127"/>
      <c r="CT36" s="127"/>
      <c r="CU36" s="127"/>
      <c r="CV36" s="127"/>
      <c r="CW36" s="127"/>
      <c r="CX36" s="127"/>
      <c r="CY36" s="127"/>
      <c r="CZ36" s="127"/>
      <c r="DA36" s="144"/>
      <c r="DC36" s="146"/>
      <c r="DE36" s="90">
        <v>31</v>
      </c>
      <c r="DF36" s="142">
        <f t="shared" si="7"/>
        <v>0</v>
      </c>
      <c r="DG36" s="142">
        <f t="shared" si="8"/>
        <v>0</v>
      </c>
      <c r="DH36" s="148" t="str">
        <f>D2</f>
        <v>定价</v>
      </c>
      <c r="DI36" s="180">
        <f>IF($DH$5=0,0,INDEX(D$6:D$1000,MATCH($DH$5,$C$6:$C$1000,0)))</f>
        <v>0</v>
      </c>
      <c r="DJ36" s="181"/>
      <c r="DK36" s="182"/>
      <c r="DL36" s="182"/>
      <c r="DM36" s="182"/>
      <c r="DO36" s="91"/>
      <c r="DP36" s="91"/>
      <c r="DS36" s="218" t="s">
        <v>39</v>
      </c>
      <c r="DT36" s="219">
        <f>SUM(DX6:DX35)</f>
        <v>0</v>
      </c>
      <c r="DU36" s="219"/>
      <c r="DV36" s="1115" t="s">
        <v>47</v>
      </c>
      <c r="DW36" s="1115"/>
      <c r="DX36" s="1115"/>
      <c r="DY36" s="1115"/>
      <c r="DZ36" s="220"/>
      <c r="EA36" s="226"/>
    </row>
    <row r="37" spans="2:132" ht="12" customHeight="1">
      <c r="B37" s="105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  <c r="CG37" s="127"/>
      <c r="CH37" s="127"/>
      <c r="CI37" s="127"/>
      <c r="CJ37" s="127"/>
      <c r="CK37" s="127"/>
      <c r="CL37" s="127"/>
      <c r="CM37" s="127"/>
      <c r="CN37" s="127"/>
      <c r="CO37" s="127"/>
      <c r="CP37" s="127"/>
      <c r="CQ37" s="127"/>
      <c r="CR37" s="127"/>
      <c r="CS37" s="127"/>
      <c r="CT37" s="127"/>
      <c r="CU37" s="127"/>
      <c r="CV37" s="127"/>
      <c r="CW37" s="127"/>
      <c r="CX37" s="127"/>
      <c r="CY37" s="127"/>
      <c r="CZ37" s="127"/>
      <c r="DA37" s="144"/>
      <c r="DC37" s="146"/>
      <c r="DE37" s="90">
        <v>32</v>
      </c>
      <c r="DF37" s="142">
        <f t="shared" si="7"/>
        <v>0</v>
      </c>
      <c r="DG37" s="142">
        <f t="shared" si="8"/>
        <v>0</v>
      </c>
      <c r="DH37" s="149" t="str">
        <f>E2</f>
        <v>市场价值</v>
      </c>
      <c r="DI37" s="183">
        <f>IF($DH$5=0,0,INDEX(E$6:E$1000,MATCH($DH$5,$C$6:$C$1000,0)))</f>
        <v>0</v>
      </c>
      <c r="DJ37" s="184"/>
      <c r="DK37" s="185"/>
      <c r="DL37" s="185"/>
      <c r="DM37" s="185"/>
      <c r="DO37" s="91"/>
      <c r="DP37" s="91"/>
      <c r="DS37" s="218" t="s">
        <v>498</v>
      </c>
      <c r="DT37" s="219">
        <f>DT36-DX4</f>
        <v>0</v>
      </c>
      <c r="DU37" s="219"/>
      <c r="DV37" s="1115"/>
      <c r="DW37" s="1115"/>
      <c r="DX37" s="1115"/>
      <c r="DY37" s="1115"/>
      <c r="DZ37" s="220"/>
      <c r="EA37" s="226"/>
    </row>
    <row r="38" spans="2:132">
      <c r="B38" s="105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  <c r="CG38" s="127"/>
      <c r="CH38" s="127"/>
      <c r="CI38" s="127"/>
      <c r="CJ38" s="127"/>
      <c r="CK38" s="127"/>
      <c r="CL38" s="127"/>
      <c r="CM38" s="127"/>
      <c r="CN38" s="127"/>
      <c r="CO38" s="127"/>
      <c r="CP38" s="127"/>
      <c r="CQ38" s="127"/>
      <c r="CR38" s="127"/>
      <c r="CS38" s="127"/>
      <c r="CT38" s="127"/>
      <c r="CU38" s="127"/>
      <c r="CV38" s="127"/>
      <c r="CW38" s="127"/>
      <c r="CX38" s="127"/>
      <c r="CY38" s="127"/>
      <c r="CZ38" s="127"/>
      <c r="DA38" s="144"/>
      <c r="DC38" s="146"/>
      <c r="DE38" s="90">
        <v>33</v>
      </c>
      <c r="DF38" s="142">
        <f t="shared" si="7"/>
        <v>0</v>
      </c>
      <c r="DG38" s="142">
        <f t="shared" si="8"/>
        <v>0</v>
      </c>
      <c r="DH38" s="149" t="str">
        <f>F2</f>
        <v>发展金</v>
      </c>
      <c r="DI38" s="183">
        <f>IF($DH$5=0,0,INDEX(F$6:F$1000,MATCH($DH$5,$C$6:$C$1000,0)))</f>
        <v>0</v>
      </c>
      <c r="DJ38" s="184"/>
      <c r="DK38" s="185"/>
      <c r="DL38" s="185"/>
      <c r="DM38" s="185"/>
      <c r="DO38" s="91"/>
      <c r="DP38" s="91"/>
      <c r="DS38" s="221" t="s">
        <v>13</v>
      </c>
      <c r="DT38" s="222">
        <f>DX4*0.3</f>
        <v>0</v>
      </c>
      <c r="DU38" s="221"/>
      <c r="DV38" s="1116">
        <v>0</v>
      </c>
      <c r="DW38" s="1116"/>
      <c r="DX38" s="1116"/>
      <c r="DY38" s="1116"/>
      <c r="DZ38" s="229"/>
      <c r="EA38" s="226"/>
    </row>
    <row r="39" spans="2:132">
      <c r="B39" s="105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  <c r="CG39" s="127"/>
      <c r="CH39" s="127"/>
      <c r="CI39" s="127"/>
      <c r="CJ39" s="127"/>
      <c r="CK39" s="127"/>
      <c r="CL39" s="127"/>
      <c r="CM39" s="127"/>
      <c r="CN39" s="127"/>
      <c r="CO39" s="127"/>
      <c r="CP39" s="127"/>
      <c r="CQ39" s="127"/>
      <c r="CR39" s="127"/>
      <c r="CS39" s="127"/>
      <c r="CT39" s="127"/>
      <c r="CU39" s="127"/>
      <c r="CV39" s="127"/>
      <c r="CW39" s="127"/>
      <c r="CX39" s="127"/>
      <c r="CY39" s="127"/>
      <c r="CZ39" s="127"/>
      <c r="DA39" s="144"/>
      <c r="DC39" s="146"/>
      <c r="DE39" s="90">
        <v>34</v>
      </c>
      <c r="DF39" s="142">
        <f t="shared" si="7"/>
        <v>0</v>
      </c>
      <c r="DG39" s="142">
        <f t="shared" si="8"/>
        <v>0</v>
      </c>
      <c r="DH39" s="149" t="str">
        <f>G2</f>
        <v>经营价值</v>
      </c>
      <c r="DI39" s="183">
        <f>IF($DH$5=0,0,INDEX(G$6:G$1000,MATCH($DH$5,$C$6:$C$1000,0)))</f>
        <v>0</v>
      </c>
      <c r="DJ39" s="184"/>
      <c r="DK39" s="185"/>
      <c r="DL39" s="185"/>
      <c r="DM39" s="185"/>
      <c r="DO39" s="91"/>
      <c r="DP39" s="91"/>
      <c r="DS39" s="221" t="s">
        <v>460</v>
      </c>
      <c r="DT39" s="222">
        <f>DX4-DT38</f>
        <v>0</v>
      </c>
      <c r="DU39" s="221"/>
      <c r="DV39" s="1116"/>
      <c r="DW39" s="1116"/>
      <c r="DX39" s="1116"/>
      <c r="DY39" s="1116"/>
      <c r="DZ39" s="229"/>
      <c r="EA39" s="226"/>
    </row>
    <row r="40" spans="2:132">
      <c r="B40" s="105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44"/>
      <c r="DC40" s="146"/>
      <c r="DE40" s="90">
        <v>35</v>
      </c>
      <c r="DF40" s="142">
        <f t="shared" si="7"/>
        <v>0</v>
      </c>
      <c r="DG40" s="142">
        <f t="shared" si="8"/>
        <v>0</v>
      </c>
      <c r="DH40" s="149" t="str">
        <f>H2</f>
        <v>人工成本</v>
      </c>
      <c r="DI40" s="183">
        <f>IF($DH$5=0,0,INDEX(H$6:H$1000,MATCH($DH$5,$C$6:$C$1000,0)))</f>
        <v>0</v>
      </c>
      <c r="DJ40" s="184"/>
      <c r="DK40" s="185"/>
      <c r="DL40" s="185"/>
      <c r="DM40" s="185"/>
      <c r="DS40" s="191" t="s">
        <v>15</v>
      </c>
      <c r="DT40" s="190">
        <f>SUM(DV6:DV35)</f>
        <v>0</v>
      </c>
      <c r="DU40" s="191"/>
      <c r="DV40" s="1116"/>
      <c r="DW40" s="1116"/>
      <c r="DX40" s="1116"/>
      <c r="DY40" s="1116"/>
      <c r="DZ40" s="229"/>
      <c r="EA40" s="226"/>
    </row>
    <row r="41" spans="2:132">
      <c r="B41" s="105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  <c r="CG41" s="127"/>
      <c r="CH41" s="127"/>
      <c r="CI41" s="127"/>
      <c r="CJ41" s="127"/>
      <c r="CK41" s="127"/>
      <c r="CL41" s="127"/>
      <c r="CM41" s="127"/>
      <c r="CN41" s="127"/>
      <c r="CO41" s="127"/>
      <c r="CP41" s="127"/>
      <c r="CQ41" s="127"/>
      <c r="CR41" s="127"/>
      <c r="CS41" s="127"/>
      <c r="CT41" s="127"/>
      <c r="CU41" s="127"/>
      <c r="CV41" s="127"/>
      <c r="CW41" s="127"/>
      <c r="CX41" s="127"/>
      <c r="CY41" s="127"/>
      <c r="CZ41" s="127"/>
      <c r="DA41" s="144"/>
      <c r="DC41" s="146"/>
      <c r="DE41" s="90">
        <v>36</v>
      </c>
      <c r="DF41" s="142">
        <f t="shared" si="7"/>
        <v>0</v>
      </c>
      <c r="DG41" s="142">
        <f t="shared" si="8"/>
        <v>0</v>
      </c>
      <c r="DH41" s="149" t="str">
        <f>I2</f>
        <v>产品成本</v>
      </c>
      <c r="DI41" s="183">
        <f>IF($DH$5=0,0,INDEX(I$6:I$1000,MATCH($DH$5,$C$6:$C$1000,0)))</f>
        <v>0</v>
      </c>
      <c r="DJ41" s="184"/>
      <c r="DK41" s="185"/>
      <c r="DL41" s="185"/>
      <c r="DM41" s="185"/>
      <c r="DS41" s="191" t="s">
        <v>16</v>
      </c>
      <c r="DT41" s="190">
        <f>SUM(DW6:DW35)</f>
        <v>0</v>
      </c>
      <c r="DU41" s="191"/>
      <c r="DV41" s="1116"/>
      <c r="DW41" s="1116"/>
      <c r="DX41" s="1116"/>
      <c r="DY41" s="1116"/>
      <c r="DZ41" s="229"/>
      <c r="EA41" s="226"/>
    </row>
    <row r="42" spans="2:132">
      <c r="B42" s="105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  <c r="CG42" s="127"/>
      <c r="CH42" s="127"/>
      <c r="CI42" s="127"/>
      <c r="CJ42" s="127"/>
      <c r="CK42" s="127"/>
      <c r="CL42" s="127"/>
      <c r="CM42" s="127"/>
      <c r="CN42" s="127"/>
      <c r="CO42" s="127"/>
      <c r="CP42" s="127"/>
      <c r="CQ42" s="127"/>
      <c r="CR42" s="127"/>
      <c r="CS42" s="127"/>
      <c r="CT42" s="127"/>
      <c r="CU42" s="127"/>
      <c r="CV42" s="127"/>
      <c r="CW42" s="127"/>
      <c r="CX42" s="127"/>
      <c r="CY42" s="127"/>
      <c r="CZ42" s="127"/>
      <c r="DA42" s="144"/>
      <c r="DC42" s="146"/>
      <c r="DE42" s="90">
        <v>37</v>
      </c>
      <c r="DF42" s="142">
        <f t="shared" si="7"/>
        <v>0</v>
      </c>
      <c r="DG42" s="142">
        <f t="shared" si="8"/>
        <v>0</v>
      </c>
      <c r="DH42" s="149" t="str">
        <f>J2</f>
        <v>赠品成本</v>
      </c>
      <c r="DI42" s="183">
        <f>IF($DH$5=0,0,INDEX(J$6:J$1000,MATCH($DH$5,$C$6:$C$1000,0)))</f>
        <v>0</v>
      </c>
      <c r="DJ42" s="184"/>
      <c r="DK42" s="185"/>
      <c r="DL42" s="185"/>
      <c r="DM42" s="185"/>
      <c r="DS42" s="191" t="s">
        <v>37</v>
      </c>
      <c r="DT42" s="190">
        <f>SUMPRODUCT(($DS$6:$DS$35="★")*$DV$6:$DW$35)</f>
        <v>0</v>
      </c>
      <c r="DU42" s="191"/>
      <c r="DV42" s="1116"/>
      <c r="DW42" s="1116"/>
      <c r="DX42" s="1116"/>
      <c r="DY42" s="1116"/>
      <c r="DZ42" s="229"/>
      <c r="EA42" s="226"/>
    </row>
    <row r="43" spans="2:132">
      <c r="B43" s="105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  <c r="CW43" s="127"/>
      <c r="CX43" s="127"/>
      <c r="CY43" s="127"/>
      <c r="CZ43" s="127"/>
      <c r="DA43" s="144"/>
      <c r="DC43" s="146"/>
      <c r="DF43" s="139" t="str">
        <f>M2</f>
        <v>设定人</v>
      </c>
      <c r="DG43" s="139">
        <f>IF($DH$5=0,0,INDEX(M$6:M$1000,MATCH($DH$5,$C$6:$C$1000,0)))</f>
        <v>0</v>
      </c>
      <c r="DH43" s="149" t="str">
        <f>K2</f>
        <v>总计成本</v>
      </c>
      <c r="DI43" s="183">
        <f>IF($DH$5=0,0,INDEX(K$6:K$1000,MATCH($DH$5,$C$6:$C$1000,0)))</f>
        <v>0</v>
      </c>
      <c r="DJ43" s="184"/>
      <c r="DK43" s="185"/>
      <c r="DL43" s="185"/>
      <c r="DM43" s="185"/>
      <c r="DS43" s="191" t="s">
        <v>499</v>
      </c>
      <c r="DT43" s="190">
        <f>SUM(DT40:DT41)</f>
        <v>0</v>
      </c>
      <c r="DU43" s="191"/>
      <c r="DV43" s="1116"/>
      <c r="DW43" s="1116"/>
      <c r="DX43" s="1116"/>
      <c r="DY43" s="1116"/>
      <c r="DZ43" s="229"/>
      <c r="EA43" s="226"/>
    </row>
    <row r="44" spans="2:132">
      <c r="B44" s="105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  <c r="CY44" s="127"/>
      <c r="CZ44" s="127"/>
      <c r="DA44" s="144"/>
      <c r="DC44" s="146"/>
      <c r="DF44" s="139" t="str">
        <f>N2</f>
        <v>设定日期</v>
      </c>
      <c r="DG44" s="139">
        <f>IF($DH$5=0,0,INDEX(N$6:N$1000,MATCH($DH$5,$C$6:$C$1000,0)))</f>
        <v>0</v>
      </c>
      <c r="DH44" s="150" t="str">
        <f>L2</f>
        <v>经营利润</v>
      </c>
      <c r="DI44" s="186">
        <f>IF($DH$5=0,0,INDEX(L$6:L$1000,MATCH($DH$5,$C$6:$C$1000,0)))</f>
        <v>0</v>
      </c>
      <c r="DJ44" s="187"/>
      <c r="DK44" s="185"/>
      <c r="DL44" s="185"/>
      <c r="DM44" s="185"/>
      <c r="DS44" s="191" t="s">
        <v>17</v>
      </c>
      <c r="DT44" s="190">
        <f>DT39-DT43</f>
        <v>0</v>
      </c>
      <c r="DU44" s="191"/>
      <c r="DV44" s="1116"/>
      <c r="DW44" s="1116"/>
      <c r="DX44" s="1116"/>
      <c r="DY44" s="1116"/>
      <c r="DZ44" s="229"/>
      <c r="EA44" s="226"/>
    </row>
    <row r="45" spans="2:132">
      <c r="B45" s="108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7"/>
      <c r="AP45" s="117"/>
      <c r="AQ45" s="117"/>
      <c r="AR45" s="117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8"/>
      <c r="BX45" s="128"/>
      <c r="BY45" s="128"/>
      <c r="BZ45" s="128"/>
      <c r="CA45" s="128"/>
      <c r="CB45" s="128"/>
      <c r="CC45" s="128"/>
      <c r="CD45" s="128"/>
      <c r="CE45" s="128"/>
      <c r="CF45" s="128"/>
      <c r="CG45" s="128"/>
      <c r="CH45" s="128"/>
      <c r="CI45" s="128"/>
      <c r="CJ45" s="128"/>
      <c r="CK45" s="128"/>
      <c r="CL45" s="128"/>
      <c r="CM45" s="128"/>
      <c r="CN45" s="128"/>
      <c r="CO45" s="128"/>
      <c r="CP45" s="128"/>
      <c r="CQ45" s="128"/>
      <c r="CR45" s="128"/>
      <c r="CS45" s="128"/>
      <c r="CT45" s="128"/>
      <c r="CU45" s="128"/>
      <c r="CV45" s="128"/>
      <c r="CW45" s="128"/>
      <c r="CX45" s="128"/>
      <c r="CY45" s="128"/>
      <c r="CZ45" s="128"/>
      <c r="DA45" s="151"/>
      <c r="DC45" s="135"/>
      <c r="DF45" s="114" t="s">
        <v>66</v>
      </c>
      <c r="DG45" s="1113">
        <f>IF($DH$5=0,0,INDEX(DA$6:DA$1000,MATCH($DH$5,$C$6:$C$1000,0)))</f>
        <v>0</v>
      </c>
      <c r="DH45" s="1113"/>
      <c r="DI45" s="1113"/>
      <c r="DJ45" s="1113"/>
      <c r="DK45" s="1113"/>
      <c r="DL45" s="1113"/>
      <c r="DM45" s="1113"/>
    </row>
    <row r="47" spans="2:132" s="89" customFormat="1"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B47" s="152"/>
      <c r="DC47" s="110"/>
      <c r="DF47" s="110"/>
      <c r="DG47" s="110"/>
      <c r="DH47" s="110"/>
      <c r="DI47" s="110"/>
      <c r="DJ47" s="110"/>
      <c r="DT47" s="223"/>
      <c r="EB47" s="223"/>
    </row>
    <row r="48" spans="2:132" s="89" customFormat="1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B48" s="152"/>
      <c r="DC48" s="110"/>
      <c r="DF48" s="110"/>
      <c r="DG48" s="110"/>
      <c r="DH48" s="110"/>
      <c r="DI48" s="110"/>
      <c r="DJ48" s="110"/>
      <c r="DT48" s="223"/>
      <c r="EB48" s="223"/>
    </row>
    <row r="49" spans="2:132" s="89" customFormat="1"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  <c r="CY49" s="111"/>
      <c r="CZ49" s="111"/>
      <c r="DA49" s="153"/>
      <c r="DB49" s="152"/>
      <c r="DC49" s="110"/>
      <c r="DF49" s="154"/>
      <c r="DG49" s="154"/>
      <c r="DH49" s="110"/>
      <c r="DI49" s="110"/>
      <c r="DJ49" s="110"/>
      <c r="DT49" s="223"/>
      <c r="EB49" s="223"/>
    </row>
    <row r="50" spans="2:132" s="89" customFormat="1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52"/>
      <c r="DC50" s="110"/>
      <c r="DF50" s="110"/>
      <c r="DG50" s="110"/>
      <c r="DH50" s="110"/>
      <c r="DI50" s="110"/>
      <c r="DJ50" s="110"/>
      <c r="DT50" s="223"/>
      <c r="EB50" s="223"/>
    </row>
    <row r="51" spans="2:132" s="89" customFormat="1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B51" s="152"/>
      <c r="DC51" s="110"/>
      <c r="DF51" s="110"/>
      <c r="DG51" s="110"/>
      <c r="DH51" s="110"/>
      <c r="DI51" s="110"/>
      <c r="DJ51" s="110"/>
      <c r="DT51" s="223"/>
      <c r="EB51" s="223"/>
    </row>
    <row r="52" spans="2:132" s="89" customFormat="1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B52" s="152"/>
      <c r="DC52" s="110"/>
      <c r="DF52" s="110"/>
      <c r="DG52" s="110"/>
      <c r="DH52" s="110"/>
      <c r="DI52" s="110"/>
      <c r="DJ52" s="110"/>
      <c r="DT52" s="223"/>
      <c r="EB52" s="223"/>
    </row>
    <row r="53" spans="2:132" s="89" customFormat="1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B53" s="152"/>
      <c r="DC53" s="110"/>
      <c r="DF53" s="110"/>
      <c r="DG53" s="110"/>
      <c r="DH53" s="110"/>
      <c r="DI53" s="110"/>
      <c r="DJ53" s="110"/>
      <c r="DT53" s="223"/>
      <c r="EB53" s="223"/>
    </row>
    <row r="54" spans="2:132" s="89" customFormat="1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B54" s="152"/>
      <c r="DC54" s="110"/>
      <c r="DF54" s="110"/>
      <c r="DG54" s="110"/>
      <c r="DH54" s="110"/>
      <c r="DI54" s="110"/>
      <c r="DJ54" s="110"/>
      <c r="DT54" s="223"/>
      <c r="EB54" s="223"/>
    </row>
    <row r="55" spans="2:132" s="89" customFormat="1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B55" s="152"/>
      <c r="DC55" s="110"/>
      <c r="DF55" s="110"/>
      <c r="DG55" s="110"/>
      <c r="DH55" s="110"/>
      <c r="DI55" s="110"/>
      <c r="DJ55" s="110"/>
      <c r="DT55" s="223"/>
      <c r="EB55" s="223"/>
    </row>
    <row r="56" spans="2:132" s="89" customFormat="1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B56" s="152"/>
      <c r="DC56" s="110"/>
      <c r="DF56" s="110"/>
      <c r="DG56" s="110"/>
      <c r="DH56" s="110"/>
      <c r="DI56" s="110"/>
      <c r="DJ56" s="110"/>
      <c r="DT56" s="223"/>
      <c r="EB56" s="223"/>
    </row>
    <row r="57" spans="2:132" s="89" customFormat="1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B57" s="152"/>
      <c r="DC57" s="110"/>
      <c r="DF57" s="110"/>
      <c r="DG57" s="110"/>
      <c r="DH57" s="110"/>
      <c r="DI57" s="110"/>
      <c r="DJ57" s="110"/>
      <c r="DT57" s="223"/>
      <c r="EB57" s="223"/>
    </row>
    <row r="58" spans="2:132" s="89" customFormat="1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B58" s="152"/>
      <c r="DC58" s="110"/>
      <c r="DF58" s="110"/>
      <c r="DG58" s="110"/>
      <c r="DH58" s="110"/>
      <c r="DI58" s="110"/>
      <c r="DJ58" s="110"/>
      <c r="DT58" s="223"/>
      <c r="EB58" s="223"/>
    </row>
    <row r="59" spans="2:132" s="89" customFormat="1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B59" s="152"/>
      <c r="DC59" s="110"/>
      <c r="DF59" s="110"/>
      <c r="DG59" s="110"/>
      <c r="DH59" s="110"/>
      <c r="DI59" s="110"/>
      <c r="DJ59" s="110"/>
      <c r="DT59" s="223"/>
      <c r="EB59" s="223"/>
    </row>
    <row r="60" spans="2:132" s="89" customFormat="1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B60" s="152"/>
      <c r="DC60" s="110"/>
      <c r="DF60" s="110"/>
      <c r="DG60" s="110"/>
      <c r="DH60" s="110"/>
      <c r="DI60" s="110"/>
      <c r="DJ60" s="110"/>
      <c r="DT60" s="223"/>
      <c r="EB60" s="223"/>
    </row>
    <row r="61" spans="2:132">
      <c r="DC61" s="91">
        <f t="shared" ref="DC61:DC73" si="16">IF($DC$49=B61,A61,0)</f>
        <v>0</v>
      </c>
      <c r="DF61" s="155"/>
      <c r="DG61" s="155"/>
    </row>
    <row r="62" spans="2:132">
      <c r="DC62" s="91">
        <f t="shared" si="16"/>
        <v>0</v>
      </c>
      <c r="DF62" s="155"/>
      <c r="DG62" s="155"/>
    </row>
    <row r="63" spans="2:132">
      <c r="DC63" s="91">
        <f t="shared" si="16"/>
        <v>0</v>
      </c>
      <c r="DF63" s="155"/>
      <c r="DG63" s="155"/>
    </row>
    <row r="64" spans="2:132">
      <c r="DC64" s="91">
        <f t="shared" si="16"/>
        <v>0</v>
      </c>
      <c r="DF64" s="155"/>
      <c r="DG64" s="155"/>
    </row>
    <row r="65" spans="107:111">
      <c r="DC65" s="91">
        <f t="shared" si="16"/>
        <v>0</v>
      </c>
      <c r="DF65" s="155"/>
      <c r="DG65" s="155"/>
    </row>
    <row r="66" spans="107:111">
      <c r="DC66" s="91">
        <f t="shared" si="16"/>
        <v>0</v>
      </c>
      <c r="DF66" s="155"/>
      <c r="DG66" s="155"/>
    </row>
    <row r="67" spans="107:111">
      <c r="DC67" s="91">
        <f t="shared" si="16"/>
        <v>0</v>
      </c>
      <c r="DF67" s="155"/>
      <c r="DG67" s="155"/>
    </row>
    <row r="68" spans="107:111">
      <c r="DC68" s="91">
        <f t="shared" si="16"/>
        <v>0</v>
      </c>
      <c r="DF68" s="155"/>
      <c r="DG68" s="155"/>
    </row>
    <row r="69" spans="107:111">
      <c r="DC69" s="91">
        <f t="shared" si="16"/>
        <v>0</v>
      </c>
      <c r="DF69" s="155"/>
      <c r="DG69" s="155"/>
    </row>
    <row r="70" spans="107:111">
      <c r="DC70" s="91">
        <f t="shared" si="16"/>
        <v>0</v>
      </c>
      <c r="DF70" s="155"/>
      <c r="DG70" s="155"/>
    </row>
    <row r="71" spans="107:111">
      <c r="DC71" s="91">
        <f t="shared" si="16"/>
        <v>0</v>
      </c>
      <c r="DF71" s="155"/>
      <c r="DG71" s="155"/>
    </row>
    <row r="72" spans="107:111">
      <c r="DC72" s="91">
        <f t="shared" si="16"/>
        <v>0</v>
      </c>
      <c r="DF72" s="155"/>
      <c r="DG72" s="155"/>
    </row>
    <row r="73" spans="107:111">
      <c r="DC73" s="91">
        <f t="shared" si="16"/>
        <v>0</v>
      </c>
      <c r="DF73" s="155"/>
      <c r="DG73" s="155"/>
    </row>
    <row r="74" spans="107:111">
      <c r="DF74" s="155"/>
      <c r="DG74" s="155"/>
    </row>
    <row r="75" spans="107:111">
      <c r="DF75" s="155"/>
      <c r="DG75" s="155"/>
    </row>
    <row r="76" spans="107:111">
      <c r="DF76" s="155"/>
      <c r="DG76" s="155"/>
    </row>
    <row r="77" spans="107:111">
      <c r="DF77" s="155"/>
      <c r="DG77" s="155"/>
    </row>
    <row r="78" spans="107:111">
      <c r="DF78" s="155"/>
      <c r="DG78" s="155"/>
    </row>
    <row r="79" spans="107:111">
      <c r="DF79" s="155"/>
      <c r="DG79" s="155"/>
    </row>
    <row r="80" spans="107:111">
      <c r="DF80" s="155"/>
      <c r="DG80" s="155"/>
    </row>
    <row r="81" spans="110:111">
      <c r="DF81" s="155"/>
      <c r="DG81" s="155"/>
    </row>
    <row r="82" spans="110:111">
      <c r="DF82" s="155"/>
      <c r="DG82" s="155"/>
    </row>
    <row r="83" spans="110:111">
      <c r="DF83" s="155"/>
      <c r="DG83" s="155"/>
    </row>
    <row r="84" spans="110:111">
      <c r="DF84" s="155"/>
      <c r="DG84" s="155"/>
    </row>
    <row r="85" spans="110:111">
      <c r="DF85" s="155"/>
      <c r="DG85" s="155"/>
    </row>
    <row r="86" spans="110:111">
      <c r="DF86" s="155"/>
      <c r="DG86" s="155"/>
    </row>
    <row r="87" spans="110:111">
      <c r="DF87" s="155"/>
      <c r="DG87" s="155"/>
    </row>
    <row r="88" spans="110:111">
      <c r="DF88" s="155"/>
      <c r="DG88" s="155"/>
    </row>
    <row r="89" spans="110:111">
      <c r="DF89" s="155"/>
      <c r="DG89" s="155"/>
    </row>
    <row r="90" spans="110:111">
      <c r="DF90" s="155"/>
      <c r="DG90" s="155"/>
    </row>
  </sheetData>
  <sortState ref="DS7:DU35">
    <sortCondition ref="DS7"/>
  </sortState>
  <mergeCells count="42">
    <mergeCell ref="DY33:DZ33"/>
    <mergeCell ref="DY34:DZ34"/>
    <mergeCell ref="DY35:DZ35"/>
    <mergeCell ref="DG45:DM45"/>
    <mergeCell ref="DQ2:DQ5"/>
    <mergeCell ref="DV36:DY37"/>
    <mergeCell ref="DV38:DY44"/>
    <mergeCell ref="DY28:DZ28"/>
    <mergeCell ref="DY29:DZ29"/>
    <mergeCell ref="DY30:DZ30"/>
    <mergeCell ref="DY31:DZ31"/>
    <mergeCell ref="DY32:DZ32"/>
    <mergeCell ref="DY23:DZ23"/>
    <mergeCell ref="DY24:DZ24"/>
    <mergeCell ref="DY25:DZ25"/>
    <mergeCell ref="DY26:DZ26"/>
    <mergeCell ref="DY27:DZ27"/>
    <mergeCell ref="DY18:DZ18"/>
    <mergeCell ref="DY19:DZ19"/>
    <mergeCell ref="DY20:DZ20"/>
    <mergeCell ref="DY21:DZ21"/>
    <mergeCell ref="DY22:DZ22"/>
    <mergeCell ref="DY13:DZ13"/>
    <mergeCell ref="DY14:DZ14"/>
    <mergeCell ref="DY15:DZ15"/>
    <mergeCell ref="DY16:DZ16"/>
    <mergeCell ref="DY17:DZ17"/>
    <mergeCell ref="DY8:DZ8"/>
    <mergeCell ref="DY9:DZ9"/>
    <mergeCell ref="DY10:DZ10"/>
    <mergeCell ref="DY11:DZ11"/>
    <mergeCell ref="DY12:DZ12"/>
    <mergeCell ref="DV4:DW4"/>
    <mergeCell ref="DF5:DG5"/>
    <mergeCell ref="DY5:DZ5"/>
    <mergeCell ref="DY6:DZ6"/>
    <mergeCell ref="DY7:DZ7"/>
    <mergeCell ref="O2:AR2"/>
    <mergeCell ref="AS2:BV2"/>
    <mergeCell ref="BW2:CZ2"/>
    <mergeCell ref="DT2:DY2"/>
    <mergeCell ref="DV3:DW3"/>
  </mergeCells>
  <phoneticPr fontId="119" type="noConversion"/>
  <conditionalFormatting sqref="DS8">
    <cfRule type="expression" dxfId="17" priority="10">
      <formula>MOD(ROW(#REF!),2)=0</formula>
    </cfRule>
  </conditionalFormatting>
  <conditionalFormatting sqref="DT8:DU8">
    <cfRule type="expression" dxfId="16" priority="7">
      <formula>MOD(ROW(B3),2)=0</formula>
    </cfRule>
  </conditionalFormatting>
  <conditionalFormatting sqref="DV8">
    <cfRule type="expression" dxfId="15" priority="11">
      <formula>MOD(ROW(#REF!),2)=0</formula>
    </cfRule>
  </conditionalFormatting>
  <conditionalFormatting sqref="DW8:DX8">
    <cfRule type="expression" dxfId="14" priority="8">
      <formula>MOD(ROW(B3),2)=0</formula>
    </cfRule>
  </conditionalFormatting>
  <conditionalFormatting sqref="DY8">
    <cfRule type="expression" dxfId="13" priority="9">
      <formula>MOD(ROW(#REF!),2)=0</formula>
    </cfRule>
  </conditionalFormatting>
  <conditionalFormatting sqref="DB1:DB1048576">
    <cfRule type="containsText" dxfId="12" priority="3" operator="containsText" text="使用">
      <formula>NOT(ISERROR(SEARCH("使用",DB1)))</formula>
    </cfRule>
    <cfRule type="containsText" dxfId="11" priority="2" operator="containsText" text="停用">
      <formula>NOT(ISERROR(SEARCH("停用",DB1)))</formula>
    </cfRule>
    <cfRule type="containsText" dxfId="10" priority="1" operator="containsText" text="预设">
      <formula>NOT(ISERROR(SEARCH("预设",DB1)))</formula>
    </cfRule>
  </conditionalFormatting>
  <conditionalFormatting sqref="DS6:DU7 DS9:DU35">
    <cfRule type="expression" dxfId="9" priority="6">
      <formula>MOD(ROW(A1),2)=0</formula>
    </cfRule>
  </conditionalFormatting>
  <conditionalFormatting sqref="DV6:DX7 DV9:DX35">
    <cfRule type="expression" dxfId="8" priority="5">
      <formula>MOD(ROW(A1),2)=0</formula>
    </cfRule>
  </conditionalFormatting>
  <conditionalFormatting sqref="DY6:DY7 DY9:DY35">
    <cfRule type="expression" dxfId="7" priority="4">
      <formula>MOD(ROW(A1),2)=0</formula>
    </cfRule>
  </conditionalFormatting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202"/>
  <sheetViews>
    <sheetView showZeros="0" workbookViewId="0">
      <selection activeCell="E15" sqref="E15"/>
    </sheetView>
  </sheetViews>
  <sheetFormatPr defaultColWidth="9" defaultRowHeight="12"/>
  <cols>
    <col min="1" max="1" width="2.5" style="2" customWidth="1"/>
    <col min="2" max="2" width="11.75" style="2" customWidth="1"/>
    <col min="3" max="3" width="19.875" style="2" customWidth="1"/>
    <col min="4" max="4" width="6.125" style="2" customWidth="1"/>
    <col min="5" max="5" width="10.875" style="3"/>
    <col min="6" max="6" width="9" style="2"/>
    <col min="7" max="7" width="10.875" style="2"/>
    <col min="8" max="10" width="9" style="2"/>
    <col min="11" max="11" width="26.375" style="2" customWidth="1"/>
    <col min="12" max="12" width="9" style="2"/>
    <col min="13" max="13" width="12" style="2" customWidth="1"/>
    <col min="14" max="14" width="11.75" style="2" customWidth="1"/>
    <col min="15" max="15" width="8.375" style="2" customWidth="1"/>
    <col min="16" max="16" width="11" style="2" customWidth="1"/>
    <col min="17" max="18" width="10.625" style="2" customWidth="1"/>
    <col min="19" max="19" width="19.125" style="4" customWidth="1"/>
    <col min="20" max="20" width="9.25" style="5" customWidth="1"/>
    <col min="21" max="22" width="9" style="6" customWidth="1"/>
    <col min="23" max="23" width="5.5" style="2" customWidth="1"/>
    <col min="24" max="24" width="10.875" style="2" customWidth="1"/>
    <col min="25" max="25" width="21.5" style="4" customWidth="1"/>
    <col min="26" max="29" width="9" style="2" customWidth="1"/>
    <col min="30" max="34" width="7.625" style="2" customWidth="1"/>
    <col min="35" max="35" width="13.125" style="6" customWidth="1"/>
    <col min="36" max="37" width="7.625" style="6" customWidth="1"/>
    <col min="38" max="38" width="12.25" style="5" customWidth="1"/>
    <col min="39" max="39" width="7.625" style="6" customWidth="1"/>
    <col min="40" max="40" width="39" style="6" customWidth="1"/>
    <col min="41" max="41" width="16.625" style="6" customWidth="1"/>
    <col min="42" max="42" width="9" style="6" customWidth="1"/>
    <col min="43" max="43" width="33.875" style="7" customWidth="1"/>
    <col min="44" max="45" width="9" style="6"/>
    <col min="46" max="46" width="4.125" style="6" customWidth="1"/>
    <col min="47" max="47" width="9.75" style="6" customWidth="1"/>
    <col min="48" max="53" width="9" style="6"/>
    <col min="54" max="54" width="15" style="6" customWidth="1"/>
    <col min="55" max="55" width="16" style="6" customWidth="1"/>
    <col min="56" max="56" width="20.375" style="6" customWidth="1"/>
    <col min="57" max="16384" width="9" style="6"/>
  </cols>
  <sheetData>
    <row r="1" spans="1:56" s="1" customFormat="1">
      <c r="A1" s="8"/>
      <c r="B1" s="8"/>
      <c r="C1" s="8">
        <v>17</v>
      </c>
      <c r="D1" s="8"/>
      <c r="E1" s="9"/>
      <c r="F1" s="10"/>
      <c r="G1" s="10"/>
      <c r="H1" s="11"/>
      <c r="I1" s="10"/>
      <c r="J1" s="32"/>
      <c r="K1" s="8"/>
      <c r="L1" s="8"/>
      <c r="M1" s="8"/>
      <c r="N1" s="8"/>
      <c r="O1" s="8"/>
      <c r="P1" s="8"/>
      <c r="Q1" s="8"/>
      <c r="R1" s="8"/>
      <c r="S1" s="37">
        <v>1</v>
      </c>
      <c r="W1" s="8"/>
      <c r="X1" s="8"/>
      <c r="Y1" s="37"/>
      <c r="Z1" s="8"/>
      <c r="AA1" s="8"/>
      <c r="AB1" s="8"/>
      <c r="AC1" s="8"/>
      <c r="AD1" s="8"/>
      <c r="AE1" s="8"/>
      <c r="AF1" s="8"/>
      <c r="AG1" s="8"/>
      <c r="AH1" s="8"/>
      <c r="AQ1" s="55"/>
    </row>
    <row r="2" spans="1:56" s="1" customFormat="1" ht="29.1" customHeight="1">
      <c r="A2" s="12"/>
      <c r="B2" s="12">
        <f>IF(单品录入!J6="",0,单品录入!J6+4)</f>
        <v>0</v>
      </c>
      <c r="C2" s="13">
        <v>2</v>
      </c>
      <c r="D2" s="13"/>
      <c r="E2" s="14">
        <f>COUNTIF(C5:C33,E3)</f>
        <v>0</v>
      </c>
      <c r="F2" s="13"/>
      <c r="G2" s="13">
        <f>COUNTIF(C5:C33,E3)</f>
        <v>0</v>
      </c>
      <c r="H2" s="13"/>
      <c r="I2" s="13"/>
      <c r="J2" s="13"/>
      <c r="K2" s="13"/>
      <c r="L2" s="13"/>
      <c r="M2" s="13"/>
      <c r="N2" s="13"/>
      <c r="O2" s="13"/>
      <c r="P2" s="8"/>
      <c r="Q2" s="8"/>
      <c r="R2" s="8"/>
      <c r="S2" s="37"/>
      <c r="W2" s="8"/>
      <c r="X2" s="8" t="s">
        <v>500</v>
      </c>
      <c r="Y2" s="37">
        <f>COUNTIF(X5:X58,"*")</f>
        <v>10</v>
      </c>
      <c r="Z2" s="8" t="s">
        <v>501</v>
      </c>
      <c r="AA2" s="8"/>
      <c r="AB2" s="8"/>
      <c r="AC2" s="8"/>
      <c r="AD2" s="8"/>
      <c r="AE2" s="8"/>
      <c r="AF2" s="8"/>
      <c r="AG2" s="8"/>
      <c r="AH2" s="8"/>
      <c r="AN2" s="1">
        <f>IFERROR(INDEX($W$5:$W$58,MATCH($AG$39,$AN$5:$AN$58,0)),0)</f>
        <v>0</v>
      </c>
      <c r="AQ2" s="55"/>
    </row>
    <row r="3" spans="1:56" s="1" customFormat="1" ht="21.95" customHeight="1">
      <c r="A3" s="8"/>
      <c r="B3" s="15">
        <f>COUNTIF(A:A,"&gt;0")+5</f>
        <v>42</v>
      </c>
      <c r="C3" s="16">
        <v>1</v>
      </c>
      <c r="D3" s="17" t="str">
        <f>IF(E3=0,0,INDEX(Sheet1!$H$3:$H$50,MATCH(E3,Sheet1!$G$3:$G$50,0)))</f>
        <v>次</v>
      </c>
      <c r="E3" s="18" t="s">
        <v>191</v>
      </c>
      <c r="F3" s="19"/>
      <c r="G3" s="20"/>
      <c r="H3" s="21"/>
      <c r="I3" s="20"/>
      <c r="J3" s="16"/>
      <c r="K3" s="16"/>
      <c r="L3" s="15"/>
      <c r="M3" s="15">
        <f>IF(L3=0,0,INDEX(Sheet1!$K$3:$K$40,MATCH(L3,Sheet1!$J$3:$J$40,0)))</f>
        <v>0</v>
      </c>
      <c r="N3" s="15">
        <f>IF(L3=0,0,INDEX(Sheet1!$L$3:$L$40,MATCH(L3,Sheet1!$J$3:$J$40,0)))</f>
        <v>0</v>
      </c>
      <c r="O3" s="15"/>
      <c r="P3" s="15">
        <f>COUNTIF(Q3:Q4,"*")</f>
        <v>1</v>
      </c>
      <c r="Q3" s="38" t="str">
        <f>单品录入!C43</f>
        <v>专业技术</v>
      </c>
      <c r="R3" s="39" t="s">
        <v>502</v>
      </c>
      <c r="S3" s="40"/>
      <c r="W3" s="41"/>
      <c r="X3" s="8" t="s">
        <v>186</v>
      </c>
      <c r="Y3" s="37"/>
      <c r="Z3" s="8"/>
      <c r="AA3" s="8"/>
      <c r="AB3" s="8"/>
      <c r="AC3" s="8"/>
      <c r="AD3" s="8"/>
      <c r="AE3" s="8"/>
      <c r="AF3" s="8"/>
      <c r="AG3" s="8"/>
      <c r="AH3" s="8"/>
      <c r="AL3" s="8"/>
      <c r="AM3" s="51">
        <f>MAX(AM5:AM58)</f>
        <v>24</v>
      </c>
      <c r="AN3" s="8">
        <f>IF(Y2=0,2,Y2)</f>
        <v>10</v>
      </c>
      <c r="AQ3" s="55"/>
    </row>
    <row r="4" spans="1:56" s="1" customFormat="1" ht="15" customHeight="1">
      <c r="A4" s="8">
        <v>0</v>
      </c>
      <c r="B4" s="22" t="s">
        <v>503</v>
      </c>
      <c r="C4" s="22" t="s">
        <v>68</v>
      </c>
      <c r="D4" s="22" t="s">
        <v>56</v>
      </c>
      <c r="E4" s="23" t="s">
        <v>57</v>
      </c>
      <c r="F4" s="24" t="s">
        <v>58</v>
      </c>
      <c r="G4" s="24" t="s">
        <v>59</v>
      </c>
      <c r="H4" s="25" t="s">
        <v>60</v>
      </c>
      <c r="I4" s="24" t="s">
        <v>61</v>
      </c>
      <c r="J4" s="33" t="s">
        <v>62</v>
      </c>
      <c r="K4" s="22" t="s">
        <v>504</v>
      </c>
      <c r="L4" s="22" t="s">
        <v>63</v>
      </c>
      <c r="M4" s="22" t="s">
        <v>64</v>
      </c>
      <c r="N4" s="22" t="s">
        <v>65</v>
      </c>
      <c r="O4" s="22" t="s">
        <v>67</v>
      </c>
      <c r="P4" s="34" t="s">
        <v>505</v>
      </c>
      <c r="Q4" s="42">
        <f>单品录入!F43</f>
        <v>0</v>
      </c>
      <c r="R4" s="43"/>
      <c r="S4" s="44"/>
      <c r="W4" s="45" t="s">
        <v>166</v>
      </c>
      <c r="X4" s="46" t="str">
        <f>B4</f>
        <v>单品类型</v>
      </c>
      <c r="Y4" s="46" t="str">
        <f>C4</f>
        <v>单品名称</v>
      </c>
      <c r="Z4" s="46" t="str">
        <f>E4</f>
        <v>人工价值</v>
      </c>
      <c r="AA4" s="46" t="str">
        <f>G4</f>
        <v>内部价格</v>
      </c>
      <c r="AB4" s="46" t="str">
        <f>H4</f>
        <v>市场价格</v>
      </c>
      <c r="AC4" s="46" t="str">
        <f>K4</f>
        <v>备注</v>
      </c>
      <c r="AD4" s="46" t="str">
        <f>I4</f>
        <v>内部利润</v>
      </c>
      <c r="AE4" s="46" t="str">
        <f>J4</f>
        <v>市场利润</v>
      </c>
      <c r="AF4" s="46" t="str">
        <f>D4</f>
        <v>单位</v>
      </c>
      <c r="AG4" s="46" t="str">
        <f>F4</f>
        <v>产品进价</v>
      </c>
      <c r="AH4" s="46" t="str">
        <f t="shared" ref="AH4:AL4" si="0">L4</f>
        <v>供货厂家</v>
      </c>
      <c r="AI4" s="46" t="str">
        <f t="shared" si="0"/>
        <v>联系电话</v>
      </c>
      <c r="AJ4" s="46" t="str">
        <f t="shared" si="0"/>
        <v>联系人</v>
      </c>
      <c r="AK4" s="46" t="str">
        <f t="shared" si="0"/>
        <v>填表人</v>
      </c>
      <c r="AL4" s="52" t="str">
        <f t="shared" si="0"/>
        <v>填表时间</v>
      </c>
      <c r="AM4" s="51">
        <f>LENB(Y4)</f>
        <v>8</v>
      </c>
      <c r="AN4" s="53" t="str">
        <f>IF(X4=0,"","    "&amp;Y4&amp;REPT(" ",$AM$3-AM4)&amp;"人工 产品 市价 ")</f>
        <v xml:space="preserve">    单品名称                人工 产品 市价 </v>
      </c>
      <c r="AO4" s="56" t="s">
        <v>506</v>
      </c>
      <c r="AQ4" s="57"/>
      <c r="AR4" s="58"/>
      <c r="AS4" s="59"/>
      <c r="AU4" s="60" t="s">
        <v>507</v>
      </c>
      <c r="AV4" s="60" t="s">
        <v>61</v>
      </c>
      <c r="AW4" s="60" t="s">
        <v>62</v>
      </c>
      <c r="AX4" s="8"/>
      <c r="AY4" s="60" t="s">
        <v>63</v>
      </c>
      <c r="AZ4" s="60" t="s">
        <v>504</v>
      </c>
      <c r="BB4" s="71" t="str">
        <f>AN4</f>
        <v xml:space="preserve">    单品名称                人工 产品 市价 </v>
      </c>
      <c r="BC4" s="72" t="s">
        <v>508</v>
      </c>
      <c r="BD4" s="72" t="s">
        <v>509</v>
      </c>
    </row>
    <row r="5" spans="1:56" s="1" customFormat="1">
      <c r="A5" s="8">
        <v>1</v>
      </c>
      <c r="B5" s="26" t="s">
        <v>186</v>
      </c>
      <c r="C5" s="26" t="s">
        <v>293</v>
      </c>
      <c r="D5" s="26" t="s">
        <v>187</v>
      </c>
      <c r="E5" s="27">
        <v>0</v>
      </c>
      <c r="F5" s="28">
        <v>0</v>
      </c>
      <c r="G5" s="28">
        <v>0</v>
      </c>
      <c r="H5" s="29">
        <v>0</v>
      </c>
      <c r="I5" s="30">
        <v>0</v>
      </c>
      <c r="J5" s="35">
        <v>0</v>
      </c>
      <c r="K5" s="26"/>
      <c r="L5" s="26" t="s">
        <v>223</v>
      </c>
      <c r="M5" s="8">
        <v>0</v>
      </c>
      <c r="N5" s="8">
        <v>0</v>
      </c>
      <c r="O5" s="8"/>
      <c r="P5" s="8"/>
      <c r="Q5" s="8">
        <f>IF($B5=0,0,IF($Q$4=0,SUMPRODUCT((B5=$Q$3)*A5),IF($Q$3=0,SUMPRODUCT((L5=$Q$4)*A5),IF($P$3=2,SUMPRODUCT((B5=$Q$3)*(L5=$Q$4)*A5),0))))</f>
        <v>0</v>
      </c>
      <c r="R5" s="8">
        <f t="shared" ref="R5:R67" si="1">IF(B5=0,0,SUMPRODUCT((B5=$X$3)*A5))</f>
        <v>1</v>
      </c>
      <c r="S5" s="37" t="str">
        <f t="array" ref="S5">INDEX(C:C,SMALL(IF(Q:Q&gt;0,ROW(Q:Q),4^8),ROW(A2)))&amp;""</f>
        <v>专业婚纱摄影</v>
      </c>
      <c r="V5" s="8"/>
      <c r="W5" s="47">
        <f>IF($Y5="",0,INDEX(A:A,MATCH($Y5,$C:$C,0)))</f>
        <v>1</v>
      </c>
      <c r="X5" s="47" t="str">
        <f>IF($Y5="",0,INDEX(B:B,MATCH($Y5,$C:$C,0)))</f>
        <v>专业服务</v>
      </c>
      <c r="Y5" s="50" t="str">
        <f t="array" ref="Y5">INDEX(C:C,SMALL(IF(R:R&gt;0,ROW(R:R),4^8),ROW(A2)))&amp;""</f>
        <v>电影式体验拍摄</v>
      </c>
      <c r="Z5" s="47">
        <f>IF($Y5="",0,INDEX(E:E,MATCH($Y5,$C:$C,0)))</f>
        <v>0</v>
      </c>
      <c r="AA5" s="47">
        <f>IF($Y5="",0,INDEX(G:G,MATCH($Y5,$C:$C,0)))</f>
        <v>0</v>
      </c>
      <c r="AB5" s="47">
        <f>IF($Y5="",0,INDEX(H:H,MATCH($Y5,$C:$C,0)))</f>
        <v>0</v>
      </c>
      <c r="AC5" s="47">
        <f>IF($Y5="",0,INDEX(K:K,MATCH($Y5,$C:$C,0)))</f>
        <v>0</v>
      </c>
      <c r="AD5" s="47">
        <f>IF($Y5="",0,INDEX(I:I,MATCH($Y5,$C:$C,0)))</f>
        <v>0</v>
      </c>
      <c r="AE5" s="47">
        <f>IF($Y5="",0,INDEX(J:J,MATCH($Y5,$C:$C,0)))</f>
        <v>0</v>
      </c>
      <c r="AF5" s="47" t="str">
        <f>IF($Y5="",0,INDEX(D:D,MATCH($Y5,$C:$C,0)))</f>
        <v>次</v>
      </c>
      <c r="AG5" s="47">
        <f>IF($Y5="",0,INDEX(F:F,MATCH($Y5,$C:$C,0)))</f>
        <v>0</v>
      </c>
      <c r="AH5" s="47" t="str">
        <f t="shared" ref="AH5:AL5" si="2">IF($Y5="",0,INDEX(L:L,MATCH($Y5,$C:$C,0)))</f>
        <v>巴黎春天</v>
      </c>
      <c r="AI5" s="47">
        <f t="shared" si="2"/>
        <v>0</v>
      </c>
      <c r="AJ5" s="47">
        <f t="shared" si="2"/>
        <v>0</v>
      </c>
      <c r="AK5" s="47">
        <f t="shared" si="2"/>
        <v>0</v>
      </c>
      <c r="AL5" s="47">
        <f t="shared" si="2"/>
        <v>0</v>
      </c>
      <c r="AM5" s="51">
        <f>LENB(Y5)</f>
        <v>14</v>
      </c>
      <c r="AN5" s="54" t="str">
        <f>IF(W5=0,0,Y5&amp;REPT(" ",$AM$3-AM5)&amp;"│"&amp;Z5&amp;REPT(" ",5-LEN(Z5))&amp;AA5&amp;REPT(" ",5-LEN(AA5))&amp;AB5&amp;REPT(" ",6-LEN(AB5)))</f>
        <v xml:space="preserve">电影式体验拍摄          │0    0    0     </v>
      </c>
      <c r="AO5" s="61" t="str">
        <f>IF(W5=0,0,REPT(" ",5-LEN(AB5))&amp;AB5&amp;REPT(" ",5-LEN(AA5))&amp;AA5&amp;REPT(" ",5-LEN(Z5))&amp;Z5)</f>
        <v xml:space="preserve">    0    0    0</v>
      </c>
      <c r="AQ5" s="62" t="str">
        <f>IF(W5=0,0,Y5&amp;REPT(" ",$AM$3-AM5)&amp;REPT(" ",5-LEN(AB5))&amp;AB5&amp;REPT(" ",5-LEN(AA5))&amp;AA5&amp;REPT(" ",5-LEN(Z5))&amp;Z5)</f>
        <v>电影式体验拍摄              0    0    0</v>
      </c>
      <c r="AR5" s="63"/>
      <c r="AS5" s="64"/>
      <c r="AU5" s="65" t="str">
        <f>IF($Y5="",0,REPT(" ",7-LEN(AG5))&amp;AG5)</f>
        <v xml:space="preserve">      0</v>
      </c>
      <c r="AV5" s="66" t="str">
        <f>IF($Y5="",0,REPT(" ",6-LEN(AD5))&amp;AD5)</f>
        <v xml:space="preserve">     0</v>
      </c>
      <c r="AW5" s="73" t="str">
        <f>IF($Y5="",0,REPT(" ",6-LEN(AE5))&amp;AE5)</f>
        <v xml:space="preserve">     0</v>
      </c>
      <c r="AY5" s="65" t="str">
        <f>AH5</f>
        <v>巴黎春天</v>
      </c>
      <c r="AZ5" s="73"/>
      <c r="BB5" s="74" t="str">
        <f>Y5</f>
        <v>电影式体验拍摄</v>
      </c>
      <c r="BC5" s="75" t="str">
        <f>IF(W5=0,0,AS5&amp;AR5&amp;AQ5)</f>
        <v>电影式体验拍摄              0    0    0</v>
      </c>
      <c r="BD5" s="76" t="str">
        <f>IF(W5=0,0,AW5&amp;AV5&amp;AU5)</f>
        <v xml:space="preserve">     0     0      0</v>
      </c>
    </row>
    <row r="6" spans="1:56" s="1" customFormat="1">
      <c r="A6" s="8">
        <v>2</v>
      </c>
      <c r="B6" s="26" t="s">
        <v>186</v>
      </c>
      <c r="C6" s="26" t="s">
        <v>300</v>
      </c>
      <c r="D6" s="26" t="s">
        <v>187</v>
      </c>
      <c r="E6" s="27"/>
      <c r="F6" s="28">
        <v>0</v>
      </c>
      <c r="G6" s="28">
        <v>10</v>
      </c>
      <c r="H6" s="29">
        <v>50</v>
      </c>
      <c r="I6" s="30">
        <v>10</v>
      </c>
      <c r="J6" s="35">
        <v>40</v>
      </c>
      <c r="K6" s="26"/>
      <c r="L6" s="26" t="s">
        <v>223</v>
      </c>
      <c r="M6" s="26">
        <v>0</v>
      </c>
      <c r="N6" s="26">
        <v>0</v>
      </c>
      <c r="O6" s="26"/>
      <c r="P6" s="26"/>
      <c r="Q6" s="8">
        <f t="shared" ref="Q6:Q67" si="3">IF($B6=0,0,IF($Q$4=0,SUMPRODUCT((B6=$Q$3)*A6),IF($Q$3=0,SUMPRODUCT((L6=$Q$4)*A6),IF($P$3=2,SUMPRODUCT((B6=$Q$3)*(L6=$Q$4)*A6),0))))</f>
        <v>0</v>
      </c>
      <c r="R6" s="8">
        <f t="shared" si="1"/>
        <v>2</v>
      </c>
      <c r="S6" s="37" t="str">
        <f t="array" ref="S6">INDEX(C:C,SMALL(IF(Q:Q&gt;0,ROW(Q:Q),4^8),ROW(A3)))&amp;""</f>
        <v>专业化妆、造型</v>
      </c>
      <c r="W6" s="47">
        <f t="shared" ref="W6:W31" si="4">IF($Y6="",0,INDEX(A:A,MATCH($Y6,$C:$C,0)))</f>
        <v>2</v>
      </c>
      <c r="X6" s="47" t="str">
        <f t="shared" ref="X6:X31" si="5">IF($Y6="",0,INDEX(B:B,MATCH($Y6,$C:$C,0)))</f>
        <v>专业服务</v>
      </c>
      <c r="Y6" s="50" t="str">
        <f t="array" ref="Y6">INDEX(C:C,SMALL(IF(R:R&gt;0,ROW(R:R),4^8),ROW(A3)))&amp;""</f>
        <v>3D全实景外景基地拍摄</v>
      </c>
      <c r="Z6" s="47">
        <f t="shared" ref="Z6:Z31" si="6">IF($Y6="",0,INDEX(E:E,MATCH($Y6,$C:$C,0)))</f>
        <v>0</v>
      </c>
      <c r="AA6" s="47">
        <f t="shared" ref="AA6:AA31" si="7">IF($Y6="",0,INDEX(G:G,MATCH($Y6,$C:$C,0)))</f>
        <v>10</v>
      </c>
      <c r="AB6" s="47">
        <f t="shared" ref="AB6:AB31" si="8">IF($Y6="",0,INDEX(H:H,MATCH($Y6,$C:$C,0)))</f>
        <v>50</v>
      </c>
      <c r="AC6" s="47">
        <f t="shared" ref="AC6:AC31" si="9">IF($Y6="",0,INDEX(K:K,MATCH($Y6,$C:$C,0)))</f>
        <v>0</v>
      </c>
      <c r="AD6" s="47">
        <f t="shared" ref="AD6:AD31" si="10">IF($Y6="",0,INDEX(I:I,MATCH($Y6,$C:$C,0)))</f>
        <v>10</v>
      </c>
      <c r="AE6" s="47">
        <f t="shared" ref="AE6:AE31" si="11">IF($Y6="",0,INDEX(J:J,MATCH($Y6,$C:$C,0)))</f>
        <v>40</v>
      </c>
      <c r="AF6" s="47" t="str">
        <f t="shared" ref="AF6:AF31" si="12">IF($Y6="",0,INDEX(D:D,MATCH($Y6,$C:$C,0)))</f>
        <v>次</v>
      </c>
      <c r="AG6" s="47">
        <f t="shared" ref="AG6:AG31" si="13">IF($Y6="",0,INDEX(F:F,MATCH($Y6,$C:$C,0)))</f>
        <v>0</v>
      </c>
      <c r="AH6" s="47" t="str">
        <f t="shared" ref="AH6:AH31" si="14">IF($Y6="",0,INDEX(L:L,MATCH($Y6,$C:$C,0)))</f>
        <v>巴黎春天</v>
      </c>
      <c r="AI6" s="47">
        <f t="shared" ref="AI6:AI31" si="15">IF($Y6="",0,INDEX(M:M,MATCH($Y6,$C:$C,0)))</f>
        <v>0</v>
      </c>
      <c r="AJ6" s="47">
        <f t="shared" ref="AJ6:AJ31" si="16">IF($Y6="",0,INDEX(N:N,MATCH($Y6,$C:$C,0)))</f>
        <v>0</v>
      </c>
      <c r="AK6" s="47">
        <f t="shared" ref="AK6:AK31" si="17">IF($Y6="",0,INDEX(O:O,MATCH($Y6,$C:$C,0)))</f>
        <v>0</v>
      </c>
      <c r="AL6" s="47">
        <f t="shared" ref="AL6:AL31" si="18">IF($Y6="",0,INDEX(P:P,MATCH($Y6,$C:$C,0)))</f>
        <v>0</v>
      </c>
      <c r="AM6" s="51">
        <f t="shared" ref="AM6:AM37" si="19">LENB(Y6)</f>
        <v>20</v>
      </c>
      <c r="AN6" s="54" t="str">
        <f t="shared" ref="AN6:AN37" si="20">IF(W6=0,0,Y6&amp;REPT(" ",$AM$3-AM6)&amp;"│"&amp;Z6&amp;REPT(" ",5-LEN(Z6))&amp;AA6&amp;REPT(" ",5-LEN(AA6))&amp;AB6&amp;REPT(" ",6-LEN(AB6)))</f>
        <v xml:space="preserve">3D全实景外景基地拍摄    │0    10   50    </v>
      </c>
      <c r="AO6" s="61" t="str">
        <f t="shared" ref="AO6:AO37" si="21">IF(W6=0,0,REPT(" ",5-LEN(AB6))&amp;AB6&amp;REPT(" ",5-LEN(AA6))&amp;AA6&amp;REPT(" ",5-LEN(Z6))&amp;Z6)</f>
        <v xml:space="preserve">   50   10    0</v>
      </c>
      <c r="AQ6" s="62" t="str">
        <f t="shared" ref="AQ6:AQ17" si="22">IF(W6=0,0,Y6&amp;REPT(" ",$AM$3-AM6)&amp;REPT(" ",5-LEN(AB6))&amp;AB6&amp;REPT(" ",5-LEN(AA6))&amp;AA6&amp;REPT(" ",5-LEN(Z6))&amp;Z6)</f>
        <v>3D全实景外景基地拍摄       50   10    0</v>
      </c>
      <c r="AR6" s="63"/>
      <c r="AS6" s="64"/>
      <c r="AU6" s="67" t="str">
        <f t="shared" ref="AU6:AU37" si="23">IF($Y6="",0,REPT(" ",7-LEN(AG6))&amp;AG6)</f>
        <v xml:space="preserve">      0</v>
      </c>
      <c r="AV6" s="68" t="str">
        <f t="shared" ref="AV6:AV37" si="24">IF($Y6="",0,REPT(" ",6-LEN(AD6))&amp;AD6)</f>
        <v xml:space="preserve">    10</v>
      </c>
      <c r="AW6" s="77" t="str">
        <f t="shared" ref="AW6:AW37" si="25">IF($Y6="",0,REPT(" ",6-LEN(AE6))&amp;AE6)</f>
        <v xml:space="preserve">    40</v>
      </c>
      <c r="AY6" s="67" t="str">
        <f t="shared" ref="AY6:AY18" si="26">AH6</f>
        <v>巴黎春天</v>
      </c>
      <c r="AZ6" s="77"/>
      <c r="BB6" s="78" t="str">
        <f t="shared" ref="BB6:BB37" si="27">Y6</f>
        <v>3D全实景外景基地拍摄</v>
      </c>
      <c r="BC6" s="79" t="str">
        <f t="shared" ref="BC6:BC37" si="28">IF(W6=0,0,AS6&amp;AR6&amp;AQ6)</f>
        <v>3D全实景外景基地拍摄       50   10    0</v>
      </c>
      <c r="BD6" s="80" t="str">
        <f t="shared" ref="BD6:BD37" si="29">IF(W6=0,0,AW6&amp;AV6&amp;AU6)</f>
        <v xml:space="preserve">    40    10      0</v>
      </c>
    </row>
    <row r="7" spans="1:56" s="1" customFormat="1">
      <c r="A7" s="8">
        <v>3</v>
      </c>
      <c r="B7" s="26" t="s">
        <v>191</v>
      </c>
      <c r="C7" s="26" t="s">
        <v>261</v>
      </c>
      <c r="D7" s="26" t="s">
        <v>187</v>
      </c>
      <c r="E7" s="27">
        <v>70</v>
      </c>
      <c r="F7" s="30">
        <v>50</v>
      </c>
      <c r="G7" s="28">
        <v>0</v>
      </c>
      <c r="H7" s="29">
        <v>200</v>
      </c>
      <c r="I7" s="30">
        <v>0</v>
      </c>
      <c r="J7" s="35">
        <v>200</v>
      </c>
      <c r="K7" s="26">
        <v>0</v>
      </c>
      <c r="L7" s="26" t="s">
        <v>223</v>
      </c>
      <c r="M7" s="26">
        <v>0</v>
      </c>
      <c r="N7" s="26">
        <v>0</v>
      </c>
      <c r="O7" s="26" t="s">
        <v>510</v>
      </c>
      <c r="P7" s="26" t="s">
        <v>511</v>
      </c>
      <c r="Q7" s="8">
        <f t="shared" si="3"/>
        <v>3</v>
      </c>
      <c r="R7" s="8">
        <f t="shared" si="1"/>
        <v>0</v>
      </c>
      <c r="S7" s="37" t="str">
        <f t="array" ref="S7">INDEX(C:C,SMALL(IF(Q:Q&gt;0,ROW(Q:Q),4^8),ROW(A4)))&amp;""</f>
        <v>专业修图师精修照片</v>
      </c>
      <c r="W7" s="47">
        <f t="shared" si="4"/>
        <v>5</v>
      </c>
      <c r="X7" s="47" t="str">
        <f t="shared" si="5"/>
        <v>专业服务</v>
      </c>
      <c r="Y7" s="50" t="str">
        <f t="array" ref="Y7">INDEX(C:C,SMALL(IF(R:R&gt;0,ROW(R:R),4^8),ROW(A4)))&amp;""</f>
        <v>旅游外景景点</v>
      </c>
      <c r="Z7" s="47">
        <f t="shared" si="6"/>
        <v>0</v>
      </c>
      <c r="AA7" s="47">
        <f t="shared" si="7"/>
        <v>0</v>
      </c>
      <c r="AB7" s="47">
        <f t="shared" si="8"/>
        <v>0</v>
      </c>
      <c r="AC7" s="47">
        <f t="shared" si="9"/>
        <v>0</v>
      </c>
      <c r="AD7" s="47">
        <f t="shared" si="10"/>
        <v>0</v>
      </c>
      <c r="AE7" s="47">
        <f t="shared" si="11"/>
        <v>0</v>
      </c>
      <c r="AF7" s="47" t="str">
        <f t="shared" si="12"/>
        <v>次</v>
      </c>
      <c r="AG7" s="47">
        <f t="shared" si="13"/>
        <v>0</v>
      </c>
      <c r="AH7" s="47">
        <f t="shared" si="14"/>
        <v>0</v>
      </c>
      <c r="AI7" s="47">
        <f t="shared" si="15"/>
        <v>0</v>
      </c>
      <c r="AJ7" s="47">
        <f t="shared" si="16"/>
        <v>0</v>
      </c>
      <c r="AK7" s="47" t="str">
        <f t="shared" si="17"/>
        <v>范勇</v>
      </c>
      <c r="AL7" s="47">
        <f t="shared" si="18"/>
        <v>43716.713113425903</v>
      </c>
      <c r="AM7" s="51">
        <f t="shared" si="19"/>
        <v>12</v>
      </c>
      <c r="AN7" s="54" t="str">
        <f t="shared" si="20"/>
        <v xml:space="preserve">旅游外景景点            │0    0    0     </v>
      </c>
      <c r="AO7" s="61" t="str">
        <f t="shared" si="21"/>
        <v xml:space="preserve">    0    0    0</v>
      </c>
      <c r="AQ7" s="62" t="str">
        <f t="shared" si="22"/>
        <v>旅游外景景点                0    0    0</v>
      </c>
      <c r="AR7" s="63"/>
      <c r="AS7" s="64"/>
      <c r="AU7" s="67" t="str">
        <f t="shared" si="23"/>
        <v xml:space="preserve">      0</v>
      </c>
      <c r="AV7" s="68" t="str">
        <f t="shared" si="24"/>
        <v xml:space="preserve">     0</v>
      </c>
      <c r="AW7" s="77" t="str">
        <f t="shared" si="25"/>
        <v xml:space="preserve">     0</v>
      </c>
      <c r="AY7" s="67">
        <f t="shared" si="26"/>
        <v>0</v>
      </c>
      <c r="AZ7" s="77"/>
      <c r="BB7" s="78" t="str">
        <f t="shared" si="27"/>
        <v>旅游外景景点</v>
      </c>
      <c r="BC7" s="79" t="str">
        <f t="shared" si="28"/>
        <v>旅游外景景点                0    0    0</v>
      </c>
      <c r="BD7" s="80" t="str">
        <f t="shared" si="29"/>
        <v xml:space="preserve">     0     0      0</v>
      </c>
    </row>
    <row r="8" spans="1:56" s="1" customFormat="1">
      <c r="A8" s="8">
        <v>4</v>
      </c>
      <c r="B8" s="26" t="s">
        <v>191</v>
      </c>
      <c r="C8" s="26" t="s">
        <v>266</v>
      </c>
      <c r="D8" s="26" t="s">
        <v>187</v>
      </c>
      <c r="E8" s="27">
        <v>60</v>
      </c>
      <c r="F8" s="30">
        <v>0</v>
      </c>
      <c r="G8" s="28">
        <v>0</v>
      </c>
      <c r="H8" s="29">
        <v>160</v>
      </c>
      <c r="I8" s="30">
        <v>0</v>
      </c>
      <c r="J8" s="35">
        <v>160</v>
      </c>
      <c r="K8" s="26">
        <v>0</v>
      </c>
      <c r="L8" s="26" t="s">
        <v>223</v>
      </c>
      <c r="M8" s="26">
        <v>0</v>
      </c>
      <c r="N8" s="26">
        <v>0</v>
      </c>
      <c r="O8" s="26" t="s">
        <v>510</v>
      </c>
      <c r="P8" s="26" t="s">
        <v>511</v>
      </c>
      <c r="Q8" s="8">
        <f t="shared" si="3"/>
        <v>4</v>
      </c>
      <c r="R8" s="8">
        <f t="shared" si="1"/>
        <v>0</v>
      </c>
      <c r="S8" s="37" t="str">
        <f t="array" ref="S8">INDEX(C:C,SMALL(IF(Q:Q&gt;0,ROW(Q:Q),4^8),ROW(A5)))&amp;""</f>
        <v>拍摄当天全程TCS拍摄服务</v>
      </c>
      <c r="W8" s="47">
        <f t="shared" si="4"/>
        <v>6</v>
      </c>
      <c r="X8" s="47" t="str">
        <f t="shared" si="5"/>
        <v>专业服务</v>
      </c>
      <c r="Y8" s="50" t="str">
        <f t="array" ref="Y8">INDEX(C:C,SMALL(IF(R:R&gt;0,ROW(R:R),4^8),ROW(A5)))&amp;""</f>
        <v>3D实景影棚拍摄</v>
      </c>
      <c r="Z8" s="47">
        <f t="shared" si="6"/>
        <v>0</v>
      </c>
      <c r="AA8" s="47">
        <f t="shared" si="7"/>
        <v>0</v>
      </c>
      <c r="AB8" s="47">
        <f t="shared" si="8"/>
        <v>0</v>
      </c>
      <c r="AC8" s="47">
        <f t="shared" si="9"/>
        <v>0</v>
      </c>
      <c r="AD8" s="47">
        <f t="shared" si="10"/>
        <v>0</v>
      </c>
      <c r="AE8" s="47">
        <f t="shared" si="11"/>
        <v>0</v>
      </c>
      <c r="AF8" s="47" t="str">
        <f t="shared" si="12"/>
        <v>次</v>
      </c>
      <c r="AG8" s="47">
        <f t="shared" si="13"/>
        <v>0</v>
      </c>
      <c r="AH8" s="47">
        <f t="shared" si="14"/>
        <v>0</v>
      </c>
      <c r="AI8" s="47">
        <f t="shared" si="15"/>
        <v>0</v>
      </c>
      <c r="AJ8" s="47">
        <f t="shared" si="16"/>
        <v>0</v>
      </c>
      <c r="AK8" s="47">
        <f t="shared" si="17"/>
        <v>0</v>
      </c>
      <c r="AL8" s="47">
        <f t="shared" si="18"/>
        <v>0</v>
      </c>
      <c r="AM8" s="51">
        <f t="shared" si="19"/>
        <v>14</v>
      </c>
      <c r="AN8" s="54" t="str">
        <f t="shared" si="20"/>
        <v xml:space="preserve">3D实景影棚拍摄          │0    0    0     </v>
      </c>
      <c r="AO8" s="61" t="str">
        <f t="shared" si="21"/>
        <v xml:space="preserve">    0    0    0</v>
      </c>
      <c r="AQ8" s="62" t="str">
        <f t="shared" si="22"/>
        <v>3D实景影棚拍摄              0    0    0</v>
      </c>
      <c r="AR8" s="63"/>
      <c r="AS8" s="64"/>
      <c r="AU8" s="67" t="str">
        <f t="shared" si="23"/>
        <v xml:space="preserve">      0</v>
      </c>
      <c r="AV8" s="68" t="str">
        <f t="shared" si="24"/>
        <v xml:space="preserve">     0</v>
      </c>
      <c r="AW8" s="77" t="str">
        <f t="shared" si="25"/>
        <v xml:space="preserve">     0</v>
      </c>
      <c r="AY8" s="67">
        <f t="shared" si="26"/>
        <v>0</v>
      </c>
      <c r="AZ8" s="77"/>
      <c r="BB8" s="78" t="str">
        <f t="shared" si="27"/>
        <v>3D实景影棚拍摄</v>
      </c>
      <c r="BC8" s="79" t="str">
        <f t="shared" si="28"/>
        <v>3D实景影棚拍摄              0    0    0</v>
      </c>
      <c r="BD8" s="80" t="str">
        <f t="shared" si="29"/>
        <v xml:space="preserve">     0     0      0</v>
      </c>
    </row>
    <row r="9" spans="1:56" s="1" customFormat="1">
      <c r="A9" s="8">
        <v>5</v>
      </c>
      <c r="B9" s="26" t="s">
        <v>186</v>
      </c>
      <c r="C9" s="26" t="s">
        <v>512</v>
      </c>
      <c r="D9" s="26" t="s">
        <v>187</v>
      </c>
      <c r="E9" s="27">
        <v>0</v>
      </c>
      <c r="F9" s="28">
        <v>0</v>
      </c>
      <c r="G9" s="28">
        <v>0</v>
      </c>
      <c r="H9" s="29">
        <v>0</v>
      </c>
      <c r="I9" s="30">
        <v>0</v>
      </c>
      <c r="J9" s="35">
        <v>0</v>
      </c>
      <c r="K9" s="26">
        <v>0</v>
      </c>
      <c r="L9" s="26">
        <v>0</v>
      </c>
      <c r="M9" s="26">
        <v>0</v>
      </c>
      <c r="N9" s="26">
        <v>0</v>
      </c>
      <c r="O9" s="26" t="s">
        <v>113</v>
      </c>
      <c r="P9" s="26">
        <v>43716.713113425903</v>
      </c>
      <c r="Q9" s="8">
        <f t="shared" si="3"/>
        <v>0</v>
      </c>
      <c r="R9" s="8">
        <f t="shared" si="1"/>
        <v>5</v>
      </c>
      <c r="S9" s="37" t="str">
        <f t="array" ref="S9">INDEX(C:C,SMALL(IF(Q:Q&gt;0,ROW(Q:Q),4^8),ROW(A6)))&amp;""</f>
        <v>专业修图师</v>
      </c>
      <c r="W9" s="47">
        <f t="shared" si="4"/>
        <v>7</v>
      </c>
      <c r="X9" s="47" t="str">
        <f t="shared" si="5"/>
        <v>专业服务</v>
      </c>
      <c r="Y9" s="50" t="str">
        <f t="array" ref="Y9">INDEX(C:C,SMALL(IF(R:R&gt;0,ROW(R:R),4^8),ROW(A6)))&amp;""</f>
        <v>结婚当日新娘婚纱</v>
      </c>
      <c r="Z9" s="47">
        <f t="shared" si="6"/>
        <v>0</v>
      </c>
      <c r="AA9" s="47">
        <f t="shared" si="7"/>
        <v>30</v>
      </c>
      <c r="AB9" s="47">
        <f t="shared" si="8"/>
        <v>120</v>
      </c>
      <c r="AC9" s="47">
        <f t="shared" si="9"/>
        <v>0</v>
      </c>
      <c r="AD9" s="47">
        <f t="shared" si="10"/>
        <v>30</v>
      </c>
      <c r="AE9" s="47">
        <f t="shared" si="11"/>
        <v>90</v>
      </c>
      <c r="AF9" s="47" t="str">
        <f t="shared" si="12"/>
        <v>次</v>
      </c>
      <c r="AG9" s="47">
        <f t="shared" si="13"/>
        <v>0</v>
      </c>
      <c r="AH9" s="47">
        <f t="shared" si="14"/>
        <v>0</v>
      </c>
      <c r="AI9" s="47">
        <f t="shared" si="15"/>
        <v>0</v>
      </c>
      <c r="AJ9" s="47">
        <f t="shared" si="16"/>
        <v>0</v>
      </c>
      <c r="AK9" s="47">
        <f t="shared" si="17"/>
        <v>0</v>
      </c>
      <c r="AL9" s="47">
        <f t="shared" si="18"/>
        <v>0</v>
      </c>
      <c r="AM9" s="51">
        <f t="shared" si="19"/>
        <v>16</v>
      </c>
      <c r="AN9" s="54" t="str">
        <f t="shared" si="20"/>
        <v xml:space="preserve">结婚当日新娘婚纱        │0    30   120   </v>
      </c>
      <c r="AO9" s="61" t="str">
        <f t="shared" si="21"/>
        <v xml:space="preserve">  120   30    0</v>
      </c>
      <c r="AQ9" s="62" t="str">
        <f t="shared" si="22"/>
        <v>结婚当日新娘婚纱          120   30    0</v>
      </c>
      <c r="AR9" s="63"/>
      <c r="AS9" s="64"/>
      <c r="AU9" s="67" t="str">
        <f t="shared" si="23"/>
        <v xml:space="preserve">      0</v>
      </c>
      <c r="AV9" s="68" t="str">
        <f t="shared" si="24"/>
        <v xml:space="preserve">    30</v>
      </c>
      <c r="AW9" s="77" t="str">
        <f t="shared" si="25"/>
        <v xml:space="preserve">    90</v>
      </c>
      <c r="AY9" s="67">
        <f t="shared" si="26"/>
        <v>0</v>
      </c>
      <c r="AZ9" s="77"/>
      <c r="BB9" s="78" t="str">
        <f t="shared" si="27"/>
        <v>结婚当日新娘婚纱</v>
      </c>
      <c r="BC9" s="79" t="str">
        <f t="shared" si="28"/>
        <v>结婚当日新娘婚纱          120   30    0</v>
      </c>
      <c r="BD9" s="80" t="str">
        <f t="shared" si="29"/>
        <v xml:space="preserve">    90    30      0</v>
      </c>
    </row>
    <row r="10" spans="1:56" s="1" customFormat="1">
      <c r="A10" s="8">
        <v>6</v>
      </c>
      <c r="B10" s="26" t="s">
        <v>186</v>
      </c>
      <c r="C10" s="26" t="s">
        <v>513</v>
      </c>
      <c r="D10" s="26" t="s">
        <v>187</v>
      </c>
      <c r="E10" s="27">
        <v>0</v>
      </c>
      <c r="F10" s="28">
        <v>0</v>
      </c>
      <c r="G10" s="28">
        <v>0</v>
      </c>
      <c r="H10" s="29">
        <v>0</v>
      </c>
      <c r="I10" s="30">
        <v>0</v>
      </c>
      <c r="J10" s="35">
        <v>0</v>
      </c>
      <c r="K10" s="26"/>
      <c r="L10" s="26"/>
      <c r="M10" s="26">
        <v>0</v>
      </c>
      <c r="N10" s="26">
        <v>0</v>
      </c>
      <c r="O10" s="26"/>
      <c r="P10" s="26"/>
      <c r="Q10" s="8">
        <f t="shared" si="3"/>
        <v>0</v>
      </c>
      <c r="R10" s="8">
        <f t="shared" si="1"/>
        <v>6</v>
      </c>
      <c r="S10" s="37" t="str">
        <f t="array" ref="S10">INDEX(C:C,SMALL(IF(Q:Q&gt;0,ROW(Q:Q),4^8),ROW(A7)))&amp;""</f>
        <v>豆腐干豆腐干豆腐</v>
      </c>
      <c r="W10" s="47">
        <f t="shared" si="4"/>
        <v>9</v>
      </c>
      <c r="X10" s="47" t="str">
        <f t="shared" si="5"/>
        <v>专业服务</v>
      </c>
      <c r="Y10" s="50" t="str">
        <f t="array" ref="Y10">INDEX(C:C,SMALL(IF(R:R&gt;0,ROW(R:R),4^8),ROW(A7)))&amp;""</f>
        <v>拍摄全部原始照片免费赠送</v>
      </c>
      <c r="Z10" s="47">
        <f t="shared" si="6"/>
        <v>0</v>
      </c>
      <c r="AA10" s="47">
        <f t="shared" si="7"/>
        <v>0</v>
      </c>
      <c r="AB10" s="47">
        <f t="shared" si="8"/>
        <v>0</v>
      </c>
      <c r="AC10" s="47">
        <f t="shared" si="9"/>
        <v>0</v>
      </c>
      <c r="AD10" s="47">
        <f t="shared" si="10"/>
        <v>0</v>
      </c>
      <c r="AE10" s="47">
        <f t="shared" si="11"/>
        <v>0</v>
      </c>
      <c r="AF10" s="47" t="str">
        <f t="shared" si="12"/>
        <v>次</v>
      </c>
      <c r="AG10" s="47">
        <f t="shared" si="13"/>
        <v>0</v>
      </c>
      <c r="AH10" s="47">
        <f t="shared" si="14"/>
        <v>0</v>
      </c>
      <c r="AI10" s="47">
        <f t="shared" si="15"/>
        <v>0</v>
      </c>
      <c r="AJ10" s="47">
        <f t="shared" si="16"/>
        <v>0</v>
      </c>
      <c r="AK10" s="47">
        <f t="shared" si="17"/>
        <v>0</v>
      </c>
      <c r="AL10" s="47">
        <f t="shared" si="18"/>
        <v>0</v>
      </c>
      <c r="AM10" s="51">
        <f t="shared" si="19"/>
        <v>24</v>
      </c>
      <c r="AN10" s="54" t="str">
        <f t="shared" si="20"/>
        <v xml:space="preserve">拍摄全部原始照片免费赠送│0    0    0     </v>
      </c>
      <c r="AO10" s="61" t="str">
        <f t="shared" si="21"/>
        <v xml:space="preserve">    0    0    0</v>
      </c>
      <c r="AQ10" s="62" t="str">
        <f t="shared" si="22"/>
        <v>拍摄全部原始照片免费赠送    0    0    0</v>
      </c>
      <c r="AR10" s="63"/>
      <c r="AS10" s="64"/>
      <c r="AU10" s="67" t="str">
        <f t="shared" si="23"/>
        <v xml:space="preserve">      0</v>
      </c>
      <c r="AV10" s="68" t="str">
        <f t="shared" si="24"/>
        <v xml:space="preserve">     0</v>
      </c>
      <c r="AW10" s="77" t="str">
        <f t="shared" si="25"/>
        <v xml:space="preserve">     0</v>
      </c>
      <c r="AY10" s="67">
        <f t="shared" si="26"/>
        <v>0</v>
      </c>
      <c r="AZ10" s="77"/>
      <c r="BB10" s="78" t="str">
        <f t="shared" si="27"/>
        <v>拍摄全部原始照片免费赠送</v>
      </c>
      <c r="BC10" s="79" t="str">
        <f t="shared" si="28"/>
        <v>拍摄全部原始照片免费赠送    0    0    0</v>
      </c>
      <c r="BD10" s="80" t="str">
        <f t="shared" si="29"/>
        <v xml:space="preserve">     0     0      0</v>
      </c>
    </row>
    <row r="11" spans="1:56" s="1" customFormat="1">
      <c r="A11" s="8">
        <v>7</v>
      </c>
      <c r="B11" s="26" t="s">
        <v>186</v>
      </c>
      <c r="C11" s="26" t="s">
        <v>290</v>
      </c>
      <c r="D11" s="26" t="s">
        <v>187</v>
      </c>
      <c r="E11" s="27"/>
      <c r="F11" s="30"/>
      <c r="G11" s="28">
        <v>30</v>
      </c>
      <c r="H11" s="29">
        <v>120</v>
      </c>
      <c r="I11" s="30">
        <v>30</v>
      </c>
      <c r="J11" s="35">
        <v>90</v>
      </c>
      <c r="K11" s="26"/>
      <c r="L11" s="26"/>
      <c r="M11" s="26">
        <v>0</v>
      </c>
      <c r="N11" s="26">
        <v>0</v>
      </c>
      <c r="O11" s="26"/>
      <c r="P11" s="26"/>
      <c r="Q11" s="8">
        <f t="shared" si="3"/>
        <v>0</v>
      </c>
      <c r="R11" s="8">
        <f t="shared" si="1"/>
        <v>7</v>
      </c>
      <c r="S11" s="37" t="str">
        <f t="array" ref="S11">INDEX(C:C,SMALL(IF(Q:Q&gt;0,ROW(Q:Q),4^8),ROW(A8)))&amp;""</f>
        <v>专业修图师</v>
      </c>
      <c r="W11" s="47">
        <f t="shared" si="4"/>
        <v>29</v>
      </c>
      <c r="X11" s="47" t="str">
        <f t="shared" si="5"/>
        <v>专业服务</v>
      </c>
      <c r="Y11" s="50" t="str">
        <f t="array" ref="Y11">INDEX(C:C,SMALL(IF(R:R&gt;0,ROW(R:R),4^8),ROW(A8)))&amp;""</f>
        <v>3D全息数字影棚</v>
      </c>
      <c r="Z11" s="47">
        <f t="shared" si="6"/>
        <v>0</v>
      </c>
      <c r="AA11" s="47">
        <f t="shared" si="7"/>
        <v>16</v>
      </c>
      <c r="AB11" s="47">
        <f t="shared" si="8"/>
        <v>80</v>
      </c>
      <c r="AC11" s="47" t="str">
        <f t="shared" si="9"/>
        <v>公司投资装修，成本很高。</v>
      </c>
      <c r="AD11" s="47">
        <f t="shared" si="10"/>
        <v>6</v>
      </c>
      <c r="AE11" s="47">
        <f t="shared" si="11"/>
        <v>64</v>
      </c>
      <c r="AF11" s="47" t="str">
        <f t="shared" si="12"/>
        <v>次</v>
      </c>
      <c r="AG11" s="47">
        <f t="shared" si="13"/>
        <v>10</v>
      </c>
      <c r="AH11" s="47" t="str">
        <f t="shared" si="14"/>
        <v>巴黎春天</v>
      </c>
      <c r="AI11" s="47">
        <f t="shared" si="15"/>
        <v>0</v>
      </c>
      <c r="AJ11" s="47">
        <f t="shared" si="16"/>
        <v>0</v>
      </c>
      <c r="AK11" s="47" t="str">
        <f t="shared" si="17"/>
        <v>AA</v>
      </c>
      <c r="AL11" s="47" t="str">
        <f t="shared" si="18"/>
        <v>2019年07月15</v>
      </c>
      <c r="AM11" s="51">
        <f t="shared" si="19"/>
        <v>14</v>
      </c>
      <c r="AN11" s="54" t="str">
        <f t="shared" si="20"/>
        <v xml:space="preserve">3D全息数字影棚          │0    16   80    </v>
      </c>
      <c r="AO11" s="61" t="str">
        <f t="shared" si="21"/>
        <v xml:space="preserve">   80   16    0</v>
      </c>
      <c r="AQ11" s="62" t="str">
        <f t="shared" si="22"/>
        <v>3D全息数字影棚             80   16    0</v>
      </c>
      <c r="AR11" s="63"/>
      <c r="AS11" s="64"/>
      <c r="AU11" s="67" t="str">
        <f t="shared" si="23"/>
        <v xml:space="preserve">     10</v>
      </c>
      <c r="AV11" s="68" t="str">
        <f t="shared" si="24"/>
        <v xml:space="preserve">     6</v>
      </c>
      <c r="AW11" s="77" t="str">
        <f t="shared" si="25"/>
        <v xml:space="preserve">    64</v>
      </c>
      <c r="AY11" s="67" t="str">
        <f t="shared" si="26"/>
        <v>巴黎春天</v>
      </c>
      <c r="AZ11" s="77"/>
      <c r="BB11" s="78" t="str">
        <f t="shared" si="27"/>
        <v>3D全息数字影棚</v>
      </c>
      <c r="BC11" s="79" t="str">
        <f t="shared" si="28"/>
        <v>3D全息数字影棚             80   16    0</v>
      </c>
      <c r="BD11" s="80" t="str">
        <f t="shared" si="29"/>
        <v xml:space="preserve">    64     6     10</v>
      </c>
    </row>
    <row r="12" spans="1:56" s="1" customFormat="1">
      <c r="A12" s="8">
        <v>8</v>
      </c>
      <c r="B12" s="26" t="s">
        <v>191</v>
      </c>
      <c r="C12" s="26" t="s">
        <v>514</v>
      </c>
      <c r="D12" s="26" t="s">
        <v>187</v>
      </c>
      <c r="E12" s="27">
        <v>5</v>
      </c>
      <c r="F12" s="30"/>
      <c r="G12" s="28"/>
      <c r="H12" s="29">
        <v>20</v>
      </c>
      <c r="I12" s="30">
        <v>0</v>
      </c>
      <c r="J12" s="35">
        <v>20</v>
      </c>
      <c r="K12" s="26"/>
      <c r="L12" s="26" t="s">
        <v>223</v>
      </c>
      <c r="M12" s="26">
        <v>0</v>
      </c>
      <c r="N12" s="26">
        <v>0</v>
      </c>
      <c r="O12" s="26"/>
      <c r="P12" s="26"/>
      <c r="Q12" s="8">
        <f t="shared" si="3"/>
        <v>8</v>
      </c>
      <c r="R12" s="8">
        <f t="shared" si="1"/>
        <v>0</v>
      </c>
      <c r="S12" s="37" t="str">
        <f t="array" ref="S12">INDEX(C:C,SMALL(IF(Q:Q&gt;0,ROW(Q:Q),4^8),ROW(A9)))&amp;""</f>
        <v/>
      </c>
      <c r="W12" s="47">
        <f t="shared" si="4"/>
        <v>31</v>
      </c>
      <c r="X12" s="47" t="str">
        <f t="shared" si="5"/>
        <v>专业服务</v>
      </c>
      <c r="Y12" s="50" t="str">
        <f t="array" ref="Y12">INDEX(C:C,SMALL(IF(R:R&gt;0,ROW(R:R),4^8),ROW(A9)))&amp;""</f>
        <v>SASDFSADFSDF</v>
      </c>
      <c r="Z12" s="47">
        <f t="shared" si="6"/>
        <v>0</v>
      </c>
      <c r="AA12" s="47">
        <f t="shared" si="7"/>
        <v>0</v>
      </c>
      <c r="AB12" s="47">
        <f t="shared" si="8"/>
        <v>0</v>
      </c>
      <c r="AC12" s="47">
        <f t="shared" si="9"/>
        <v>0</v>
      </c>
      <c r="AD12" s="47">
        <f t="shared" si="10"/>
        <v>0</v>
      </c>
      <c r="AE12" s="47">
        <f t="shared" si="11"/>
        <v>0</v>
      </c>
      <c r="AF12" s="47">
        <f t="shared" si="12"/>
        <v>0</v>
      </c>
      <c r="AG12" s="47">
        <f t="shared" si="13"/>
        <v>0</v>
      </c>
      <c r="AH12" s="47">
        <f t="shared" si="14"/>
        <v>0</v>
      </c>
      <c r="AI12" s="47">
        <f t="shared" si="15"/>
        <v>0</v>
      </c>
      <c r="AJ12" s="47">
        <f t="shared" si="16"/>
        <v>0</v>
      </c>
      <c r="AK12" s="47" t="str">
        <f t="shared" si="17"/>
        <v>AA</v>
      </c>
      <c r="AL12" s="47" t="str">
        <f t="shared" si="18"/>
        <v>2019年07月13</v>
      </c>
      <c r="AM12" s="51">
        <f t="shared" si="19"/>
        <v>12</v>
      </c>
      <c r="AN12" s="54" t="str">
        <f t="shared" si="20"/>
        <v xml:space="preserve">SASDFSADFSDF            │0    0    0     </v>
      </c>
      <c r="AO12" s="61" t="str">
        <f t="shared" si="21"/>
        <v xml:space="preserve">    0    0    0</v>
      </c>
      <c r="AQ12" s="62" t="str">
        <f t="shared" si="22"/>
        <v>SASDFSADFSDF                0    0    0</v>
      </c>
      <c r="AR12" s="63"/>
      <c r="AS12" s="64"/>
      <c r="AU12" s="67" t="str">
        <f t="shared" si="23"/>
        <v xml:space="preserve">      0</v>
      </c>
      <c r="AV12" s="68" t="str">
        <f t="shared" si="24"/>
        <v xml:space="preserve">     0</v>
      </c>
      <c r="AW12" s="77" t="str">
        <f t="shared" si="25"/>
        <v xml:space="preserve">     0</v>
      </c>
      <c r="AY12" s="67">
        <f t="shared" si="26"/>
        <v>0</v>
      </c>
      <c r="AZ12" s="77"/>
      <c r="BB12" s="78" t="str">
        <f t="shared" si="27"/>
        <v>SASDFSADFSDF</v>
      </c>
      <c r="BC12" s="79" t="str">
        <f t="shared" si="28"/>
        <v>SASDFSADFSDF                0    0    0</v>
      </c>
      <c r="BD12" s="80" t="str">
        <f t="shared" si="29"/>
        <v xml:space="preserve">     0     0      0</v>
      </c>
    </row>
    <row r="13" spans="1:56" s="1" customFormat="1">
      <c r="A13" s="8">
        <v>9</v>
      </c>
      <c r="B13" s="26" t="s">
        <v>186</v>
      </c>
      <c r="C13" s="26" t="s">
        <v>276</v>
      </c>
      <c r="D13" s="26" t="s">
        <v>187</v>
      </c>
      <c r="E13" s="27">
        <v>0</v>
      </c>
      <c r="F13" s="28">
        <v>0</v>
      </c>
      <c r="G13" s="28">
        <v>0</v>
      </c>
      <c r="H13" s="29">
        <v>0</v>
      </c>
      <c r="I13" s="30">
        <v>0</v>
      </c>
      <c r="J13" s="35">
        <v>0</v>
      </c>
      <c r="K13" s="26"/>
      <c r="L13" s="26"/>
      <c r="M13" s="26">
        <v>0</v>
      </c>
      <c r="N13" s="26">
        <v>0</v>
      </c>
      <c r="O13" s="26"/>
      <c r="P13" s="26"/>
      <c r="Q13" s="8">
        <f t="shared" si="3"/>
        <v>0</v>
      </c>
      <c r="R13" s="8">
        <f t="shared" si="1"/>
        <v>9</v>
      </c>
      <c r="S13" s="37" t="str">
        <f t="array" ref="S13">INDEX(C:C,SMALL(IF(Q:Q&gt;0,ROW(Q:Q),4^8),ROW(A10)))&amp;""</f>
        <v/>
      </c>
      <c r="W13" s="47">
        <f t="shared" si="4"/>
        <v>33</v>
      </c>
      <c r="X13" s="47" t="str">
        <f t="shared" si="5"/>
        <v>专业服务</v>
      </c>
      <c r="Y13" s="50" t="str">
        <f t="array" ref="Y13">INDEX(C:C,SMALL(IF(R:R&gt;0,ROW(R:R),4^8),ROW(A10)))&amp;""</f>
        <v>精修选片服务</v>
      </c>
      <c r="Z13" s="47">
        <f t="shared" si="6"/>
        <v>10</v>
      </c>
      <c r="AA13" s="47">
        <f t="shared" si="7"/>
        <v>0</v>
      </c>
      <c r="AB13" s="47">
        <f t="shared" si="8"/>
        <v>30</v>
      </c>
      <c r="AC13" s="47" t="str">
        <f t="shared" si="9"/>
        <v>拉萨的会计乐山大佛</v>
      </c>
      <c r="AD13" s="47">
        <f t="shared" si="10"/>
        <v>0</v>
      </c>
      <c r="AE13" s="47">
        <f t="shared" si="11"/>
        <v>20</v>
      </c>
      <c r="AF13" s="47" t="str">
        <f t="shared" si="12"/>
        <v>次</v>
      </c>
      <c r="AG13" s="47">
        <f t="shared" si="13"/>
        <v>0</v>
      </c>
      <c r="AH13" s="47" t="str">
        <f t="shared" si="14"/>
        <v>成都科达</v>
      </c>
      <c r="AI13" s="47">
        <f t="shared" si="15"/>
        <v>15983059878</v>
      </c>
      <c r="AJ13" s="47">
        <f t="shared" si="16"/>
        <v>0</v>
      </c>
      <c r="AK13" s="47" t="str">
        <f t="shared" si="17"/>
        <v>AA</v>
      </c>
      <c r="AL13" s="47" t="str">
        <f t="shared" si="18"/>
        <v>2019年07月15</v>
      </c>
      <c r="AM13" s="51">
        <f t="shared" si="19"/>
        <v>12</v>
      </c>
      <c r="AN13" s="54" t="str">
        <f t="shared" si="20"/>
        <v xml:space="preserve">精修选片服务            │10   0    30    </v>
      </c>
      <c r="AO13" s="61" t="str">
        <f t="shared" si="21"/>
        <v xml:space="preserve">   30    0   10</v>
      </c>
      <c r="AQ13" s="62" t="str">
        <f t="shared" si="22"/>
        <v>精修选片服务               30    0   10</v>
      </c>
      <c r="AR13" s="63"/>
      <c r="AS13" s="64"/>
      <c r="AU13" s="67" t="str">
        <f t="shared" si="23"/>
        <v xml:space="preserve">      0</v>
      </c>
      <c r="AV13" s="68" t="str">
        <f t="shared" si="24"/>
        <v xml:space="preserve">     0</v>
      </c>
      <c r="AW13" s="77" t="str">
        <f t="shared" si="25"/>
        <v xml:space="preserve">    20</v>
      </c>
      <c r="AY13" s="67" t="str">
        <f t="shared" si="26"/>
        <v>成都科达</v>
      </c>
      <c r="AZ13" s="77"/>
      <c r="BB13" s="78" t="str">
        <f t="shared" si="27"/>
        <v>精修选片服务</v>
      </c>
      <c r="BC13" s="79" t="str">
        <f t="shared" si="28"/>
        <v>精修选片服务               30    0   10</v>
      </c>
      <c r="BD13" s="80" t="str">
        <f t="shared" si="29"/>
        <v xml:space="preserve">    20     0      0</v>
      </c>
    </row>
    <row r="14" spans="1:56" s="1" customFormat="1">
      <c r="A14" s="8">
        <v>10</v>
      </c>
      <c r="B14" s="26" t="s">
        <v>203</v>
      </c>
      <c r="C14" s="26" t="s">
        <v>515</v>
      </c>
      <c r="D14" s="26" t="s">
        <v>187</v>
      </c>
      <c r="E14" s="27">
        <v>0</v>
      </c>
      <c r="F14" s="30">
        <v>220</v>
      </c>
      <c r="G14" s="28">
        <v>300</v>
      </c>
      <c r="H14" s="29">
        <v>480</v>
      </c>
      <c r="I14" s="30">
        <v>80</v>
      </c>
      <c r="J14" s="35">
        <v>180</v>
      </c>
      <c r="K14" s="26"/>
      <c r="L14" s="26"/>
      <c r="M14" s="26">
        <v>0</v>
      </c>
      <c r="N14" s="26">
        <v>0</v>
      </c>
      <c r="O14" s="26"/>
      <c r="P14" s="26"/>
      <c r="Q14" s="8">
        <f t="shared" si="3"/>
        <v>0</v>
      </c>
      <c r="R14" s="8">
        <f t="shared" si="1"/>
        <v>0</v>
      </c>
      <c r="S14" s="37" t="str">
        <f t="array" ref="S14">INDEX(C:C,SMALL(IF(Q:Q&gt;0,ROW(Q:Q),4^8),ROW(A11)))&amp;""</f>
        <v/>
      </c>
      <c r="W14" s="47">
        <f t="shared" si="4"/>
        <v>36</v>
      </c>
      <c r="X14" s="47" t="str">
        <f t="shared" si="5"/>
        <v>专业服务</v>
      </c>
      <c r="Y14" s="50" t="str">
        <f t="array" ref="Y14">INDEX(C:C,SMALL(IF(R:R&gt;0,ROW(R:R),4^8),ROW(A11)))&amp;""</f>
        <v>吉拉斯</v>
      </c>
      <c r="Z14" s="47">
        <f t="shared" si="6"/>
        <v>2</v>
      </c>
      <c r="AA14" s="47">
        <f t="shared" si="7"/>
        <v>82</v>
      </c>
      <c r="AB14" s="47">
        <f t="shared" si="8"/>
        <v>210</v>
      </c>
      <c r="AC14" s="47">
        <f t="shared" si="9"/>
        <v>0</v>
      </c>
      <c r="AD14" s="47">
        <f t="shared" si="10"/>
        <v>27</v>
      </c>
      <c r="AE14" s="47">
        <f t="shared" si="11"/>
        <v>126</v>
      </c>
      <c r="AF14" s="47" t="str">
        <f t="shared" si="12"/>
        <v>个</v>
      </c>
      <c r="AG14" s="47">
        <f t="shared" si="13"/>
        <v>55</v>
      </c>
      <c r="AH14" s="47" t="str">
        <f t="shared" si="14"/>
        <v>范勇</v>
      </c>
      <c r="AI14" s="47" t="e">
        <f t="shared" si="15"/>
        <v>#N/A</v>
      </c>
      <c r="AJ14" s="47" t="e">
        <f t="shared" si="16"/>
        <v>#N/A</v>
      </c>
      <c r="AK14" s="47" t="str">
        <f t="shared" si="17"/>
        <v>范勇</v>
      </c>
      <c r="AL14" s="47">
        <f t="shared" si="18"/>
        <v>43731.704062500001</v>
      </c>
      <c r="AM14" s="51">
        <f t="shared" si="19"/>
        <v>6</v>
      </c>
      <c r="AN14" s="54" t="str">
        <f t="shared" si="20"/>
        <v xml:space="preserve">吉拉斯                  │2    82   210   </v>
      </c>
      <c r="AO14" s="61" t="str">
        <f t="shared" si="21"/>
        <v xml:space="preserve">  210   82    2</v>
      </c>
      <c r="AQ14" s="62" t="str">
        <f t="shared" si="22"/>
        <v>吉拉斯                    210   82    2</v>
      </c>
      <c r="AR14" s="63"/>
      <c r="AS14" s="64"/>
      <c r="AU14" s="67" t="str">
        <f t="shared" si="23"/>
        <v xml:space="preserve">     55</v>
      </c>
      <c r="AV14" s="68" t="str">
        <f t="shared" si="24"/>
        <v xml:space="preserve">    27</v>
      </c>
      <c r="AW14" s="77" t="str">
        <f t="shared" si="25"/>
        <v xml:space="preserve">   126</v>
      </c>
      <c r="AY14" s="67" t="str">
        <f t="shared" si="26"/>
        <v>范勇</v>
      </c>
      <c r="AZ14" s="77"/>
      <c r="BB14" s="78" t="str">
        <f t="shared" si="27"/>
        <v>吉拉斯</v>
      </c>
      <c r="BC14" s="79" t="str">
        <f t="shared" si="28"/>
        <v>吉拉斯                    210   82    2</v>
      </c>
      <c r="BD14" s="80" t="str">
        <f t="shared" si="29"/>
        <v xml:space="preserve">   126    27     55</v>
      </c>
    </row>
    <row r="15" spans="1:56" s="1" customFormat="1">
      <c r="A15" s="8">
        <v>11</v>
      </c>
      <c r="B15" s="26" t="s">
        <v>191</v>
      </c>
      <c r="C15" s="26" t="s">
        <v>516</v>
      </c>
      <c r="D15" s="26" t="s">
        <v>187</v>
      </c>
      <c r="E15" s="27">
        <v>0</v>
      </c>
      <c r="F15" s="28">
        <v>0</v>
      </c>
      <c r="G15" s="28">
        <v>0</v>
      </c>
      <c r="H15" s="29">
        <v>0</v>
      </c>
      <c r="I15" s="30">
        <v>0</v>
      </c>
      <c r="J15" s="35">
        <v>0</v>
      </c>
      <c r="K15" s="26"/>
      <c r="L15" s="26"/>
      <c r="M15" s="26">
        <v>0</v>
      </c>
      <c r="N15" s="26">
        <v>0</v>
      </c>
      <c r="O15" s="26"/>
      <c r="P15" s="26"/>
      <c r="Q15" s="8">
        <f t="shared" si="3"/>
        <v>11</v>
      </c>
      <c r="R15" s="8">
        <f t="shared" si="1"/>
        <v>0</v>
      </c>
      <c r="S15" s="37" t="str">
        <f t="array" ref="S15">INDEX(C:C,SMALL(IF(Q:Q&gt;0,ROW(Q:Q),4^8),ROW(A12)))&amp;""</f>
        <v/>
      </c>
      <c r="W15" s="47">
        <f t="shared" si="4"/>
        <v>0</v>
      </c>
      <c r="X15" s="47">
        <f t="shared" si="5"/>
        <v>0</v>
      </c>
      <c r="Y15" s="50" t="str">
        <f t="array" ref="Y15">INDEX(C:C,SMALL(IF(R:R&gt;0,ROW(R:R),4^8),ROW(A12)))&amp;""</f>
        <v/>
      </c>
      <c r="Z15" s="47">
        <f t="shared" si="6"/>
        <v>0</v>
      </c>
      <c r="AA15" s="47">
        <f t="shared" si="7"/>
        <v>0</v>
      </c>
      <c r="AB15" s="47">
        <f t="shared" si="8"/>
        <v>0</v>
      </c>
      <c r="AC15" s="47">
        <f t="shared" si="9"/>
        <v>0</v>
      </c>
      <c r="AD15" s="47">
        <f t="shared" si="10"/>
        <v>0</v>
      </c>
      <c r="AE15" s="47">
        <f t="shared" si="11"/>
        <v>0</v>
      </c>
      <c r="AF15" s="47">
        <f t="shared" si="12"/>
        <v>0</v>
      </c>
      <c r="AG15" s="47">
        <f t="shared" si="13"/>
        <v>0</v>
      </c>
      <c r="AH15" s="47">
        <f t="shared" si="14"/>
        <v>0</v>
      </c>
      <c r="AI15" s="47">
        <f t="shared" si="15"/>
        <v>0</v>
      </c>
      <c r="AJ15" s="47">
        <f t="shared" si="16"/>
        <v>0</v>
      </c>
      <c r="AK15" s="47">
        <f t="shared" si="17"/>
        <v>0</v>
      </c>
      <c r="AL15" s="47">
        <f t="shared" si="18"/>
        <v>0</v>
      </c>
      <c r="AM15" s="51">
        <f t="shared" si="19"/>
        <v>0</v>
      </c>
      <c r="AN15" s="54">
        <f t="shared" si="20"/>
        <v>0</v>
      </c>
      <c r="AO15" s="61">
        <f t="shared" si="21"/>
        <v>0</v>
      </c>
      <c r="AQ15" s="62">
        <f t="shared" si="22"/>
        <v>0</v>
      </c>
      <c r="AR15" s="63"/>
      <c r="AS15" s="64"/>
      <c r="AU15" s="67">
        <f t="shared" si="23"/>
        <v>0</v>
      </c>
      <c r="AV15" s="68">
        <f t="shared" si="24"/>
        <v>0</v>
      </c>
      <c r="AW15" s="77">
        <f t="shared" si="25"/>
        <v>0</v>
      </c>
      <c r="AY15" s="67">
        <f t="shared" si="26"/>
        <v>0</v>
      </c>
      <c r="AZ15" s="77"/>
      <c r="BB15" s="78" t="str">
        <f t="shared" si="27"/>
        <v/>
      </c>
      <c r="BC15" s="79">
        <f t="shared" si="28"/>
        <v>0</v>
      </c>
      <c r="BD15" s="80">
        <f t="shared" si="29"/>
        <v>0</v>
      </c>
    </row>
    <row r="16" spans="1:56" s="1" customFormat="1">
      <c r="A16" s="8">
        <v>12</v>
      </c>
      <c r="B16" s="26" t="s">
        <v>256</v>
      </c>
      <c r="C16" s="26" t="s">
        <v>280</v>
      </c>
      <c r="D16" s="26" t="s">
        <v>257</v>
      </c>
      <c r="E16" s="27">
        <v>0</v>
      </c>
      <c r="F16" s="28">
        <v>235</v>
      </c>
      <c r="G16" s="28">
        <v>353</v>
      </c>
      <c r="H16" s="29">
        <v>1800</v>
      </c>
      <c r="I16" s="30">
        <v>118</v>
      </c>
      <c r="J16" s="35">
        <v>1447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 t="s">
        <v>517</v>
      </c>
      <c r="Q16" s="8">
        <f t="shared" si="3"/>
        <v>0</v>
      </c>
      <c r="R16" s="8">
        <f t="shared" si="1"/>
        <v>0</v>
      </c>
      <c r="S16" s="37" t="str">
        <f t="array" ref="S16">INDEX(C:C,SMALL(IF(Q:Q&gt;0,ROW(Q:Q),4^8),ROW(A13)))&amp;""</f>
        <v/>
      </c>
      <c r="W16" s="47">
        <f t="shared" si="4"/>
        <v>0</v>
      </c>
      <c r="X16" s="47">
        <f t="shared" si="5"/>
        <v>0</v>
      </c>
      <c r="Y16" s="50" t="str">
        <f t="array" ref="Y16">INDEX(C:C,SMALL(IF(R:R&gt;0,ROW(R:R),4^8),ROW(A13)))&amp;""</f>
        <v/>
      </c>
      <c r="Z16" s="47">
        <f t="shared" si="6"/>
        <v>0</v>
      </c>
      <c r="AA16" s="47">
        <f t="shared" si="7"/>
        <v>0</v>
      </c>
      <c r="AB16" s="47">
        <f t="shared" si="8"/>
        <v>0</v>
      </c>
      <c r="AC16" s="47">
        <f t="shared" si="9"/>
        <v>0</v>
      </c>
      <c r="AD16" s="47">
        <f t="shared" si="10"/>
        <v>0</v>
      </c>
      <c r="AE16" s="47">
        <f t="shared" si="11"/>
        <v>0</v>
      </c>
      <c r="AF16" s="47">
        <f t="shared" si="12"/>
        <v>0</v>
      </c>
      <c r="AG16" s="47">
        <f t="shared" si="13"/>
        <v>0</v>
      </c>
      <c r="AH16" s="47">
        <f t="shared" si="14"/>
        <v>0</v>
      </c>
      <c r="AI16" s="47">
        <f t="shared" si="15"/>
        <v>0</v>
      </c>
      <c r="AJ16" s="47">
        <f t="shared" si="16"/>
        <v>0</v>
      </c>
      <c r="AK16" s="47">
        <f t="shared" si="17"/>
        <v>0</v>
      </c>
      <c r="AL16" s="47">
        <f t="shared" si="18"/>
        <v>0</v>
      </c>
      <c r="AM16" s="51">
        <f t="shared" si="19"/>
        <v>0</v>
      </c>
      <c r="AN16" s="54">
        <f t="shared" si="20"/>
        <v>0</v>
      </c>
      <c r="AO16" s="61">
        <f t="shared" si="21"/>
        <v>0</v>
      </c>
      <c r="AQ16" s="62">
        <f t="shared" si="22"/>
        <v>0</v>
      </c>
      <c r="AR16" s="63"/>
      <c r="AS16" s="64"/>
      <c r="AU16" s="67">
        <f t="shared" si="23"/>
        <v>0</v>
      </c>
      <c r="AV16" s="68">
        <f t="shared" si="24"/>
        <v>0</v>
      </c>
      <c r="AW16" s="77">
        <f t="shared" si="25"/>
        <v>0</v>
      </c>
      <c r="AY16" s="67">
        <f t="shared" si="26"/>
        <v>0</v>
      </c>
      <c r="AZ16" s="77"/>
      <c r="BB16" s="78" t="str">
        <f t="shared" si="27"/>
        <v/>
      </c>
      <c r="BC16" s="79">
        <f t="shared" si="28"/>
        <v>0</v>
      </c>
      <c r="BD16" s="80">
        <f t="shared" si="29"/>
        <v>0</v>
      </c>
    </row>
    <row r="17" spans="1:56" s="1" customFormat="1">
      <c r="A17" s="8">
        <v>13</v>
      </c>
      <c r="B17" s="26" t="s">
        <v>256</v>
      </c>
      <c r="C17" s="26" t="s">
        <v>287</v>
      </c>
      <c r="D17" s="26" t="s">
        <v>222</v>
      </c>
      <c r="E17" s="27">
        <v>0</v>
      </c>
      <c r="F17" s="28">
        <v>86</v>
      </c>
      <c r="G17" s="28">
        <v>160</v>
      </c>
      <c r="H17" s="29">
        <v>860</v>
      </c>
      <c r="I17" s="30">
        <v>54</v>
      </c>
      <c r="J17" s="35">
        <v>740</v>
      </c>
      <c r="K17" s="26" t="s">
        <v>518</v>
      </c>
      <c r="L17" s="26" t="s">
        <v>188</v>
      </c>
      <c r="M17" s="26">
        <v>15983059878</v>
      </c>
      <c r="N17" s="26">
        <v>0</v>
      </c>
      <c r="O17" s="26" t="s">
        <v>510</v>
      </c>
      <c r="P17" s="26" t="s">
        <v>511</v>
      </c>
      <c r="Q17" s="8">
        <f t="shared" si="3"/>
        <v>0</v>
      </c>
      <c r="R17" s="8">
        <f t="shared" si="1"/>
        <v>0</v>
      </c>
      <c r="S17" s="37" t="str">
        <f t="array" ref="S17">INDEX(C:C,SMALL(IF(Q:Q&gt;0,ROW(Q:Q),4^8),ROW(A14)))&amp;""</f>
        <v/>
      </c>
      <c r="W17" s="47">
        <f t="shared" si="4"/>
        <v>0</v>
      </c>
      <c r="X17" s="47">
        <f t="shared" si="5"/>
        <v>0</v>
      </c>
      <c r="Y17" s="50" t="str">
        <f t="array" ref="Y17">INDEX(C:C,SMALL(IF(R:R&gt;0,ROW(R:R),4^8),ROW(A14)))&amp;""</f>
        <v/>
      </c>
      <c r="Z17" s="47">
        <f t="shared" si="6"/>
        <v>0</v>
      </c>
      <c r="AA17" s="47">
        <f t="shared" si="7"/>
        <v>0</v>
      </c>
      <c r="AB17" s="47">
        <f t="shared" si="8"/>
        <v>0</v>
      </c>
      <c r="AC17" s="47">
        <f t="shared" si="9"/>
        <v>0</v>
      </c>
      <c r="AD17" s="47">
        <f t="shared" si="10"/>
        <v>0</v>
      </c>
      <c r="AE17" s="47">
        <f t="shared" si="11"/>
        <v>0</v>
      </c>
      <c r="AF17" s="47">
        <f t="shared" si="12"/>
        <v>0</v>
      </c>
      <c r="AG17" s="47">
        <f t="shared" si="13"/>
        <v>0</v>
      </c>
      <c r="AH17" s="47">
        <f t="shared" si="14"/>
        <v>0</v>
      </c>
      <c r="AI17" s="47">
        <f t="shared" si="15"/>
        <v>0</v>
      </c>
      <c r="AJ17" s="47">
        <f t="shared" si="16"/>
        <v>0</v>
      </c>
      <c r="AK17" s="47">
        <f t="shared" si="17"/>
        <v>0</v>
      </c>
      <c r="AL17" s="47">
        <f t="shared" si="18"/>
        <v>0</v>
      </c>
      <c r="AM17" s="51">
        <f t="shared" si="19"/>
        <v>0</v>
      </c>
      <c r="AN17" s="54">
        <f t="shared" si="20"/>
        <v>0</v>
      </c>
      <c r="AO17" s="61">
        <f t="shared" si="21"/>
        <v>0</v>
      </c>
      <c r="AQ17" s="62">
        <f t="shared" si="22"/>
        <v>0</v>
      </c>
      <c r="AR17" s="63"/>
      <c r="AS17" s="64"/>
      <c r="AU17" s="67">
        <f t="shared" si="23"/>
        <v>0</v>
      </c>
      <c r="AV17" s="68">
        <f t="shared" si="24"/>
        <v>0</v>
      </c>
      <c r="AW17" s="77">
        <f t="shared" si="25"/>
        <v>0</v>
      </c>
      <c r="AY17" s="67">
        <f t="shared" si="26"/>
        <v>0</v>
      </c>
      <c r="AZ17" s="77"/>
      <c r="BB17" s="78" t="str">
        <f t="shared" si="27"/>
        <v/>
      </c>
      <c r="BC17" s="79">
        <f t="shared" si="28"/>
        <v>0</v>
      </c>
      <c r="BD17" s="80">
        <f t="shared" si="29"/>
        <v>0</v>
      </c>
    </row>
    <row r="18" spans="1:56" s="1" customFormat="1">
      <c r="A18" s="8">
        <v>14</v>
      </c>
      <c r="B18" s="26">
        <v>0</v>
      </c>
      <c r="C18" s="26">
        <v>0</v>
      </c>
      <c r="D18" s="26">
        <v>0</v>
      </c>
      <c r="E18" s="27">
        <v>0</v>
      </c>
      <c r="F18" s="28">
        <v>0</v>
      </c>
      <c r="G18" s="28">
        <v>0</v>
      </c>
      <c r="H18" s="29">
        <v>0</v>
      </c>
      <c r="I18" s="30">
        <v>0</v>
      </c>
      <c r="J18" s="35">
        <v>0</v>
      </c>
      <c r="K18" s="26">
        <v>0</v>
      </c>
      <c r="L18" s="26">
        <v>0</v>
      </c>
      <c r="M18" s="26">
        <v>0</v>
      </c>
      <c r="N18" s="26">
        <v>0</v>
      </c>
      <c r="O18" s="26" t="s">
        <v>113</v>
      </c>
      <c r="P18" s="26">
        <v>43674.473680555602</v>
      </c>
      <c r="Q18" s="8">
        <f t="shared" si="3"/>
        <v>0</v>
      </c>
      <c r="R18" s="8">
        <f t="shared" si="1"/>
        <v>0</v>
      </c>
      <c r="S18" s="37" t="str">
        <f t="array" ref="S18">INDEX(C:C,SMALL(IF(Q:Q&gt;0,ROW(Q:Q),4^8),ROW(A15)))&amp;""</f>
        <v/>
      </c>
      <c r="W18" s="47">
        <f t="shared" si="4"/>
        <v>0</v>
      </c>
      <c r="X18" s="47">
        <f t="shared" si="5"/>
        <v>0</v>
      </c>
      <c r="Y18" s="50" t="str">
        <f t="array" ref="Y18">INDEX(C:C,SMALL(IF(R:R&gt;0,ROW(R:R),4^8),ROW(A15)))&amp;""</f>
        <v/>
      </c>
      <c r="Z18" s="47">
        <f t="shared" si="6"/>
        <v>0</v>
      </c>
      <c r="AA18" s="47">
        <f t="shared" si="7"/>
        <v>0</v>
      </c>
      <c r="AB18" s="47">
        <f t="shared" si="8"/>
        <v>0</v>
      </c>
      <c r="AC18" s="47">
        <f t="shared" si="9"/>
        <v>0</v>
      </c>
      <c r="AD18" s="47">
        <f t="shared" si="10"/>
        <v>0</v>
      </c>
      <c r="AE18" s="47">
        <f t="shared" si="11"/>
        <v>0</v>
      </c>
      <c r="AF18" s="47">
        <f t="shared" si="12"/>
        <v>0</v>
      </c>
      <c r="AG18" s="47">
        <f t="shared" si="13"/>
        <v>0</v>
      </c>
      <c r="AH18" s="47">
        <f t="shared" si="14"/>
        <v>0</v>
      </c>
      <c r="AI18" s="47">
        <f t="shared" si="15"/>
        <v>0</v>
      </c>
      <c r="AJ18" s="47">
        <f t="shared" si="16"/>
        <v>0</v>
      </c>
      <c r="AK18" s="47">
        <f t="shared" si="17"/>
        <v>0</v>
      </c>
      <c r="AL18" s="47">
        <f t="shared" si="18"/>
        <v>0</v>
      </c>
      <c r="AM18" s="51">
        <f t="shared" si="19"/>
        <v>0</v>
      </c>
      <c r="AN18" s="54">
        <f t="shared" si="20"/>
        <v>0</v>
      </c>
      <c r="AO18" s="61">
        <f t="shared" si="21"/>
        <v>0</v>
      </c>
      <c r="AQ18" s="62"/>
      <c r="AR18" s="63"/>
      <c r="AS18" s="64"/>
      <c r="AU18" s="67">
        <f t="shared" si="23"/>
        <v>0</v>
      </c>
      <c r="AV18" s="68">
        <f t="shared" si="24"/>
        <v>0</v>
      </c>
      <c r="AW18" s="77">
        <f t="shared" si="25"/>
        <v>0</v>
      </c>
      <c r="AY18" s="67">
        <f t="shared" si="26"/>
        <v>0</v>
      </c>
      <c r="AZ18" s="77"/>
      <c r="BB18" s="78" t="str">
        <f t="shared" si="27"/>
        <v/>
      </c>
      <c r="BC18" s="79">
        <f t="shared" si="28"/>
        <v>0</v>
      </c>
      <c r="BD18" s="80">
        <f t="shared" si="29"/>
        <v>0</v>
      </c>
    </row>
    <row r="19" spans="1:56" s="1" customFormat="1">
      <c r="A19" s="8">
        <v>15</v>
      </c>
      <c r="B19" s="26">
        <v>0</v>
      </c>
      <c r="C19" s="26">
        <v>0</v>
      </c>
      <c r="D19" s="26">
        <v>0</v>
      </c>
      <c r="E19" s="27">
        <v>0</v>
      </c>
      <c r="F19" s="28">
        <v>0</v>
      </c>
      <c r="G19" s="28">
        <v>0</v>
      </c>
      <c r="H19" s="29">
        <v>0</v>
      </c>
      <c r="I19" s="30">
        <v>0</v>
      </c>
      <c r="J19" s="35">
        <v>0</v>
      </c>
      <c r="K19" s="26">
        <v>0</v>
      </c>
      <c r="L19" s="26">
        <v>0</v>
      </c>
      <c r="M19" s="26">
        <v>0</v>
      </c>
      <c r="N19" s="26">
        <v>0</v>
      </c>
      <c r="O19" s="26" t="s">
        <v>113</v>
      </c>
      <c r="P19" s="26">
        <v>43674.473564814798</v>
      </c>
      <c r="Q19" s="8">
        <f t="shared" si="3"/>
        <v>0</v>
      </c>
      <c r="R19" s="8">
        <f t="shared" si="1"/>
        <v>0</v>
      </c>
      <c r="S19" s="37" t="str">
        <f t="array" ref="S19">INDEX(C:C,SMALL(IF(Q:Q&gt;0,ROW(Q:Q),4^8),ROW(A16)))&amp;""</f>
        <v/>
      </c>
      <c r="W19" s="47">
        <f t="shared" si="4"/>
        <v>0</v>
      </c>
      <c r="X19" s="47">
        <f t="shared" si="5"/>
        <v>0</v>
      </c>
      <c r="Y19" s="50" t="str">
        <f t="array" ref="Y19">INDEX(C:C,SMALL(IF(R:R&gt;0,ROW(R:R),4^8),ROW(A16)))&amp;""</f>
        <v/>
      </c>
      <c r="Z19" s="47">
        <f t="shared" si="6"/>
        <v>0</v>
      </c>
      <c r="AA19" s="47">
        <f t="shared" si="7"/>
        <v>0</v>
      </c>
      <c r="AB19" s="47">
        <f t="shared" si="8"/>
        <v>0</v>
      </c>
      <c r="AC19" s="47">
        <f t="shared" si="9"/>
        <v>0</v>
      </c>
      <c r="AD19" s="47">
        <f t="shared" si="10"/>
        <v>0</v>
      </c>
      <c r="AE19" s="47">
        <f t="shared" si="11"/>
        <v>0</v>
      </c>
      <c r="AF19" s="47">
        <f t="shared" si="12"/>
        <v>0</v>
      </c>
      <c r="AG19" s="47">
        <f t="shared" si="13"/>
        <v>0</v>
      </c>
      <c r="AH19" s="47">
        <f t="shared" si="14"/>
        <v>0</v>
      </c>
      <c r="AI19" s="47">
        <f t="shared" si="15"/>
        <v>0</v>
      </c>
      <c r="AJ19" s="47">
        <f t="shared" si="16"/>
        <v>0</v>
      </c>
      <c r="AK19" s="47">
        <f t="shared" si="17"/>
        <v>0</v>
      </c>
      <c r="AL19" s="47">
        <f t="shared" si="18"/>
        <v>0</v>
      </c>
      <c r="AM19" s="51">
        <f t="shared" si="19"/>
        <v>0</v>
      </c>
      <c r="AN19" s="54">
        <f t="shared" si="20"/>
        <v>0</v>
      </c>
      <c r="AO19" s="61">
        <f t="shared" si="21"/>
        <v>0</v>
      </c>
      <c r="AQ19" s="62"/>
      <c r="AR19" s="63"/>
      <c r="AS19" s="64"/>
      <c r="AU19" s="67">
        <f t="shared" si="23"/>
        <v>0</v>
      </c>
      <c r="AV19" s="68">
        <f t="shared" si="24"/>
        <v>0</v>
      </c>
      <c r="AW19" s="77">
        <f t="shared" si="25"/>
        <v>0</v>
      </c>
      <c r="AY19" s="67">
        <f t="shared" ref="AY19:AY58" si="30">AH19</f>
        <v>0</v>
      </c>
      <c r="AZ19" s="77"/>
      <c r="BB19" s="78" t="str">
        <f t="shared" si="27"/>
        <v/>
      </c>
      <c r="BC19" s="79">
        <f t="shared" si="28"/>
        <v>0</v>
      </c>
      <c r="BD19" s="80">
        <f t="shared" si="29"/>
        <v>0</v>
      </c>
    </row>
    <row r="20" spans="1:56" s="1" customFormat="1">
      <c r="A20" s="8">
        <v>16</v>
      </c>
      <c r="B20" s="26">
        <v>0</v>
      </c>
      <c r="C20" s="26">
        <v>0</v>
      </c>
      <c r="D20" s="26">
        <v>0</v>
      </c>
      <c r="E20" s="27">
        <v>0</v>
      </c>
      <c r="F20" s="28">
        <v>0</v>
      </c>
      <c r="G20" s="28">
        <v>0</v>
      </c>
      <c r="H20" s="29">
        <v>0</v>
      </c>
      <c r="I20" s="30">
        <v>0</v>
      </c>
      <c r="J20" s="35">
        <v>0</v>
      </c>
      <c r="K20" s="26">
        <v>0</v>
      </c>
      <c r="L20" s="26">
        <v>0</v>
      </c>
      <c r="M20" s="26">
        <v>0</v>
      </c>
      <c r="N20" s="26">
        <v>0</v>
      </c>
      <c r="O20" s="26" t="s">
        <v>113</v>
      </c>
      <c r="P20" s="26">
        <v>43674.472905092603</v>
      </c>
      <c r="Q20" s="8">
        <f t="shared" si="3"/>
        <v>0</v>
      </c>
      <c r="R20" s="8">
        <f t="shared" si="1"/>
        <v>0</v>
      </c>
      <c r="S20" s="37" t="str">
        <f t="array" ref="S20">INDEX(C:C,SMALL(IF(Q:Q&gt;0,ROW(Q:Q),4^8),ROW(A17)))&amp;""</f>
        <v/>
      </c>
      <c r="W20" s="47">
        <f t="shared" si="4"/>
        <v>0</v>
      </c>
      <c r="X20" s="47">
        <f t="shared" si="5"/>
        <v>0</v>
      </c>
      <c r="Y20" s="50" t="str">
        <f t="array" ref="Y20">INDEX(C:C,SMALL(IF(R:R&gt;0,ROW(R:R),4^8),ROW(A17)))&amp;""</f>
        <v/>
      </c>
      <c r="Z20" s="47">
        <f t="shared" si="6"/>
        <v>0</v>
      </c>
      <c r="AA20" s="47">
        <f t="shared" si="7"/>
        <v>0</v>
      </c>
      <c r="AB20" s="47">
        <f t="shared" si="8"/>
        <v>0</v>
      </c>
      <c r="AC20" s="47">
        <f t="shared" si="9"/>
        <v>0</v>
      </c>
      <c r="AD20" s="47">
        <f t="shared" si="10"/>
        <v>0</v>
      </c>
      <c r="AE20" s="47">
        <f t="shared" si="11"/>
        <v>0</v>
      </c>
      <c r="AF20" s="47">
        <f t="shared" si="12"/>
        <v>0</v>
      </c>
      <c r="AG20" s="47">
        <f t="shared" si="13"/>
        <v>0</v>
      </c>
      <c r="AH20" s="47">
        <f t="shared" si="14"/>
        <v>0</v>
      </c>
      <c r="AI20" s="47">
        <f t="shared" si="15"/>
        <v>0</v>
      </c>
      <c r="AJ20" s="47">
        <f t="shared" si="16"/>
        <v>0</v>
      </c>
      <c r="AK20" s="47">
        <f t="shared" si="17"/>
        <v>0</v>
      </c>
      <c r="AL20" s="47">
        <f t="shared" si="18"/>
        <v>0</v>
      </c>
      <c r="AM20" s="51">
        <f t="shared" si="19"/>
        <v>0</v>
      </c>
      <c r="AN20" s="54">
        <f t="shared" si="20"/>
        <v>0</v>
      </c>
      <c r="AO20" s="61">
        <f t="shared" si="21"/>
        <v>0</v>
      </c>
      <c r="AQ20" s="62"/>
      <c r="AR20" s="63"/>
      <c r="AS20" s="64"/>
      <c r="AU20" s="67">
        <f t="shared" si="23"/>
        <v>0</v>
      </c>
      <c r="AV20" s="68">
        <f t="shared" si="24"/>
        <v>0</v>
      </c>
      <c r="AW20" s="77">
        <f t="shared" si="25"/>
        <v>0</v>
      </c>
      <c r="AY20" s="67">
        <f t="shared" si="30"/>
        <v>0</v>
      </c>
      <c r="AZ20" s="77"/>
      <c r="BB20" s="78" t="str">
        <f t="shared" si="27"/>
        <v/>
      </c>
      <c r="BC20" s="79">
        <f t="shared" si="28"/>
        <v>0</v>
      </c>
      <c r="BD20" s="80">
        <f t="shared" si="29"/>
        <v>0</v>
      </c>
    </row>
    <row r="21" spans="1:56" s="1" customFormat="1">
      <c r="A21" s="8">
        <v>17</v>
      </c>
      <c r="B21" s="26" t="s">
        <v>242</v>
      </c>
      <c r="C21" s="26" t="s">
        <v>306</v>
      </c>
      <c r="D21" s="26" t="s">
        <v>243</v>
      </c>
      <c r="E21" s="27"/>
      <c r="F21" s="28">
        <v>86</v>
      </c>
      <c r="G21" s="28">
        <v>130</v>
      </c>
      <c r="H21" s="29">
        <v>660</v>
      </c>
      <c r="I21" s="30">
        <v>44</v>
      </c>
      <c r="J21" s="35">
        <v>530</v>
      </c>
      <c r="K21" s="26"/>
      <c r="L21" s="26"/>
      <c r="M21" s="26">
        <v>0</v>
      </c>
      <c r="N21" s="26">
        <v>0</v>
      </c>
      <c r="O21" s="26"/>
      <c r="P21" s="26" t="s">
        <v>519</v>
      </c>
      <c r="Q21" s="8">
        <f t="shared" si="3"/>
        <v>0</v>
      </c>
      <c r="R21" s="8">
        <f t="shared" si="1"/>
        <v>0</v>
      </c>
      <c r="S21" s="37" t="str">
        <f t="array" ref="S21">INDEX(C:C,SMALL(IF(Q:Q&gt;0,ROW(Q:Q),4^8),ROW(A18)))&amp;""</f>
        <v/>
      </c>
      <c r="W21" s="47">
        <f t="shared" si="4"/>
        <v>0</v>
      </c>
      <c r="X21" s="47">
        <f t="shared" si="5"/>
        <v>0</v>
      </c>
      <c r="Y21" s="50" t="str">
        <f t="array" ref="Y21">INDEX(C:C,SMALL(IF(R:R&gt;0,ROW(R:R),4^8),ROW(A18)))&amp;""</f>
        <v/>
      </c>
      <c r="Z21" s="47">
        <f t="shared" si="6"/>
        <v>0</v>
      </c>
      <c r="AA21" s="47">
        <f t="shared" si="7"/>
        <v>0</v>
      </c>
      <c r="AB21" s="47">
        <f t="shared" si="8"/>
        <v>0</v>
      </c>
      <c r="AC21" s="47">
        <f t="shared" si="9"/>
        <v>0</v>
      </c>
      <c r="AD21" s="47">
        <f t="shared" si="10"/>
        <v>0</v>
      </c>
      <c r="AE21" s="47">
        <f t="shared" si="11"/>
        <v>0</v>
      </c>
      <c r="AF21" s="47">
        <f t="shared" si="12"/>
        <v>0</v>
      </c>
      <c r="AG21" s="47">
        <f t="shared" si="13"/>
        <v>0</v>
      </c>
      <c r="AH21" s="47">
        <f t="shared" si="14"/>
        <v>0</v>
      </c>
      <c r="AI21" s="47">
        <f t="shared" si="15"/>
        <v>0</v>
      </c>
      <c r="AJ21" s="47">
        <f t="shared" si="16"/>
        <v>0</v>
      </c>
      <c r="AK21" s="47">
        <f t="shared" si="17"/>
        <v>0</v>
      </c>
      <c r="AL21" s="47">
        <f t="shared" si="18"/>
        <v>0</v>
      </c>
      <c r="AM21" s="51">
        <f t="shared" si="19"/>
        <v>0</v>
      </c>
      <c r="AN21" s="54">
        <f t="shared" si="20"/>
        <v>0</v>
      </c>
      <c r="AO21" s="61">
        <f t="shared" si="21"/>
        <v>0</v>
      </c>
      <c r="AQ21" s="62"/>
      <c r="AR21" s="63"/>
      <c r="AS21" s="64"/>
      <c r="AU21" s="67">
        <f t="shared" si="23"/>
        <v>0</v>
      </c>
      <c r="AV21" s="68">
        <f t="shared" si="24"/>
        <v>0</v>
      </c>
      <c r="AW21" s="77">
        <f t="shared" si="25"/>
        <v>0</v>
      </c>
      <c r="AY21" s="67">
        <f t="shared" si="30"/>
        <v>0</v>
      </c>
      <c r="AZ21" s="77"/>
      <c r="BB21" s="78" t="str">
        <f t="shared" si="27"/>
        <v/>
      </c>
      <c r="BC21" s="79">
        <f t="shared" si="28"/>
        <v>0</v>
      </c>
      <c r="BD21" s="80">
        <f t="shared" si="29"/>
        <v>0</v>
      </c>
    </row>
    <row r="22" spans="1:56" s="1" customFormat="1">
      <c r="A22" s="8">
        <v>18</v>
      </c>
      <c r="B22" s="26" t="s">
        <v>242</v>
      </c>
      <c r="C22" s="26" t="s">
        <v>520</v>
      </c>
      <c r="D22" s="26" t="s">
        <v>243</v>
      </c>
      <c r="E22" s="27"/>
      <c r="F22" s="28">
        <v>83</v>
      </c>
      <c r="G22" s="28">
        <v>125</v>
      </c>
      <c r="H22" s="29">
        <v>600</v>
      </c>
      <c r="I22" s="30">
        <v>42</v>
      </c>
      <c r="J22" s="35">
        <v>475</v>
      </c>
      <c r="K22" s="26"/>
      <c r="L22" s="26"/>
      <c r="M22" s="26">
        <v>0</v>
      </c>
      <c r="N22" s="26">
        <v>0</v>
      </c>
      <c r="O22" s="26"/>
      <c r="P22" s="26" t="s">
        <v>519</v>
      </c>
      <c r="Q22" s="8">
        <f t="shared" si="3"/>
        <v>0</v>
      </c>
      <c r="R22" s="8">
        <f t="shared" si="1"/>
        <v>0</v>
      </c>
      <c r="S22" s="37" t="str">
        <f t="array" ref="S22">INDEX(C:C,SMALL(IF(Q:Q&gt;0,ROW(Q:Q),4^8),ROW(A19)))&amp;""</f>
        <v/>
      </c>
      <c r="W22" s="47">
        <f t="shared" si="4"/>
        <v>0</v>
      </c>
      <c r="X22" s="47">
        <f t="shared" si="5"/>
        <v>0</v>
      </c>
      <c r="Y22" s="50" t="str">
        <f t="array" ref="Y22">INDEX(C:C,SMALL(IF(R:R&gt;0,ROW(R:R),4^8),ROW(A19)))&amp;""</f>
        <v/>
      </c>
      <c r="Z22" s="47">
        <f t="shared" si="6"/>
        <v>0</v>
      </c>
      <c r="AA22" s="47">
        <f t="shared" si="7"/>
        <v>0</v>
      </c>
      <c r="AB22" s="47">
        <f t="shared" si="8"/>
        <v>0</v>
      </c>
      <c r="AC22" s="47">
        <f t="shared" si="9"/>
        <v>0</v>
      </c>
      <c r="AD22" s="47">
        <f t="shared" si="10"/>
        <v>0</v>
      </c>
      <c r="AE22" s="47">
        <f t="shared" si="11"/>
        <v>0</v>
      </c>
      <c r="AF22" s="47">
        <f t="shared" si="12"/>
        <v>0</v>
      </c>
      <c r="AG22" s="47">
        <f t="shared" si="13"/>
        <v>0</v>
      </c>
      <c r="AH22" s="47">
        <f t="shared" si="14"/>
        <v>0</v>
      </c>
      <c r="AI22" s="47">
        <f t="shared" si="15"/>
        <v>0</v>
      </c>
      <c r="AJ22" s="47">
        <f t="shared" si="16"/>
        <v>0</v>
      </c>
      <c r="AK22" s="47">
        <f t="shared" si="17"/>
        <v>0</v>
      </c>
      <c r="AL22" s="47">
        <f t="shared" si="18"/>
        <v>0</v>
      </c>
      <c r="AM22" s="51">
        <f t="shared" si="19"/>
        <v>0</v>
      </c>
      <c r="AN22" s="54">
        <f t="shared" si="20"/>
        <v>0</v>
      </c>
      <c r="AO22" s="61">
        <f t="shared" si="21"/>
        <v>0</v>
      </c>
      <c r="AQ22" s="62"/>
      <c r="AR22" s="63"/>
      <c r="AS22" s="64"/>
      <c r="AU22" s="67">
        <f t="shared" si="23"/>
        <v>0</v>
      </c>
      <c r="AV22" s="68">
        <f t="shared" si="24"/>
        <v>0</v>
      </c>
      <c r="AW22" s="77">
        <f t="shared" si="25"/>
        <v>0</v>
      </c>
      <c r="AY22" s="67">
        <f t="shared" si="30"/>
        <v>0</v>
      </c>
      <c r="AZ22" s="77"/>
      <c r="BB22" s="78" t="str">
        <f t="shared" si="27"/>
        <v/>
      </c>
      <c r="BC22" s="79">
        <f t="shared" si="28"/>
        <v>0</v>
      </c>
      <c r="BD22" s="80">
        <f t="shared" si="29"/>
        <v>0</v>
      </c>
    </row>
    <row r="23" spans="1:56" s="1" customFormat="1">
      <c r="A23" s="8">
        <v>19</v>
      </c>
      <c r="B23" s="26" t="s">
        <v>242</v>
      </c>
      <c r="C23" s="26" t="s">
        <v>303</v>
      </c>
      <c r="D23" s="26" t="s">
        <v>243</v>
      </c>
      <c r="E23" s="27"/>
      <c r="F23" s="28">
        <v>108</v>
      </c>
      <c r="G23" s="28">
        <v>162</v>
      </c>
      <c r="H23" s="29">
        <v>800</v>
      </c>
      <c r="I23" s="30">
        <v>54</v>
      </c>
      <c r="J23" s="35">
        <v>638</v>
      </c>
      <c r="K23" s="26"/>
      <c r="L23" s="26"/>
      <c r="M23" s="26">
        <v>0</v>
      </c>
      <c r="N23" s="26">
        <v>0</v>
      </c>
      <c r="O23" s="26"/>
      <c r="P23" s="26"/>
      <c r="Q23" s="8">
        <f t="shared" si="3"/>
        <v>0</v>
      </c>
      <c r="R23" s="8">
        <f t="shared" si="1"/>
        <v>0</v>
      </c>
      <c r="S23" s="37" t="str">
        <f t="array" ref="S23">INDEX(C:C,SMALL(IF(Q:Q&gt;0,ROW(Q:Q),4^8),ROW(A20)))&amp;""</f>
        <v/>
      </c>
      <c r="W23" s="47">
        <f t="shared" si="4"/>
        <v>0</v>
      </c>
      <c r="X23" s="47">
        <f t="shared" si="5"/>
        <v>0</v>
      </c>
      <c r="Y23" s="50" t="str">
        <f t="array" ref="Y23">INDEX(C:C,SMALL(IF(R:R&gt;0,ROW(R:R),4^8),ROW(A20)))&amp;""</f>
        <v/>
      </c>
      <c r="Z23" s="47">
        <f t="shared" si="6"/>
        <v>0</v>
      </c>
      <c r="AA23" s="47">
        <f t="shared" si="7"/>
        <v>0</v>
      </c>
      <c r="AB23" s="47">
        <f t="shared" si="8"/>
        <v>0</v>
      </c>
      <c r="AC23" s="47">
        <f t="shared" si="9"/>
        <v>0</v>
      </c>
      <c r="AD23" s="47">
        <f t="shared" si="10"/>
        <v>0</v>
      </c>
      <c r="AE23" s="47">
        <f t="shared" si="11"/>
        <v>0</v>
      </c>
      <c r="AF23" s="47">
        <f t="shared" si="12"/>
        <v>0</v>
      </c>
      <c r="AG23" s="47">
        <f t="shared" si="13"/>
        <v>0</v>
      </c>
      <c r="AH23" s="47">
        <f t="shared" si="14"/>
        <v>0</v>
      </c>
      <c r="AI23" s="47">
        <f t="shared" si="15"/>
        <v>0</v>
      </c>
      <c r="AJ23" s="47">
        <f t="shared" si="16"/>
        <v>0</v>
      </c>
      <c r="AK23" s="47">
        <f t="shared" si="17"/>
        <v>0</v>
      </c>
      <c r="AL23" s="47">
        <f t="shared" si="18"/>
        <v>0</v>
      </c>
      <c r="AM23" s="51">
        <f t="shared" si="19"/>
        <v>0</v>
      </c>
      <c r="AN23" s="54">
        <f t="shared" si="20"/>
        <v>0</v>
      </c>
      <c r="AO23" s="61">
        <f t="shared" si="21"/>
        <v>0</v>
      </c>
      <c r="AQ23" s="62"/>
      <c r="AR23" s="63"/>
      <c r="AS23" s="64"/>
      <c r="AU23" s="67">
        <f t="shared" si="23"/>
        <v>0</v>
      </c>
      <c r="AV23" s="68">
        <f t="shared" si="24"/>
        <v>0</v>
      </c>
      <c r="AW23" s="77">
        <f t="shared" si="25"/>
        <v>0</v>
      </c>
      <c r="AY23" s="67">
        <f t="shared" si="30"/>
        <v>0</v>
      </c>
      <c r="AZ23" s="77"/>
      <c r="BB23" s="78" t="str">
        <f t="shared" si="27"/>
        <v/>
      </c>
      <c r="BC23" s="79">
        <f t="shared" si="28"/>
        <v>0</v>
      </c>
      <c r="BD23" s="80">
        <f t="shared" si="29"/>
        <v>0</v>
      </c>
    </row>
    <row r="24" spans="1:56" s="1" customFormat="1">
      <c r="A24" s="8">
        <v>20</v>
      </c>
      <c r="B24" s="26" t="s">
        <v>203</v>
      </c>
      <c r="C24" s="26" t="s">
        <v>280</v>
      </c>
      <c r="D24" s="26">
        <v>0</v>
      </c>
      <c r="E24" s="27">
        <v>0</v>
      </c>
      <c r="F24" s="30">
        <v>90</v>
      </c>
      <c r="G24" s="28">
        <v>135</v>
      </c>
      <c r="H24" s="29">
        <v>675</v>
      </c>
      <c r="I24" s="30">
        <v>45</v>
      </c>
      <c r="J24" s="35">
        <v>540</v>
      </c>
      <c r="K24" s="26">
        <v>0</v>
      </c>
      <c r="L24" s="26">
        <v>0</v>
      </c>
      <c r="M24" s="26">
        <v>0</v>
      </c>
      <c r="N24" s="26">
        <v>0</v>
      </c>
      <c r="O24" s="26" t="s">
        <v>510</v>
      </c>
      <c r="P24" s="26" t="s">
        <v>519</v>
      </c>
      <c r="Q24" s="8">
        <f t="shared" si="3"/>
        <v>0</v>
      </c>
      <c r="R24" s="8">
        <f t="shared" si="1"/>
        <v>0</v>
      </c>
      <c r="S24" s="37" t="str">
        <f t="array" ref="S24">INDEX(C:C,SMALL(IF(Q:Q&gt;0,ROW(Q:Q),4^8),ROW(A21)))&amp;""</f>
        <v/>
      </c>
      <c r="W24" s="47">
        <f t="shared" si="4"/>
        <v>0</v>
      </c>
      <c r="X24" s="47">
        <f t="shared" si="5"/>
        <v>0</v>
      </c>
      <c r="Y24" s="50" t="str">
        <f t="array" ref="Y24">INDEX(C:C,SMALL(IF(R:R&gt;0,ROW(R:R),4^8),ROW(A21)))&amp;""</f>
        <v/>
      </c>
      <c r="Z24" s="47">
        <f t="shared" si="6"/>
        <v>0</v>
      </c>
      <c r="AA24" s="47">
        <f t="shared" si="7"/>
        <v>0</v>
      </c>
      <c r="AB24" s="47">
        <f t="shared" si="8"/>
        <v>0</v>
      </c>
      <c r="AC24" s="47">
        <f t="shared" si="9"/>
        <v>0</v>
      </c>
      <c r="AD24" s="47">
        <f t="shared" si="10"/>
        <v>0</v>
      </c>
      <c r="AE24" s="47">
        <f t="shared" si="11"/>
        <v>0</v>
      </c>
      <c r="AF24" s="47">
        <f t="shared" si="12"/>
        <v>0</v>
      </c>
      <c r="AG24" s="47">
        <f t="shared" si="13"/>
        <v>0</v>
      </c>
      <c r="AH24" s="47">
        <f t="shared" si="14"/>
        <v>0</v>
      </c>
      <c r="AI24" s="47">
        <f t="shared" si="15"/>
        <v>0</v>
      </c>
      <c r="AJ24" s="47">
        <f t="shared" si="16"/>
        <v>0</v>
      </c>
      <c r="AK24" s="47">
        <f t="shared" si="17"/>
        <v>0</v>
      </c>
      <c r="AL24" s="47">
        <f t="shared" si="18"/>
        <v>0</v>
      </c>
      <c r="AM24" s="51">
        <f t="shared" si="19"/>
        <v>0</v>
      </c>
      <c r="AN24" s="54">
        <f t="shared" si="20"/>
        <v>0</v>
      </c>
      <c r="AO24" s="61">
        <f t="shared" si="21"/>
        <v>0</v>
      </c>
      <c r="AQ24" s="62"/>
      <c r="AR24" s="63"/>
      <c r="AS24" s="64"/>
      <c r="AU24" s="67">
        <f t="shared" si="23"/>
        <v>0</v>
      </c>
      <c r="AV24" s="68">
        <f t="shared" si="24"/>
        <v>0</v>
      </c>
      <c r="AW24" s="77">
        <f t="shared" si="25"/>
        <v>0</v>
      </c>
      <c r="AY24" s="67">
        <f t="shared" si="30"/>
        <v>0</v>
      </c>
      <c r="AZ24" s="77"/>
      <c r="BB24" s="78" t="str">
        <f t="shared" si="27"/>
        <v/>
      </c>
      <c r="BC24" s="79">
        <f t="shared" si="28"/>
        <v>0</v>
      </c>
      <c r="BD24" s="80">
        <f t="shared" si="29"/>
        <v>0</v>
      </c>
    </row>
    <row r="25" spans="1:56" s="1" customFormat="1">
      <c r="A25" s="8">
        <v>21</v>
      </c>
      <c r="B25" s="26" t="s">
        <v>203</v>
      </c>
      <c r="C25" s="26" t="s">
        <v>287</v>
      </c>
      <c r="D25" s="26">
        <v>0</v>
      </c>
      <c r="E25" s="27">
        <v>0</v>
      </c>
      <c r="F25" s="30">
        <v>65</v>
      </c>
      <c r="G25" s="28">
        <v>97</v>
      </c>
      <c r="H25" s="29">
        <v>485</v>
      </c>
      <c r="I25" s="30">
        <v>32</v>
      </c>
      <c r="J25" s="35">
        <v>388</v>
      </c>
      <c r="K25" s="26">
        <v>0</v>
      </c>
      <c r="L25" s="26" t="s">
        <v>188</v>
      </c>
      <c r="M25" s="26">
        <v>15983059878</v>
      </c>
      <c r="N25" s="26" t="s">
        <v>113</v>
      </c>
      <c r="O25" s="26" t="s">
        <v>510</v>
      </c>
      <c r="P25" s="26" t="s">
        <v>519</v>
      </c>
      <c r="Q25" s="8">
        <f t="shared" si="3"/>
        <v>0</v>
      </c>
      <c r="R25" s="8">
        <f t="shared" si="1"/>
        <v>0</v>
      </c>
      <c r="S25" s="37" t="str">
        <f t="array" ref="S25">INDEX(C:C,SMALL(IF(Q:Q&gt;0,ROW(Q:Q),4^8),ROW(A22)))&amp;""</f>
        <v/>
      </c>
      <c r="W25" s="47">
        <f t="shared" si="4"/>
        <v>0</v>
      </c>
      <c r="X25" s="47">
        <f t="shared" si="5"/>
        <v>0</v>
      </c>
      <c r="Y25" s="50" t="str">
        <f t="array" ref="Y25">INDEX(C:C,SMALL(IF(R:R&gt;0,ROW(R:R),4^8),ROW(A22)))&amp;""</f>
        <v/>
      </c>
      <c r="Z25" s="47">
        <f t="shared" si="6"/>
        <v>0</v>
      </c>
      <c r="AA25" s="47">
        <f t="shared" si="7"/>
        <v>0</v>
      </c>
      <c r="AB25" s="47">
        <f t="shared" si="8"/>
        <v>0</v>
      </c>
      <c r="AC25" s="47">
        <f t="shared" si="9"/>
        <v>0</v>
      </c>
      <c r="AD25" s="47">
        <f t="shared" si="10"/>
        <v>0</v>
      </c>
      <c r="AE25" s="47">
        <f t="shared" si="11"/>
        <v>0</v>
      </c>
      <c r="AF25" s="47">
        <f t="shared" si="12"/>
        <v>0</v>
      </c>
      <c r="AG25" s="47">
        <f t="shared" si="13"/>
        <v>0</v>
      </c>
      <c r="AH25" s="47">
        <f t="shared" si="14"/>
        <v>0</v>
      </c>
      <c r="AI25" s="47">
        <f t="shared" si="15"/>
        <v>0</v>
      </c>
      <c r="AJ25" s="47">
        <f t="shared" si="16"/>
        <v>0</v>
      </c>
      <c r="AK25" s="47">
        <f t="shared" si="17"/>
        <v>0</v>
      </c>
      <c r="AL25" s="47">
        <f t="shared" si="18"/>
        <v>0</v>
      </c>
      <c r="AM25" s="51">
        <f t="shared" si="19"/>
        <v>0</v>
      </c>
      <c r="AN25" s="54">
        <f t="shared" si="20"/>
        <v>0</v>
      </c>
      <c r="AO25" s="61">
        <f t="shared" si="21"/>
        <v>0</v>
      </c>
      <c r="AQ25" s="62"/>
      <c r="AR25" s="63"/>
      <c r="AS25" s="64"/>
      <c r="AU25" s="67">
        <f t="shared" si="23"/>
        <v>0</v>
      </c>
      <c r="AV25" s="68">
        <f t="shared" si="24"/>
        <v>0</v>
      </c>
      <c r="AW25" s="77">
        <f t="shared" si="25"/>
        <v>0</v>
      </c>
      <c r="AY25" s="67">
        <f t="shared" si="30"/>
        <v>0</v>
      </c>
      <c r="AZ25" s="77"/>
      <c r="BB25" s="78" t="str">
        <f t="shared" si="27"/>
        <v/>
      </c>
      <c r="BC25" s="79">
        <f t="shared" si="28"/>
        <v>0</v>
      </c>
      <c r="BD25" s="80">
        <f t="shared" si="29"/>
        <v>0</v>
      </c>
    </row>
    <row r="26" spans="1:56" s="1" customFormat="1">
      <c r="A26" s="8">
        <v>22</v>
      </c>
      <c r="B26" s="26" t="s">
        <v>203</v>
      </c>
      <c r="C26" s="26" t="s">
        <v>521</v>
      </c>
      <c r="D26" s="26">
        <v>0</v>
      </c>
      <c r="E26" s="27">
        <v>0</v>
      </c>
      <c r="F26" s="30">
        <v>94</v>
      </c>
      <c r="G26" s="28">
        <v>141</v>
      </c>
      <c r="H26" s="29">
        <v>705</v>
      </c>
      <c r="I26" s="30">
        <v>47</v>
      </c>
      <c r="J26" s="35">
        <v>564</v>
      </c>
      <c r="K26" s="26">
        <v>0</v>
      </c>
      <c r="L26" s="26">
        <v>0</v>
      </c>
      <c r="M26" s="26">
        <v>0</v>
      </c>
      <c r="N26" s="26">
        <v>0</v>
      </c>
      <c r="O26" s="26" t="s">
        <v>510</v>
      </c>
      <c r="P26" s="26" t="s">
        <v>519</v>
      </c>
      <c r="Q26" s="8">
        <f t="shared" si="3"/>
        <v>0</v>
      </c>
      <c r="R26" s="8">
        <f t="shared" si="1"/>
        <v>0</v>
      </c>
      <c r="S26" s="37" t="str">
        <f t="array" ref="S26">INDEX(C:C,SMALL(IF(Q:Q&gt;0,ROW(Q:Q),4^8),ROW(A23)))&amp;""</f>
        <v/>
      </c>
      <c r="W26" s="47">
        <f t="shared" si="4"/>
        <v>0</v>
      </c>
      <c r="X26" s="47">
        <f t="shared" si="5"/>
        <v>0</v>
      </c>
      <c r="Y26" s="50" t="str">
        <f t="array" ref="Y26">INDEX(C:C,SMALL(IF(R:R&gt;0,ROW(R:R),4^8),ROW(A23)))&amp;""</f>
        <v/>
      </c>
      <c r="Z26" s="47">
        <f t="shared" si="6"/>
        <v>0</v>
      </c>
      <c r="AA26" s="47">
        <f t="shared" si="7"/>
        <v>0</v>
      </c>
      <c r="AB26" s="47">
        <f t="shared" si="8"/>
        <v>0</v>
      </c>
      <c r="AC26" s="47">
        <f t="shared" si="9"/>
        <v>0</v>
      </c>
      <c r="AD26" s="47">
        <f t="shared" si="10"/>
        <v>0</v>
      </c>
      <c r="AE26" s="47">
        <f t="shared" si="11"/>
        <v>0</v>
      </c>
      <c r="AF26" s="47">
        <f t="shared" si="12"/>
        <v>0</v>
      </c>
      <c r="AG26" s="47">
        <f t="shared" si="13"/>
        <v>0</v>
      </c>
      <c r="AH26" s="47">
        <f t="shared" si="14"/>
        <v>0</v>
      </c>
      <c r="AI26" s="47">
        <f t="shared" si="15"/>
        <v>0</v>
      </c>
      <c r="AJ26" s="47">
        <f t="shared" si="16"/>
        <v>0</v>
      </c>
      <c r="AK26" s="47">
        <f t="shared" si="17"/>
        <v>0</v>
      </c>
      <c r="AL26" s="47">
        <f t="shared" si="18"/>
        <v>0</v>
      </c>
      <c r="AM26" s="51">
        <f t="shared" si="19"/>
        <v>0</v>
      </c>
      <c r="AN26" s="54">
        <f t="shared" si="20"/>
        <v>0</v>
      </c>
      <c r="AO26" s="61">
        <f t="shared" si="21"/>
        <v>0</v>
      </c>
      <c r="AQ26" s="62"/>
      <c r="AR26" s="63"/>
      <c r="AS26" s="64"/>
      <c r="AU26" s="67">
        <f t="shared" si="23"/>
        <v>0</v>
      </c>
      <c r="AV26" s="68">
        <f t="shared" si="24"/>
        <v>0</v>
      </c>
      <c r="AW26" s="77">
        <f t="shared" si="25"/>
        <v>0</v>
      </c>
      <c r="AY26" s="67">
        <f t="shared" si="30"/>
        <v>0</v>
      </c>
      <c r="AZ26" s="77"/>
      <c r="BB26" s="78" t="str">
        <f t="shared" si="27"/>
        <v/>
      </c>
      <c r="BC26" s="79">
        <f t="shared" si="28"/>
        <v>0</v>
      </c>
      <c r="BD26" s="80">
        <f t="shared" si="29"/>
        <v>0</v>
      </c>
    </row>
    <row r="27" spans="1:56" s="1" customFormat="1">
      <c r="A27" s="8">
        <v>23</v>
      </c>
      <c r="B27" s="26" t="s">
        <v>203</v>
      </c>
      <c r="C27" s="26" t="s">
        <v>522</v>
      </c>
      <c r="D27" s="26">
        <v>0</v>
      </c>
      <c r="E27" s="27">
        <v>0</v>
      </c>
      <c r="F27" s="30">
        <v>32</v>
      </c>
      <c r="G27" s="28">
        <v>48</v>
      </c>
      <c r="H27" s="29">
        <v>240</v>
      </c>
      <c r="I27" s="30">
        <v>16</v>
      </c>
      <c r="J27" s="35">
        <v>192</v>
      </c>
      <c r="K27" s="26">
        <v>0</v>
      </c>
      <c r="L27" s="26">
        <v>0</v>
      </c>
      <c r="M27" s="26">
        <v>0</v>
      </c>
      <c r="N27" s="26">
        <v>0</v>
      </c>
      <c r="O27" s="26" t="s">
        <v>510</v>
      </c>
      <c r="P27" s="26" t="s">
        <v>519</v>
      </c>
      <c r="Q27" s="8">
        <f t="shared" si="3"/>
        <v>0</v>
      </c>
      <c r="R27" s="8">
        <f t="shared" si="1"/>
        <v>0</v>
      </c>
      <c r="S27" s="37" t="str">
        <f t="array" ref="S27">INDEX(C:C,SMALL(IF(Q:Q&gt;0,ROW(Q:Q),4^8),ROW(A24)))&amp;""</f>
        <v/>
      </c>
      <c r="W27" s="47">
        <f t="shared" si="4"/>
        <v>0</v>
      </c>
      <c r="X27" s="47">
        <f t="shared" si="5"/>
        <v>0</v>
      </c>
      <c r="Y27" s="50" t="str">
        <f t="array" ref="Y27">INDEX(C:C,SMALL(IF(R:R&gt;0,ROW(R:R),4^8),ROW(A24)))&amp;""</f>
        <v/>
      </c>
      <c r="Z27" s="47">
        <f t="shared" si="6"/>
        <v>0</v>
      </c>
      <c r="AA27" s="47">
        <f t="shared" si="7"/>
        <v>0</v>
      </c>
      <c r="AB27" s="47">
        <f t="shared" si="8"/>
        <v>0</v>
      </c>
      <c r="AC27" s="47">
        <f t="shared" si="9"/>
        <v>0</v>
      </c>
      <c r="AD27" s="47">
        <f t="shared" si="10"/>
        <v>0</v>
      </c>
      <c r="AE27" s="47">
        <f t="shared" si="11"/>
        <v>0</v>
      </c>
      <c r="AF27" s="47">
        <f t="shared" si="12"/>
        <v>0</v>
      </c>
      <c r="AG27" s="47">
        <f t="shared" si="13"/>
        <v>0</v>
      </c>
      <c r="AH27" s="47">
        <f t="shared" si="14"/>
        <v>0</v>
      </c>
      <c r="AI27" s="47">
        <f t="shared" si="15"/>
        <v>0</v>
      </c>
      <c r="AJ27" s="47">
        <f t="shared" si="16"/>
        <v>0</v>
      </c>
      <c r="AK27" s="47">
        <f t="shared" si="17"/>
        <v>0</v>
      </c>
      <c r="AL27" s="47">
        <f t="shared" si="18"/>
        <v>0</v>
      </c>
      <c r="AM27" s="51">
        <f t="shared" si="19"/>
        <v>0</v>
      </c>
      <c r="AN27" s="54">
        <f t="shared" si="20"/>
        <v>0</v>
      </c>
      <c r="AO27" s="61">
        <f t="shared" si="21"/>
        <v>0</v>
      </c>
      <c r="AQ27" s="62"/>
      <c r="AR27" s="63"/>
      <c r="AS27" s="64"/>
      <c r="AU27" s="67">
        <f t="shared" si="23"/>
        <v>0</v>
      </c>
      <c r="AV27" s="68">
        <f t="shared" si="24"/>
        <v>0</v>
      </c>
      <c r="AW27" s="77">
        <f t="shared" si="25"/>
        <v>0</v>
      </c>
      <c r="AY27" s="67">
        <f t="shared" si="30"/>
        <v>0</v>
      </c>
      <c r="AZ27" s="77"/>
      <c r="BB27" s="78" t="str">
        <f t="shared" si="27"/>
        <v/>
      </c>
      <c r="BC27" s="79">
        <f t="shared" si="28"/>
        <v>0</v>
      </c>
      <c r="BD27" s="80">
        <f t="shared" si="29"/>
        <v>0</v>
      </c>
    </row>
    <row r="28" spans="1:56" s="1" customFormat="1">
      <c r="A28" s="8">
        <v>24</v>
      </c>
      <c r="B28" s="26" t="s">
        <v>203</v>
      </c>
      <c r="C28" s="26" t="s">
        <v>523</v>
      </c>
      <c r="D28" s="26">
        <v>0</v>
      </c>
      <c r="E28" s="27">
        <v>0</v>
      </c>
      <c r="F28" s="30">
        <v>28</v>
      </c>
      <c r="G28" s="28">
        <v>42</v>
      </c>
      <c r="H28" s="29">
        <v>210</v>
      </c>
      <c r="I28" s="30">
        <v>14</v>
      </c>
      <c r="J28" s="35">
        <v>168</v>
      </c>
      <c r="K28" s="26">
        <v>0</v>
      </c>
      <c r="L28" s="26">
        <v>0</v>
      </c>
      <c r="M28" s="26">
        <v>0</v>
      </c>
      <c r="N28" s="26">
        <v>0</v>
      </c>
      <c r="O28" s="26" t="s">
        <v>510</v>
      </c>
      <c r="P28" s="26" t="s">
        <v>519</v>
      </c>
      <c r="Q28" s="8">
        <f t="shared" si="3"/>
        <v>0</v>
      </c>
      <c r="R28" s="8">
        <f t="shared" si="1"/>
        <v>0</v>
      </c>
      <c r="S28" s="37" t="str">
        <f t="array" ref="S28">INDEX(C:C,SMALL(IF(Q:Q&gt;0,ROW(Q:Q),4^8),ROW(A25)))&amp;""</f>
        <v/>
      </c>
      <c r="W28" s="47">
        <f t="shared" si="4"/>
        <v>0</v>
      </c>
      <c r="X28" s="47">
        <f t="shared" si="5"/>
        <v>0</v>
      </c>
      <c r="Y28" s="50" t="str">
        <f t="array" ref="Y28">INDEX(C:C,SMALL(IF(R:R&gt;0,ROW(R:R),4^8),ROW(A25)))&amp;""</f>
        <v/>
      </c>
      <c r="Z28" s="47">
        <f t="shared" si="6"/>
        <v>0</v>
      </c>
      <c r="AA28" s="47">
        <f t="shared" si="7"/>
        <v>0</v>
      </c>
      <c r="AB28" s="47">
        <f t="shared" si="8"/>
        <v>0</v>
      </c>
      <c r="AC28" s="47">
        <f t="shared" si="9"/>
        <v>0</v>
      </c>
      <c r="AD28" s="47">
        <f t="shared" si="10"/>
        <v>0</v>
      </c>
      <c r="AE28" s="47">
        <f t="shared" si="11"/>
        <v>0</v>
      </c>
      <c r="AF28" s="47">
        <f t="shared" si="12"/>
        <v>0</v>
      </c>
      <c r="AG28" s="47">
        <f t="shared" si="13"/>
        <v>0</v>
      </c>
      <c r="AH28" s="47">
        <f t="shared" si="14"/>
        <v>0</v>
      </c>
      <c r="AI28" s="47">
        <f t="shared" si="15"/>
        <v>0</v>
      </c>
      <c r="AJ28" s="47">
        <f t="shared" si="16"/>
        <v>0</v>
      </c>
      <c r="AK28" s="47">
        <f t="shared" si="17"/>
        <v>0</v>
      </c>
      <c r="AL28" s="47">
        <f t="shared" si="18"/>
        <v>0</v>
      </c>
      <c r="AM28" s="51">
        <f t="shared" si="19"/>
        <v>0</v>
      </c>
      <c r="AN28" s="54">
        <f t="shared" si="20"/>
        <v>0</v>
      </c>
      <c r="AO28" s="61">
        <f t="shared" si="21"/>
        <v>0</v>
      </c>
      <c r="AQ28" s="62"/>
      <c r="AR28" s="63"/>
      <c r="AS28" s="64"/>
      <c r="AU28" s="67">
        <f t="shared" si="23"/>
        <v>0</v>
      </c>
      <c r="AV28" s="68">
        <f t="shared" si="24"/>
        <v>0</v>
      </c>
      <c r="AW28" s="77">
        <f t="shared" si="25"/>
        <v>0</v>
      </c>
      <c r="AY28" s="67">
        <f t="shared" si="30"/>
        <v>0</v>
      </c>
      <c r="AZ28" s="77"/>
      <c r="BB28" s="78" t="str">
        <f t="shared" si="27"/>
        <v/>
      </c>
      <c r="BC28" s="79">
        <f t="shared" si="28"/>
        <v>0</v>
      </c>
      <c r="BD28" s="80">
        <f t="shared" si="29"/>
        <v>0</v>
      </c>
    </row>
    <row r="29" spans="1:56" s="1" customFormat="1">
      <c r="A29" s="8">
        <v>25</v>
      </c>
      <c r="B29" s="26" t="s">
        <v>203</v>
      </c>
      <c r="C29" s="26" t="s">
        <v>280</v>
      </c>
      <c r="D29" s="26">
        <v>0</v>
      </c>
      <c r="E29" s="27">
        <v>0</v>
      </c>
      <c r="F29" s="30">
        <v>90</v>
      </c>
      <c r="G29" s="28">
        <v>135</v>
      </c>
      <c r="H29" s="29">
        <v>675</v>
      </c>
      <c r="I29" s="30">
        <v>45</v>
      </c>
      <c r="J29" s="35">
        <v>540</v>
      </c>
      <c r="K29" s="26">
        <v>0</v>
      </c>
      <c r="L29" s="26">
        <v>0</v>
      </c>
      <c r="M29" s="26">
        <v>0</v>
      </c>
      <c r="N29" s="26">
        <v>0</v>
      </c>
      <c r="O29" s="26" t="s">
        <v>510</v>
      </c>
      <c r="P29" s="26" t="s">
        <v>519</v>
      </c>
      <c r="Q29" s="8">
        <f t="shared" si="3"/>
        <v>0</v>
      </c>
      <c r="R29" s="8">
        <f t="shared" si="1"/>
        <v>0</v>
      </c>
      <c r="S29" s="37" t="str">
        <f t="array" ref="S29">INDEX(C:C,SMALL(IF(Q:Q&gt;0,ROW(Q:Q),4^8),ROW(A26)))&amp;""</f>
        <v/>
      </c>
      <c r="W29" s="47">
        <f t="shared" si="4"/>
        <v>0</v>
      </c>
      <c r="X29" s="47">
        <f t="shared" si="5"/>
        <v>0</v>
      </c>
      <c r="Y29" s="50" t="str">
        <f t="array" ref="Y29">INDEX(C:C,SMALL(IF(R:R&gt;0,ROW(R:R),4^8),ROW(A26)))&amp;""</f>
        <v/>
      </c>
      <c r="Z29" s="47">
        <f t="shared" si="6"/>
        <v>0</v>
      </c>
      <c r="AA29" s="47">
        <f t="shared" si="7"/>
        <v>0</v>
      </c>
      <c r="AB29" s="47">
        <f t="shared" si="8"/>
        <v>0</v>
      </c>
      <c r="AC29" s="47">
        <f t="shared" si="9"/>
        <v>0</v>
      </c>
      <c r="AD29" s="47">
        <f t="shared" si="10"/>
        <v>0</v>
      </c>
      <c r="AE29" s="47">
        <f t="shared" si="11"/>
        <v>0</v>
      </c>
      <c r="AF29" s="47">
        <f t="shared" si="12"/>
        <v>0</v>
      </c>
      <c r="AG29" s="47">
        <f t="shared" si="13"/>
        <v>0</v>
      </c>
      <c r="AH29" s="47">
        <f t="shared" si="14"/>
        <v>0</v>
      </c>
      <c r="AI29" s="47">
        <f t="shared" si="15"/>
        <v>0</v>
      </c>
      <c r="AJ29" s="47">
        <f t="shared" si="16"/>
        <v>0</v>
      </c>
      <c r="AK29" s="47">
        <f t="shared" si="17"/>
        <v>0</v>
      </c>
      <c r="AL29" s="47">
        <f t="shared" si="18"/>
        <v>0</v>
      </c>
      <c r="AM29" s="51">
        <f t="shared" si="19"/>
        <v>0</v>
      </c>
      <c r="AN29" s="54">
        <f t="shared" si="20"/>
        <v>0</v>
      </c>
      <c r="AO29" s="61">
        <f t="shared" si="21"/>
        <v>0</v>
      </c>
      <c r="AQ29" s="62"/>
      <c r="AR29" s="63"/>
      <c r="AS29" s="64"/>
      <c r="AU29" s="67">
        <f t="shared" si="23"/>
        <v>0</v>
      </c>
      <c r="AV29" s="68">
        <f t="shared" si="24"/>
        <v>0</v>
      </c>
      <c r="AW29" s="77">
        <f t="shared" si="25"/>
        <v>0</v>
      </c>
      <c r="AY29" s="67">
        <f t="shared" si="30"/>
        <v>0</v>
      </c>
      <c r="AZ29" s="77"/>
      <c r="BB29" s="78" t="str">
        <f t="shared" si="27"/>
        <v/>
      </c>
      <c r="BC29" s="79">
        <f t="shared" si="28"/>
        <v>0</v>
      </c>
      <c r="BD29" s="80">
        <f t="shared" si="29"/>
        <v>0</v>
      </c>
    </row>
    <row r="30" spans="1:56" s="1" customFormat="1">
      <c r="A30" s="8">
        <v>26</v>
      </c>
      <c r="B30" s="26" t="s">
        <v>203</v>
      </c>
      <c r="C30" s="26" t="s">
        <v>287</v>
      </c>
      <c r="D30" s="26">
        <v>0</v>
      </c>
      <c r="E30" s="27">
        <v>0</v>
      </c>
      <c r="F30" s="30">
        <v>65</v>
      </c>
      <c r="G30" s="28">
        <v>97</v>
      </c>
      <c r="H30" s="29">
        <v>485</v>
      </c>
      <c r="I30" s="30">
        <v>32</v>
      </c>
      <c r="J30" s="35">
        <v>388</v>
      </c>
      <c r="K30" s="26">
        <v>0</v>
      </c>
      <c r="L30" s="26" t="s">
        <v>188</v>
      </c>
      <c r="M30" s="26">
        <v>15983059878</v>
      </c>
      <c r="N30" s="26" t="s">
        <v>113</v>
      </c>
      <c r="O30" s="26" t="s">
        <v>510</v>
      </c>
      <c r="P30" s="26" t="s">
        <v>519</v>
      </c>
      <c r="Q30" s="8">
        <f t="shared" si="3"/>
        <v>0</v>
      </c>
      <c r="R30" s="8">
        <f t="shared" si="1"/>
        <v>0</v>
      </c>
      <c r="S30" s="37" t="str">
        <f t="array" ref="S30">INDEX(C:C,SMALL(IF(Q:Q&gt;0,ROW(Q:Q),4^8),ROW(A27)))&amp;""</f>
        <v/>
      </c>
      <c r="W30" s="47">
        <f t="shared" si="4"/>
        <v>0</v>
      </c>
      <c r="X30" s="47">
        <f t="shared" si="5"/>
        <v>0</v>
      </c>
      <c r="Y30" s="50" t="str">
        <f t="array" ref="Y30">INDEX(C:C,SMALL(IF(R:R&gt;0,ROW(R:R),4^8),ROW(A27)))&amp;""</f>
        <v/>
      </c>
      <c r="Z30" s="47">
        <f t="shared" si="6"/>
        <v>0</v>
      </c>
      <c r="AA30" s="47">
        <f t="shared" si="7"/>
        <v>0</v>
      </c>
      <c r="AB30" s="47">
        <f t="shared" si="8"/>
        <v>0</v>
      </c>
      <c r="AC30" s="47">
        <f t="shared" si="9"/>
        <v>0</v>
      </c>
      <c r="AD30" s="47">
        <f t="shared" si="10"/>
        <v>0</v>
      </c>
      <c r="AE30" s="47">
        <f t="shared" si="11"/>
        <v>0</v>
      </c>
      <c r="AF30" s="47">
        <f t="shared" si="12"/>
        <v>0</v>
      </c>
      <c r="AG30" s="47">
        <f t="shared" si="13"/>
        <v>0</v>
      </c>
      <c r="AH30" s="47">
        <f t="shared" si="14"/>
        <v>0</v>
      </c>
      <c r="AI30" s="47">
        <f t="shared" si="15"/>
        <v>0</v>
      </c>
      <c r="AJ30" s="47">
        <f t="shared" si="16"/>
        <v>0</v>
      </c>
      <c r="AK30" s="47">
        <f t="shared" si="17"/>
        <v>0</v>
      </c>
      <c r="AL30" s="47">
        <f t="shared" si="18"/>
        <v>0</v>
      </c>
      <c r="AM30" s="51">
        <f t="shared" si="19"/>
        <v>0</v>
      </c>
      <c r="AN30" s="54">
        <f t="shared" si="20"/>
        <v>0</v>
      </c>
      <c r="AO30" s="61">
        <f t="shared" si="21"/>
        <v>0</v>
      </c>
      <c r="AQ30" s="62"/>
      <c r="AR30" s="63"/>
      <c r="AS30" s="64"/>
      <c r="AU30" s="67">
        <f t="shared" si="23"/>
        <v>0</v>
      </c>
      <c r="AV30" s="68">
        <f t="shared" si="24"/>
        <v>0</v>
      </c>
      <c r="AW30" s="77">
        <f t="shared" si="25"/>
        <v>0</v>
      </c>
      <c r="AY30" s="67">
        <f t="shared" si="30"/>
        <v>0</v>
      </c>
      <c r="AZ30" s="77"/>
      <c r="BB30" s="78" t="str">
        <f t="shared" si="27"/>
        <v/>
      </c>
      <c r="BC30" s="79">
        <f t="shared" si="28"/>
        <v>0</v>
      </c>
      <c r="BD30" s="80">
        <f t="shared" si="29"/>
        <v>0</v>
      </c>
    </row>
    <row r="31" spans="1:56" s="1" customFormat="1">
      <c r="A31" s="8">
        <v>27</v>
      </c>
      <c r="B31" s="26" t="s">
        <v>203</v>
      </c>
      <c r="C31" s="26" t="s">
        <v>521</v>
      </c>
      <c r="D31" s="26">
        <v>0</v>
      </c>
      <c r="E31" s="27">
        <v>0</v>
      </c>
      <c r="F31" s="30">
        <v>94</v>
      </c>
      <c r="G31" s="28">
        <v>141</v>
      </c>
      <c r="H31" s="29">
        <v>705</v>
      </c>
      <c r="I31" s="30">
        <v>47</v>
      </c>
      <c r="J31" s="35">
        <v>564</v>
      </c>
      <c r="K31" s="26">
        <v>0</v>
      </c>
      <c r="L31" s="26">
        <v>0</v>
      </c>
      <c r="M31" s="26">
        <v>0</v>
      </c>
      <c r="N31" s="26">
        <v>0</v>
      </c>
      <c r="O31" s="36" t="s">
        <v>510</v>
      </c>
      <c r="P31" s="36" t="s">
        <v>519</v>
      </c>
      <c r="Q31" s="8">
        <f t="shared" si="3"/>
        <v>0</v>
      </c>
      <c r="R31" s="8">
        <f t="shared" si="1"/>
        <v>0</v>
      </c>
      <c r="S31" s="37" t="str">
        <f t="array" ref="S31">INDEX(C:C,SMALL(IF(Q:Q&gt;0,ROW(Q:Q),4^8),ROW(A28)))&amp;""</f>
        <v/>
      </c>
      <c r="W31" s="47">
        <f t="shared" si="4"/>
        <v>0</v>
      </c>
      <c r="X31" s="47">
        <f t="shared" si="5"/>
        <v>0</v>
      </c>
      <c r="Y31" s="50" t="str">
        <f t="array" ref="Y31">INDEX(C:C,SMALL(IF(R:R&gt;0,ROW(R:R),4^8),ROW(A28)))&amp;""</f>
        <v/>
      </c>
      <c r="Z31" s="47">
        <f t="shared" si="6"/>
        <v>0</v>
      </c>
      <c r="AA31" s="47">
        <f t="shared" si="7"/>
        <v>0</v>
      </c>
      <c r="AB31" s="47">
        <f t="shared" si="8"/>
        <v>0</v>
      </c>
      <c r="AC31" s="47">
        <f t="shared" si="9"/>
        <v>0</v>
      </c>
      <c r="AD31" s="47">
        <f t="shared" si="10"/>
        <v>0</v>
      </c>
      <c r="AE31" s="47">
        <f t="shared" si="11"/>
        <v>0</v>
      </c>
      <c r="AF31" s="47">
        <f t="shared" si="12"/>
        <v>0</v>
      </c>
      <c r="AG31" s="47">
        <f t="shared" si="13"/>
        <v>0</v>
      </c>
      <c r="AH31" s="47">
        <f t="shared" si="14"/>
        <v>0</v>
      </c>
      <c r="AI31" s="47">
        <f t="shared" si="15"/>
        <v>0</v>
      </c>
      <c r="AJ31" s="47">
        <f t="shared" si="16"/>
        <v>0</v>
      </c>
      <c r="AK31" s="47">
        <f t="shared" si="17"/>
        <v>0</v>
      </c>
      <c r="AL31" s="47">
        <f t="shared" si="18"/>
        <v>0</v>
      </c>
      <c r="AM31" s="51">
        <f t="shared" si="19"/>
        <v>0</v>
      </c>
      <c r="AN31" s="54">
        <f t="shared" si="20"/>
        <v>0</v>
      </c>
      <c r="AO31" s="61">
        <f t="shared" si="21"/>
        <v>0</v>
      </c>
      <c r="AQ31" s="62"/>
      <c r="AR31" s="63"/>
      <c r="AS31" s="64"/>
      <c r="AU31" s="67">
        <f t="shared" si="23"/>
        <v>0</v>
      </c>
      <c r="AV31" s="68">
        <f t="shared" si="24"/>
        <v>0</v>
      </c>
      <c r="AW31" s="77">
        <f t="shared" si="25"/>
        <v>0</v>
      </c>
      <c r="AY31" s="67">
        <f t="shared" si="30"/>
        <v>0</v>
      </c>
      <c r="AZ31" s="77"/>
      <c r="BB31" s="78" t="str">
        <f t="shared" si="27"/>
        <v/>
      </c>
      <c r="BC31" s="79">
        <f t="shared" si="28"/>
        <v>0</v>
      </c>
      <c r="BD31" s="80">
        <f t="shared" si="29"/>
        <v>0</v>
      </c>
    </row>
    <row r="32" spans="1:56" s="1" customFormat="1">
      <c r="A32" s="31">
        <v>28</v>
      </c>
      <c r="B32" s="31" t="s">
        <v>191</v>
      </c>
      <c r="C32" s="31" t="s">
        <v>248</v>
      </c>
      <c r="D32" s="31" t="s">
        <v>524</v>
      </c>
      <c r="E32" s="31">
        <v>5</v>
      </c>
      <c r="F32" s="31">
        <v>0</v>
      </c>
      <c r="G32" s="31">
        <v>0</v>
      </c>
      <c r="H32" s="31">
        <v>20</v>
      </c>
      <c r="I32" s="31">
        <v>0</v>
      </c>
      <c r="J32" s="31">
        <v>15</v>
      </c>
      <c r="K32" s="31">
        <v>0</v>
      </c>
      <c r="L32" s="31" t="s">
        <v>223</v>
      </c>
      <c r="M32" s="31">
        <v>0</v>
      </c>
      <c r="N32" s="31">
        <v>0</v>
      </c>
      <c r="O32" s="31" t="s">
        <v>510</v>
      </c>
      <c r="P32" s="31" t="s">
        <v>511</v>
      </c>
      <c r="Q32" s="8">
        <f t="shared" si="3"/>
        <v>28</v>
      </c>
      <c r="R32" s="48">
        <f t="shared" si="1"/>
        <v>0</v>
      </c>
      <c r="S32" s="37" t="str">
        <f t="array" ref="S32">INDEX(C:C,SMALL(IF(Q:Q&gt;0,ROW(Q:Q),4^8),ROW(A29)))&amp;""</f>
        <v/>
      </c>
      <c r="W32" s="47">
        <f t="shared" ref="W32:W58" si="31">IF($Y32="",0,INDEX(A:A,MATCH($Y32,$C:$C,0)))</f>
        <v>0</v>
      </c>
      <c r="X32" s="47">
        <f t="shared" ref="X32:X58" si="32">IF($Y32="",0,INDEX(B:B,MATCH($Y32,$C:$C,0)))</f>
        <v>0</v>
      </c>
      <c r="Y32" s="50" t="str">
        <f t="array" ref="Y32">INDEX(C:C,SMALL(IF(R:R&gt;0,ROW(R:R),4^8),ROW(A29)))&amp;""</f>
        <v/>
      </c>
      <c r="Z32" s="47">
        <f t="shared" ref="Z32:Z58" si="33">IF($Y32="",0,INDEX(E:E,MATCH($Y32,$C:$C,0)))</f>
        <v>0</v>
      </c>
      <c r="AA32" s="47">
        <f t="shared" ref="AA32:AA58" si="34">IF($Y32="",0,INDEX(G:G,MATCH($Y32,$C:$C,0)))</f>
        <v>0</v>
      </c>
      <c r="AB32" s="47">
        <f t="shared" ref="AB32:AB58" si="35">IF($Y32="",0,INDEX(H:H,MATCH($Y32,$C:$C,0)))</f>
        <v>0</v>
      </c>
      <c r="AC32" s="47">
        <f t="shared" ref="AC32:AC58" si="36">IF($Y32="",0,INDEX(K:K,MATCH($Y32,$C:$C,0)))</f>
        <v>0</v>
      </c>
      <c r="AD32" s="47">
        <f t="shared" ref="AD32:AD58" si="37">IF($Y32="",0,INDEX(I:I,MATCH($Y32,$C:$C,0)))</f>
        <v>0</v>
      </c>
      <c r="AE32" s="47">
        <f t="shared" ref="AE32:AE58" si="38">IF($Y32="",0,INDEX(J:J,MATCH($Y32,$C:$C,0)))</f>
        <v>0</v>
      </c>
      <c r="AF32" s="47">
        <f t="shared" ref="AF32:AF58" si="39">IF($Y32="",0,INDEX(D:D,MATCH($Y32,$C:$C,0)))</f>
        <v>0</v>
      </c>
      <c r="AG32" s="47">
        <f t="shared" ref="AG32:AG58" si="40">IF($Y32="",0,INDEX(F:F,MATCH($Y32,$C:$C,0)))</f>
        <v>0</v>
      </c>
      <c r="AH32" s="47">
        <f t="shared" ref="AH32:AH58" si="41">IF($Y32="",0,INDEX(L:L,MATCH($Y32,$C:$C,0)))</f>
        <v>0</v>
      </c>
      <c r="AI32" s="47">
        <f t="shared" ref="AI32:AI58" si="42">IF($Y32="",0,INDEX(M:M,MATCH($Y32,$C:$C,0)))</f>
        <v>0</v>
      </c>
      <c r="AJ32" s="47">
        <f t="shared" ref="AJ32:AJ58" si="43">IF($Y32="",0,INDEX(N:N,MATCH($Y32,$C:$C,0)))</f>
        <v>0</v>
      </c>
      <c r="AK32" s="47">
        <f t="shared" ref="AK32:AK58" si="44">IF($Y32="",0,INDEX(O:O,MATCH($Y32,$C:$C,0)))</f>
        <v>0</v>
      </c>
      <c r="AL32" s="47">
        <f t="shared" ref="AL32:AL58" si="45">IF($Y32="",0,INDEX(P:P,MATCH($Y32,$C:$C,0)))</f>
        <v>0</v>
      </c>
      <c r="AM32" s="51">
        <f t="shared" si="19"/>
        <v>0</v>
      </c>
      <c r="AN32" s="54">
        <f t="shared" si="20"/>
        <v>0</v>
      </c>
      <c r="AO32" s="61">
        <f t="shared" si="21"/>
        <v>0</v>
      </c>
      <c r="AQ32" s="62"/>
      <c r="AR32" s="63"/>
      <c r="AS32" s="64"/>
      <c r="AU32" s="67">
        <f t="shared" si="23"/>
        <v>0</v>
      </c>
      <c r="AV32" s="68">
        <f t="shared" si="24"/>
        <v>0</v>
      </c>
      <c r="AW32" s="77">
        <f t="shared" si="25"/>
        <v>0</v>
      </c>
      <c r="AY32" s="67">
        <f t="shared" si="30"/>
        <v>0</v>
      </c>
      <c r="AZ32" s="77"/>
      <c r="BB32" s="78" t="str">
        <f t="shared" si="27"/>
        <v/>
      </c>
      <c r="BC32" s="79">
        <f t="shared" si="28"/>
        <v>0</v>
      </c>
      <c r="BD32" s="80">
        <f t="shared" si="29"/>
        <v>0</v>
      </c>
    </row>
    <row r="33" spans="1:56" s="1" customFormat="1">
      <c r="A33" s="31">
        <v>29</v>
      </c>
      <c r="B33" s="31" t="s">
        <v>186</v>
      </c>
      <c r="C33" s="31" t="s">
        <v>298</v>
      </c>
      <c r="D33" s="31" t="s">
        <v>187</v>
      </c>
      <c r="E33" s="31">
        <v>0</v>
      </c>
      <c r="F33" s="31">
        <v>10</v>
      </c>
      <c r="G33" s="31">
        <v>16</v>
      </c>
      <c r="H33" s="31">
        <v>80</v>
      </c>
      <c r="I33" s="31">
        <v>6</v>
      </c>
      <c r="J33" s="31">
        <v>64</v>
      </c>
      <c r="K33" s="31" t="s">
        <v>525</v>
      </c>
      <c r="L33" s="31" t="s">
        <v>223</v>
      </c>
      <c r="M33" s="31">
        <v>0</v>
      </c>
      <c r="N33" s="31">
        <v>0</v>
      </c>
      <c r="O33" s="31" t="s">
        <v>510</v>
      </c>
      <c r="P33" s="31" t="s">
        <v>511</v>
      </c>
      <c r="Q33" s="8">
        <f t="shared" si="3"/>
        <v>0</v>
      </c>
      <c r="R33" s="48">
        <f t="shared" si="1"/>
        <v>29</v>
      </c>
      <c r="S33" s="37" t="str">
        <f t="array" ref="S33">INDEX(C:C,SMALL(IF(Q:Q&gt;0,ROW(Q:Q),4^8),ROW(A30)))&amp;""</f>
        <v/>
      </c>
      <c r="W33" s="47">
        <f t="shared" si="31"/>
        <v>0</v>
      </c>
      <c r="X33" s="47">
        <f t="shared" si="32"/>
        <v>0</v>
      </c>
      <c r="Y33" s="50" t="str">
        <f t="array" ref="Y33">INDEX(C:C,SMALL(IF(R:R&gt;0,ROW(R:R),4^8),ROW(A30)))&amp;""</f>
        <v/>
      </c>
      <c r="Z33" s="47">
        <f t="shared" si="33"/>
        <v>0</v>
      </c>
      <c r="AA33" s="47">
        <f t="shared" si="34"/>
        <v>0</v>
      </c>
      <c r="AB33" s="47">
        <f t="shared" si="35"/>
        <v>0</v>
      </c>
      <c r="AC33" s="47">
        <f t="shared" si="36"/>
        <v>0</v>
      </c>
      <c r="AD33" s="47">
        <f t="shared" si="37"/>
        <v>0</v>
      </c>
      <c r="AE33" s="47">
        <f t="shared" si="38"/>
        <v>0</v>
      </c>
      <c r="AF33" s="47">
        <f t="shared" si="39"/>
        <v>0</v>
      </c>
      <c r="AG33" s="47">
        <f t="shared" si="40"/>
        <v>0</v>
      </c>
      <c r="AH33" s="47">
        <f t="shared" si="41"/>
        <v>0</v>
      </c>
      <c r="AI33" s="47">
        <f t="shared" si="42"/>
        <v>0</v>
      </c>
      <c r="AJ33" s="47">
        <f t="shared" si="43"/>
        <v>0</v>
      </c>
      <c r="AK33" s="47">
        <f t="shared" si="44"/>
        <v>0</v>
      </c>
      <c r="AL33" s="47">
        <f t="shared" si="45"/>
        <v>0</v>
      </c>
      <c r="AM33" s="51">
        <f t="shared" si="19"/>
        <v>0</v>
      </c>
      <c r="AN33" s="54">
        <f t="shared" si="20"/>
        <v>0</v>
      </c>
      <c r="AO33" s="61">
        <f t="shared" si="21"/>
        <v>0</v>
      </c>
      <c r="AQ33" s="62"/>
      <c r="AR33" s="63"/>
      <c r="AS33" s="64"/>
      <c r="AU33" s="67">
        <f t="shared" si="23"/>
        <v>0</v>
      </c>
      <c r="AV33" s="68">
        <f t="shared" si="24"/>
        <v>0</v>
      </c>
      <c r="AW33" s="77">
        <f t="shared" si="25"/>
        <v>0</v>
      </c>
      <c r="AY33" s="67">
        <f t="shared" si="30"/>
        <v>0</v>
      </c>
      <c r="AZ33" s="77"/>
      <c r="BB33" s="78" t="str">
        <f t="shared" si="27"/>
        <v/>
      </c>
      <c r="BC33" s="79">
        <f t="shared" si="28"/>
        <v>0</v>
      </c>
      <c r="BD33" s="80">
        <f t="shared" si="29"/>
        <v>0</v>
      </c>
    </row>
    <row r="34" spans="1:56" s="1" customFormat="1">
      <c r="A34" s="31">
        <v>30</v>
      </c>
      <c r="B34" s="31" t="s">
        <v>191</v>
      </c>
      <c r="C34" s="31" t="s">
        <v>526</v>
      </c>
      <c r="D34" s="31" t="s">
        <v>527</v>
      </c>
      <c r="E34" s="31">
        <v>50</v>
      </c>
      <c r="F34" s="31">
        <v>50</v>
      </c>
      <c r="G34" s="31">
        <v>50</v>
      </c>
      <c r="H34" s="31">
        <v>50</v>
      </c>
      <c r="I34" s="31">
        <v>45</v>
      </c>
      <c r="J34" s="31">
        <v>55</v>
      </c>
      <c r="K34" s="31">
        <v>454545</v>
      </c>
      <c r="L34" s="31" t="s">
        <v>528</v>
      </c>
      <c r="M34" s="31">
        <v>153453785</v>
      </c>
      <c r="N34" s="31">
        <v>0</v>
      </c>
      <c r="O34" s="31" t="s">
        <v>510</v>
      </c>
      <c r="P34" s="31" t="s">
        <v>511</v>
      </c>
      <c r="Q34" s="8">
        <f t="shared" si="3"/>
        <v>30</v>
      </c>
      <c r="R34" s="48">
        <f t="shared" si="1"/>
        <v>0</v>
      </c>
      <c r="S34" s="37" t="str">
        <f t="array" ref="S34">INDEX(C:C,SMALL(IF(Q:Q&gt;0,ROW(Q:Q),4^8),ROW(A31)))&amp;""</f>
        <v/>
      </c>
      <c r="W34" s="47">
        <f t="shared" si="31"/>
        <v>0</v>
      </c>
      <c r="X34" s="47">
        <f t="shared" si="32"/>
        <v>0</v>
      </c>
      <c r="Y34" s="50" t="str">
        <f t="array" ref="Y34">INDEX(C:C,SMALL(IF(R:R&gt;0,ROW(R:R),4^8),ROW(A31)))&amp;""</f>
        <v/>
      </c>
      <c r="Z34" s="47">
        <f t="shared" si="33"/>
        <v>0</v>
      </c>
      <c r="AA34" s="47">
        <f t="shared" si="34"/>
        <v>0</v>
      </c>
      <c r="AB34" s="47">
        <f t="shared" si="35"/>
        <v>0</v>
      </c>
      <c r="AC34" s="47">
        <f t="shared" si="36"/>
        <v>0</v>
      </c>
      <c r="AD34" s="47">
        <f t="shared" si="37"/>
        <v>0</v>
      </c>
      <c r="AE34" s="47">
        <f t="shared" si="38"/>
        <v>0</v>
      </c>
      <c r="AF34" s="47">
        <f t="shared" si="39"/>
        <v>0</v>
      </c>
      <c r="AG34" s="47">
        <f t="shared" si="40"/>
        <v>0</v>
      </c>
      <c r="AH34" s="47">
        <f t="shared" si="41"/>
        <v>0</v>
      </c>
      <c r="AI34" s="47">
        <f t="shared" si="42"/>
        <v>0</v>
      </c>
      <c r="AJ34" s="47">
        <f t="shared" si="43"/>
        <v>0</v>
      </c>
      <c r="AK34" s="47">
        <f t="shared" si="44"/>
        <v>0</v>
      </c>
      <c r="AL34" s="47">
        <f t="shared" si="45"/>
        <v>0</v>
      </c>
      <c r="AM34" s="51">
        <f t="shared" si="19"/>
        <v>0</v>
      </c>
      <c r="AN34" s="54">
        <f t="shared" si="20"/>
        <v>0</v>
      </c>
      <c r="AO34" s="61">
        <f t="shared" si="21"/>
        <v>0</v>
      </c>
      <c r="AQ34" s="62"/>
      <c r="AR34" s="63"/>
      <c r="AS34" s="64"/>
      <c r="AU34" s="67">
        <f t="shared" si="23"/>
        <v>0</v>
      </c>
      <c r="AV34" s="68">
        <f t="shared" si="24"/>
        <v>0</v>
      </c>
      <c r="AW34" s="77">
        <f t="shared" si="25"/>
        <v>0</v>
      </c>
      <c r="AY34" s="67">
        <f t="shared" si="30"/>
        <v>0</v>
      </c>
      <c r="AZ34" s="77"/>
      <c r="BB34" s="78" t="str">
        <f t="shared" si="27"/>
        <v/>
      </c>
      <c r="BC34" s="79">
        <f t="shared" si="28"/>
        <v>0</v>
      </c>
      <c r="BD34" s="80">
        <f t="shared" si="29"/>
        <v>0</v>
      </c>
    </row>
    <row r="35" spans="1:56" s="1" customFormat="1">
      <c r="A35" s="31">
        <v>31</v>
      </c>
      <c r="B35" s="31" t="s">
        <v>186</v>
      </c>
      <c r="C35" s="31" t="s">
        <v>529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31" t="s">
        <v>510</v>
      </c>
      <c r="P35" s="31" t="s">
        <v>517</v>
      </c>
      <c r="Q35" s="8">
        <f t="shared" si="3"/>
        <v>0</v>
      </c>
      <c r="R35" s="48">
        <f t="shared" si="1"/>
        <v>31</v>
      </c>
      <c r="S35" s="37" t="str">
        <f t="array" ref="S35">INDEX(C:C,SMALL(IF(Q:Q&gt;0,ROW(Q:Q),4^8),ROW(A32)))&amp;""</f>
        <v/>
      </c>
      <c r="W35" s="47">
        <f t="shared" si="31"/>
        <v>0</v>
      </c>
      <c r="X35" s="47">
        <f t="shared" si="32"/>
        <v>0</v>
      </c>
      <c r="Y35" s="50" t="str">
        <f t="array" ref="Y35">INDEX(C:C,SMALL(IF(R:R&gt;0,ROW(R:R),4^8),ROW(A32)))&amp;""</f>
        <v/>
      </c>
      <c r="Z35" s="47">
        <f t="shared" si="33"/>
        <v>0</v>
      </c>
      <c r="AA35" s="47">
        <f t="shared" si="34"/>
        <v>0</v>
      </c>
      <c r="AB35" s="47">
        <f t="shared" si="35"/>
        <v>0</v>
      </c>
      <c r="AC35" s="47">
        <f t="shared" si="36"/>
        <v>0</v>
      </c>
      <c r="AD35" s="47">
        <f t="shared" si="37"/>
        <v>0</v>
      </c>
      <c r="AE35" s="47">
        <f t="shared" si="38"/>
        <v>0</v>
      </c>
      <c r="AF35" s="47">
        <f t="shared" si="39"/>
        <v>0</v>
      </c>
      <c r="AG35" s="47">
        <f t="shared" si="40"/>
        <v>0</v>
      </c>
      <c r="AH35" s="47">
        <f t="shared" si="41"/>
        <v>0</v>
      </c>
      <c r="AI35" s="47">
        <f t="shared" si="42"/>
        <v>0</v>
      </c>
      <c r="AJ35" s="47">
        <f t="shared" si="43"/>
        <v>0</v>
      </c>
      <c r="AK35" s="47">
        <f t="shared" si="44"/>
        <v>0</v>
      </c>
      <c r="AL35" s="47">
        <f t="shared" si="45"/>
        <v>0</v>
      </c>
      <c r="AM35" s="51">
        <f t="shared" si="19"/>
        <v>0</v>
      </c>
      <c r="AN35" s="54">
        <f t="shared" si="20"/>
        <v>0</v>
      </c>
      <c r="AO35" s="61">
        <f t="shared" si="21"/>
        <v>0</v>
      </c>
      <c r="AQ35" s="62"/>
      <c r="AR35" s="63"/>
      <c r="AS35" s="64"/>
      <c r="AU35" s="67">
        <f t="shared" si="23"/>
        <v>0</v>
      </c>
      <c r="AV35" s="68">
        <f t="shared" si="24"/>
        <v>0</v>
      </c>
      <c r="AW35" s="77">
        <f t="shared" si="25"/>
        <v>0</v>
      </c>
      <c r="AY35" s="67">
        <f t="shared" si="30"/>
        <v>0</v>
      </c>
      <c r="AZ35" s="77"/>
      <c r="BB35" s="78" t="str">
        <f t="shared" si="27"/>
        <v/>
      </c>
      <c r="BC35" s="79">
        <f t="shared" si="28"/>
        <v>0</v>
      </c>
      <c r="BD35" s="80">
        <f t="shared" si="29"/>
        <v>0</v>
      </c>
    </row>
    <row r="36" spans="1:56" s="1" customFormat="1">
      <c r="A36" s="31">
        <v>32</v>
      </c>
      <c r="B36" s="31" t="s">
        <v>191</v>
      </c>
      <c r="C36" s="31" t="s">
        <v>248</v>
      </c>
      <c r="D36" s="31" t="s">
        <v>524</v>
      </c>
      <c r="E36" s="31">
        <v>5</v>
      </c>
      <c r="F36" s="31">
        <v>0</v>
      </c>
      <c r="G36" s="31">
        <v>0</v>
      </c>
      <c r="H36" s="31">
        <v>20</v>
      </c>
      <c r="I36" s="31">
        <v>0</v>
      </c>
      <c r="J36" s="31">
        <v>15</v>
      </c>
      <c r="K36" s="31" t="s">
        <v>530</v>
      </c>
      <c r="L36" s="31" t="s">
        <v>223</v>
      </c>
      <c r="M36" s="31">
        <v>0</v>
      </c>
      <c r="N36" s="31">
        <v>0</v>
      </c>
      <c r="O36" s="31" t="s">
        <v>20</v>
      </c>
      <c r="P36" s="31" t="s">
        <v>517</v>
      </c>
      <c r="Q36" s="8">
        <f t="shared" si="3"/>
        <v>32</v>
      </c>
      <c r="R36" s="48">
        <f t="shared" si="1"/>
        <v>0</v>
      </c>
      <c r="S36" s="37" t="str">
        <f t="array" ref="S36">INDEX(C:C,SMALL(IF(Q:Q&gt;0,ROW(Q:Q),4^8),ROW(A33)))&amp;""</f>
        <v/>
      </c>
      <c r="W36" s="47">
        <f t="shared" si="31"/>
        <v>0</v>
      </c>
      <c r="X36" s="47">
        <f t="shared" si="32"/>
        <v>0</v>
      </c>
      <c r="Y36" s="50" t="str">
        <f t="array" ref="Y36">INDEX(C:C,SMALL(IF(R:R&gt;0,ROW(R:R),4^8),ROW(A33)))&amp;""</f>
        <v/>
      </c>
      <c r="Z36" s="47">
        <f t="shared" si="33"/>
        <v>0</v>
      </c>
      <c r="AA36" s="47">
        <f t="shared" si="34"/>
        <v>0</v>
      </c>
      <c r="AB36" s="47">
        <f t="shared" si="35"/>
        <v>0</v>
      </c>
      <c r="AC36" s="47">
        <f t="shared" si="36"/>
        <v>0</v>
      </c>
      <c r="AD36" s="47">
        <f t="shared" si="37"/>
        <v>0</v>
      </c>
      <c r="AE36" s="47">
        <f t="shared" si="38"/>
        <v>0</v>
      </c>
      <c r="AF36" s="47">
        <f t="shared" si="39"/>
        <v>0</v>
      </c>
      <c r="AG36" s="47">
        <f t="shared" si="40"/>
        <v>0</v>
      </c>
      <c r="AH36" s="47">
        <f t="shared" si="41"/>
        <v>0</v>
      </c>
      <c r="AI36" s="47">
        <f t="shared" si="42"/>
        <v>0</v>
      </c>
      <c r="AJ36" s="47">
        <f t="shared" si="43"/>
        <v>0</v>
      </c>
      <c r="AK36" s="47">
        <f t="shared" si="44"/>
        <v>0</v>
      </c>
      <c r="AL36" s="47">
        <f t="shared" si="45"/>
        <v>0</v>
      </c>
      <c r="AM36" s="51">
        <f t="shared" si="19"/>
        <v>0</v>
      </c>
      <c r="AN36" s="54">
        <f t="shared" si="20"/>
        <v>0</v>
      </c>
      <c r="AO36" s="61">
        <f t="shared" si="21"/>
        <v>0</v>
      </c>
      <c r="AQ36" s="62"/>
      <c r="AR36" s="63"/>
      <c r="AS36" s="64"/>
      <c r="AU36" s="67">
        <f t="shared" si="23"/>
        <v>0</v>
      </c>
      <c r="AV36" s="68">
        <f t="shared" si="24"/>
        <v>0</v>
      </c>
      <c r="AW36" s="77">
        <f t="shared" si="25"/>
        <v>0</v>
      </c>
      <c r="AY36" s="67">
        <f t="shared" si="30"/>
        <v>0</v>
      </c>
      <c r="AZ36" s="77"/>
      <c r="BB36" s="78" t="str">
        <f t="shared" si="27"/>
        <v/>
      </c>
      <c r="BC36" s="79">
        <f t="shared" si="28"/>
        <v>0</v>
      </c>
      <c r="BD36" s="80">
        <f t="shared" si="29"/>
        <v>0</v>
      </c>
    </row>
    <row r="37" spans="1:56" s="1" customFormat="1">
      <c r="A37" s="31">
        <v>33</v>
      </c>
      <c r="B37" s="31" t="s">
        <v>186</v>
      </c>
      <c r="C37" s="31" t="s">
        <v>531</v>
      </c>
      <c r="D37" s="31" t="s">
        <v>187</v>
      </c>
      <c r="E37" s="31">
        <v>10</v>
      </c>
      <c r="F37" s="31">
        <v>0</v>
      </c>
      <c r="G37" s="31">
        <v>0</v>
      </c>
      <c r="H37" s="31">
        <v>30</v>
      </c>
      <c r="I37" s="31">
        <v>0</v>
      </c>
      <c r="J37" s="31">
        <v>20</v>
      </c>
      <c r="K37" s="31" t="s">
        <v>532</v>
      </c>
      <c r="L37" s="31" t="s">
        <v>188</v>
      </c>
      <c r="M37" s="31">
        <v>15983059878</v>
      </c>
      <c r="N37" s="31">
        <v>0</v>
      </c>
      <c r="O37" s="31" t="s">
        <v>510</v>
      </c>
      <c r="P37" s="31" t="s">
        <v>511</v>
      </c>
      <c r="Q37" s="8">
        <f t="shared" si="3"/>
        <v>0</v>
      </c>
      <c r="R37" s="48">
        <f t="shared" si="1"/>
        <v>33</v>
      </c>
      <c r="S37" s="37" t="str">
        <f t="array" ref="S37">INDEX(C:C,SMALL(IF(Q:Q&gt;0,ROW(Q:Q),4^8),ROW(A34)))&amp;""</f>
        <v/>
      </c>
      <c r="W37" s="47">
        <f t="shared" si="31"/>
        <v>0</v>
      </c>
      <c r="X37" s="47">
        <f t="shared" si="32"/>
        <v>0</v>
      </c>
      <c r="Y37" s="50" t="str">
        <f t="array" ref="Y37">INDEX(C:C,SMALL(IF(R:R&gt;0,ROW(R:R),4^8),ROW(A34)))&amp;""</f>
        <v/>
      </c>
      <c r="Z37" s="47">
        <f t="shared" si="33"/>
        <v>0</v>
      </c>
      <c r="AA37" s="47">
        <f t="shared" si="34"/>
        <v>0</v>
      </c>
      <c r="AB37" s="47">
        <f t="shared" si="35"/>
        <v>0</v>
      </c>
      <c r="AC37" s="47">
        <f t="shared" si="36"/>
        <v>0</v>
      </c>
      <c r="AD37" s="47">
        <f t="shared" si="37"/>
        <v>0</v>
      </c>
      <c r="AE37" s="47">
        <f t="shared" si="38"/>
        <v>0</v>
      </c>
      <c r="AF37" s="47">
        <f t="shared" si="39"/>
        <v>0</v>
      </c>
      <c r="AG37" s="47">
        <f t="shared" si="40"/>
        <v>0</v>
      </c>
      <c r="AH37" s="47">
        <f t="shared" si="41"/>
        <v>0</v>
      </c>
      <c r="AI37" s="47">
        <f t="shared" si="42"/>
        <v>0</v>
      </c>
      <c r="AJ37" s="47">
        <f t="shared" si="43"/>
        <v>0</v>
      </c>
      <c r="AK37" s="47">
        <f t="shared" si="44"/>
        <v>0</v>
      </c>
      <c r="AL37" s="47">
        <f t="shared" si="45"/>
        <v>0</v>
      </c>
      <c r="AM37" s="51">
        <f t="shared" si="19"/>
        <v>0</v>
      </c>
      <c r="AN37" s="54">
        <f t="shared" si="20"/>
        <v>0</v>
      </c>
      <c r="AO37" s="61">
        <f t="shared" si="21"/>
        <v>0</v>
      </c>
      <c r="AQ37" s="62"/>
      <c r="AR37" s="63"/>
      <c r="AS37" s="64"/>
      <c r="AU37" s="67">
        <f t="shared" si="23"/>
        <v>0</v>
      </c>
      <c r="AV37" s="68">
        <f t="shared" si="24"/>
        <v>0</v>
      </c>
      <c r="AW37" s="77">
        <f t="shared" si="25"/>
        <v>0</v>
      </c>
      <c r="AY37" s="67">
        <f t="shared" si="30"/>
        <v>0</v>
      </c>
      <c r="AZ37" s="77"/>
      <c r="BB37" s="78" t="str">
        <f t="shared" si="27"/>
        <v/>
      </c>
      <c r="BC37" s="79">
        <f t="shared" si="28"/>
        <v>0</v>
      </c>
      <c r="BD37" s="80">
        <f t="shared" si="29"/>
        <v>0</v>
      </c>
    </row>
    <row r="38" spans="1:56" s="1" customFormat="1">
      <c r="A38" s="31">
        <v>34</v>
      </c>
      <c r="B38" s="31" t="s">
        <v>203</v>
      </c>
      <c r="C38" s="31" t="s">
        <v>533</v>
      </c>
      <c r="D38" s="31" t="s">
        <v>534</v>
      </c>
      <c r="E38" s="31">
        <v>0</v>
      </c>
      <c r="F38" s="31">
        <v>100</v>
      </c>
      <c r="G38" s="31">
        <v>220</v>
      </c>
      <c r="H38" s="31">
        <v>380</v>
      </c>
      <c r="I38" s="31">
        <v>120</v>
      </c>
      <c r="J38" s="31">
        <v>160</v>
      </c>
      <c r="K38" s="31" t="s">
        <v>535</v>
      </c>
      <c r="L38" s="31" t="s">
        <v>188</v>
      </c>
      <c r="M38" s="31">
        <v>15983059878</v>
      </c>
      <c r="N38" s="31" t="s">
        <v>113</v>
      </c>
      <c r="O38" s="31" t="s">
        <v>510</v>
      </c>
      <c r="P38" s="31" t="s">
        <v>511</v>
      </c>
      <c r="Q38" s="8">
        <f t="shared" si="3"/>
        <v>0</v>
      </c>
      <c r="R38" s="48">
        <f t="shared" si="1"/>
        <v>0</v>
      </c>
      <c r="S38" s="37" t="str">
        <f t="array" ref="S38">INDEX(C:C,SMALL(IF(Q:Q&gt;0,ROW(Q:Q),4^8),ROW(A35)))&amp;""</f>
        <v/>
      </c>
      <c r="W38" s="47">
        <f t="shared" si="31"/>
        <v>0</v>
      </c>
      <c r="X38" s="47">
        <f t="shared" si="32"/>
        <v>0</v>
      </c>
      <c r="Y38" s="50" t="str">
        <f t="array" ref="Y38">INDEX(C:C,SMALL(IF(R:R&gt;0,ROW(R:R),4^8),ROW(A35)))&amp;""</f>
        <v/>
      </c>
      <c r="Z38" s="47">
        <f t="shared" si="33"/>
        <v>0</v>
      </c>
      <c r="AA38" s="47">
        <f t="shared" si="34"/>
        <v>0</v>
      </c>
      <c r="AB38" s="47">
        <f t="shared" si="35"/>
        <v>0</v>
      </c>
      <c r="AC38" s="47">
        <f t="shared" si="36"/>
        <v>0</v>
      </c>
      <c r="AD38" s="47">
        <f t="shared" si="37"/>
        <v>0</v>
      </c>
      <c r="AE38" s="47">
        <f t="shared" si="38"/>
        <v>0</v>
      </c>
      <c r="AF38" s="47">
        <f t="shared" si="39"/>
        <v>0</v>
      </c>
      <c r="AG38" s="47">
        <f t="shared" si="40"/>
        <v>0</v>
      </c>
      <c r="AH38" s="47">
        <f t="shared" si="41"/>
        <v>0</v>
      </c>
      <c r="AI38" s="47">
        <f t="shared" si="42"/>
        <v>0</v>
      </c>
      <c r="AJ38" s="47">
        <f t="shared" si="43"/>
        <v>0</v>
      </c>
      <c r="AK38" s="47">
        <f t="shared" si="44"/>
        <v>0</v>
      </c>
      <c r="AL38" s="47">
        <f t="shared" si="45"/>
        <v>0</v>
      </c>
      <c r="AM38" s="51">
        <f t="shared" ref="AM38:AM58" si="46">LENB(Y38)</f>
        <v>0</v>
      </c>
      <c r="AN38" s="54">
        <f t="shared" ref="AN38:AN58" si="47">IF(W38=0,0,Y38&amp;REPT(" ",$AM$3-AM38)&amp;"│"&amp;Z38&amp;REPT(" ",5-LEN(Z38))&amp;AA38&amp;REPT(" ",5-LEN(AA38))&amp;AB38&amp;REPT(" ",6-LEN(AB38)))</f>
        <v>0</v>
      </c>
      <c r="AO38" s="61">
        <f t="shared" ref="AO38:AO58" si="48">IF(W38=0,0,REPT(" ",5-LEN(AB38))&amp;AB38&amp;REPT(" ",5-LEN(AA38))&amp;AA38&amp;REPT(" ",5-LEN(Z38))&amp;Z38)</f>
        <v>0</v>
      </c>
      <c r="AQ38" s="62"/>
      <c r="AR38" s="63"/>
      <c r="AS38" s="64"/>
      <c r="AU38" s="67">
        <f t="shared" ref="AU38:AU58" si="49">IF($Y38="",0,REPT(" ",7-LEN(AG38))&amp;AG38)</f>
        <v>0</v>
      </c>
      <c r="AV38" s="68">
        <f t="shared" ref="AV38:AV58" si="50">IF($Y38="",0,REPT(" ",6-LEN(AD38))&amp;AD38)</f>
        <v>0</v>
      </c>
      <c r="AW38" s="77">
        <f t="shared" ref="AW38:AW58" si="51">IF($Y38="",0,REPT(" ",6-LEN(AE38))&amp;AE38)</f>
        <v>0</v>
      </c>
      <c r="AY38" s="67">
        <f t="shared" si="30"/>
        <v>0</v>
      </c>
      <c r="AZ38" s="77"/>
      <c r="BB38" s="78" t="str">
        <f t="shared" ref="BB38:BB58" si="52">Y38</f>
        <v/>
      </c>
      <c r="BC38" s="79">
        <f t="shared" ref="BC38:BC58" si="53">IF(W38=0,0,AS38&amp;AR38&amp;AQ38)</f>
        <v>0</v>
      </c>
      <c r="BD38" s="80">
        <f t="shared" ref="BD38:BD58" si="54">IF(W38=0,0,AW38&amp;AV38&amp;AU38)</f>
        <v>0</v>
      </c>
    </row>
    <row r="39" spans="1:56" s="1" customFormat="1">
      <c r="A39" s="31">
        <v>35</v>
      </c>
      <c r="B39" s="31" t="s">
        <v>203</v>
      </c>
      <c r="C39" s="31" t="s">
        <v>536</v>
      </c>
      <c r="D39" s="31" t="s">
        <v>257</v>
      </c>
      <c r="E39" s="31">
        <v>0</v>
      </c>
      <c r="F39" s="31">
        <v>1200</v>
      </c>
      <c r="G39" s="31">
        <v>1700</v>
      </c>
      <c r="H39" s="31">
        <v>3500</v>
      </c>
      <c r="I39" s="31">
        <v>500</v>
      </c>
      <c r="J39" s="31">
        <v>1800</v>
      </c>
      <c r="K39" s="31">
        <v>0</v>
      </c>
      <c r="L39" s="31">
        <v>0</v>
      </c>
      <c r="M39" s="31">
        <v>0</v>
      </c>
      <c r="N39" s="31">
        <v>0</v>
      </c>
      <c r="O39" s="31" t="s">
        <v>113</v>
      </c>
      <c r="P39" s="31">
        <v>43683.637546296297</v>
      </c>
      <c r="Q39" s="8">
        <f t="shared" si="3"/>
        <v>0</v>
      </c>
      <c r="R39" s="48">
        <f t="shared" si="1"/>
        <v>0</v>
      </c>
      <c r="S39" s="37" t="str">
        <f t="array" ref="S39">INDEX(C:C,SMALL(IF(Q:Q&gt;0,ROW(Q:Q),4^8),ROW(A36)))&amp;""</f>
        <v/>
      </c>
      <c r="W39" s="47">
        <f t="shared" si="31"/>
        <v>0</v>
      </c>
      <c r="X39" s="47">
        <f t="shared" si="32"/>
        <v>0</v>
      </c>
      <c r="Y39" s="50" t="str">
        <f t="array" ref="Y39">INDEX(C:C,SMALL(IF(R:R&gt;0,ROW(R:R),4^8),ROW(A36)))&amp;""</f>
        <v/>
      </c>
      <c r="Z39" s="47">
        <f t="shared" si="33"/>
        <v>0</v>
      </c>
      <c r="AA39" s="47">
        <f t="shared" si="34"/>
        <v>0</v>
      </c>
      <c r="AB39" s="47">
        <f t="shared" si="35"/>
        <v>0</v>
      </c>
      <c r="AC39" s="47">
        <f t="shared" si="36"/>
        <v>0</v>
      </c>
      <c r="AD39" s="47">
        <f t="shared" si="37"/>
        <v>0</v>
      </c>
      <c r="AE39" s="47">
        <f t="shared" si="38"/>
        <v>0</v>
      </c>
      <c r="AF39" s="47">
        <f t="shared" si="39"/>
        <v>0</v>
      </c>
      <c r="AG39" s="47">
        <f t="shared" si="40"/>
        <v>0</v>
      </c>
      <c r="AH39" s="47">
        <f t="shared" si="41"/>
        <v>0</v>
      </c>
      <c r="AI39" s="47">
        <f t="shared" si="42"/>
        <v>0</v>
      </c>
      <c r="AJ39" s="47">
        <f t="shared" si="43"/>
        <v>0</v>
      </c>
      <c r="AK39" s="47">
        <f t="shared" si="44"/>
        <v>0</v>
      </c>
      <c r="AL39" s="47">
        <f t="shared" si="45"/>
        <v>0</v>
      </c>
      <c r="AM39" s="51">
        <f t="shared" si="46"/>
        <v>0</v>
      </c>
      <c r="AN39" s="54">
        <f t="shared" si="47"/>
        <v>0</v>
      </c>
      <c r="AO39" s="61">
        <f t="shared" si="48"/>
        <v>0</v>
      </c>
      <c r="AQ39" s="62"/>
      <c r="AR39" s="63"/>
      <c r="AS39" s="64"/>
      <c r="AU39" s="67">
        <f t="shared" si="49"/>
        <v>0</v>
      </c>
      <c r="AV39" s="68">
        <f t="shared" si="50"/>
        <v>0</v>
      </c>
      <c r="AW39" s="77">
        <f t="shared" si="51"/>
        <v>0</v>
      </c>
      <c r="AY39" s="67">
        <f t="shared" si="30"/>
        <v>0</v>
      </c>
      <c r="AZ39" s="77"/>
      <c r="BB39" s="78" t="str">
        <f t="shared" si="52"/>
        <v/>
      </c>
      <c r="BC39" s="79">
        <f t="shared" si="53"/>
        <v>0</v>
      </c>
      <c r="BD39" s="80">
        <f t="shared" si="54"/>
        <v>0</v>
      </c>
    </row>
    <row r="40" spans="1:56" s="1" customFormat="1">
      <c r="A40" s="31">
        <v>36</v>
      </c>
      <c r="B40" s="31" t="s">
        <v>186</v>
      </c>
      <c r="C40" s="31" t="s">
        <v>537</v>
      </c>
      <c r="D40" s="31" t="s">
        <v>538</v>
      </c>
      <c r="E40" s="31">
        <v>2</v>
      </c>
      <c r="F40" s="31">
        <v>55</v>
      </c>
      <c r="G40" s="31">
        <v>82</v>
      </c>
      <c r="H40" s="31">
        <v>210</v>
      </c>
      <c r="I40" s="31">
        <v>27</v>
      </c>
      <c r="J40" s="31">
        <v>126</v>
      </c>
      <c r="K40" s="31">
        <v>0</v>
      </c>
      <c r="L40" s="31" t="s">
        <v>113</v>
      </c>
      <c r="M40" s="31" t="e">
        <v>#N/A</v>
      </c>
      <c r="N40" s="31" t="e">
        <v>#N/A</v>
      </c>
      <c r="O40" s="31" t="s">
        <v>113</v>
      </c>
      <c r="P40" s="31">
        <v>43731.704062500001</v>
      </c>
      <c r="Q40" s="8">
        <f t="shared" si="3"/>
        <v>0</v>
      </c>
      <c r="R40" s="48">
        <f t="shared" si="1"/>
        <v>36</v>
      </c>
      <c r="S40" s="37" t="str">
        <f t="array" ref="S40">INDEX(C:C,SMALL(IF(Q:Q&gt;0,ROW(Q:Q),4^8),ROW(A37)))&amp;""</f>
        <v/>
      </c>
      <c r="W40" s="47">
        <f t="shared" si="31"/>
        <v>0</v>
      </c>
      <c r="X40" s="47">
        <f t="shared" si="32"/>
        <v>0</v>
      </c>
      <c r="Y40" s="50" t="str">
        <f t="array" ref="Y40">INDEX(C:C,SMALL(IF(R:R&gt;0,ROW(R:R),4^8),ROW(A37)))&amp;""</f>
        <v/>
      </c>
      <c r="Z40" s="47">
        <f t="shared" si="33"/>
        <v>0</v>
      </c>
      <c r="AA40" s="47">
        <f t="shared" si="34"/>
        <v>0</v>
      </c>
      <c r="AB40" s="47">
        <f t="shared" si="35"/>
        <v>0</v>
      </c>
      <c r="AC40" s="47">
        <f t="shared" si="36"/>
        <v>0</v>
      </c>
      <c r="AD40" s="47">
        <f t="shared" si="37"/>
        <v>0</v>
      </c>
      <c r="AE40" s="47">
        <f t="shared" si="38"/>
        <v>0</v>
      </c>
      <c r="AF40" s="47">
        <f t="shared" si="39"/>
        <v>0</v>
      </c>
      <c r="AG40" s="47">
        <f t="shared" si="40"/>
        <v>0</v>
      </c>
      <c r="AH40" s="47">
        <f t="shared" si="41"/>
        <v>0</v>
      </c>
      <c r="AI40" s="47">
        <f t="shared" si="42"/>
        <v>0</v>
      </c>
      <c r="AJ40" s="47">
        <f t="shared" si="43"/>
        <v>0</v>
      </c>
      <c r="AK40" s="47">
        <f t="shared" si="44"/>
        <v>0</v>
      </c>
      <c r="AL40" s="47">
        <f t="shared" si="45"/>
        <v>0</v>
      </c>
      <c r="AM40" s="51">
        <f t="shared" si="46"/>
        <v>0</v>
      </c>
      <c r="AN40" s="54">
        <f t="shared" si="47"/>
        <v>0</v>
      </c>
      <c r="AO40" s="61">
        <f t="shared" si="48"/>
        <v>0</v>
      </c>
      <c r="AQ40" s="62"/>
      <c r="AR40" s="63"/>
      <c r="AS40" s="64"/>
      <c r="AU40" s="67">
        <f t="shared" si="49"/>
        <v>0</v>
      </c>
      <c r="AV40" s="68">
        <f t="shared" si="50"/>
        <v>0</v>
      </c>
      <c r="AW40" s="77">
        <f t="shared" si="51"/>
        <v>0</v>
      </c>
      <c r="AY40" s="67">
        <f t="shared" si="30"/>
        <v>0</v>
      </c>
      <c r="AZ40" s="77"/>
      <c r="BB40" s="78" t="str">
        <f t="shared" si="52"/>
        <v/>
      </c>
      <c r="BC40" s="79">
        <f t="shared" si="53"/>
        <v>0</v>
      </c>
      <c r="BD40" s="80">
        <f t="shared" si="54"/>
        <v>0</v>
      </c>
    </row>
    <row r="41" spans="1:56" s="1" customFormat="1">
      <c r="A41" s="31">
        <v>37</v>
      </c>
      <c r="B41" s="31" t="s">
        <v>203</v>
      </c>
      <c r="C41" s="31" t="s">
        <v>539</v>
      </c>
      <c r="D41" s="31" t="s">
        <v>538</v>
      </c>
      <c r="E41" s="31">
        <v>1</v>
      </c>
      <c r="F41" s="31">
        <v>58</v>
      </c>
      <c r="G41" s="31">
        <v>80</v>
      </c>
      <c r="H41" s="31">
        <v>200</v>
      </c>
      <c r="I41" s="31">
        <v>22</v>
      </c>
      <c r="J41" s="31">
        <v>119</v>
      </c>
      <c r="K41" s="31">
        <v>0</v>
      </c>
      <c r="L41" s="31" t="s">
        <v>223</v>
      </c>
      <c r="M41" s="31">
        <v>0</v>
      </c>
      <c r="N41" s="31">
        <v>0</v>
      </c>
      <c r="O41" s="31" t="s">
        <v>113</v>
      </c>
      <c r="P41" s="31">
        <v>43737.472997685203</v>
      </c>
      <c r="Q41" s="8">
        <f t="shared" si="3"/>
        <v>0</v>
      </c>
      <c r="R41" s="48">
        <f t="shared" si="1"/>
        <v>0</v>
      </c>
      <c r="S41" s="37" t="str">
        <f t="array" ref="S41">INDEX(C:C,SMALL(IF(Q:Q&gt;0,ROW(Q:Q),4^8),ROW(A38)))&amp;""</f>
        <v/>
      </c>
      <c r="W41" s="47">
        <f t="shared" si="31"/>
        <v>0</v>
      </c>
      <c r="X41" s="47">
        <f t="shared" si="32"/>
        <v>0</v>
      </c>
      <c r="Y41" s="50" t="str">
        <f t="array" ref="Y41">INDEX(C:C,SMALL(IF(R:R&gt;0,ROW(R:R),4^8),ROW(A38)))&amp;""</f>
        <v/>
      </c>
      <c r="Z41" s="47">
        <f t="shared" si="33"/>
        <v>0</v>
      </c>
      <c r="AA41" s="47">
        <f t="shared" si="34"/>
        <v>0</v>
      </c>
      <c r="AB41" s="47">
        <f t="shared" si="35"/>
        <v>0</v>
      </c>
      <c r="AC41" s="47">
        <f t="shared" si="36"/>
        <v>0</v>
      </c>
      <c r="AD41" s="47">
        <f t="shared" si="37"/>
        <v>0</v>
      </c>
      <c r="AE41" s="47">
        <f t="shared" si="38"/>
        <v>0</v>
      </c>
      <c r="AF41" s="47">
        <f t="shared" si="39"/>
        <v>0</v>
      </c>
      <c r="AG41" s="47">
        <f t="shared" si="40"/>
        <v>0</v>
      </c>
      <c r="AH41" s="47">
        <f t="shared" si="41"/>
        <v>0</v>
      </c>
      <c r="AI41" s="47">
        <f t="shared" si="42"/>
        <v>0</v>
      </c>
      <c r="AJ41" s="47">
        <f t="shared" si="43"/>
        <v>0</v>
      </c>
      <c r="AK41" s="47">
        <f t="shared" si="44"/>
        <v>0</v>
      </c>
      <c r="AL41" s="47">
        <f t="shared" si="45"/>
        <v>0</v>
      </c>
      <c r="AM41" s="51">
        <f t="shared" si="46"/>
        <v>0</v>
      </c>
      <c r="AN41" s="54">
        <f t="shared" si="47"/>
        <v>0</v>
      </c>
      <c r="AO41" s="61">
        <f t="shared" si="48"/>
        <v>0</v>
      </c>
      <c r="AQ41" s="62"/>
      <c r="AR41" s="63"/>
      <c r="AS41" s="64"/>
      <c r="AU41" s="67">
        <f t="shared" si="49"/>
        <v>0</v>
      </c>
      <c r="AV41" s="68">
        <f t="shared" si="50"/>
        <v>0</v>
      </c>
      <c r="AW41" s="77">
        <f t="shared" si="51"/>
        <v>0</v>
      </c>
      <c r="AY41" s="67">
        <f t="shared" si="30"/>
        <v>0</v>
      </c>
      <c r="AZ41" s="77"/>
      <c r="BB41" s="78" t="str">
        <f t="shared" si="52"/>
        <v/>
      </c>
      <c r="BC41" s="79">
        <f t="shared" si="53"/>
        <v>0</v>
      </c>
      <c r="BD41" s="80">
        <f t="shared" si="54"/>
        <v>0</v>
      </c>
    </row>
    <row r="42" spans="1:56" s="1" customFormat="1">
      <c r="A42" s="31" t="s">
        <v>251</v>
      </c>
      <c r="B42" s="31">
        <v>0</v>
      </c>
      <c r="C42" s="31">
        <v>0</v>
      </c>
      <c r="D42" s="31">
        <v>0</v>
      </c>
      <c r="E42" s="31">
        <v>0</v>
      </c>
      <c r="F42" s="31">
        <v>185.5</v>
      </c>
      <c r="G42" s="31">
        <v>278</v>
      </c>
      <c r="H42" s="31">
        <v>695</v>
      </c>
      <c r="I42" s="31">
        <v>92.5</v>
      </c>
      <c r="J42" s="31">
        <v>417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8">
        <f t="shared" si="3"/>
        <v>0</v>
      </c>
      <c r="R42" s="48">
        <f t="shared" si="1"/>
        <v>0</v>
      </c>
      <c r="S42" s="37" t="str">
        <f t="array" ref="S42">INDEX(C:C,SMALL(IF(Q:Q&gt;0,ROW(Q:Q),4^8),ROW(A39)))&amp;""</f>
        <v/>
      </c>
      <c r="W42" s="47">
        <f t="shared" si="31"/>
        <v>0</v>
      </c>
      <c r="X42" s="47">
        <f t="shared" si="32"/>
        <v>0</v>
      </c>
      <c r="Y42" s="50" t="str">
        <f t="array" ref="Y42">INDEX(C:C,SMALL(IF(R:R&gt;0,ROW(R:R),4^8),ROW(A39)))&amp;""</f>
        <v/>
      </c>
      <c r="Z42" s="47">
        <f t="shared" si="33"/>
        <v>0</v>
      </c>
      <c r="AA42" s="47">
        <f t="shared" si="34"/>
        <v>0</v>
      </c>
      <c r="AB42" s="47">
        <f t="shared" si="35"/>
        <v>0</v>
      </c>
      <c r="AC42" s="47">
        <f t="shared" si="36"/>
        <v>0</v>
      </c>
      <c r="AD42" s="47">
        <f t="shared" si="37"/>
        <v>0</v>
      </c>
      <c r="AE42" s="47">
        <f t="shared" si="38"/>
        <v>0</v>
      </c>
      <c r="AF42" s="47">
        <f t="shared" si="39"/>
        <v>0</v>
      </c>
      <c r="AG42" s="47">
        <f t="shared" si="40"/>
        <v>0</v>
      </c>
      <c r="AH42" s="47">
        <f t="shared" si="41"/>
        <v>0</v>
      </c>
      <c r="AI42" s="47">
        <f t="shared" si="42"/>
        <v>0</v>
      </c>
      <c r="AJ42" s="47">
        <f t="shared" si="43"/>
        <v>0</v>
      </c>
      <c r="AK42" s="47">
        <f t="shared" si="44"/>
        <v>0</v>
      </c>
      <c r="AL42" s="47">
        <f t="shared" si="45"/>
        <v>0</v>
      </c>
      <c r="AM42" s="51">
        <f t="shared" si="46"/>
        <v>0</v>
      </c>
      <c r="AN42" s="54">
        <f t="shared" si="47"/>
        <v>0</v>
      </c>
      <c r="AO42" s="61">
        <f t="shared" si="48"/>
        <v>0</v>
      </c>
      <c r="AQ42" s="62"/>
      <c r="AR42" s="63"/>
      <c r="AS42" s="64"/>
      <c r="AU42" s="67">
        <f t="shared" si="49"/>
        <v>0</v>
      </c>
      <c r="AV42" s="68">
        <f t="shared" si="50"/>
        <v>0</v>
      </c>
      <c r="AW42" s="77">
        <f t="shared" si="51"/>
        <v>0</v>
      </c>
      <c r="AY42" s="67">
        <f t="shared" si="30"/>
        <v>0</v>
      </c>
      <c r="AZ42" s="77"/>
      <c r="BB42" s="78" t="str">
        <f t="shared" si="52"/>
        <v/>
      </c>
      <c r="BC42" s="79">
        <f t="shared" si="53"/>
        <v>0</v>
      </c>
      <c r="BD42" s="80">
        <f t="shared" si="54"/>
        <v>0</v>
      </c>
    </row>
    <row r="43" spans="1:56" s="1" customFormat="1">
      <c r="A43" s="31" t="s">
        <v>251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8">
        <f t="shared" si="3"/>
        <v>0</v>
      </c>
      <c r="R43" s="48">
        <f t="shared" si="1"/>
        <v>0</v>
      </c>
      <c r="S43" s="37" t="str">
        <f t="array" ref="S43">INDEX(C:C,SMALL(IF(Q:Q&gt;0,ROW(Q:Q),4^8),ROW(A40)))&amp;""</f>
        <v/>
      </c>
      <c r="W43" s="47">
        <f t="shared" si="31"/>
        <v>0</v>
      </c>
      <c r="X43" s="47">
        <f t="shared" si="32"/>
        <v>0</v>
      </c>
      <c r="Y43" s="50" t="str">
        <f t="array" ref="Y43">INDEX(C:C,SMALL(IF(R:R&gt;0,ROW(R:R),4^8),ROW(A40)))&amp;""</f>
        <v/>
      </c>
      <c r="Z43" s="47">
        <f t="shared" si="33"/>
        <v>0</v>
      </c>
      <c r="AA43" s="47">
        <f t="shared" si="34"/>
        <v>0</v>
      </c>
      <c r="AB43" s="47">
        <f t="shared" si="35"/>
        <v>0</v>
      </c>
      <c r="AC43" s="47">
        <f t="shared" si="36"/>
        <v>0</v>
      </c>
      <c r="AD43" s="47">
        <f t="shared" si="37"/>
        <v>0</v>
      </c>
      <c r="AE43" s="47">
        <f t="shared" si="38"/>
        <v>0</v>
      </c>
      <c r="AF43" s="47">
        <f t="shared" si="39"/>
        <v>0</v>
      </c>
      <c r="AG43" s="47">
        <f t="shared" si="40"/>
        <v>0</v>
      </c>
      <c r="AH43" s="47">
        <f t="shared" si="41"/>
        <v>0</v>
      </c>
      <c r="AI43" s="47">
        <f t="shared" si="42"/>
        <v>0</v>
      </c>
      <c r="AJ43" s="47">
        <f t="shared" si="43"/>
        <v>0</v>
      </c>
      <c r="AK43" s="47">
        <f t="shared" si="44"/>
        <v>0</v>
      </c>
      <c r="AL43" s="47">
        <f t="shared" si="45"/>
        <v>0</v>
      </c>
      <c r="AM43" s="51">
        <f t="shared" si="46"/>
        <v>0</v>
      </c>
      <c r="AN43" s="54">
        <f t="shared" si="47"/>
        <v>0</v>
      </c>
      <c r="AO43" s="61">
        <f t="shared" si="48"/>
        <v>0</v>
      </c>
      <c r="AQ43" s="62"/>
      <c r="AR43" s="63"/>
      <c r="AS43" s="64"/>
      <c r="AU43" s="67">
        <f t="shared" si="49"/>
        <v>0</v>
      </c>
      <c r="AV43" s="68">
        <f t="shared" si="50"/>
        <v>0</v>
      </c>
      <c r="AW43" s="77">
        <f t="shared" si="51"/>
        <v>0</v>
      </c>
      <c r="AY43" s="67">
        <f t="shared" si="30"/>
        <v>0</v>
      </c>
      <c r="AZ43" s="77"/>
      <c r="BB43" s="78" t="str">
        <f t="shared" si="52"/>
        <v/>
      </c>
      <c r="BC43" s="79">
        <f t="shared" si="53"/>
        <v>0</v>
      </c>
      <c r="BD43" s="80">
        <f t="shared" si="54"/>
        <v>0</v>
      </c>
    </row>
    <row r="44" spans="1:56" s="1" customFormat="1">
      <c r="A44" s="31" t="s">
        <v>251</v>
      </c>
      <c r="B44" s="31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8">
        <f t="shared" si="3"/>
        <v>0</v>
      </c>
      <c r="R44" s="48">
        <f t="shared" si="1"/>
        <v>0</v>
      </c>
      <c r="S44" s="37" t="str">
        <f t="array" ref="S44">INDEX(C:C,SMALL(IF(Q:Q&gt;0,ROW(Q:Q),4^8),ROW(A41)))&amp;""</f>
        <v/>
      </c>
      <c r="W44" s="47">
        <f t="shared" si="31"/>
        <v>0</v>
      </c>
      <c r="X44" s="47">
        <f t="shared" si="32"/>
        <v>0</v>
      </c>
      <c r="Y44" s="50" t="str">
        <f t="array" ref="Y44">INDEX(C:C,SMALL(IF(R:R&gt;0,ROW(R:R),4^8),ROW(A41)))&amp;""</f>
        <v/>
      </c>
      <c r="Z44" s="47">
        <f t="shared" si="33"/>
        <v>0</v>
      </c>
      <c r="AA44" s="47">
        <f t="shared" si="34"/>
        <v>0</v>
      </c>
      <c r="AB44" s="47">
        <f t="shared" si="35"/>
        <v>0</v>
      </c>
      <c r="AC44" s="47">
        <f t="shared" si="36"/>
        <v>0</v>
      </c>
      <c r="AD44" s="47">
        <f t="shared" si="37"/>
        <v>0</v>
      </c>
      <c r="AE44" s="47">
        <f t="shared" si="38"/>
        <v>0</v>
      </c>
      <c r="AF44" s="47">
        <f t="shared" si="39"/>
        <v>0</v>
      </c>
      <c r="AG44" s="47">
        <f t="shared" si="40"/>
        <v>0</v>
      </c>
      <c r="AH44" s="47">
        <f t="shared" si="41"/>
        <v>0</v>
      </c>
      <c r="AI44" s="47">
        <f t="shared" si="42"/>
        <v>0</v>
      </c>
      <c r="AJ44" s="47">
        <f t="shared" si="43"/>
        <v>0</v>
      </c>
      <c r="AK44" s="47">
        <f t="shared" si="44"/>
        <v>0</v>
      </c>
      <c r="AL44" s="47">
        <f t="shared" si="45"/>
        <v>0</v>
      </c>
      <c r="AM44" s="51">
        <f t="shared" si="46"/>
        <v>0</v>
      </c>
      <c r="AN44" s="54">
        <f t="shared" si="47"/>
        <v>0</v>
      </c>
      <c r="AO44" s="61">
        <f t="shared" si="48"/>
        <v>0</v>
      </c>
      <c r="AQ44" s="62"/>
      <c r="AR44" s="63"/>
      <c r="AS44" s="64"/>
      <c r="AU44" s="67">
        <f t="shared" si="49"/>
        <v>0</v>
      </c>
      <c r="AV44" s="68">
        <f t="shared" si="50"/>
        <v>0</v>
      </c>
      <c r="AW44" s="77">
        <f t="shared" si="51"/>
        <v>0</v>
      </c>
      <c r="AY44" s="67">
        <f t="shared" si="30"/>
        <v>0</v>
      </c>
      <c r="AZ44" s="77"/>
      <c r="BB44" s="78" t="str">
        <f t="shared" si="52"/>
        <v/>
      </c>
      <c r="BC44" s="79">
        <f t="shared" si="53"/>
        <v>0</v>
      </c>
      <c r="BD44" s="80">
        <f t="shared" si="54"/>
        <v>0</v>
      </c>
    </row>
    <row r="45" spans="1:56" s="1" customFormat="1">
      <c r="A45" s="31" t="s">
        <v>251</v>
      </c>
      <c r="B45" s="31">
        <v>0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0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8">
        <f t="shared" si="3"/>
        <v>0</v>
      </c>
      <c r="R45" s="48">
        <f t="shared" si="1"/>
        <v>0</v>
      </c>
      <c r="S45" s="37" t="str">
        <f t="array" ref="S45">INDEX(C:C,SMALL(IF(Q:Q&gt;0,ROW(Q:Q),4^8),ROW(A42)))&amp;""</f>
        <v/>
      </c>
      <c r="W45" s="47">
        <f t="shared" si="31"/>
        <v>0</v>
      </c>
      <c r="X45" s="47">
        <f t="shared" si="32"/>
        <v>0</v>
      </c>
      <c r="Y45" s="50" t="str">
        <f t="array" ref="Y45">INDEX(C:C,SMALL(IF(R:R&gt;0,ROW(R:R),4^8),ROW(A42)))&amp;""</f>
        <v/>
      </c>
      <c r="Z45" s="47">
        <f t="shared" si="33"/>
        <v>0</v>
      </c>
      <c r="AA45" s="47">
        <f t="shared" si="34"/>
        <v>0</v>
      </c>
      <c r="AB45" s="47">
        <f t="shared" si="35"/>
        <v>0</v>
      </c>
      <c r="AC45" s="47">
        <f t="shared" si="36"/>
        <v>0</v>
      </c>
      <c r="AD45" s="47">
        <f t="shared" si="37"/>
        <v>0</v>
      </c>
      <c r="AE45" s="47">
        <f t="shared" si="38"/>
        <v>0</v>
      </c>
      <c r="AF45" s="47">
        <f t="shared" si="39"/>
        <v>0</v>
      </c>
      <c r="AG45" s="47">
        <f t="shared" si="40"/>
        <v>0</v>
      </c>
      <c r="AH45" s="47">
        <f t="shared" si="41"/>
        <v>0</v>
      </c>
      <c r="AI45" s="47">
        <f t="shared" si="42"/>
        <v>0</v>
      </c>
      <c r="AJ45" s="47">
        <f t="shared" si="43"/>
        <v>0</v>
      </c>
      <c r="AK45" s="47">
        <f t="shared" si="44"/>
        <v>0</v>
      </c>
      <c r="AL45" s="47">
        <f t="shared" si="45"/>
        <v>0</v>
      </c>
      <c r="AM45" s="51">
        <f t="shared" si="46"/>
        <v>0</v>
      </c>
      <c r="AN45" s="54">
        <f t="shared" si="47"/>
        <v>0</v>
      </c>
      <c r="AO45" s="61">
        <f t="shared" si="48"/>
        <v>0</v>
      </c>
      <c r="AQ45" s="62"/>
      <c r="AR45" s="63"/>
      <c r="AS45" s="64"/>
      <c r="AU45" s="67">
        <f t="shared" si="49"/>
        <v>0</v>
      </c>
      <c r="AV45" s="68">
        <f t="shared" si="50"/>
        <v>0</v>
      </c>
      <c r="AW45" s="77">
        <f t="shared" si="51"/>
        <v>0</v>
      </c>
      <c r="AY45" s="67">
        <f t="shared" si="30"/>
        <v>0</v>
      </c>
      <c r="AZ45" s="77"/>
      <c r="BB45" s="78" t="str">
        <f t="shared" si="52"/>
        <v/>
      </c>
      <c r="BC45" s="79">
        <f t="shared" si="53"/>
        <v>0</v>
      </c>
      <c r="BD45" s="80">
        <f t="shared" si="54"/>
        <v>0</v>
      </c>
    </row>
    <row r="46" spans="1:56" s="1" customFormat="1">
      <c r="A46" s="31" t="s">
        <v>251</v>
      </c>
      <c r="B46" s="31">
        <v>0</v>
      </c>
      <c r="C46" s="31">
        <v>0</v>
      </c>
      <c r="D46" s="31">
        <v>0</v>
      </c>
      <c r="E46" s="31">
        <v>0</v>
      </c>
      <c r="F46" s="31">
        <v>0</v>
      </c>
      <c r="G46" s="31">
        <v>0</v>
      </c>
      <c r="H46" s="31">
        <v>0</v>
      </c>
      <c r="I46" s="31">
        <v>0</v>
      </c>
      <c r="J46" s="31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48">
        <f t="shared" si="3"/>
        <v>0</v>
      </c>
      <c r="R46" s="48">
        <f t="shared" si="1"/>
        <v>0</v>
      </c>
      <c r="S46" s="37" t="str">
        <f t="array" ref="S46">INDEX(C:C,SMALL(IF(Q:Q&gt;0,ROW(Q:Q),4^8),ROW(A43)))&amp;""</f>
        <v/>
      </c>
      <c r="W46" s="47">
        <f t="shared" si="31"/>
        <v>0</v>
      </c>
      <c r="X46" s="47">
        <f t="shared" si="32"/>
        <v>0</v>
      </c>
      <c r="Y46" s="50" t="str">
        <f t="array" ref="Y46">INDEX(C:C,SMALL(IF(R:R&gt;0,ROW(R:R),4^8),ROW(A43)))&amp;""</f>
        <v/>
      </c>
      <c r="Z46" s="47">
        <f t="shared" si="33"/>
        <v>0</v>
      </c>
      <c r="AA46" s="47">
        <f t="shared" si="34"/>
        <v>0</v>
      </c>
      <c r="AB46" s="47">
        <f t="shared" si="35"/>
        <v>0</v>
      </c>
      <c r="AC46" s="47">
        <f t="shared" si="36"/>
        <v>0</v>
      </c>
      <c r="AD46" s="47">
        <f t="shared" si="37"/>
        <v>0</v>
      </c>
      <c r="AE46" s="47">
        <f t="shared" si="38"/>
        <v>0</v>
      </c>
      <c r="AF46" s="47">
        <f t="shared" si="39"/>
        <v>0</v>
      </c>
      <c r="AG46" s="47">
        <f t="shared" si="40"/>
        <v>0</v>
      </c>
      <c r="AH46" s="47">
        <f t="shared" si="41"/>
        <v>0</v>
      </c>
      <c r="AI46" s="47">
        <f t="shared" si="42"/>
        <v>0</v>
      </c>
      <c r="AJ46" s="47">
        <f t="shared" si="43"/>
        <v>0</v>
      </c>
      <c r="AK46" s="47">
        <f t="shared" si="44"/>
        <v>0</v>
      </c>
      <c r="AL46" s="47">
        <f t="shared" si="45"/>
        <v>0</v>
      </c>
      <c r="AM46" s="51">
        <f t="shared" si="46"/>
        <v>0</v>
      </c>
      <c r="AN46" s="54">
        <f t="shared" si="47"/>
        <v>0</v>
      </c>
      <c r="AO46" s="61">
        <f t="shared" si="48"/>
        <v>0</v>
      </c>
      <c r="AQ46" s="62"/>
      <c r="AR46" s="63"/>
      <c r="AS46" s="64"/>
      <c r="AU46" s="67">
        <f t="shared" si="49"/>
        <v>0</v>
      </c>
      <c r="AV46" s="68">
        <f t="shared" si="50"/>
        <v>0</v>
      </c>
      <c r="AW46" s="77">
        <f t="shared" si="51"/>
        <v>0</v>
      </c>
      <c r="AY46" s="67">
        <f t="shared" si="30"/>
        <v>0</v>
      </c>
      <c r="AZ46" s="77"/>
      <c r="BB46" s="78" t="str">
        <f t="shared" si="52"/>
        <v/>
      </c>
      <c r="BC46" s="79">
        <f t="shared" si="53"/>
        <v>0</v>
      </c>
      <c r="BD46" s="80">
        <f t="shared" si="54"/>
        <v>0</v>
      </c>
    </row>
    <row r="47" spans="1:56" s="1" customFormat="1">
      <c r="A47" s="31" t="s">
        <v>251</v>
      </c>
      <c r="B47" s="31">
        <v>0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48">
        <f t="shared" si="3"/>
        <v>0</v>
      </c>
      <c r="R47" s="48">
        <f t="shared" si="1"/>
        <v>0</v>
      </c>
      <c r="S47" s="37" t="str">
        <f t="array" ref="S47">INDEX(C:C,SMALL(IF(Q:Q&gt;0,ROW(Q:Q),4^8),ROW(A44)))&amp;""</f>
        <v/>
      </c>
      <c r="W47" s="47">
        <f t="shared" si="31"/>
        <v>0</v>
      </c>
      <c r="X47" s="47">
        <f t="shared" si="32"/>
        <v>0</v>
      </c>
      <c r="Y47" s="50" t="str">
        <f t="array" ref="Y47">INDEX(C:C,SMALL(IF(R:R&gt;0,ROW(R:R),4^8),ROW(A44)))&amp;""</f>
        <v/>
      </c>
      <c r="Z47" s="47">
        <f t="shared" si="33"/>
        <v>0</v>
      </c>
      <c r="AA47" s="47">
        <f t="shared" si="34"/>
        <v>0</v>
      </c>
      <c r="AB47" s="47">
        <f t="shared" si="35"/>
        <v>0</v>
      </c>
      <c r="AC47" s="47">
        <f t="shared" si="36"/>
        <v>0</v>
      </c>
      <c r="AD47" s="47">
        <f t="shared" si="37"/>
        <v>0</v>
      </c>
      <c r="AE47" s="47">
        <f t="shared" si="38"/>
        <v>0</v>
      </c>
      <c r="AF47" s="47">
        <f t="shared" si="39"/>
        <v>0</v>
      </c>
      <c r="AG47" s="47">
        <f t="shared" si="40"/>
        <v>0</v>
      </c>
      <c r="AH47" s="47">
        <f t="shared" si="41"/>
        <v>0</v>
      </c>
      <c r="AI47" s="47">
        <f t="shared" si="42"/>
        <v>0</v>
      </c>
      <c r="AJ47" s="47">
        <f t="shared" si="43"/>
        <v>0</v>
      </c>
      <c r="AK47" s="47">
        <f t="shared" si="44"/>
        <v>0</v>
      </c>
      <c r="AL47" s="47">
        <f t="shared" si="45"/>
        <v>0</v>
      </c>
      <c r="AM47" s="51">
        <f t="shared" si="46"/>
        <v>0</v>
      </c>
      <c r="AN47" s="54">
        <f t="shared" si="47"/>
        <v>0</v>
      </c>
      <c r="AO47" s="61">
        <f t="shared" si="48"/>
        <v>0</v>
      </c>
      <c r="AQ47" s="62"/>
      <c r="AR47" s="63"/>
      <c r="AS47" s="64"/>
      <c r="AU47" s="67">
        <f t="shared" si="49"/>
        <v>0</v>
      </c>
      <c r="AV47" s="68">
        <f t="shared" si="50"/>
        <v>0</v>
      </c>
      <c r="AW47" s="77">
        <f t="shared" si="51"/>
        <v>0</v>
      </c>
      <c r="AY47" s="67">
        <f t="shared" si="30"/>
        <v>0</v>
      </c>
      <c r="AZ47" s="77"/>
      <c r="BB47" s="78" t="str">
        <f t="shared" si="52"/>
        <v/>
      </c>
      <c r="BC47" s="79">
        <f t="shared" si="53"/>
        <v>0</v>
      </c>
      <c r="BD47" s="80">
        <f t="shared" si="54"/>
        <v>0</v>
      </c>
    </row>
    <row r="48" spans="1:56" s="1" customFormat="1">
      <c r="A48" s="31" t="s">
        <v>251</v>
      </c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48">
        <f t="shared" si="3"/>
        <v>0</v>
      </c>
      <c r="R48" s="48">
        <f t="shared" si="1"/>
        <v>0</v>
      </c>
      <c r="S48" s="37" t="str">
        <f t="array" ref="S48">INDEX(C:C,SMALL(IF(Q:Q&gt;0,ROW(Q:Q),4^8),ROW(A45)))&amp;""</f>
        <v/>
      </c>
      <c r="W48" s="47">
        <f t="shared" si="31"/>
        <v>0</v>
      </c>
      <c r="X48" s="47">
        <f t="shared" si="32"/>
        <v>0</v>
      </c>
      <c r="Y48" s="50" t="str">
        <f t="array" ref="Y48">INDEX(C:C,SMALL(IF(R:R&gt;0,ROW(R:R),4^8),ROW(A45)))&amp;""</f>
        <v/>
      </c>
      <c r="Z48" s="47">
        <f t="shared" si="33"/>
        <v>0</v>
      </c>
      <c r="AA48" s="47">
        <f t="shared" si="34"/>
        <v>0</v>
      </c>
      <c r="AB48" s="47">
        <f t="shared" si="35"/>
        <v>0</v>
      </c>
      <c r="AC48" s="47">
        <f t="shared" si="36"/>
        <v>0</v>
      </c>
      <c r="AD48" s="47">
        <f t="shared" si="37"/>
        <v>0</v>
      </c>
      <c r="AE48" s="47">
        <f t="shared" si="38"/>
        <v>0</v>
      </c>
      <c r="AF48" s="47">
        <f t="shared" si="39"/>
        <v>0</v>
      </c>
      <c r="AG48" s="47">
        <f t="shared" si="40"/>
        <v>0</v>
      </c>
      <c r="AH48" s="47">
        <f t="shared" si="41"/>
        <v>0</v>
      </c>
      <c r="AI48" s="47">
        <f t="shared" si="42"/>
        <v>0</v>
      </c>
      <c r="AJ48" s="47">
        <f t="shared" si="43"/>
        <v>0</v>
      </c>
      <c r="AK48" s="47">
        <f t="shared" si="44"/>
        <v>0</v>
      </c>
      <c r="AL48" s="47">
        <f t="shared" si="45"/>
        <v>0</v>
      </c>
      <c r="AM48" s="51">
        <f t="shared" si="46"/>
        <v>0</v>
      </c>
      <c r="AN48" s="54">
        <f t="shared" si="47"/>
        <v>0</v>
      </c>
      <c r="AO48" s="61">
        <f t="shared" si="48"/>
        <v>0</v>
      </c>
      <c r="AQ48" s="62"/>
      <c r="AR48" s="63"/>
      <c r="AS48" s="64"/>
      <c r="AU48" s="67">
        <f t="shared" si="49"/>
        <v>0</v>
      </c>
      <c r="AV48" s="68">
        <f t="shared" si="50"/>
        <v>0</v>
      </c>
      <c r="AW48" s="77">
        <f t="shared" si="51"/>
        <v>0</v>
      </c>
      <c r="AY48" s="67">
        <f t="shared" si="30"/>
        <v>0</v>
      </c>
      <c r="AZ48" s="77"/>
      <c r="BB48" s="78" t="str">
        <f t="shared" si="52"/>
        <v/>
      </c>
      <c r="BC48" s="79">
        <f t="shared" si="53"/>
        <v>0</v>
      </c>
      <c r="BD48" s="80">
        <f t="shared" si="54"/>
        <v>0</v>
      </c>
    </row>
    <row r="49" spans="1:56" s="1" customFormat="1">
      <c r="A49" s="31" t="s">
        <v>251</v>
      </c>
      <c r="B49" s="31">
        <v>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48">
        <f t="shared" si="3"/>
        <v>0</v>
      </c>
      <c r="R49" s="48">
        <f t="shared" si="1"/>
        <v>0</v>
      </c>
      <c r="S49" s="37" t="str">
        <f t="array" ref="S49">INDEX(C:C,SMALL(IF(Q:Q&gt;0,ROW(Q:Q),4^8),ROW(A46)))&amp;""</f>
        <v/>
      </c>
      <c r="W49" s="47">
        <f t="shared" si="31"/>
        <v>0</v>
      </c>
      <c r="X49" s="47">
        <f t="shared" si="32"/>
        <v>0</v>
      </c>
      <c r="Y49" s="50" t="str">
        <f t="array" ref="Y49">INDEX(C:C,SMALL(IF(R:R&gt;0,ROW(R:R),4^8),ROW(A46)))&amp;""</f>
        <v/>
      </c>
      <c r="Z49" s="47">
        <f t="shared" si="33"/>
        <v>0</v>
      </c>
      <c r="AA49" s="47">
        <f t="shared" si="34"/>
        <v>0</v>
      </c>
      <c r="AB49" s="47">
        <f t="shared" si="35"/>
        <v>0</v>
      </c>
      <c r="AC49" s="47">
        <f t="shared" si="36"/>
        <v>0</v>
      </c>
      <c r="AD49" s="47">
        <f t="shared" si="37"/>
        <v>0</v>
      </c>
      <c r="AE49" s="47">
        <f t="shared" si="38"/>
        <v>0</v>
      </c>
      <c r="AF49" s="47">
        <f t="shared" si="39"/>
        <v>0</v>
      </c>
      <c r="AG49" s="47">
        <f t="shared" si="40"/>
        <v>0</v>
      </c>
      <c r="AH49" s="47">
        <f t="shared" si="41"/>
        <v>0</v>
      </c>
      <c r="AI49" s="47">
        <f t="shared" si="42"/>
        <v>0</v>
      </c>
      <c r="AJ49" s="47">
        <f t="shared" si="43"/>
        <v>0</v>
      </c>
      <c r="AK49" s="47">
        <f t="shared" si="44"/>
        <v>0</v>
      </c>
      <c r="AL49" s="47">
        <f t="shared" si="45"/>
        <v>0</v>
      </c>
      <c r="AM49" s="51">
        <f t="shared" si="46"/>
        <v>0</v>
      </c>
      <c r="AN49" s="54">
        <f t="shared" si="47"/>
        <v>0</v>
      </c>
      <c r="AO49" s="61">
        <f t="shared" si="48"/>
        <v>0</v>
      </c>
      <c r="AQ49" s="62"/>
      <c r="AR49" s="63"/>
      <c r="AS49" s="64"/>
      <c r="AU49" s="67">
        <f t="shared" si="49"/>
        <v>0</v>
      </c>
      <c r="AV49" s="68">
        <f t="shared" si="50"/>
        <v>0</v>
      </c>
      <c r="AW49" s="77">
        <f t="shared" si="51"/>
        <v>0</v>
      </c>
      <c r="AY49" s="67">
        <f t="shared" si="30"/>
        <v>0</v>
      </c>
      <c r="AZ49" s="77"/>
      <c r="BB49" s="78" t="str">
        <f t="shared" si="52"/>
        <v/>
      </c>
      <c r="BC49" s="79">
        <f t="shared" si="53"/>
        <v>0</v>
      </c>
      <c r="BD49" s="80">
        <f t="shared" si="54"/>
        <v>0</v>
      </c>
    </row>
    <row r="50" spans="1:56" s="1" customFormat="1">
      <c r="A50" s="31" t="s">
        <v>251</v>
      </c>
      <c r="B50" s="31">
        <v>0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48">
        <f t="shared" si="3"/>
        <v>0</v>
      </c>
      <c r="R50" s="48">
        <f t="shared" si="1"/>
        <v>0</v>
      </c>
      <c r="S50" s="37" t="str">
        <f t="array" ref="S50">INDEX(C:C,SMALL(IF(Q:Q&gt;0,ROW(Q:Q),4^8),ROW(A47)))&amp;""</f>
        <v/>
      </c>
      <c r="W50" s="47">
        <f t="shared" si="31"/>
        <v>0</v>
      </c>
      <c r="X50" s="47">
        <f t="shared" si="32"/>
        <v>0</v>
      </c>
      <c r="Y50" s="50" t="str">
        <f t="array" ref="Y50">INDEX(C:C,SMALL(IF(R:R&gt;0,ROW(R:R),4^8),ROW(A47)))&amp;""</f>
        <v/>
      </c>
      <c r="Z50" s="47">
        <f t="shared" si="33"/>
        <v>0</v>
      </c>
      <c r="AA50" s="47">
        <f t="shared" si="34"/>
        <v>0</v>
      </c>
      <c r="AB50" s="47">
        <f t="shared" si="35"/>
        <v>0</v>
      </c>
      <c r="AC50" s="47">
        <f t="shared" si="36"/>
        <v>0</v>
      </c>
      <c r="AD50" s="47">
        <f t="shared" si="37"/>
        <v>0</v>
      </c>
      <c r="AE50" s="47">
        <f t="shared" si="38"/>
        <v>0</v>
      </c>
      <c r="AF50" s="47">
        <f t="shared" si="39"/>
        <v>0</v>
      </c>
      <c r="AG50" s="47">
        <f t="shared" si="40"/>
        <v>0</v>
      </c>
      <c r="AH50" s="47">
        <f t="shared" si="41"/>
        <v>0</v>
      </c>
      <c r="AI50" s="47">
        <f t="shared" si="42"/>
        <v>0</v>
      </c>
      <c r="AJ50" s="47">
        <f t="shared" si="43"/>
        <v>0</v>
      </c>
      <c r="AK50" s="47">
        <f t="shared" si="44"/>
        <v>0</v>
      </c>
      <c r="AL50" s="47">
        <f t="shared" si="45"/>
        <v>0</v>
      </c>
      <c r="AM50" s="51">
        <f t="shared" si="46"/>
        <v>0</v>
      </c>
      <c r="AN50" s="54">
        <f t="shared" si="47"/>
        <v>0</v>
      </c>
      <c r="AO50" s="61">
        <f t="shared" si="48"/>
        <v>0</v>
      </c>
      <c r="AQ50" s="62"/>
      <c r="AR50" s="63"/>
      <c r="AS50" s="64"/>
      <c r="AU50" s="67">
        <f t="shared" si="49"/>
        <v>0</v>
      </c>
      <c r="AV50" s="68">
        <f t="shared" si="50"/>
        <v>0</v>
      </c>
      <c r="AW50" s="77">
        <f t="shared" si="51"/>
        <v>0</v>
      </c>
      <c r="AY50" s="67">
        <f t="shared" si="30"/>
        <v>0</v>
      </c>
      <c r="AZ50" s="77"/>
      <c r="BB50" s="78" t="str">
        <f t="shared" si="52"/>
        <v/>
      </c>
      <c r="BC50" s="79">
        <f t="shared" si="53"/>
        <v>0</v>
      </c>
      <c r="BD50" s="80">
        <f t="shared" si="54"/>
        <v>0</v>
      </c>
    </row>
    <row r="51" spans="1:56" s="1" customFormat="1">
      <c r="A51" s="31" t="s">
        <v>251</v>
      </c>
      <c r="B51" s="31">
        <v>0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f t="shared" si="3"/>
        <v>0</v>
      </c>
      <c r="R51" s="31">
        <f t="shared" si="1"/>
        <v>0</v>
      </c>
      <c r="S51" s="37" t="str">
        <f t="array" ref="S51">INDEX(C:C,SMALL(IF(Q:Q&gt;0,ROW(Q:Q),4^8),ROW(A48)))&amp;""</f>
        <v/>
      </c>
      <c r="W51" s="47">
        <f t="shared" si="31"/>
        <v>0</v>
      </c>
      <c r="X51" s="47">
        <f t="shared" si="32"/>
        <v>0</v>
      </c>
      <c r="Y51" s="50" t="str">
        <f t="array" ref="Y51">INDEX(C:C,SMALL(IF(R:R&gt;0,ROW(R:R),4^8),ROW(A48)))&amp;""</f>
        <v/>
      </c>
      <c r="Z51" s="47">
        <f t="shared" si="33"/>
        <v>0</v>
      </c>
      <c r="AA51" s="47">
        <f t="shared" si="34"/>
        <v>0</v>
      </c>
      <c r="AB51" s="47">
        <f t="shared" si="35"/>
        <v>0</v>
      </c>
      <c r="AC51" s="47">
        <f t="shared" si="36"/>
        <v>0</v>
      </c>
      <c r="AD51" s="47">
        <f t="shared" si="37"/>
        <v>0</v>
      </c>
      <c r="AE51" s="47">
        <f t="shared" si="38"/>
        <v>0</v>
      </c>
      <c r="AF51" s="47">
        <f t="shared" si="39"/>
        <v>0</v>
      </c>
      <c r="AG51" s="47">
        <f t="shared" si="40"/>
        <v>0</v>
      </c>
      <c r="AH51" s="47">
        <f t="shared" si="41"/>
        <v>0</v>
      </c>
      <c r="AI51" s="47">
        <f t="shared" si="42"/>
        <v>0</v>
      </c>
      <c r="AJ51" s="47">
        <f t="shared" si="43"/>
        <v>0</v>
      </c>
      <c r="AK51" s="47">
        <f t="shared" si="44"/>
        <v>0</v>
      </c>
      <c r="AL51" s="47">
        <f t="shared" si="45"/>
        <v>0</v>
      </c>
      <c r="AM51" s="51">
        <f t="shared" si="46"/>
        <v>0</v>
      </c>
      <c r="AN51" s="54">
        <f t="shared" si="47"/>
        <v>0</v>
      </c>
      <c r="AO51" s="61">
        <f t="shared" si="48"/>
        <v>0</v>
      </c>
      <c r="AQ51" s="62"/>
      <c r="AR51" s="63"/>
      <c r="AS51" s="64"/>
      <c r="AU51" s="67">
        <f t="shared" si="49"/>
        <v>0</v>
      </c>
      <c r="AV51" s="68">
        <f t="shared" si="50"/>
        <v>0</v>
      </c>
      <c r="AW51" s="77">
        <f t="shared" si="51"/>
        <v>0</v>
      </c>
      <c r="AY51" s="67">
        <f t="shared" si="30"/>
        <v>0</v>
      </c>
      <c r="AZ51" s="77"/>
      <c r="BB51" s="78" t="str">
        <f t="shared" si="52"/>
        <v/>
      </c>
      <c r="BC51" s="79">
        <f t="shared" si="53"/>
        <v>0</v>
      </c>
      <c r="BD51" s="80">
        <f t="shared" si="54"/>
        <v>0</v>
      </c>
    </row>
    <row r="52" spans="1:56" s="1" customFormat="1">
      <c r="A52" s="31" t="s">
        <v>251</v>
      </c>
      <c r="B52" s="31">
        <v>0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f t="shared" si="3"/>
        <v>0</v>
      </c>
      <c r="R52" s="31">
        <f t="shared" si="1"/>
        <v>0</v>
      </c>
      <c r="S52" s="37" t="str">
        <f t="array" ref="S52">INDEX(C:C,SMALL(IF(Q:Q&gt;0,ROW(Q:Q),4^8),ROW(A49)))&amp;""</f>
        <v/>
      </c>
      <c r="W52" s="47">
        <f t="shared" si="31"/>
        <v>0</v>
      </c>
      <c r="X52" s="47">
        <f t="shared" si="32"/>
        <v>0</v>
      </c>
      <c r="Y52" s="50" t="str">
        <f t="array" ref="Y52">INDEX(C:C,SMALL(IF(R:R&gt;0,ROW(R:R),4^8),ROW(A49)))&amp;""</f>
        <v/>
      </c>
      <c r="Z52" s="47">
        <f t="shared" si="33"/>
        <v>0</v>
      </c>
      <c r="AA52" s="47">
        <f t="shared" si="34"/>
        <v>0</v>
      </c>
      <c r="AB52" s="47">
        <f t="shared" si="35"/>
        <v>0</v>
      </c>
      <c r="AC52" s="47">
        <f t="shared" si="36"/>
        <v>0</v>
      </c>
      <c r="AD52" s="47">
        <f t="shared" si="37"/>
        <v>0</v>
      </c>
      <c r="AE52" s="47">
        <f t="shared" si="38"/>
        <v>0</v>
      </c>
      <c r="AF52" s="47">
        <f t="shared" si="39"/>
        <v>0</v>
      </c>
      <c r="AG52" s="47">
        <f t="shared" si="40"/>
        <v>0</v>
      </c>
      <c r="AH52" s="47">
        <f t="shared" si="41"/>
        <v>0</v>
      </c>
      <c r="AI52" s="47">
        <f t="shared" si="42"/>
        <v>0</v>
      </c>
      <c r="AJ52" s="47">
        <f t="shared" si="43"/>
        <v>0</v>
      </c>
      <c r="AK52" s="47">
        <f t="shared" si="44"/>
        <v>0</v>
      </c>
      <c r="AL52" s="47">
        <f t="shared" si="45"/>
        <v>0</v>
      </c>
      <c r="AM52" s="51">
        <f t="shared" si="46"/>
        <v>0</v>
      </c>
      <c r="AN52" s="54">
        <f t="shared" si="47"/>
        <v>0</v>
      </c>
      <c r="AO52" s="61">
        <f t="shared" si="48"/>
        <v>0</v>
      </c>
      <c r="AQ52" s="62"/>
      <c r="AR52" s="63"/>
      <c r="AS52" s="64"/>
      <c r="AU52" s="67">
        <f t="shared" si="49"/>
        <v>0</v>
      </c>
      <c r="AV52" s="68">
        <f t="shared" si="50"/>
        <v>0</v>
      </c>
      <c r="AW52" s="77">
        <f t="shared" si="51"/>
        <v>0</v>
      </c>
      <c r="AY52" s="67">
        <f t="shared" si="30"/>
        <v>0</v>
      </c>
      <c r="AZ52" s="77"/>
      <c r="BB52" s="78" t="str">
        <f t="shared" si="52"/>
        <v/>
      </c>
      <c r="BC52" s="79">
        <f t="shared" si="53"/>
        <v>0</v>
      </c>
      <c r="BD52" s="80">
        <f t="shared" si="54"/>
        <v>0</v>
      </c>
    </row>
    <row r="53" spans="1:56" s="1" customFormat="1">
      <c r="A53" s="31" t="s">
        <v>251</v>
      </c>
      <c r="B53" s="31">
        <v>0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f t="shared" si="3"/>
        <v>0</v>
      </c>
      <c r="R53" s="31">
        <f t="shared" si="1"/>
        <v>0</v>
      </c>
      <c r="S53" s="37" t="str">
        <f t="array" ref="S53">INDEX(C:C,SMALL(IF(Q:Q&gt;0,ROW(Q:Q),4^8),ROW(A50)))&amp;""</f>
        <v/>
      </c>
      <c r="W53" s="47">
        <f t="shared" si="31"/>
        <v>0</v>
      </c>
      <c r="X53" s="47">
        <f t="shared" si="32"/>
        <v>0</v>
      </c>
      <c r="Y53" s="50" t="str">
        <f t="array" ref="Y53">INDEX(C:C,SMALL(IF(R:R&gt;0,ROW(R:R),4^8),ROW(A50)))&amp;""</f>
        <v/>
      </c>
      <c r="Z53" s="47">
        <f t="shared" si="33"/>
        <v>0</v>
      </c>
      <c r="AA53" s="47">
        <f t="shared" si="34"/>
        <v>0</v>
      </c>
      <c r="AB53" s="47">
        <f t="shared" si="35"/>
        <v>0</v>
      </c>
      <c r="AC53" s="47">
        <f t="shared" si="36"/>
        <v>0</v>
      </c>
      <c r="AD53" s="47">
        <f t="shared" si="37"/>
        <v>0</v>
      </c>
      <c r="AE53" s="47">
        <f t="shared" si="38"/>
        <v>0</v>
      </c>
      <c r="AF53" s="47">
        <f t="shared" si="39"/>
        <v>0</v>
      </c>
      <c r="AG53" s="47">
        <f t="shared" si="40"/>
        <v>0</v>
      </c>
      <c r="AH53" s="47">
        <f t="shared" si="41"/>
        <v>0</v>
      </c>
      <c r="AI53" s="47">
        <f t="shared" si="42"/>
        <v>0</v>
      </c>
      <c r="AJ53" s="47">
        <f t="shared" si="43"/>
        <v>0</v>
      </c>
      <c r="AK53" s="47">
        <f t="shared" si="44"/>
        <v>0</v>
      </c>
      <c r="AL53" s="47">
        <f t="shared" si="45"/>
        <v>0</v>
      </c>
      <c r="AM53" s="51">
        <f t="shared" si="46"/>
        <v>0</v>
      </c>
      <c r="AN53" s="54">
        <f t="shared" si="47"/>
        <v>0</v>
      </c>
      <c r="AO53" s="61">
        <f t="shared" si="48"/>
        <v>0</v>
      </c>
      <c r="AQ53" s="62"/>
      <c r="AR53" s="63"/>
      <c r="AS53" s="64"/>
      <c r="AU53" s="67">
        <f t="shared" si="49"/>
        <v>0</v>
      </c>
      <c r="AV53" s="68">
        <f t="shared" si="50"/>
        <v>0</v>
      </c>
      <c r="AW53" s="77">
        <f t="shared" si="51"/>
        <v>0</v>
      </c>
      <c r="AY53" s="67">
        <f t="shared" si="30"/>
        <v>0</v>
      </c>
      <c r="AZ53" s="77"/>
      <c r="BB53" s="78" t="str">
        <f t="shared" si="52"/>
        <v/>
      </c>
      <c r="BC53" s="79">
        <f t="shared" si="53"/>
        <v>0</v>
      </c>
      <c r="BD53" s="80">
        <f t="shared" si="54"/>
        <v>0</v>
      </c>
    </row>
    <row r="54" spans="1:56" s="1" customFormat="1">
      <c r="A54" s="31" t="s">
        <v>251</v>
      </c>
      <c r="B54" s="31">
        <v>0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f t="shared" si="3"/>
        <v>0</v>
      </c>
      <c r="R54" s="31">
        <f t="shared" si="1"/>
        <v>0</v>
      </c>
      <c r="S54" s="37" t="str">
        <f t="array" ref="S54">INDEX(C:C,SMALL(IF(Q:Q&gt;0,ROW(Q:Q),4^8),ROW(A51)))&amp;""</f>
        <v/>
      </c>
      <c r="W54" s="47">
        <f t="shared" si="31"/>
        <v>0</v>
      </c>
      <c r="X54" s="47">
        <f t="shared" si="32"/>
        <v>0</v>
      </c>
      <c r="Y54" s="50" t="str">
        <f t="array" ref="Y54">INDEX(C:C,SMALL(IF(R:R&gt;0,ROW(R:R),4^8),ROW(A51)))&amp;""</f>
        <v/>
      </c>
      <c r="Z54" s="47">
        <f t="shared" si="33"/>
        <v>0</v>
      </c>
      <c r="AA54" s="47">
        <f t="shared" si="34"/>
        <v>0</v>
      </c>
      <c r="AB54" s="47">
        <f t="shared" si="35"/>
        <v>0</v>
      </c>
      <c r="AC54" s="47">
        <f t="shared" si="36"/>
        <v>0</v>
      </c>
      <c r="AD54" s="47">
        <f t="shared" si="37"/>
        <v>0</v>
      </c>
      <c r="AE54" s="47">
        <f t="shared" si="38"/>
        <v>0</v>
      </c>
      <c r="AF54" s="47">
        <f t="shared" si="39"/>
        <v>0</v>
      </c>
      <c r="AG54" s="47">
        <f t="shared" si="40"/>
        <v>0</v>
      </c>
      <c r="AH54" s="47">
        <f t="shared" si="41"/>
        <v>0</v>
      </c>
      <c r="AI54" s="47">
        <f t="shared" si="42"/>
        <v>0</v>
      </c>
      <c r="AJ54" s="47">
        <f t="shared" si="43"/>
        <v>0</v>
      </c>
      <c r="AK54" s="47">
        <f t="shared" si="44"/>
        <v>0</v>
      </c>
      <c r="AL54" s="47">
        <f t="shared" si="45"/>
        <v>0</v>
      </c>
      <c r="AM54" s="51">
        <f t="shared" si="46"/>
        <v>0</v>
      </c>
      <c r="AN54" s="54">
        <f t="shared" si="47"/>
        <v>0</v>
      </c>
      <c r="AO54" s="61">
        <f t="shared" si="48"/>
        <v>0</v>
      </c>
      <c r="AQ54" s="62"/>
      <c r="AR54" s="63"/>
      <c r="AS54" s="64"/>
      <c r="AU54" s="67">
        <f t="shared" si="49"/>
        <v>0</v>
      </c>
      <c r="AV54" s="68">
        <f t="shared" si="50"/>
        <v>0</v>
      </c>
      <c r="AW54" s="77">
        <f t="shared" si="51"/>
        <v>0</v>
      </c>
      <c r="AY54" s="67">
        <f t="shared" si="30"/>
        <v>0</v>
      </c>
      <c r="AZ54" s="77"/>
      <c r="BB54" s="78" t="str">
        <f t="shared" si="52"/>
        <v/>
      </c>
      <c r="BC54" s="79">
        <f t="shared" si="53"/>
        <v>0</v>
      </c>
      <c r="BD54" s="80">
        <f t="shared" si="54"/>
        <v>0</v>
      </c>
    </row>
    <row r="55" spans="1:56" s="1" customFormat="1">
      <c r="A55" s="31" t="s">
        <v>251</v>
      </c>
      <c r="B55" s="31">
        <v>0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f t="shared" si="3"/>
        <v>0</v>
      </c>
      <c r="R55" s="31">
        <f t="shared" si="1"/>
        <v>0</v>
      </c>
      <c r="S55" s="37" t="str">
        <f t="array" ref="S55">INDEX(C:C,SMALL(IF(Q:Q&gt;0,ROW(Q:Q),4^8),ROW(A52)))&amp;""</f>
        <v/>
      </c>
      <c r="W55" s="47">
        <f t="shared" si="31"/>
        <v>0</v>
      </c>
      <c r="X55" s="47">
        <f t="shared" si="32"/>
        <v>0</v>
      </c>
      <c r="Y55" s="50" t="str">
        <f t="array" ref="Y55">INDEX(C:C,SMALL(IF(R:R&gt;0,ROW(R:R),4^8),ROW(A52)))&amp;""</f>
        <v/>
      </c>
      <c r="Z55" s="47">
        <f t="shared" si="33"/>
        <v>0</v>
      </c>
      <c r="AA55" s="47">
        <f t="shared" si="34"/>
        <v>0</v>
      </c>
      <c r="AB55" s="47">
        <f t="shared" si="35"/>
        <v>0</v>
      </c>
      <c r="AC55" s="47">
        <f t="shared" si="36"/>
        <v>0</v>
      </c>
      <c r="AD55" s="47">
        <f t="shared" si="37"/>
        <v>0</v>
      </c>
      <c r="AE55" s="47">
        <f t="shared" si="38"/>
        <v>0</v>
      </c>
      <c r="AF55" s="47">
        <f t="shared" si="39"/>
        <v>0</v>
      </c>
      <c r="AG55" s="47">
        <f t="shared" si="40"/>
        <v>0</v>
      </c>
      <c r="AH55" s="47">
        <f t="shared" si="41"/>
        <v>0</v>
      </c>
      <c r="AI55" s="47">
        <f t="shared" si="42"/>
        <v>0</v>
      </c>
      <c r="AJ55" s="47">
        <f t="shared" si="43"/>
        <v>0</v>
      </c>
      <c r="AK55" s="47">
        <f t="shared" si="44"/>
        <v>0</v>
      </c>
      <c r="AL55" s="47">
        <f t="shared" si="45"/>
        <v>0</v>
      </c>
      <c r="AM55" s="51">
        <f t="shared" si="46"/>
        <v>0</v>
      </c>
      <c r="AN55" s="54">
        <f t="shared" si="47"/>
        <v>0</v>
      </c>
      <c r="AO55" s="61">
        <f t="shared" si="48"/>
        <v>0</v>
      </c>
      <c r="AQ55" s="62"/>
      <c r="AR55" s="63"/>
      <c r="AS55" s="64"/>
      <c r="AU55" s="67">
        <f t="shared" si="49"/>
        <v>0</v>
      </c>
      <c r="AV55" s="68">
        <f t="shared" si="50"/>
        <v>0</v>
      </c>
      <c r="AW55" s="77">
        <f t="shared" si="51"/>
        <v>0</v>
      </c>
      <c r="AY55" s="67">
        <f t="shared" si="30"/>
        <v>0</v>
      </c>
      <c r="AZ55" s="77"/>
      <c r="BB55" s="78" t="str">
        <f t="shared" si="52"/>
        <v/>
      </c>
      <c r="BC55" s="79">
        <f t="shared" si="53"/>
        <v>0</v>
      </c>
      <c r="BD55" s="80">
        <f t="shared" si="54"/>
        <v>0</v>
      </c>
    </row>
    <row r="56" spans="1:56" s="1" customFormat="1">
      <c r="A56" s="31" t="s">
        <v>251</v>
      </c>
      <c r="B56" s="31">
        <v>0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  <c r="H56" s="31">
        <v>0</v>
      </c>
      <c r="I56" s="31">
        <v>0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f t="shared" si="3"/>
        <v>0</v>
      </c>
      <c r="R56" s="31">
        <f t="shared" si="1"/>
        <v>0</v>
      </c>
      <c r="S56" s="37" t="str">
        <f t="array" ref="S56">INDEX(C:C,SMALL(IF(Q:Q&gt;0,ROW(Q:Q),4^8),ROW(A53)))&amp;""</f>
        <v/>
      </c>
      <c r="W56" s="47">
        <f t="shared" si="31"/>
        <v>0</v>
      </c>
      <c r="X56" s="47">
        <f t="shared" si="32"/>
        <v>0</v>
      </c>
      <c r="Y56" s="50" t="str">
        <f t="array" ref="Y56">INDEX(C:C,SMALL(IF(R:R&gt;0,ROW(R:R),4^8),ROW(A53)))&amp;""</f>
        <v/>
      </c>
      <c r="Z56" s="47">
        <f t="shared" si="33"/>
        <v>0</v>
      </c>
      <c r="AA56" s="47">
        <f t="shared" si="34"/>
        <v>0</v>
      </c>
      <c r="AB56" s="47">
        <f t="shared" si="35"/>
        <v>0</v>
      </c>
      <c r="AC56" s="47">
        <f t="shared" si="36"/>
        <v>0</v>
      </c>
      <c r="AD56" s="47">
        <f t="shared" si="37"/>
        <v>0</v>
      </c>
      <c r="AE56" s="47">
        <f t="shared" si="38"/>
        <v>0</v>
      </c>
      <c r="AF56" s="47">
        <f t="shared" si="39"/>
        <v>0</v>
      </c>
      <c r="AG56" s="47">
        <f t="shared" si="40"/>
        <v>0</v>
      </c>
      <c r="AH56" s="47">
        <f t="shared" si="41"/>
        <v>0</v>
      </c>
      <c r="AI56" s="47">
        <f t="shared" si="42"/>
        <v>0</v>
      </c>
      <c r="AJ56" s="47">
        <f t="shared" si="43"/>
        <v>0</v>
      </c>
      <c r="AK56" s="47">
        <f t="shared" si="44"/>
        <v>0</v>
      </c>
      <c r="AL56" s="47">
        <f t="shared" si="45"/>
        <v>0</v>
      </c>
      <c r="AM56" s="51">
        <f t="shared" si="46"/>
        <v>0</v>
      </c>
      <c r="AN56" s="54">
        <f t="shared" si="47"/>
        <v>0</v>
      </c>
      <c r="AO56" s="61">
        <f t="shared" si="48"/>
        <v>0</v>
      </c>
      <c r="AQ56" s="62"/>
      <c r="AR56" s="63"/>
      <c r="AS56" s="64"/>
      <c r="AU56" s="67">
        <f t="shared" si="49"/>
        <v>0</v>
      </c>
      <c r="AV56" s="68">
        <f t="shared" si="50"/>
        <v>0</v>
      </c>
      <c r="AW56" s="77">
        <f t="shared" si="51"/>
        <v>0</v>
      </c>
      <c r="AY56" s="67">
        <f t="shared" si="30"/>
        <v>0</v>
      </c>
      <c r="AZ56" s="77"/>
      <c r="BB56" s="78" t="str">
        <f t="shared" si="52"/>
        <v/>
      </c>
      <c r="BC56" s="79">
        <f t="shared" si="53"/>
        <v>0</v>
      </c>
      <c r="BD56" s="80">
        <f t="shared" si="54"/>
        <v>0</v>
      </c>
    </row>
    <row r="57" spans="1:56" s="1" customFormat="1">
      <c r="A57" s="31" t="s">
        <v>251</v>
      </c>
      <c r="B57" s="31">
        <v>0</v>
      </c>
      <c r="C57" s="31">
        <v>0</v>
      </c>
      <c r="D57" s="31">
        <v>0</v>
      </c>
      <c r="E57" s="31">
        <v>0</v>
      </c>
      <c r="F57" s="31">
        <v>0</v>
      </c>
      <c r="G57" s="31">
        <v>0</v>
      </c>
      <c r="H57" s="31">
        <v>0</v>
      </c>
      <c r="I57" s="31">
        <v>0</v>
      </c>
      <c r="J57" s="31">
        <v>0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f t="shared" si="3"/>
        <v>0</v>
      </c>
      <c r="R57" s="31">
        <f t="shared" si="1"/>
        <v>0</v>
      </c>
      <c r="S57" s="37" t="str">
        <f t="array" ref="S57">INDEX(C:C,SMALL(IF(Q:Q&gt;0,ROW(Q:Q),4^8),ROW(A54)))&amp;""</f>
        <v/>
      </c>
      <c r="W57" s="47">
        <f t="shared" si="31"/>
        <v>0</v>
      </c>
      <c r="X57" s="47">
        <f t="shared" si="32"/>
        <v>0</v>
      </c>
      <c r="Y57" s="50" t="str">
        <f t="array" ref="Y57">INDEX(C:C,SMALL(IF(R:R&gt;0,ROW(R:R),4^8),ROW(A54)))&amp;""</f>
        <v/>
      </c>
      <c r="Z57" s="47">
        <f t="shared" si="33"/>
        <v>0</v>
      </c>
      <c r="AA57" s="47">
        <f t="shared" si="34"/>
        <v>0</v>
      </c>
      <c r="AB57" s="47">
        <f t="shared" si="35"/>
        <v>0</v>
      </c>
      <c r="AC57" s="47">
        <f t="shared" si="36"/>
        <v>0</v>
      </c>
      <c r="AD57" s="47">
        <f t="shared" si="37"/>
        <v>0</v>
      </c>
      <c r="AE57" s="47">
        <f t="shared" si="38"/>
        <v>0</v>
      </c>
      <c r="AF57" s="47">
        <f t="shared" si="39"/>
        <v>0</v>
      </c>
      <c r="AG57" s="47">
        <f t="shared" si="40"/>
        <v>0</v>
      </c>
      <c r="AH57" s="47">
        <f t="shared" si="41"/>
        <v>0</v>
      </c>
      <c r="AI57" s="47">
        <f t="shared" si="42"/>
        <v>0</v>
      </c>
      <c r="AJ57" s="47">
        <f t="shared" si="43"/>
        <v>0</v>
      </c>
      <c r="AK57" s="47">
        <f t="shared" si="44"/>
        <v>0</v>
      </c>
      <c r="AL57" s="47">
        <f t="shared" si="45"/>
        <v>0</v>
      </c>
      <c r="AM57" s="51">
        <f t="shared" si="46"/>
        <v>0</v>
      </c>
      <c r="AN57" s="54">
        <f t="shared" si="47"/>
        <v>0</v>
      </c>
      <c r="AO57" s="61">
        <f t="shared" si="48"/>
        <v>0</v>
      </c>
      <c r="AQ57" s="62"/>
      <c r="AR57" s="63"/>
      <c r="AS57" s="64"/>
      <c r="AU57" s="67">
        <f t="shared" si="49"/>
        <v>0</v>
      </c>
      <c r="AV57" s="68">
        <f t="shared" si="50"/>
        <v>0</v>
      </c>
      <c r="AW57" s="77">
        <f t="shared" si="51"/>
        <v>0</v>
      </c>
      <c r="AY57" s="67">
        <f t="shared" si="30"/>
        <v>0</v>
      </c>
      <c r="AZ57" s="77"/>
      <c r="BB57" s="78" t="str">
        <f t="shared" si="52"/>
        <v/>
      </c>
      <c r="BC57" s="79">
        <f t="shared" si="53"/>
        <v>0</v>
      </c>
      <c r="BD57" s="80">
        <f t="shared" si="54"/>
        <v>0</v>
      </c>
    </row>
    <row r="58" spans="1:56" s="1" customFormat="1">
      <c r="A58" s="31" t="s">
        <v>251</v>
      </c>
      <c r="B58" s="31">
        <v>0</v>
      </c>
      <c r="C58" s="31">
        <v>0</v>
      </c>
      <c r="D58" s="31">
        <v>0</v>
      </c>
      <c r="E58" s="31">
        <v>0</v>
      </c>
      <c r="F58" s="31">
        <v>0</v>
      </c>
      <c r="G58" s="31">
        <v>0</v>
      </c>
      <c r="H58" s="31">
        <v>0</v>
      </c>
      <c r="I58" s="31">
        <v>0</v>
      </c>
      <c r="J58" s="31">
        <v>0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f t="shared" si="3"/>
        <v>0</v>
      </c>
      <c r="R58" s="31">
        <f t="shared" si="1"/>
        <v>0</v>
      </c>
      <c r="S58" s="37" t="str">
        <f t="array" ref="S58">INDEX(C:C,SMALL(IF(Q:Q&gt;0,ROW(Q:Q),4^8),ROW(A55)))&amp;""</f>
        <v/>
      </c>
      <c r="T58" s="8" t="str">
        <f t="array" ref="T58">INDEX(C:C,SMALL(IF(Q:Q&gt;0,ROW(Q:Q),4^8),ROW(A55)))&amp;""</f>
        <v/>
      </c>
      <c r="W58" s="47">
        <f t="shared" si="31"/>
        <v>0</v>
      </c>
      <c r="X58" s="47">
        <f t="shared" si="32"/>
        <v>0</v>
      </c>
      <c r="Y58" s="50" t="str">
        <f t="array" ref="Y58">INDEX(C:C,SMALL(IF(R:R&gt;0,ROW(R:R),4^8),ROW(A55)))&amp;""</f>
        <v/>
      </c>
      <c r="Z58" s="47">
        <f t="shared" si="33"/>
        <v>0</v>
      </c>
      <c r="AA58" s="47">
        <f t="shared" si="34"/>
        <v>0</v>
      </c>
      <c r="AB58" s="47">
        <f t="shared" si="35"/>
        <v>0</v>
      </c>
      <c r="AC58" s="47">
        <f t="shared" si="36"/>
        <v>0</v>
      </c>
      <c r="AD58" s="47">
        <f t="shared" si="37"/>
        <v>0</v>
      </c>
      <c r="AE58" s="47">
        <f t="shared" si="38"/>
        <v>0</v>
      </c>
      <c r="AF58" s="47">
        <f t="shared" si="39"/>
        <v>0</v>
      </c>
      <c r="AG58" s="47">
        <f t="shared" si="40"/>
        <v>0</v>
      </c>
      <c r="AH58" s="47">
        <f t="shared" si="41"/>
        <v>0</v>
      </c>
      <c r="AI58" s="47">
        <f t="shared" si="42"/>
        <v>0</v>
      </c>
      <c r="AJ58" s="47">
        <f t="shared" si="43"/>
        <v>0</v>
      </c>
      <c r="AK58" s="47">
        <f t="shared" si="44"/>
        <v>0</v>
      </c>
      <c r="AL58" s="47">
        <f t="shared" si="45"/>
        <v>0</v>
      </c>
      <c r="AM58" s="51">
        <f t="shared" si="46"/>
        <v>0</v>
      </c>
      <c r="AN58" s="54">
        <f t="shared" si="47"/>
        <v>0</v>
      </c>
      <c r="AO58" s="61">
        <f t="shared" si="48"/>
        <v>0</v>
      </c>
      <c r="AQ58" s="62"/>
      <c r="AR58" s="63"/>
      <c r="AS58" s="64"/>
      <c r="AU58" s="69">
        <f t="shared" si="49"/>
        <v>0</v>
      </c>
      <c r="AV58" s="70">
        <f t="shared" si="50"/>
        <v>0</v>
      </c>
      <c r="AW58" s="81">
        <f t="shared" si="51"/>
        <v>0</v>
      </c>
      <c r="AY58" s="69">
        <f t="shared" si="30"/>
        <v>0</v>
      </c>
      <c r="AZ58" s="81"/>
      <c r="BB58" s="82" t="str">
        <f t="shared" si="52"/>
        <v/>
      </c>
      <c r="BC58" s="83">
        <f t="shared" si="53"/>
        <v>0</v>
      </c>
      <c r="BD58" s="84">
        <f t="shared" si="54"/>
        <v>0</v>
      </c>
    </row>
    <row r="59" spans="1:56" s="1" customFormat="1">
      <c r="A59" s="31" t="s">
        <v>251</v>
      </c>
      <c r="B59" s="31">
        <v>0</v>
      </c>
      <c r="C59" s="31">
        <v>0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f t="shared" si="3"/>
        <v>0</v>
      </c>
      <c r="R59" s="31">
        <f t="shared" si="1"/>
        <v>0</v>
      </c>
      <c r="S59" s="37" t="str">
        <f t="array" ref="S59">INDEX(C:C,SMALL(IF(Q:Q&gt;0,ROW(Q:Q),4^8),ROW(A56)))&amp;""</f>
        <v/>
      </c>
      <c r="W59" s="8"/>
      <c r="X59" s="8"/>
      <c r="Y59" s="37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Q59" s="55"/>
    </row>
    <row r="60" spans="1:56" s="1" customFormat="1">
      <c r="A60" s="31" t="s">
        <v>251</v>
      </c>
      <c r="B60" s="31">
        <v>0</v>
      </c>
      <c r="C60" s="31">
        <v>0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f t="shared" si="3"/>
        <v>0</v>
      </c>
      <c r="R60" s="31">
        <f t="shared" si="1"/>
        <v>0</v>
      </c>
      <c r="S60" s="37" t="str">
        <f t="array" ref="S60">INDEX(C:C,SMALL(IF(Q:Q&gt;0,ROW(Q:Q),4^8),ROW(A57)))&amp;""</f>
        <v/>
      </c>
      <c r="W60" s="8"/>
      <c r="X60" s="8"/>
      <c r="Y60" s="37"/>
      <c r="Z60" s="8"/>
      <c r="AA60" s="8"/>
      <c r="AB60" s="8"/>
      <c r="AC60" s="8"/>
      <c r="AD60" s="8"/>
      <c r="AE60" s="8"/>
      <c r="AF60" s="8"/>
      <c r="AG60" s="8"/>
      <c r="AH60" s="8"/>
      <c r="AI60" s="8"/>
      <c r="AQ60" s="55"/>
    </row>
    <row r="61" spans="1:56" s="1" customFormat="1">
      <c r="A61" s="31" t="s">
        <v>251</v>
      </c>
      <c r="B61" s="31">
        <v>0</v>
      </c>
      <c r="C61" s="31">
        <v>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f t="shared" si="3"/>
        <v>0</v>
      </c>
      <c r="R61" s="31">
        <f t="shared" si="1"/>
        <v>0</v>
      </c>
      <c r="S61" s="37" t="str">
        <f t="array" ref="S61">INDEX(C:C,SMALL(IF(Q:Q&gt;0,ROW(Q:Q),4^8),ROW(A58)))&amp;""</f>
        <v/>
      </c>
      <c r="W61" s="8"/>
      <c r="X61" s="8"/>
      <c r="Y61" s="37"/>
      <c r="Z61" s="8"/>
      <c r="AA61" s="8"/>
      <c r="AB61" s="8"/>
      <c r="AC61" s="8"/>
      <c r="AD61" s="8"/>
      <c r="AE61" s="8"/>
      <c r="AF61" s="8"/>
      <c r="AG61" s="8"/>
      <c r="AH61" s="8"/>
      <c r="AI61" s="8"/>
      <c r="AQ61" s="55"/>
    </row>
    <row r="62" spans="1:56" s="1" customFormat="1">
      <c r="A62" s="31" t="s">
        <v>251</v>
      </c>
      <c r="B62" s="31">
        <v>0</v>
      </c>
      <c r="C62" s="31">
        <v>0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f t="shared" si="3"/>
        <v>0</v>
      </c>
      <c r="R62" s="31">
        <f t="shared" si="1"/>
        <v>0</v>
      </c>
      <c r="S62" s="37" t="str">
        <f t="array" ref="S62">INDEX(C:C,SMALL(IF(Q:Q&gt;0,ROW(Q:Q),4^8),ROW(A59)))&amp;""</f>
        <v/>
      </c>
      <c r="W62" s="8"/>
      <c r="X62" s="8"/>
      <c r="Y62" s="37"/>
      <c r="Z62" s="8"/>
      <c r="AA62" s="8"/>
      <c r="AB62" s="8"/>
      <c r="AC62" s="8"/>
      <c r="AD62" s="8"/>
      <c r="AE62" s="8"/>
      <c r="AF62" s="8"/>
      <c r="AG62" s="8"/>
      <c r="AH62" s="8"/>
      <c r="AI62" s="8"/>
      <c r="AQ62" s="55"/>
    </row>
    <row r="63" spans="1:56" s="1" customFormat="1">
      <c r="A63" s="31" t="s">
        <v>251</v>
      </c>
      <c r="B63" s="31">
        <v>0</v>
      </c>
      <c r="C63" s="31">
        <v>0</v>
      </c>
      <c r="D63" s="31">
        <v>0</v>
      </c>
      <c r="E63" s="31">
        <v>0</v>
      </c>
      <c r="F63" s="31">
        <v>0</v>
      </c>
      <c r="G63" s="31">
        <v>0</v>
      </c>
      <c r="H63" s="31">
        <v>0</v>
      </c>
      <c r="I63" s="31">
        <v>0</v>
      </c>
      <c r="J63" s="31">
        <v>0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f t="shared" si="3"/>
        <v>0</v>
      </c>
      <c r="R63" s="31">
        <f t="shared" si="1"/>
        <v>0</v>
      </c>
      <c r="S63" s="37" t="str">
        <f t="array" ref="S63">INDEX(C:C,SMALL(IF(Q:Q&gt;0,ROW(Q:Q),4^8),ROW(A60)))&amp;""</f>
        <v/>
      </c>
      <c r="AQ63" s="55"/>
    </row>
    <row r="64" spans="1:56" s="1" customFormat="1">
      <c r="A64" s="31" t="s">
        <v>251</v>
      </c>
      <c r="B64" s="31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f t="shared" si="3"/>
        <v>0</v>
      </c>
      <c r="R64" s="31">
        <f t="shared" si="1"/>
        <v>0</v>
      </c>
      <c r="S64" s="49" t="str">
        <f t="array" ref="S64">INDEX(C:C,SMALL(IF(Q:Q&gt;0,ROW(Q:Q),4^8),ROW(A61)))&amp;""</f>
        <v/>
      </c>
      <c r="AQ64" s="55"/>
    </row>
    <row r="65" spans="1:43" s="1" customFormat="1">
      <c r="A65" s="31" t="s">
        <v>251</v>
      </c>
      <c r="B65" s="31">
        <v>0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0</v>
      </c>
      <c r="I65" s="31">
        <v>0</v>
      </c>
      <c r="J65" s="31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f t="shared" si="3"/>
        <v>0</v>
      </c>
      <c r="R65" s="31">
        <f t="shared" si="1"/>
        <v>0</v>
      </c>
      <c r="S65" s="49" t="str">
        <f t="array" ref="S65">INDEX(C:C,SMALL(IF(Q:Q&gt;0,ROW(Q:Q),4^8),ROW(A62)))&amp;""</f>
        <v/>
      </c>
      <c r="W65" s="8"/>
      <c r="X65" s="8"/>
      <c r="Y65" s="37"/>
      <c r="Z65" s="8"/>
      <c r="AA65" s="8"/>
      <c r="AB65" s="8"/>
      <c r="AC65" s="8"/>
      <c r="AD65" s="8"/>
      <c r="AE65" s="8"/>
      <c r="AF65" s="8"/>
      <c r="AG65" s="8"/>
      <c r="AH65" s="8"/>
      <c r="AI65" s="8"/>
      <c r="AQ65" s="55"/>
    </row>
    <row r="66" spans="1:43" s="1" customFormat="1">
      <c r="A66" s="31" t="s">
        <v>251</v>
      </c>
      <c r="B66" s="31">
        <v>0</v>
      </c>
      <c r="C66" s="31">
        <v>0</v>
      </c>
      <c r="D66" s="31">
        <v>0</v>
      </c>
      <c r="E66" s="31">
        <v>0</v>
      </c>
      <c r="F66" s="31">
        <v>0</v>
      </c>
      <c r="G66" s="31">
        <v>0</v>
      </c>
      <c r="H66" s="31">
        <v>0</v>
      </c>
      <c r="I66" s="31">
        <v>0</v>
      </c>
      <c r="J66" s="31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f t="shared" si="3"/>
        <v>0</v>
      </c>
      <c r="R66" s="31">
        <f t="shared" si="1"/>
        <v>0</v>
      </c>
      <c r="S66" s="49" t="str">
        <f t="array" ref="S66">INDEX(C:C,SMALL(IF(Q:Q&gt;0,ROW(Q:Q),4^8),ROW(A63)))&amp;""</f>
        <v/>
      </c>
      <c r="W66" s="8"/>
      <c r="X66" s="8"/>
      <c r="Y66" s="37"/>
      <c r="Z66" s="8"/>
      <c r="AA66" s="8"/>
      <c r="AB66" s="8"/>
      <c r="AC66" s="8"/>
      <c r="AD66" s="8"/>
      <c r="AE66" s="8"/>
      <c r="AF66" s="8"/>
      <c r="AG66" s="8"/>
      <c r="AH66" s="8"/>
      <c r="AI66" s="8"/>
      <c r="AQ66" s="55"/>
    </row>
    <row r="67" spans="1:43" s="1" customFormat="1">
      <c r="A67" s="31" t="s">
        <v>251</v>
      </c>
      <c r="B67" s="31">
        <v>0</v>
      </c>
      <c r="C67" s="31">
        <v>0</v>
      </c>
      <c r="D67" s="31">
        <v>0</v>
      </c>
      <c r="E67" s="31">
        <v>0</v>
      </c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f t="shared" si="3"/>
        <v>0</v>
      </c>
      <c r="R67" s="31">
        <f t="shared" si="1"/>
        <v>0</v>
      </c>
      <c r="S67" s="49" t="str">
        <f t="array" ref="S67">INDEX(C:C,SMALL(IF(Q:Q&gt;0,ROW(Q:Q),4^8),ROW(A64)))&amp;""</f>
        <v/>
      </c>
      <c r="W67" s="8"/>
      <c r="X67" s="8"/>
      <c r="Y67" s="37"/>
      <c r="Z67" s="8"/>
      <c r="AA67" s="8"/>
      <c r="AB67" s="8"/>
      <c r="AC67" s="8"/>
      <c r="AD67" s="8"/>
      <c r="AE67" s="8"/>
      <c r="AF67" s="8"/>
      <c r="AG67" s="8"/>
      <c r="AH67" s="8"/>
      <c r="AI67" s="8"/>
      <c r="AQ67" s="55"/>
    </row>
    <row r="68" spans="1:43" s="1" customForma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49"/>
      <c r="W68" s="8"/>
      <c r="X68" s="8"/>
      <c r="Y68" s="37"/>
      <c r="Z68" s="8"/>
      <c r="AA68" s="8"/>
      <c r="AB68" s="8"/>
      <c r="AC68" s="8"/>
      <c r="AD68" s="8"/>
      <c r="AE68" s="8"/>
      <c r="AF68" s="8"/>
      <c r="AG68" s="8"/>
      <c r="AH68" s="8"/>
      <c r="AI68" s="8"/>
      <c r="AQ68" s="55"/>
    </row>
    <row r="69" spans="1:43" s="1" customForma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49"/>
      <c r="W69" s="8"/>
      <c r="X69" s="8"/>
      <c r="Y69" s="37"/>
      <c r="Z69" s="8"/>
      <c r="AA69" s="8"/>
      <c r="AB69" s="8"/>
      <c r="AC69" s="8"/>
      <c r="AD69" s="8"/>
      <c r="AE69" s="8"/>
      <c r="AF69" s="8"/>
      <c r="AG69" s="8"/>
      <c r="AH69" s="8"/>
      <c r="AI69" s="8"/>
      <c r="AQ69" s="55"/>
    </row>
    <row r="70" spans="1:43" s="1" customFormat="1" ht="14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49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Q70" s="55"/>
    </row>
    <row r="71" spans="1:43" s="1" customFormat="1" ht="14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49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Q71" s="55"/>
    </row>
    <row r="72" spans="1:43" s="1" customFormat="1" ht="14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49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"/>
      <c r="AQ72" s="55"/>
    </row>
    <row r="73" spans="1:43" s="1" customFormat="1" ht="14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49"/>
      <c r="W73" s="87"/>
      <c r="X73" s="8"/>
      <c r="Y73" s="87"/>
      <c r="Z73" s="8"/>
      <c r="AA73" s="87"/>
      <c r="AB73" s="87"/>
      <c r="AC73" s="87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Q73" s="55"/>
    </row>
    <row r="74" spans="1:43" s="1" customForma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49"/>
      <c r="W74" s="8"/>
      <c r="X74" s="8"/>
      <c r="Y74" s="37"/>
      <c r="Z74" s="8"/>
      <c r="AA74" s="8"/>
      <c r="AB74" s="8"/>
      <c r="AC74" s="8"/>
      <c r="AD74" s="8"/>
      <c r="AE74" s="8"/>
      <c r="AF74" s="8"/>
      <c r="AG74" s="8"/>
      <c r="AH74" s="8"/>
      <c r="AI74" s="8"/>
      <c r="AQ74" s="55"/>
    </row>
    <row r="75" spans="1:43" s="1" customForma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49"/>
      <c r="W75" s="8"/>
      <c r="X75" s="8"/>
      <c r="Y75" s="37"/>
      <c r="Z75" s="8"/>
      <c r="AA75" s="8"/>
      <c r="AB75" s="8"/>
      <c r="AC75" s="8"/>
      <c r="AD75" s="8"/>
      <c r="AE75" s="8"/>
      <c r="AF75" s="8"/>
      <c r="AG75" s="8"/>
      <c r="AH75" s="8"/>
      <c r="AI75" s="8"/>
      <c r="AQ75" s="55"/>
    </row>
    <row r="76" spans="1:43" s="1" customForma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49"/>
      <c r="W76" s="8"/>
      <c r="X76" s="8"/>
      <c r="Y76" s="37"/>
      <c r="Z76" s="8"/>
      <c r="AA76" s="8"/>
      <c r="AB76" s="8"/>
      <c r="AC76" s="8"/>
      <c r="AD76" s="8"/>
      <c r="AE76" s="8"/>
      <c r="AF76" s="8"/>
      <c r="AG76" s="8"/>
      <c r="AH76" s="8"/>
      <c r="AI76" s="8"/>
      <c r="AQ76" s="55"/>
    </row>
    <row r="77" spans="1:43" s="1" customForma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49"/>
      <c r="W77" s="8"/>
      <c r="X77" s="8"/>
      <c r="Y77" s="37"/>
      <c r="Z77" s="8"/>
      <c r="AA77" s="8"/>
      <c r="AB77" s="8"/>
      <c r="AC77" s="8"/>
      <c r="AD77" s="8"/>
      <c r="AE77" s="8"/>
      <c r="AF77" s="8"/>
      <c r="AG77" s="8"/>
      <c r="AH77" s="8"/>
      <c r="AI77" s="8"/>
      <c r="AQ77" s="55"/>
    </row>
    <row r="78" spans="1:43" s="1" customForma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49"/>
      <c r="W78" s="8"/>
      <c r="X78" s="8"/>
      <c r="Y78" s="37"/>
      <c r="Z78" s="8"/>
      <c r="AA78" s="8"/>
      <c r="AB78" s="8"/>
      <c r="AC78" s="8"/>
      <c r="AD78" s="8"/>
      <c r="AE78" s="8"/>
      <c r="AF78" s="8"/>
      <c r="AG78" s="8"/>
      <c r="AH78" s="8"/>
      <c r="AI78" s="8"/>
      <c r="AQ78" s="55"/>
    </row>
    <row r="79" spans="1:43" s="1" customForma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49"/>
      <c r="W79" s="8"/>
      <c r="X79" s="8"/>
      <c r="Y79" s="37"/>
      <c r="Z79" s="8"/>
      <c r="AA79" s="8"/>
      <c r="AB79" s="8"/>
      <c r="AC79" s="8"/>
      <c r="AD79" s="8"/>
      <c r="AE79" s="8"/>
      <c r="AF79" s="8"/>
      <c r="AG79" s="8"/>
      <c r="AH79" s="8"/>
      <c r="AI79" s="8"/>
      <c r="AQ79" s="55"/>
    </row>
    <row r="80" spans="1:43" s="1" customForma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49"/>
      <c r="W80" s="8"/>
      <c r="X80" s="8"/>
      <c r="Y80" s="37"/>
      <c r="Z80" s="8"/>
      <c r="AA80" s="8"/>
      <c r="AB80" s="8"/>
      <c r="AC80" s="8"/>
      <c r="AD80" s="8"/>
      <c r="AE80" s="8"/>
      <c r="AF80" s="8"/>
      <c r="AG80" s="8"/>
      <c r="AH80" s="8"/>
      <c r="AI80" s="8"/>
      <c r="AQ80" s="55"/>
    </row>
    <row r="81" spans="1:43" s="1" customForma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49"/>
      <c r="W81" s="8"/>
      <c r="X81" s="8"/>
      <c r="Y81" s="37"/>
      <c r="Z81" s="8"/>
      <c r="AA81" s="8"/>
      <c r="AB81" s="8"/>
      <c r="AC81" s="8"/>
      <c r="AD81" s="8"/>
      <c r="AE81" s="8"/>
      <c r="AF81" s="8"/>
      <c r="AG81" s="8"/>
      <c r="AH81" s="8"/>
      <c r="AI81" s="8"/>
      <c r="AQ81" s="55"/>
    </row>
    <row r="82" spans="1:43" s="1" customForma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49"/>
      <c r="W82" s="8"/>
      <c r="X82" s="8"/>
      <c r="Y82" s="37"/>
      <c r="Z82" s="8"/>
      <c r="AA82" s="8"/>
      <c r="AB82" s="8"/>
      <c r="AC82" s="8"/>
      <c r="AD82" s="8"/>
      <c r="AE82" s="8"/>
      <c r="AF82" s="8"/>
      <c r="AG82" s="8"/>
      <c r="AH82" s="8"/>
      <c r="AI82" s="8"/>
      <c r="AQ82" s="55"/>
    </row>
    <row r="83" spans="1:43" s="1" customForma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49"/>
      <c r="W83" s="8"/>
      <c r="X83" s="8"/>
      <c r="Y83" s="37"/>
      <c r="Z83" s="8"/>
      <c r="AA83" s="8"/>
      <c r="AB83" s="8"/>
      <c r="AC83" s="8"/>
      <c r="AD83" s="8"/>
      <c r="AE83" s="8"/>
      <c r="AF83" s="8"/>
      <c r="AG83" s="8"/>
      <c r="AH83" s="8"/>
      <c r="AI83" s="8"/>
      <c r="AQ83" s="55"/>
    </row>
    <row r="84" spans="1:43" s="1" customForma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49"/>
      <c r="W84" s="8"/>
      <c r="X84" s="8"/>
      <c r="Y84" s="37"/>
      <c r="Z84" s="8"/>
      <c r="AA84" s="8"/>
      <c r="AB84" s="8"/>
      <c r="AC84" s="8"/>
      <c r="AD84" s="8"/>
      <c r="AE84" s="8"/>
      <c r="AF84" s="8"/>
      <c r="AG84" s="8"/>
      <c r="AH84" s="8"/>
      <c r="AI84" s="8"/>
      <c r="AQ84" s="55"/>
    </row>
    <row r="85" spans="1:43" s="1" customForma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49"/>
      <c r="W85" s="8"/>
      <c r="X85" s="8"/>
      <c r="Y85" s="37"/>
      <c r="Z85" s="8"/>
      <c r="AA85" s="8"/>
      <c r="AB85" s="8"/>
      <c r="AC85" s="8"/>
      <c r="AD85" s="8"/>
      <c r="AE85" s="8"/>
      <c r="AF85" s="8"/>
      <c r="AG85" s="8"/>
      <c r="AH85" s="8"/>
      <c r="AI85" s="8"/>
      <c r="AQ85" s="55"/>
    </row>
    <row r="86" spans="1:43" s="1" customForma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49"/>
      <c r="W86" s="8"/>
      <c r="X86" s="8"/>
      <c r="Y86" s="37"/>
      <c r="Z86" s="8"/>
      <c r="AA86" s="8"/>
      <c r="AB86" s="8"/>
      <c r="AC86" s="8"/>
      <c r="AD86" s="8"/>
      <c r="AE86" s="8"/>
      <c r="AF86" s="8"/>
      <c r="AG86" s="8"/>
      <c r="AH86" s="8"/>
      <c r="AI86" s="8"/>
      <c r="AQ86" s="55"/>
    </row>
    <row r="87" spans="1:43" s="1" customForma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49"/>
      <c r="W87" s="8"/>
      <c r="X87" s="8"/>
      <c r="Y87" s="37"/>
      <c r="Z87" s="8"/>
      <c r="AA87" s="8"/>
      <c r="AB87" s="8"/>
      <c r="AC87" s="8"/>
      <c r="AD87" s="8"/>
      <c r="AE87" s="8"/>
      <c r="AF87" s="8"/>
      <c r="AG87" s="8"/>
      <c r="AH87" s="8"/>
      <c r="AI87" s="8"/>
      <c r="AQ87" s="55"/>
    </row>
    <row r="88" spans="1:43" s="1" customForma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49"/>
      <c r="W88" s="8"/>
      <c r="X88" s="8"/>
      <c r="Y88" s="37"/>
      <c r="Z88" s="8"/>
      <c r="AA88" s="8"/>
      <c r="AB88" s="8"/>
      <c r="AC88" s="8"/>
      <c r="AD88" s="8"/>
      <c r="AE88" s="8"/>
      <c r="AF88" s="8"/>
      <c r="AG88" s="8"/>
      <c r="AH88" s="8"/>
      <c r="AI88" s="8"/>
      <c r="AQ88" s="55"/>
    </row>
    <row r="89" spans="1:43" s="1" customForma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49"/>
      <c r="W89" s="8"/>
      <c r="X89" s="8"/>
      <c r="Y89" s="37"/>
      <c r="Z89" s="8"/>
      <c r="AA89" s="8"/>
      <c r="AB89" s="8"/>
      <c r="AC89" s="8"/>
      <c r="AD89" s="8"/>
      <c r="AE89" s="8"/>
      <c r="AF89" s="8"/>
      <c r="AG89" s="8"/>
      <c r="AH89" s="8"/>
      <c r="AI89" s="8"/>
      <c r="AQ89" s="55"/>
    </row>
    <row r="90" spans="1:43" s="1" customForma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49"/>
      <c r="W90" s="8"/>
      <c r="X90" s="8"/>
      <c r="Y90" s="37"/>
      <c r="Z90" s="8"/>
      <c r="AA90" s="8"/>
      <c r="AB90" s="8"/>
      <c r="AC90" s="8"/>
      <c r="AD90" s="8"/>
      <c r="AE90" s="8"/>
      <c r="AF90" s="8"/>
      <c r="AG90" s="8"/>
      <c r="AH90" s="8"/>
      <c r="AI90" s="8"/>
      <c r="AQ90" s="55"/>
    </row>
    <row r="91" spans="1:43" s="1" customForma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49"/>
      <c r="W91" s="8"/>
      <c r="X91" s="8"/>
      <c r="Y91" s="37"/>
      <c r="Z91" s="8"/>
      <c r="AA91" s="8"/>
      <c r="AB91" s="8"/>
      <c r="AC91" s="8"/>
      <c r="AD91" s="8"/>
      <c r="AE91" s="8"/>
      <c r="AF91" s="8"/>
      <c r="AG91" s="8"/>
      <c r="AH91" s="8"/>
      <c r="AQ91" s="55"/>
    </row>
    <row r="92" spans="1:43" s="1" customForma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49"/>
      <c r="W92" s="8"/>
      <c r="X92" s="8"/>
      <c r="Y92" s="37"/>
      <c r="Z92" s="8"/>
      <c r="AA92" s="8"/>
      <c r="AB92" s="8"/>
      <c r="AC92" s="8"/>
      <c r="AD92" s="8"/>
      <c r="AE92" s="8"/>
      <c r="AF92" s="8"/>
      <c r="AG92" s="8"/>
      <c r="AH92" s="8"/>
      <c r="AQ92" s="55"/>
    </row>
    <row r="93" spans="1:43" s="1" customForma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49"/>
      <c r="W93" s="8"/>
      <c r="X93" s="8"/>
      <c r="Y93" s="37"/>
      <c r="Z93" s="8"/>
      <c r="AA93" s="8"/>
      <c r="AB93" s="8"/>
      <c r="AC93" s="8"/>
      <c r="AD93" s="8"/>
      <c r="AE93" s="8"/>
      <c r="AF93" s="8"/>
      <c r="AG93" s="8"/>
      <c r="AH93" s="8"/>
      <c r="AQ93" s="55"/>
    </row>
    <row r="94" spans="1:43" s="1" customForma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49"/>
      <c r="W94" s="8"/>
      <c r="X94" s="8"/>
      <c r="Y94" s="37"/>
      <c r="Z94" s="8"/>
      <c r="AA94" s="8"/>
      <c r="AB94" s="8"/>
      <c r="AC94" s="8"/>
      <c r="AD94" s="8"/>
      <c r="AE94" s="8"/>
      <c r="AF94" s="8"/>
      <c r="AG94" s="8"/>
      <c r="AH94" s="8"/>
      <c r="AQ94" s="55"/>
    </row>
    <row r="95" spans="1:43" s="1" customFormat="1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49"/>
      <c r="W95" s="8"/>
      <c r="X95" s="8"/>
      <c r="Y95" s="37"/>
      <c r="Z95" s="8"/>
      <c r="AA95" s="8"/>
      <c r="AB95" s="8"/>
      <c r="AC95" s="8"/>
      <c r="AD95" s="8"/>
      <c r="AE95" s="8"/>
      <c r="AF95" s="8"/>
      <c r="AG95" s="8"/>
      <c r="AH95" s="8"/>
      <c r="AQ95" s="55"/>
    </row>
    <row r="96" spans="1:43" s="1" customFormat="1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49"/>
      <c r="W96" s="8"/>
      <c r="X96" s="8"/>
      <c r="Y96" s="37"/>
      <c r="Z96" s="8"/>
      <c r="AA96" s="8"/>
      <c r="AB96" s="8"/>
      <c r="AC96" s="8"/>
      <c r="AD96" s="8"/>
      <c r="AE96" s="8"/>
      <c r="AF96" s="8"/>
      <c r="AG96" s="8"/>
      <c r="AH96" s="8"/>
      <c r="AQ96" s="55"/>
    </row>
    <row r="97" spans="1:43" s="1" customFormat="1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49"/>
      <c r="W97" s="8"/>
      <c r="X97" s="8"/>
      <c r="Y97" s="37"/>
      <c r="Z97" s="8"/>
      <c r="AA97" s="8"/>
      <c r="AB97" s="8"/>
      <c r="AC97" s="8"/>
      <c r="AD97" s="8"/>
      <c r="AE97" s="8"/>
      <c r="AF97" s="8"/>
      <c r="AG97" s="8"/>
      <c r="AH97" s="8"/>
      <c r="AQ97" s="55"/>
    </row>
    <row r="98" spans="1:43" s="1" customFormat="1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49"/>
      <c r="W98" s="8"/>
      <c r="X98" s="8"/>
      <c r="Y98" s="37"/>
      <c r="Z98" s="8"/>
      <c r="AA98" s="8"/>
      <c r="AB98" s="8"/>
      <c r="AC98" s="8"/>
      <c r="AD98" s="8"/>
      <c r="AE98" s="8"/>
      <c r="AF98" s="8"/>
      <c r="AG98" s="8"/>
      <c r="AH98" s="8"/>
      <c r="AQ98" s="55"/>
    </row>
    <row r="99" spans="1:43" s="1" customFormat="1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49"/>
      <c r="W99" s="8"/>
      <c r="X99" s="8"/>
      <c r="Y99" s="37"/>
      <c r="Z99" s="8"/>
      <c r="AA99" s="8"/>
      <c r="AB99" s="8"/>
      <c r="AC99" s="8"/>
      <c r="AD99" s="8"/>
      <c r="AE99" s="8"/>
      <c r="AF99" s="8"/>
      <c r="AG99" s="8"/>
      <c r="AH99" s="8"/>
      <c r="AQ99" s="55"/>
    </row>
    <row r="100" spans="1:43" s="1" customFormat="1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49"/>
      <c r="W100" s="8"/>
      <c r="X100" s="8"/>
      <c r="Y100" s="37"/>
      <c r="Z100" s="8"/>
      <c r="AA100" s="8"/>
      <c r="AB100" s="8"/>
      <c r="AC100" s="8"/>
      <c r="AD100" s="8"/>
      <c r="AE100" s="8"/>
      <c r="AF100" s="8"/>
      <c r="AG100" s="8"/>
      <c r="AH100" s="8"/>
      <c r="AQ100" s="55"/>
    </row>
    <row r="101" spans="1:43" s="1" customFormat="1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49"/>
      <c r="W101" s="8"/>
      <c r="X101" s="8"/>
      <c r="Y101" s="37"/>
      <c r="Z101" s="8"/>
      <c r="AA101" s="8"/>
      <c r="AB101" s="8"/>
      <c r="AC101" s="8"/>
      <c r="AD101" s="8"/>
      <c r="AE101" s="8"/>
      <c r="AF101" s="8"/>
      <c r="AG101" s="8"/>
      <c r="AH101" s="8"/>
      <c r="AQ101" s="55"/>
    </row>
    <row r="102" spans="1:43" s="1" customFormat="1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49"/>
      <c r="W102" s="8"/>
      <c r="X102" s="8"/>
      <c r="Y102" s="37"/>
      <c r="Z102" s="8"/>
      <c r="AA102" s="8"/>
      <c r="AB102" s="8"/>
      <c r="AC102" s="8"/>
      <c r="AD102" s="8"/>
      <c r="AE102" s="8"/>
      <c r="AF102" s="8"/>
      <c r="AG102" s="8"/>
      <c r="AH102" s="8"/>
      <c r="AQ102" s="55"/>
    </row>
    <row r="103" spans="1:43" s="1" customFormat="1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49"/>
      <c r="W103" s="8"/>
      <c r="X103" s="8"/>
      <c r="Y103" s="37"/>
      <c r="Z103" s="8"/>
      <c r="AA103" s="8"/>
      <c r="AB103" s="8"/>
      <c r="AC103" s="8"/>
      <c r="AD103" s="8"/>
      <c r="AE103" s="8"/>
      <c r="AF103" s="8"/>
      <c r="AG103" s="8"/>
      <c r="AH103" s="8"/>
      <c r="AQ103" s="55"/>
    </row>
    <row r="104" spans="1:43" s="1" customFormat="1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49"/>
      <c r="W104" s="8"/>
      <c r="X104" s="8"/>
      <c r="Y104" s="37"/>
      <c r="Z104" s="8"/>
      <c r="AA104" s="8"/>
      <c r="AB104" s="8"/>
      <c r="AC104" s="8"/>
      <c r="AD104" s="8"/>
      <c r="AE104" s="8"/>
      <c r="AF104" s="8"/>
      <c r="AG104" s="8"/>
      <c r="AH104" s="8"/>
      <c r="AQ104" s="55"/>
    </row>
    <row r="105" spans="1:43" s="1" customFormat="1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49"/>
      <c r="W105" s="8"/>
      <c r="X105" s="8"/>
      <c r="Y105" s="37"/>
      <c r="Z105" s="8"/>
      <c r="AA105" s="8"/>
      <c r="AB105" s="8"/>
      <c r="AC105" s="8"/>
      <c r="AD105" s="8"/>
      <c r="AE105" s="8"/>
      <c r="AF105" s="8"/>
      <c r="AG105" s="8"/>
      <c r="AH105" s="8"/>
      <c r="AQ105" s="55"/>
    </row>
    <row r="106" spans="1:43" s="1" customForma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49"/>
      <c r="W106" s="8"/>
      <c r="X106" s="8"/>
      <c r="Y106" s="37"/>
      <c r="Z106" s="8"/>
      <c r="AA106" s="8"/>
      <c r="AB106" s="8"/>
      <c r="AC106" s="8"/>
      <c r="AD106" s="8"/>
      <c r="AE106" s="8"/>
      <c r="AF106" s="8"/>
      <c r="AG106" s="8"/>
      <c r="AH106" s="8"/>
      <c r="AQ106" s="55"/>
    </row>
    <row r="107" spans="1:43" s="1" customFormat="1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49"/>
      <c r="W107" s="8"/>
      <c r="X107" s="8"/>
      <c r="Y107" s="37"/>
      <c r="Z107" s="8"/>
      <c r="AA107" s="8"/>
      <c r="AB107" s="8"/>
      <c r="AC107" s="8"/>
      <c r="AD107" s="8"/>
      <c r="AE107" s="8"/>
      <c r="AF107" s="8"/>
      <c r="AG107" s="8"/>
      <c r="AH107" s="8"/>
      <c r="AQ107" s="55"/>
    </row>
    <row r="108" spans="1:43" s="1" customFormat="1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49"/>
      <c r="W108" s="8"/>
      <c r="X108" s="8"/>
      <c r="Y108" s="37"/>
      <c r="Z108" s="8"/>
      <c r="AA108" s="8"/>
      <c r="AB108" s="8"/>
      <c r="AC108" s="8"/>
      <c r="AD108" s="8"/>
      <c r="AE108" s="8"/>
      <c r="AF108" s="8"/>
      <c r="AG108" s="8"/>
      <c r="AH108" s="8"/>
      <c r="AQ108" s="55"/>
    </row>
    <row r="109" spans="1:43" s="1" customFormat="1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49"/>
      <c r="W109" s="8"/>
      <c r="X109" s="8"/>
      <c r="Y109" s="37"/>
      <c r="Z109" s="8"/>
      <c r="AA109" s="8"/>
      <c r="AB109" s="8"/>
      <c r="AC109" s="8"/>
      <c r="AD109" s="8"/>
      <c r="AE109" s="8"/>
      <c r="AF109" s="8"/>
      <c r="AG109" s="8"/>
      <c r="AH109" s="8"/>
      <c r="AQ109" s="55"/>
    </row>
    <row r="110" spans="1:43" s="1" customFormat="1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49"/>
      <c r="W110" s="8"/>
      <c r="X110" s="8"/>
      <c r="Y110" s="37"/>
      <c r="Z110" s="8"/>
      <c r="AA110" s="8"/>
      <c r="AB110" s="8"/>
      <c r="AC110" s="8"/>
      <c r="AD110" s="8"/>
      <c r="AE110" s="8"/>
      <c r="AF110" s="8"/>
      <c r="AG110" s="8"/>
      <c r="AH110" s="8"/>
      <c r="AQ110" s="55"/>
    </row>
    <row r="111" spans="1:43" s="1" customForma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49"/>
      <c r="W111" s="8"/>
      <c r="X111" s="8"/>
      <c r="Y111" s="37"/>
      <c r="Z111" s="8"/>
      <c r="AA111" s="8"/>
      <c r="AB111" s="8"/>
      <c r="AC111" s="8"/>
      <c r="AD111" s="8"/>
      <c r="AE111" s="8"/>
      <c r="AF111" s="8"/>
      <c r="AG111" s="8"/>
      <c r="AH111" s="8"/>
      <c r="AQ111" s="55"/>
    </row>
    <row r="112" spans="1:43" s="1" customForma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49"/>
      <c r="W112" s="8"/>
      <c r="X112" s="8"/>
      <c r="Y112" s="37"/>
      <c r="Z112" s="8"/>
      <c r="AA112" s="8"/>
      <c r="AB112" s="8"/>
      <c r="AC112" s="8"/>
      <c r="AD112" s="8"/>
      <c r="AE112" s="8"/>
      <c r="AF112" s="8"/>
      <c r="AG112" s="8"/>
      <c r="AH112" s="8"/>
      <c r="AQ112" s="55"/>
    </row>
    <row r="113" spans="1:43" s="1" customForma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49"/>
      <c r="W113" s="8"/>
      <c r="X113" s="8"/>
      <c r="Y113" s="37"/>
      <c r="Z113" s="8"/>
      <c r="AA113" s="8"/>
      <c r="AB113" s="8"/>
      <c r="AC113" s="8"/>
      <c r="AD113" s="8"/>
      <c r="AE113" s="8"/>
      <c r="AF113" s="8"/>
      <c r="AG113" s="8"/>
      <c r="AH113" s="8"/>
      <c r="AQ113" s="55"/>
    </row>
    <row r="114" spans="1:43" s="1" customForma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49"/>
      <c r="W114" s="8"/>
      <c r="X114" s="8"/>
      <c r="Y114" s="37"/>
      <c r="Z114" s="8"/>
      <c r="AA114" s="8"/>
      <c r="AB114" s="8"/>
      <c r="AC114" s="8"/>
      <c r="AD114" s="8"/>
      <c r="AE114" s="8"/>
      <c r="AF114" s="8"/>
      <c r="AG114" s="8"/>
      <c r="AH114" s="8"/>
      <c r="AQ114" s="55"/>
    </row>
    <row r="115" spans="1:43" s="1" customForma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49"/>
      <c r="W115" s="8"/>
      <c r="X115" s="8"/>
      <c r="Y115" s="37"/>
      <c r="Z115" s="8"/>
      <c r="AA115" s="8"/>
      <c r="AB115" s="8"/>
      <c r="AC115" s="8"/>
      <c r="AD115" s="8"/>
      <c r="AE115" s="8"/>
      <c r="AF115" s="8"/>
      <c r="AG115" s="8"/>
      <c r="AH115" s="8"/>
      <c r="AQ115" s="55"/>
    </row>
    <row r="116" spans="1:43" s="1" customForma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49"/>
      <c r="W116" s="8"/>
      <c r="X116" s="8"/>
      <c r="Y116" s="37"/>
      <c r="Z116" s="8"/>
      <c r="AA116" s="8"/>
      <c r="AB116" s="8"/>
      <c r="AC116" s="8"/>
      <c r="AD116" s="8"/>
      <c r="AE116" s="8"/>
      <c r="AF116" s="8"/>
      <c r="AG116" s="8"/>
      <c r="AH116" s="8"/>
      <c r="AQ116" s="55"/>
    </row>
    <row r="117" spans="1:43" s="1" customForma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49"/>
      <c r="W117" s="8"/>
      <c r="X117" s="8"/>
      <c r="Y117" s="37"/>
      <c r="Z117" s="8"/>
      <c r="AA117" s="8"/>
      <c r="AB117" s="8"/>
      <c r="AC117" s="8"/>
      <c r="AD117" s="8"/>
      <c r="AE117" s="8"/>
      <c r="AF117" s="8"/>
      <c r="AG117" s="8"/>
      <c r="AH117" s="8"/>
      <c r="AQ117" s="55"/>
    </row>
    <row r="118" spans="1:43" s="1" customForma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49"/>
      <c r="W118" s="8"/>
      <c r="X118" s="8"/>
      <c r="Y118" s="37"/>
      <c r="Z118" s="8"/>
      <c r="AA118" s="8"/>
      <c r="AB118" s="8"/>
      <c r="AC118" s="8"/>
      <c r="AD118" s="8"/>
      <c r="AE118" s="8"/>
      <c r="AF118" s="8"/>
      <c r="AG118" s="8"/>
      <c r="AH118" s="8"/>
      <c r="AQ118" s="55"/>
    </row>
    <row r="119" spans="1:43" s="1" customForma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49"/>
      <c r="W119" s="8"/>
      <c r="X119" s="8"/>
      <c r="Y119" s="37"/>
      <c r="Z119" s="8"/>
      <c r="AA119" s="8"/>
      <c r="AB119" s="8"/>
      <c r="AC119" s="8"/>
      <c r="AD119" s="8"/>
      <c r="AE119" s="8"/>
      <c r="AF119" s="8"/>
      <c r="AG119" s="8"/>
      <c r="AH119" s="8"/>
      <c r="AQ119" s="55"/>
    </row>
    <row r="120" spans="1:43" s="1" customForma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49"/>
      <c r="W120" s="8"/>
      <c r="X120" s="8"/>
      <c r="Y120" s="37"/>
      <c r="Z120" s="8"/>
      <c r="AA120" s="8"/>
      <c r="AB120" s="8"/>
      <c r="AC120" s="8"/>
      <c r="AD120" s="8"/>
      <c r="AE120" s="8"/>
      <c r="AF120" s="8"/>
      <c r="AG120" s="8"/>
      <c r="AH120" s="8"/>
      <c r="AQ120" s="55"/>
    </row>
    <row r="121" spans="1:43" s="1" customForma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49"/>
      <c r="W121" s="8"/>
      <c r="X121" s="8"/>
      <c r="Y121" s="37"/>
      <c r="Z121" s="8"/>
      <c r="AA121" s="8"/>
      <c r="AB121" s="8"/>
      <c r="AC121" s="8"/>
      <c r="AD121" s="8"/>
      <c r="AE121" s="8"/>
      <c r="AF121" s="8"/>
      <c r="AG121" s="8"/>
      <c r="AH121" s="8"/>
      <c r="AQ121" s="55"/>
    </row>
    <row r="122" spans="1:43" s="1" customForma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49"/>
      <c r="W122" s="8"/>
      <c r="X122" s="8"/>
      <c r="Y122" s="37"/>
      <c r="Z122" s="8"/>
      <c r="AA122" s="8"/>
      <c r="AB122" s="8"/>
      <c r="AC122" s="8"/>
      <c r="AD122" s="8"/>
      <c r="AE122" s="8"/>
      <c r="AF122" s="8"/>
      <c r="AG122" s="8"/>
      <c r="AH122" s="8"/>
      <c r="AQ122" s="55"/>
    </row>
    <row r="123" spans="1:43" s="1" customForma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49"/>
      <c r="W123" s="8"/>
      <c r="X123" s="8"/>
      <c r="Y123" s="37"/>
      <c r="Z123" s="8"/>
      <c r="AA123" s="8"/>
      <c r="AB123" s="8"/>
      <c r="AC123" s="8"/>
      <c r="AD123" s="8"/>
      <c r="AE123" s="8"/>
      <c r="AF123" s="8"/>
      <c r="AG123" s="8"/>
      <c r="AH123" s="8"/>
      <c r="AQ123" s="55"/>
    </row>
    <row r="124" spans="1:43" s="1" customForma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49"/>
      <c r="W124" s="8"/>
      <c r="X124" s="8"/>
      <c r="Y124" s="37"/>
      <c r="Z124" s="8"/>
      <c r="AA124" s="8"/>
      <c r="AB124" s="8"/>
      <c r="AC124" s="8"/>
      <c r="AD124" s="8"/>
      <c r="AE124" s="8"/>
      <c r="AF124" s="8"/>
      <c r="AG124" s="8"/>
      <c r="AH124" s="8"/>
      <c r="AQ124" s="55"/>
    </row>
    <row r="125" spans="1:43" s="1" customForma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49"/>
      <c r="W125" s="8"/>
      <c r="X125" s="8"/>
      <c r="Y125" s="37"/>
      <c r="Z125" s="8"/>
      <c r="AA125" s="8"/>
      <c r="AB125" s="8"/>
      <c r="AC125" s="8"/>
      <c r="AD125" s="8"/>
      <c r="AE125" s="8"/>
      <c r="AF125" s="8"/>
      <c r="AG125" s="8"/>
      <c r="AH125" s="8"/>
      <c r="AQ125" s="55"/>
    </row>
    <row r="126" spans="1:43" s="1" customForma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49"/>
      <c r="W126" s="8"/>
      <c r="X126" s="8"/>
      <c r="Y126" s="37"/>
      <c r="Z126" s="8"/>
      <c r="AA126" s="8"/>
      <c r="AB126" s="8"/>
      <c r="AC126" s="8"/>
      <c r="AD126" s="8"/>
      <c r="AE126" s="8"/>
      <c r="AF126" s="8"/>
      <c r="AG126" s="8"/>
      <c r="AH126" s="8"/>
      <c r="AQ126" s="55"/>
    </row>
    <row r="127" spans="1:43" s="1" customForma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49"/>
      <c r="W127" s="8"/>
      <c r="X127" s="8"/>
      <c r="Y127" s="37"/>
      <c r="Z127" s="8"/>
      <c r="AA127" s="8"/>
      <c r="AB127" s="8"/>
      <c r="AC127" s="8"/>
      <c r="AD127" s="8"/>
      <c r="AE127" s="8"/>
      <c r="AF127" s="8"/>
      <c r="AG127" s="8"/>
      <c r="AH127" s="8"/>
      <c r="AQ127" s="55"/>
    </row>
    <row r="128" spans="1:43" s="1" customForma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49"/>
      <c r="W128" s="8"/>
      <c r="X128" s="8"/>
      <c r="Y128" s="37"/>
      <c r="Z128" s="8"/>
      <c r="AA128" s="8"/>
      <c r="AB128" s="8"/>
      <c r="AC128" s="8"/>
      <c r="AD128" s="8"/>
      <c r="AE128" s="8"/>
      <c r="AF128" s="8"/>
      <c r="AG128" s="8"/>
      <c r="AH128" s="8"/>
      <c r="AQ128" s="55"/>
    </row>
    <row r="129" spans="1:43" s="1" customForma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49"/>
      <c r="W129" s="8"/>
      <c r="X129" s="8"/>
      <c r="Y129" s="37"/>
      <c r="Z129" s="8"/>
      <c r="AA129" s="8"/>
      <c r="AB129" s="8"/>
      <c r="AC129" s="8"/>
      <c r="AD129" s="8"/>
      <c r="AE129" s="8"/>
      <c r="AF129" s="8"/>
      <c r="AG129" s="8"/>
      <c r="AH129" s="8"/>
      <c r="AQ129" s="55"/>
    </row>
    <row r="130" spans="1:43" s="1" customForma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49"/>
      <c r="W130" s="8"/>
      <c r="X130" s="8"/>
      <c r="Y130" s="37"/>
      <c r="Z130" s="8"/>
      <c r="AA130" s="8"/>
      <c r="AB130" s="8"/>
      <c r="AC130" s="8"/>
      <c r="AD130" s="8"/>
      <c r="AE130" s="8"/>
      <c r="AF130" s="8"/>
      <c r="AG130" s="8"/>
      <c r="AH130" s="8"/>
      <c r="AQ130" s="55"/>
    </row>
    <row r="131" spans="1:43" s="1" customForma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49"/>
      <c r="W131" s="8"/>
      <c r="X131" s="8"/>
      <c r="Y131" s="37"/>
      <c r="Z131" s="8"/>
      <c r="AA131" s="8"/>
      <c r="AB131" s="8"/>
      <c r="AC131" s="8"/>
      <c r="AD131" s="8"/>
      <c r="AE131" s="8"/>
      <c r="AF131" s="8"/>
      <c r="AG131" s="8"/>
      <c r="AH131" s="8"/>
      <c r="AQ131" s="55"/>
    </row>
    <row r="132" spans="1:43" s="1" customForma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49"/>
      <c r="W132" s="8"/>
      <c r="X132" s="8"/>
      <c r="Y132" s="37"/>
      <c r="Z132" s="8"/>
      <c r="AA132" s="8"/>
      <c r="AB132" s="8"/>
      <c r="AC132" s="8"/>
      <c r="AD132" s="8"/>
      <c r="AE132" s="8"/>
      <c r="AF132" s="8"/>
      <c r="AG132" s="8"/>
      <c r="AH132" s="8"/>
      <c r="AQ132" s="55"/>
    </row>
    <row r="133" spans="1:43" s="1" customForma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49"/>
      <c r="W133" s="8"/>
      <c r="X133" s="8"/>
      <c r="Y133" s="37"/>
      <c r="Z133" s="8"/>
      <c r="AA133" s="8"/>
      <c r="AB133" s="8"/>
      <c r="AC133" s="8"/>
      <c r="AD133" s="8"/>
      <c r="AE133" s="8"/>
      <c r="AF133" s="8"/>
      <c r="AG133" s="8"/>
      <c r="AH133" s="8"/>
      <c r="AQ133" s="55"/>
    </row>
    <row r="134" spans="1:43" s="1" customForma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49"/>
      <c r="W134" s="8"/>
      <c r="X134" s="8"/>
      <c r="Y134" s="37"/>
      <c r="Z134" s="8"/>
      <c r="AA134" s="8"/>
      <c r="AB134" s="8"/>
      <c r="AC134" s="8"/>
      <c r="AD134" s="8"/>
      <c r="AE134" s="8"/>
      <c r="AF134" s="8"/>
      <c r="AG134" s="8"/>
      <c r="AH134" s="8"/>
      <c r="AQ134" s="55"/>
    </row>
    <row r="135" spans="1:43" s="1" customForma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49"/>
      <c r="W135" s="8"/>
      <c r="X135" s="8"/>
      <c r="Y135" s="37"/>
      <c r="Z135" s="8"/>
      <c r="AA135" s="8"/>
      <c r="AB135" s="8"/>
      <c r="AC135" s="8"/>
      <c r="AD135" s="8"/>
      <c r="AE135" s="8"/>
      <c r="AF135" s="8"/>
      <c r="AG135" s="8"/>
      <c r="AH135" s="8"/>
      <c r="AQ135" s="55"/>
    </row>
    <row r="136" spans="1:43" s="1" customForma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49"/>
      <c r="W136" s="8"/>
      <c r="X136" s="8"/>
      <c r="Y136" s="37"/>
      <c r="Z136" s="8"/>
      <c r="AA136" s="8"/>
      <c r="AB136" s="8"/>
      <c r="AC136" s="8"/>
      <c r="AD136" s="8"/>
      <c r="AE136" s="8"/>
      <c r="AF136" s="8"/>
      <c r="AG136" s="8"/>
      <c r="AH136" s="8"/>
      <c r="AQ136" s="55"/>
    </row>
    <row r="137" spans="1:43" s="1" customForma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49"/>
      <c r="W137" s="8"/>
      <c r="X137" s="8"/>
      <c r="Y137" s="37"/>
      <c r="Z137" s="8"/>
      <c r="AA137" s="8"/>
      <c r="AB137" s="8"/>
      <c r="AC137" s="8"/>
      <c r="AD137" s="8"/>
      <c r="AE137" s="8"/>
      <c r="AF137" s="8"/>
      <c r="AG137" s="8"/>
      <c r="AH137" s="8"/>
      <c r="AQ137" s="55"/>
    </row>
    <row r="138" spans="1:43" s="1" customForma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49"/>
      <c r="W138" s="8"/>
      <c r="X138" s="8"/>
      <c r="Y138" s="37"/>
      <c r="Z138" s="8"/>
      <c r="AA138" s="8"/>
      <c r="AB138" s="8"/>
      <c r="AC138" s="8"/>
      <c r="AD138" s="8"/>
      <c r="AE138" s="8"/>
      <c r="AF138" s="8"/>
      <c r="AG138" s="8"/>
      <c r="AH138" s="8"/>
      <c r="AQ138" s="55"/>
    </row>
    <row r="139" spans="1:43" s="1" customForma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49"/>
      <c r="W139" s="8"/>
      <c r="X139" s="8"/>
      <c r="Y139" s="37"/>
      <c r="Z139" s="8"/>
      <c r="AA139" s="8"/>
      <c r="AB139" s="8"/>
      <c r="AC139" s="8"/>
      <c r="AD139" s="8"/>
      <c r="AE139" s="8"/>
      <c r="AF139" s="8"/>
      <c r="AG139" s="8"/>
      <c r="AH139" s="8"/>
      <c r="AQ139" s="55"/>
    </row>
    <row r="140" spans="1:43" s="1" customForma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49"/>
      <c r="W140" s="8"/>
      <c r="X140" s="8"/>
      <c r="Y140" s="37"/>
      <c r="Z140" s="8"/>
      <c r="AA140" s="8"/>
      <c r="AB140" s="8"/>
      <c r="AC140" s="8"/>
      <c r="AD140" s="8"/>
      <c r="AE140" s="8"/>
      <c r="AF140" s="8"/>
      <c r="AG140" s="8"/>
      <c r="AH140" s="8"/>
      <c r="AQ140" s="55"/>
    </row>
    <row r="141" spans="1:43" s="1" customForma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49"/>
      <c r="W141" s="8"/>
      <c r="X141" s="8"/>
      <c r="Y141" s="37"/>
      <c r="Z141" s="8"/>
      <c r="AA141" s="8"/>
      <c r="AB141" s="8"/>
      <c r="AC141" s="8"/>
      <c r="AD141" s="8"/>
      <c r="AE141" s="8"/>
      <c r="AF141" s="8"/>
      <c r="AG141" s="8"/>
      <c r="AH141" s="8"/>
      <c r="AQ141" s="55"/>
    </row>
    <row r="142" spans="1:43" s="1" customForma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49"/>
      <c r="W142" s="8"/>
      <c r="X142" s="8"/>
      <c r="Y142" s="37"/>
      <c r="Z142" s="8"/>
      <c r="AA142" s="8"/>
      <c r="AB142" s="8"/>
      <c r="AC142" s="8"/>
      <c r="AD142" s="8"/>
      <c r="AE142" s="8"/>
      <c r="AF142" s="8"/>
      <c r="AG142" s="8"/>
      <c r="AH142" s="8"/>
      <c r="AQ142" s="55"/>
    </row>
    <row r="143" spans="1:43" s="1" customForma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49"/>
      <c r="W143" s="8"/>
      <c r="X143" s="8"/>
      <c r="Y143" s="37"/>
      <c r="Z143" s="8"/>
      <c r="AA143" s="8"/>
      <c r="AB143" s="8"/>
      <c r="AC143" s="8"/>
      <c r="AD143" s="8"/>
      <c r="AE143" s="8"/>
      <c r="AF143" s="8"/>
      <c r="AG143" s="8"/>
      <c r="AH143" s="8"/>
      <c r="AQ143" s="55"/>
    </row>
    <row r="144" spans="1:43" s="1" customForma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49"/>
      <c r="W144" s="8"/>
      <c r="X144" s="8"/>
      <c r="Y144" s="37"/>
      <c r="Z144" s="8"/>
      <c r="AA144" s="8"/>
      <c r="AB144" s="8"/>
      <c r="AC144" s="8"/>
      <c r="AD144" s="8"/>
      <c r="AE144" s="8"/>
      <c r="AF144" s="8"/>
      <c r="AG144" s="8"/>
      <c r="AH144" s="8"/>
      <c r="AQ144" s="55"/>
    </row>
    <row r="145" spans="1:43" s="1" customForma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49"/>
      <c r="W145" s="8"/>
      <c r="X145" s="8"/>
      <c r="Y145" s="37"/>
      <c r="Z145" s="8"/>
      <c r="AA145" s="8"/>
      <c r="AB145" s="8"/>
      <c r="AC145" s="8"/>
      <c r="AD145" s="8"/>
      <c r="AE145" s="8"/>
      <c r="AF145" s="8"/>
      <c r="AG145" s="8"/>
      <c r="AH145" s="8"/>
      <c r="AQ145" s="55"/>
    </row>
    <row r="146" spans="1:43" s="1" customForma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49"/>
      <c r="W146" s="8"/>
      <c r="X146" s="8"/>
      <c r="Y146" s="37"/>
      <c r="Z146" s="8"/>
      <c r="AA146" s="8"/>
      <c r="AB146" s="8"/>
      <c r="AC146" s="8"/>
      <c r="AD146" s="8"/>
      <c r="AE146" s="8"/>
      <c r="AF146" s="8"/>
      <c r="AG146" s="8"/>
      <c r="AH146" s="8"/>
      <c r="AQ146" s="55"/>
    </row>
    <row r="147" spans="1:43" s="1" customForma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49"/>
      <c r="W147" s="8"/>
      <c r="X147" s="8"/>
      <c r="Y147" s="37"/>
      <c r="Z147" s="8"/>
      <c r="AA147" s="8"/>
      <c r="AB147" s="8"/>
      <c r="AC147" s="8"/>
      <c r="AD147" s="8"/>
      <c r="AE147" s="8"/>
      <c r="AF147" s="8"/>
      <c r="AG147" s="8"/>
      <c r="AH147" s="8"/>
      <c r="AQ147" s="55"/>
    </row>
    <row r="148" spans="1:43" s="1" customForma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49"/>
      <c r="W148" s="8"/>
      <c r="X148" s="8"/>
      <c r="Y148" s="37"/>
      <c r="Z148" s="8"/>
      <c r="AA148" s="8"/>
      <c r="AB148" s="8"/>
      <c r="AC148" s="8"/>
      <c r="AD148" s="8"/>
      <c r="AE148" s="8"/>
      <c r="AF148" s="8"/>
      <c r="AG148" s="8"/>
      <c r="AH148" s="8"/>
      <c r="AQ148" s="55"/>
    </row>
    <row r="149" spans="1:43" s="1" customForma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49"/>
      <c r="W149" s="8"/>
      <c r="X149" s="8"/>
      <c r="Y149" s="37"/>
      <c r="Z149" s="8"/>
      <c r="AA149" s="8"/>
      <c r="AB149" s="8"/>
      <c r="AC149" s="8"/>
      <c r="AD149" s="8"/>
      <c r="AE149" s="8"/>
      <c r="AF149" s="8"/>
      <c r="AG149" s="8"/>
      <c r="AH149" s="8"/>
      <c r="AQ149" s="55"/>
    </row>
    <row r="150" spans="1:43" s="1" customForma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49"/>
      <c r="W150" s="8"/>
      <c r="X150" s="8"/>
      <c r="Y150" s="37"/>
      <c r="Z150" s="8"/>
      <c r="AA150" s="8"/>
      <c r="AB150" s="8"/>
      <c r="AC150" s="8"/>
      <c r="AD150" s="8"/>
      <c r="AE150" s="8"/>
      <c r="AF150" s="8"/>
      <c r="AG150" s="8"/>
      <c r="AH150" s="8"/>
      <c r="AQ150" s="55"/>
    </row>
    <row r="151" spans="1:43" s="1" customForma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49"/>
      <c r="W151" s="8"/>
      <c r="X151" s="8"/>
      <c r="Y151" s="37"/>
      <c r="Z151" s="8"/>
      <c r="AA151" s="8"/>
      <c r="AB151" s="8"/>
      <c r="AC151" s="8"/>
      <c r="AD151" s="8"/>
      <c r="AE151" s="8"/>
      <c r="AF151" s="8"/>
      <c r="AG151" s="8"/>
      <c r="AH151" s="8"/>
      <c r="AQ151" s="55"/>
    </row>
    <row r="152" spans="1:43" s="1" customForma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49"/>
      <c r="W152" s="8"/>
      <c r="X152" s="8"/>
      <c r="Y152" s="37"/>
      <c r="Z152" s="8"/>
      <c r="AA152" s="8"/>
      <c r="AB152" s="8"/>
      <c r="AC152" s="8"/>
      <c r="AD152" s="8"/>
      <c r="AE152" s="8"/>
      <c r="AF152" s="8"/>
      <c r="AG152" s="8"/>
      <c r="AH152" s="8"/>
      <c r="AQ152" s="55"/>
    </row>
    <row r="153" spans="1:43" s="1" customForma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49"/>
      <c r="W153" s="8"/>
      <c r="X153" s="8"/>
      <c r="Y153" s="37"/>
      <c r="Z153" s="8"/>
      <c r="AA153" s="8"/>
      <c r="AB153" s="8"/>
      <c r="AC153" s="8"/>
      <c r="AD153" s="8"/>
      <c r="AE153" s="8"/>
      <c r="AF153" s="8"/>
      <c r="AG153" s="8"/>
      <c r="AH153" s="8"/>
      <c r="AQ153" s="55"/>
    </row>
    <row r="154" spans="1:43" s="1" customForma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49"/>
      <c r="W154" s="8"/>
      <c r="X154" s="8"/>
      <c r="Y154" s="37"/>
      <c r="Z154" s="8"/>
      <c r="AA154" s="8"/>
      <c r="AB154" s="8"/>
      <c r="AC154" s="8"/>
      <c r="AD154" s="8"/>
      <c r="AE154" s="8"/>
      <c r="AF154" s="8"/>
      <c r="AG154" s="8"/>
      <c r="AH154" s="8"/>
      <c r="AQ154" s="55"/>
    </row>
    <row r="155" spans="1:43" s="1" customForma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49"/>
      <c r="W155" s="8"/>
      <c r="X155" s="8"/>
      <c r="Y155" s="37"/>
      <c r="Z155" s="8"/>
      <c r="AA155" s="8"/>
      <c r="AB155" s="8"/>
      <c r="AC155" s="8"/>
      <c r="AD155" s="8"/>
      <c r="AE155" s="8"/>
      <c r="AF155" s="8"/>
      <c r="AG155" s="8"/>
      <c r="AH155" s="8"/>
      <c r="AQ155" s="55"/>
    </row>
    <row r="156" spans="1:43" s="1" customForma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49"/>
      <c r="W156" s="8"/>
      <c r="X156" s="8"/>
      <c r="Y156" s="37"/>
      <c r="Z156" s="8"/>
      <c r="AA156" s="8"/>
      <c r="AB156" s="8"/>
      <c r="AC156" s="8"/>
      <c r="AD156" s="8"/>
      <c r="AE156" s="8"/>
      <c r="AF156" s="8"/>
      <c r="AG156" s="8"/>
      <c r="AH156" s="8"/>
      <c r="AQ156" s="55"/>
    </row>
    <row r="157" spans="1:43" s="1" customForma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49"/>
      <c r="W157" s="8"/>
      <c r="X157" s="8"/>
      <c r="Y157" s="37"/>
      <c r="Z157" s="8"/>
      <c r="AA157" s="8"/>
      <c r="AB157" s="8"/>
      <c r="AC157" s="8"/>
      <c r="AD157" s="8"/>
      <c r="AE157" s="8"/>
      <c r="AF157" s="8"/>
      <c r="AG157" s="8"/>
      <c r="AH157" s="8"/>
      <c r="AQ157" s="55"/>
    </row>
    <row r="158" spans="1:43" s="1" customForma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49"/>
      <c r="W158" s="8"/>
      <c r="X158" s="8"/>
      <c r="Y158" s="37"/>
      <c r="Z158" s="8"/>
      <c r="AA158" s="8"/>
      <c r="AB158" s="8"/>
      <c r="AC158" s="8"/>
      <c r="AD158" s="8"/>
      <c r="AE158" s="8"/>
      <c r="AF158" s="8"/>
      <c r="AG158" s="8"/>
      <c r="AH158" s="8"/>
      <c r="AQ158" s="55"/>
    </row>
    <row r="159" spans="1:43" s="1" customForma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49"/>
      <c r="W159" s="8"/>
      <c r="X159" s="8"/>
      <c r="Y159" s="37"/>
      <c r="Z159" s="8"/>
      <c r="AA159" s="8"/>
      <c r="AB159" s="8"/>
      <c r="AC159" s="8"/>
      <c r="AD159" s="8"/>
      <c r="AE159" s="8"/>
      <c r="AF159" s="8"/>
      <c r="AG159" s="8"/>
      <c r="AH159" s="8"/>
      <c r="AQ159" s="55"/>
    </row>
    <row r="160" spans="1:43" s="1" customForma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49"/>
      <c r="W160" s="8"/>
      <c r="X160" s="8"/>
      <c r="Y160" s="37"/>
      <c r="Z160" s="8"/>
      <c r="AA160" s="8"/>
      <c r="AB160" s="8"/>
      <c r="AC160" s="8"/>
      <c r="AD160" s="8"/>
      <c r="AE160" s="8"/>
      <c r="AF160" s="8"/>
      <c r="AG160" s="8"/>
      <c r="AH160" s="8"/>
      <c r="AQ160" s="55"/>
    </row>
    <row r="161" spans="1:43" s="1" customForma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49"/>
      <c r="W161" s="8"/>
      <c r="X161" s="8"/>
      <c r="Y161" s="37"/>
      <c r="Z161" s="8"/>
      <c r="AA161" s="8"/>
      <c r="AB161" s="8"/>
      <c r="AC161" s="8"/>
      <c r="AD161" s="8"/>
      <c r="AE161" s="8"/>
      <c r="AF161" s="8"/>
      <c r="AG161" s="8"/>
      <c r="AH161" s="8"/>
      <c r="AQ161" s="55"/>
    </row>
    <row r="162" spans="1:43" s="1" customForma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49"/>
      <c r="W162" s="8"/>
      <c r="X162" s="8"/>
      <c r="Y162" s="37"/>
      <c r="Z162" s="8"/>
      <c r="AA162" s="8"/>
      <c r="AB162" s="8"/>
      <c r="AC162" s="8"/>
      <c r="AD162" s="8"/>
      <c r="AE162" s="8"/>
      <c r="AF162" s="8"/>
      <c r="AG162" s="8"/>
      <c r="AH162" s="8"/>
      <c r="AQ162" s="55"/>
    </row>
    <row r="163" spans="1:43" s="1" customForma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49"/>
      <c r="W163" s="8"/>
      <c r="X163" s="8"/>
      <c r="Y163" s="37"/>
      <c r="Z163" s="8"/>
      <c r="AA163" s="8"/>
      <c r="AB163" s="8"/>
      <c r="AC163" s="8"/>
      <c r="AD163" s="8"/>
      <c r="AE163" s="8"/>
      <c r="AF163" s="8"/>
      <c r="AG163" s="8"/>
      <c r="AH163" s="8"/>
      <c r="AQ163" s="55"/>
    </row>
    <row r="164" spans="1:43" s="1" customForma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49"/>
      <c r="W164" s="8"/>
      <c r="X164" s="8"/>
      <c r="Y164" s="37"/>
      <c r="Z164" s="8"/>
      <c r="AA164" s="8"/>
      <c r="AB164" s="8"/>
      <c r="AC164" s="8"/>
      <c r="AD164" s="8"/>
      <c r="AE164" s="8"/>
      <c r="AF164" s="8"/>
      <c r="AG164" s="8"/>
      <c r="AH164" s="8"/>
      <c r="AQ164" s="55"/>
    </row>
    <row r="165" spans="1:43" s="1" customForma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49"/>
      <c r="W165" s="8"/>
      <c r="X165" s="8"/>
      <c r="Y165" s="37"/>
      <c r="Z165" s="8"/>
      <c r="AA165" s="8"/>
      <c r="AB165" s="8"/>
      <c r="AC165" s="8"/>
      <c r="AD165" s="8"/>
      <c r="AE165" s="8"/>
      <c r="AF165" s="8"/>
      <c r="AG165" s="8"/>
      <c r="AH165" s="8"/>
      <c r="AQ165" s="55"/>
    </row>
    <row r="166" spans="1:43" s="1" customForma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49"/>
      <c r="W166" s="8"/>
      <c r="X166" s="8"/>
      <c r="Y166" s="37"/>
      <c r="Z166" s="8"/>
      <c r="AA166" s="8"/>
      <c r="AB166" s="8"/>
      <c r="AC166" s="8"/>
      <c r="AD166" s="8"/>
      <c r="AE166" s="8"/>
      <c r="AF166" s="8"/>
      <c r="AG166" s="8"/>
      <c r="AH166" s="8"/>
      <c r="AQ166" s="55"/>
    </row>
    <row r="167" spans="1:43" s="1" customForma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49"/>
      <c r="W167" s="8"/>
      <c r="X167" s="8"/>
      <c r="Y167" s="37"/>
      <c r="Z167" s="8"/>
      <c r="AA167" s="8"/>
      <c r="AB167" s="8"/>
      <c r="AC167" s="8"/>
      <c r="AD167" s="8"/>
      <c r="AE167" s="8"/>
      <c r="AF167" s="8"/>
      <c r="AG167" s="8"/>
      <c r="AH167" s="8"/>
      <c r="AQ167" s="55"/>
    </row>
    <row r="168" spans="1:43" s="1" customForma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49"/>
      <c r="W168" s="8"/>
      <c r="X168" s="8"/>
      <c r="Y168" s="37"/>
      <c r="Z168" s="8"/>
      <c r="AA168" s="8"/>
      <c r="AB168" s="8"/>
      <c r="AC168" s="8"/>
      <c r="AD168" s="8"/>
      <c r="AE168" s="8"/>
      <c r="AF168" s="8"/>
      <c r="AG168" s="8"/>
      <c r="AH168" s="8"/>
      <c r="AQ168" s="55"/>
    </row>
    <row r="169" spans="1:43" s="1" customForma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49"/>
      <c r="W169" s="8"/>
      <c r="X169" s="8"/>
      <c r="Y169" s="37"/>
      <c r="Z169" s="8"/>
      <c r="AA169" s="8"/>
      <c r="AB169" s="8"/>
      <c r="AC169" s="8"/>
      <c r="AD169" s="8"/>
      <c r="AE169" s="8"/>
      <c r="AF169" s="8"/>
      <c r="AG169" s="8"/>
      <c r="AH169" s="8"/>
      <c r="AQ169" s="55"/>
    </row>
    <row r="170" spans="1:43" s="1" customForma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49"/>
      <c r="W170" s="8"/>
      <c r="X170" s="8"/>
      <c r="Y170" s="37"/>
      <c r="Z170" s="8"/>
      <c r="AA170" s="8"/>
      <c r="AB170" s="8"/>
      <c r="AC170" s="8"/>
      <c r="AD170" s="8"/>
      <c r="AE170" s="8"/>
      <c r="AF170" s="8"/>
      <c r="AG170" s="8"/>
      <c r="AH170" s="8"/>
      <c r="AQ170" s="55"/>
    </row>
    <row r="171" spans="1:43" s="1" customForma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49"/>
      <c r="W171" s="8"/>
      <c r="X171" s="8"/>
      <c r="Y171" s="37"/>
      <c r="Z171" s="8"/>
      <c r="AA171" s="8"/>
      <c r="AB171" s="8"/>
      <c r="AC171" s="8"/>
      <c r="AD171" s="8"/>
      <c r="AE171" s="8"/>
      <c r="AF171" s="8"/>
      <c r="AG171" s="8"/>
      <c r="AH171" s="8"/>
      <c r="AQ171" s="55"/>
    </row>
    <row r="172" spans="1:43" s="1" customForma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49"/>
      <c r="W172" s="8"/>
      <c r="X172" s="8"/>
      <c r="Y172" s="37"/>
      <c r="Z172" s="8"/>
      <c r="AA172" s="8"/>
      <c r="AB172" s="8"/>
      <c r="AC172" s="8"/>
      <c r="AD172" s="8"/>
      <c r="AE172" s="8"/>
      <c r="AF172" s="8"/>
      <c r="AG172" s="8"/>
      <c r="AH172" s="8"/>
      <c r="AQ172" s="55"/>
    </row>
    <row r="173" spans="1:43" s="1" customForma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49"/>
      <c r="W173" s="8"/>
      <c r="X173" s="8"/>
      <c r="Y173" s="37"/>
      <c r="Z173" s="8"/>
      <c r="AA173" s="8"/>
      <c r="AB173" s="8"/>
      <c r="AC173" s="8"/>
      <c r="AD173" s="8"/>
      <c r="AE173" s="8"/>
      <c r="AF173" s="8"/>
      <c r="AG173" s="8"/>
      <c r="AH173" s="8"/>
      <c r="AQ173" s="55"/>
    </row>
    <row r="174" spans="1:43" s="1" customForma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49"/>
      <c r="W174" s="8"/>
      <c r="X174" s="8"/>
      <c r="Y174" s="37"/>
      <c r="Z174" s="8"/>
      <c r="AA174" s="8"/>
      <c r="AB174" s="8"/>
      <c r="AC174" s="8"/>
      <c r="AD174" s="8"/>
      <c r="AE174" s="8"/>
      <c r="AF174" s="8"/>
      <c r="AG174" s="8"/>
      <c r="AH174" s="8"/>
      <c r="AQ174" s="55"/>
    </row>
    <row r="175" spans="1:43" s="1" customForma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49"/>
      <c r="W175" s="8"/>
      <c r="X175" s="8"/>
      <c r="Y175" s="37"/>
      <c r="Z175" s="8"/>
      <c r="AA175" s="8"/>
      <c r="AB175" s="8"/>
      <c r="AC175" s="8"/>
      <c r="AD175" s="8"/>
      <c r="AE175" s="8"/>
      <c r="AF175" s="8"/>
      <c r="AG175" s="8"/>
      <c r="AH175" s="8"/>
      <c r="AQ175" s="55"/>
    </row>
    <row r="176" spans="1:43" s="1" customForma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49"/>
      <c r="W176" s="8"/>
      <c r="X176" s="8"/>
      <c r="Y176" s="37"/>
      <c r="Z176" s="8"/>
      <c r="AA176" s="8"/>
      <c r="AB176" s="8"/>
      <c r="AC176" s="8"/>
      <c r="AD176" s="8"/>
      <c r="AE176" s="8"/>
      <c r="AF176" s="8"/>
      <c r="AG176" s="8"/>
      <c r="AH176" s="8"/>
      <c r="AQ176" s="55"/>
    </row>
    <row r="177" spans="1:43" s="1" customForma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49"/>
      <c r="W177" s="8"/>
      <c r="X177" s="8"/>
      <c r="Y177" s="37"/>
      <c r="Z177" s="8"/>
      <c r="AA177" s="8"/>
      <c r="AB177" s="8"/>
      <c r="AC177" s="8"/>
      <c r="AD177" s="8"/>
      <c r="AE177" s="8"/>
      <c r="AF177" s="8"/>
      <c r="AG177" s="8"/>
      <c r="AH177" s="8"/>
      <c r="AQ177" s="55"/>
    </row>
    <row r="178" spans="1:43" s="1" customForma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49"/>
      <c r="W178" s="8"/>
      <c r="X178" s="8"/>
      <c r="Y178" s="37"/>
      <c r="Z178" s="8"/>
      <c r="AA178" s="8"/>
      <c r="AB178" s="8"/>
      <c r="AC178" s="8"/>
      <c r="AD178" s="8"/>
      <c r="AE178" s="8"/>
      <c r="AF178" s="8"/>
      <c r="AG178" s="8"/>
      <c r="AH178" s="8"/>
      <c r="AQ178" s="55"/>
    </row>
    <row r="179" spans="1:43" s="1" customForma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49"/>
      <c r="W179" s="8"/>
      <c r="X179" s="8"/>
      <c r="Y179" s="37"/>
      <c r="Z179" s="8"/>
      <c r="AA179" s="8"/>
      <c r="AB179" s="8"/>
      <c r="AC179" s="8"/>
      <c r="AD179" s="8"/>
      <c r="AE179" s="8"/>
      <c r="AF179" s="8"/>
      <c r="AG179" s="8"/>
      <c r="AH179" s="8"/>
      <c r="AQ179" s="55"/>
    </row>
    <row r="180" spans="1:43" s="1" customForma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49"/>
      <c r="W180" s="8"/>
      <c r="X180" s="8"/>
      <c r="Y180" s="37"/>
      <c r="Z180" s="8"/>
      <c r="AA180" s="8"/>
      <c r="AB180" s="8"/>
      <c r="AC180" s="8"/>
      <c r="AD180" s="8"/>
      <c r="AE180" s="8"/>
      <c r="AF180" s="8"/>
      <c r="AG180" s="8"/>
      <c r="AH180" s="8"/>
      <c r="AQ180" s="55"/>
    </row>
    <row r="181" spans="1:43" s="1" customForma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49"/>
      <c r="W181" s="8"/>
      <c r="X181" s="8"/>
      <c r="Y181" s="37"/>
      <c r="Z181" s="8"/>
      <c r="AA181" s="8"/>
      <c r="AB181" s="8"/>
      <c r="AC181" s="8"/>
      <c r="AD181" s="8"/>
      <c r="AE181" s="8"/>
      <c r="AF181" s="8"/>
      <c r="AG181" s="8"/>
      <c r="AH181" s="8"/>
      <c r="AQ181" s="55"/>
    </row>
    <row r="182" spans="1:43" s="1" customForma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49"/>
      <c r="W182" s="8"/>
      <c r="X182" s="8"/>
      <c r="Y182" s="37"/>
      <c r="Z182" s="8"/>
      <c r="AA182" s="8"/>
      <c r="AB182" s="8"/>
      <c r="AC182" s="8"/>
      <c r="AD182" s="8"/>
      <c r="AE182" s="8"/>
      <c r="AF182" s="8"/>
      <c r="AG182" s="8"/>
      <c r="AH182" s="8"/>
      <c r="AQ182" s="55"/>
    </row>
    <row r="183" spans="1:43" s="1" customForma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49"/>
      <c r="W183" s="8"/>
      <c r="X183" s="8"/>
      <c r="Y183" s="37"/>
      <c r="Z183" s="8"/>
      <c r="AA183" s="8"/>
      <c r="AB183" s="8"/>
      <c r="AC183" s="8"/>
      <c r="AD183" s="8"/>
      <c r="AE183" s="8"/>
      <c r="AF183" s="8"/>
      <c r="AG183" s="8"/>
      <c r="AH183" s="8"/>
      <c r="AQ183" s="55"/>
    </row>
    <row r="184" spans="1:43" s="1" customForma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49"/>
      <c r="W184" s="8"/>
      <c r="X184" s="8"/>
      <c r="Y184" s="37"/>
      <c r="Z184" s="8"/>
      <c r="AA184" s="8"/>
      <c r="AB184" s="8"/>
      <c r="AC184" s="8"/>
      <c r="AD184" s="8"/>
      <c r="AE184" s="8"/>
      <c r="AF184" s="8"/>
      <c r="AG184" s="8"/>
      <c r="AH184" s="8"/>
      <c r="AQ184" s="55"/>
    </row>
    <row r="185" spans="1:43" s="1" customForma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49"/>
      <c r="W185" s="8"/>
      <c r="X185" s="8"/>
      <c r="Y185" s="37"/>
      <c r="Z185" s="8"/>
      <c r="AA185" s="8"/>
      <c r="AB185" s="8"/>
      <c r="AC185" s="8"/>
      <c r="AD185" s="8"/>
      <c r="AE185" s="8"/>
      <c r="AF185" s="8"/>
      <c r="AG185" s="8"/>
      <c r="AH185" s="8"/>
      <c r="AQ185" s="55"/>
    </row>
    <row r="186" spans="1:43" s="1" customForma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49"/>
      <c r="W186" s="8"/>
      <c r="X186" s="8"/>
      <c r="Y186" s="37"/>
      <c r="Z186" s="8"/>
      <c r="AA186" s="8"/>
      <c r="AB186" s="8"/>
      <c r="AC186" s="8"/>
      <c r="AD186" s="8"/>
      <c r="AE186" s="8"/>
      <c r="AF186" s="8"/>
      <c r="AG186" s="8"/>
      <c r="AH186" s="8"/>
      <c r="AQ186" s="55"/>
    </row>
    <row r="187" spans="1:43" s="1" customForma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49"/>
      <c r="W187" s="8"/>
      <c r="X187" s="8"/>
      <c r="Y187" s="37"/>
      <c r="Z187" s="8"/>
      <c r="AA187" s="8"/>
      <c r="AB187" s="8"/>
      <c r="AC187" s="8"/>
      <c r="AD187" s="8"/>
      <c r="AE187" s="8"/>
      <c r="AF187" s="8"/>
      <c r="AG187" s="8"/>
      <c r="AH187" s="8"/>
      <c r="AQ187" s="55"/>
    </row>
    <row r="188" spans="1:43" s="1" customForma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49"/>
      <c r="W188" s="8"/>
      <c r="X188" s="8"/>
      <c r="Y188" s="37"/>
      <c r="Z188" s="8"/>
      <c r="AA188" s="8"/>
      <c r="AB188" s="8"/>
      <c r="AC188" s="8"/>
      <c r="AD188" s="8"/>
      <c r="AE188" s="8"/>
      <c r="AF188" s="8"/>
      <c r="AG188" s="8"/>
      <c r="AH188" s="8"/>
      <c r="AQ188" s="55"/>
    </row>
    <row r="189" spans="1:43" s="1" customForma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49"/>
      <c r="W189" s="8"/>
      <c r="X189" s="8"/>
      <c r="Y189" s="37"/>
      <c r="Z189" s="8"/>
      <c r="AA189" s="8"/>
      <c r="AB189" s="8"/>
      <c r="AC189" s="8"/>
      <c r="AD189" s="8"/>
      <c r="AE189" s="8"/>
      <c r="AF189" s="8"/>
      <c r="AG189" s="8"/>
      <c r="AH189" s="8"/>
      <c r="AQ189" s="55"/>
    </row>
    <row r="190" spans="1:43" s="1" customForma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49"/>
      <c r="W190" s="8"/>
      <c r="X190" s="8"/>
      <c r="Y190" s="37"/>
      <c r="Z190" s="8"/>
      <c r="AA190" s="8"/>
      <c r="AB190" s="8"/>
      <c r="AC190" s="8"/>
      <c r="AD190" s="8"/>
      <c r="AE190" s="8"/>
      <c r="AF190" s="8"/>
      <c r="AG190" s="8"/>
      <c r="AH190" s="8"/>
      <c r="AQ190" s="55"/>
    </row>
    <row r="191" spans="1:43" s="1" customForma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49"/>
      <c r="W191" s="8"/>
      <c r="X191" s="8"/>
      <c r="Y191" s="37"/>
      <c r="Z191" s="8"/>
      <c r="AA191" s="8"/>
      <c r="AB191" s="8"/>
      <c r="AC191" s="8"/>
      <c r="AD191" s="8"/>
      <c r="AE191" s="8"/>
      <c r="AF191" s="8"/>
      <c r="AG191" s="8"/>
      <c r="AH191" s="8"/>
      <c r="AQ191" s="55"/>
    </row>
    <row r="192" spans="1:43" s="1" customForma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49"/>
      <c r="W192" s="8"/>
      <c r="X192" s="8"/>
      <c r="Y192" s="37"/>
      <c r="Z192" s="8"/>
      <c r="AA192" s="8"/>
      <c r="AB192" s="8"/>
      <c r="AC192" s="8"/>
      <c r="AD192" s="8"/>
      <c r="AE192" s="8"/>
      <c r="AF192" s="8"/>
      <c r="AG192" s="8"/>
      <c r="AH192" s="8"/>
      <c r="AQ192" s="55"/>
    </row>
    <row r="193" spans="1:43" s="1" customForma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49"/>
      <c r="W193" s="8"/>
      <c r="X193" s="8"/>
      <c r="Y193" s="37"/>
      <c r="Z193" s="8"/>
      <c r="AA193" s="8"/>
      <c r="AB193" s="8"/>
      <c r="AC193" s="8"/>
      <c r="AD193" s="8"/>
      <c r="AE193" s="8"/>
      <c r="AF193" s="8"/>
      <c r="AG193" s="8"/>
      <c r="AH193" s="8"/>
      <c r="AQ193" s="55"/>
    </row>
    <row r="194" spans="1:43" s="1" customForma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49"/>
      <c r="W194" s="8"/>
      <c r="X194" s="8"/>
      <c r="Y194" s="37"/>
      <c r="Z194" s="8"/>
      <c r="AA194" s="8"/>
      <c r="AB194" s="8"/>
      <c r="AC194" s="8"/>
      <c r="AD194" s="8"/>
      <c r="AE194" s="8"/>
      <c r="AF194" s="8"/>
      <c r="AG194" s="8"/>
      <c r="AH194" s="8"/>
      <c r="AQ194" s="55"/>
    </row>
    <row r="195" spans="1:43" s="1" customForma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49"/>
      <c r="W195" s="8"/>
      <c r="X195" s="8"/>
      <c r="Y195" s="37"/>
      <c r="Z195" s="8"/>
      <c r="AA195" s="8"/>
      <c r="AB195" s="8"/>
      <c r="AC195" s="8"/>
      <c r="AD195" s="8"/>
      <c r="AE195" s="8"/>
      <c r="AF195" s="8"/>
      <c r="AG195" s="8"/>
      <c r="AH195" s="8"/>
      <c r="AQ195" s="55"/>
    </row>
    <row r="196" spans="1:43" s="1" customForma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49"/>
      <c r="W196" s="8"/>
      <c r="X196" s="8"/>
      <c r="Y196" s="37"/>
      <c r="Z196" s="8"/>
      <c r="AA196" s="8"/>
      <c r="AB196" s="8"/>
      <c r="AC196" s="8"/>
      <c r="AD196" s="8"/>
      <c r="AE196" s="8"/>
      <c r="AF196" s="8"/>
      <c r="AG196" s="8"/>
      <c r="AH196" s="8"/>
      <c r="AQ196" s="55"/>
    </row>
    <row r="197" spans="1:43" s="1" customForma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49"/>
      <c r="W197" s="8"/>
      <c r="X197" s="8"/>
      <c r="Y197" s="37"/>
      <c r="Z197" s="8"/>
      <c r="AA197" s="8"/>
      <c r="AB197" s="8"/>
      <c r="AC197" s="8"/>
      <c r="AD197" s="8"/>
      <c r="AE197" s="8"/>
      <c r="AF197" s="8"/>
      <c r="AG197" s="8"/>
      <c r="AH197" s="8"/>
      <c r="AQ197" s="55"/>
    </row>
    <row r="198" spans="1:43" s="1" customForma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49"/>
      <c r="W198" s="8"/>
      <c r="X198" s="8"/>
      <c r="Y198" s="37"/>
      <c r="Z198" s="8"/>
      <c r="AA198" s="8"/>
      <c r="AB198" s="8"/>
      <c r="AC198" s="8"/>
      <c r="AD198" s="8"/>
      <c r="AE198" s="8"/>
      <c r="AF198" s="8"/>
      <c r="AG198" s="8"/>
      <c r="AH198" s="8"/>
      <c r="AQ198" s="55"/>
    </row>
    <row r="199" spans="1:43" s="1" customForma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49"/>
      <c r="W199" s="8"/>
      <c r="X199" s="8"/>
      <c r="Y199" s="37"/>
      <c r="Z199" s="8"/>
      <c r="AA199" s="8"/>
      <c r="AB199" s="8"/>
      <c r="AC199" s="8"/>
      <c r="AD199" s="8"/>
      <c r="AE199" s="8"/>
      <c r="AF199" s="8"/>
      <c r="AG199" s="8"/>
      <c r="AH199" s="8"/>
      <c r="AQ199" s="55"/>
    </row>
    <row r="200" spans="1:43" s="1" customForma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49"/>
      <c r="W200" s="8"/>
      <c r="X200" s="8"/>
      <c r="Y200" s="37"/>
      <c r="Z200" s="8"/>
      <c r="AA200" s="8"/>
      <c r="AB200" s="8"/>
      <c r="AC200" s="8"/>
      <c r="AD200" s="8"/>
      <c r="AE200" s="8"/>
      <c r="AF200" s="8"/>
      <c r="AG200" s="8"/>
      <c r="AH200" s="8"/>
      <c r="AQ200" s="55"/>
    </row>
    <row r="201" spans="1:43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49"/>
    </row>
    <row r="202" spans="1:43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49"/>
    </row>
  </sheetData>
  <protectedRanges>
    <protectedRange sqref="C3:I3 C5:G8 C10:G16 C18:G34" name="区域1"/>
    <protectedRange sqref="C12" name="区域1_1"/>
    <protectedRange sqref="C9:H9" name="区域1_2"/>
    <protectedRange sqref="C17:G17" name="区域1_3"/>
  </protectedRanges>
  <phoneticPr fontId="119" type="noConversion"/>
  <conditionalFormatting sqref="T58">
    <cfRule type="expression" dxfId="6" priority="1">
      <formula>MOD(ROW(E55),2)=0</formula>
    </cfRule>
  </conditionalFormatting>
  <conditionalFormatting sqref="Q5:Q150">
    <cfRule type="expression" dxfId="5" priority="5">
      <formula>MOD(ROW(B2),2)=0</formula>
    </cfRule>
  </conditionalFormatting>
  <conditionalFormatting sqref="R5:R150">
    <cfRule type="expression" dxfId="4" priority="4">
      <formula>MOD(ROW(B2),2)=0</formula>
    </cfRule>
  </conditionalFormatting>
  <conditionalFormatting sqref="S5:S150">
    <cfRule type="expression" dxfId="3" priority="32">
      <formula>MOD(ROW(E2),2)=0</formula>
    </cfRule>
  </conditionalFormatting>
  <conditionalFormatting sqref="AL5:AL58">
    <cfRule type="expression" dxfId="2" priority="39">
      <formula>MOD(ROW(AC1),2)=0</formula>
    </cfRule>
  </conditionalFormatting>
  <conditionalFormatting sqref="B4:P25 B36:P150 D32:P35 D30:N31 B26:N29 B30:C35 O26:P31">
    <cfRule type="expression" dxfId="1" priority="10">
      <formula>MOD(ROW(B1),2)=0</formula>
    </cfRule>
  </conditionalFormatting>
  <conditionalFormatting sqref="W5:AL52 W53:AF58 AG57:AI58 AG53:AL55 AG56:AK56 AJ58:AL58 AJ57:AK57 AL56:AL57">
    <cfRule type="expression" dxfId="0" priority="29">
      <formula>MOD(ROW(R1),2)=0</formula>
    </cfRule>
  </conditionalFormatting>
  <pageMargins left="0.75" right="0.75" top="1" bottom="1" header="0.5" footer="0.5"/>
  <pageSetup paperSize="9" orientation="portrait"/>
  <ignoredErrors>
    <ignoredError sqref="P21:P22 P24:P31" twoDigitTextYear="1"/>
    <ignoredError sqref="Y6:Y30 Y31:Y5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9</vt:i4>
      </vt:variant>
    </vt:vector>
  </HeadingPairs>
  <TitlesOfParts>
    <vt:vector size="18" baseType="lpstr">
      <vt:lpstr>系统界面</vt:lpstr>
      <vt:lpstr>图表隐藏</vt:lpstr>
      <vt:lpstr>设定价格表</vt:lpstr>
      <vt:lpstr>单品录入</vt:lpstr>
      <vt:lpstr>经营信息</vt:lpstr>
      <vt:lpstr>Sheet1</vt:lpstr>
      <vt:lpstr>业绩录入</vt:lpstr>
      <vt:lpstr>价格表数据库</vt:lpstr>
      <vt:lpstr>产品数据库</vt:lpstr>
      <vt:lpstr>创业职级</vt:lpstr>
      <vt:lpstr>动态品名1</vt:lpstr>
      <vt:lpstr>动态筛选</vt:lpstr>
      <vt:lpstr>共享比率</vt:lpstr>
      <vt:lpstr>共享利润</vt:lpstr>
      <vt:lpstr>共享业绩</vt:lpstr>
      <vt:lpstr>供货厂家</vt:lpstr>
      <vt:lpstr>年</vt:lpstr>
      <vt:lpstr>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1996-12-17T01:32:00Z</dcterms:created>
  <dcterms:modified xsi:type="dcterms:W3CDTF">2019-10-28T09:06:38Z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