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ek-my.sharepoint.com/personal/kirichekav_dtek_com/Documents/Документи/Машина/9145/2025-05/"/>
    </mc:Choice>
  </mc:AlternateContent>
  <xr:revisionPtr revIDLastSave="0" documentId="8_{529DE633-478B-49D5-88EB-EAF1D809F7DE}" xr6:coauthVersionLast="47" xr6:coauthVersionMax="47" xr10:uidLastSave="{00000000-0000-0000-0000-000000000000}"/>
  <bookViews>
    <workbookView xWindow="-108" yWindow="-108" windowWidth="23256" windowHeight="12456" xr2:uid="{9B3FCF46-2A4B-4122-9470-2D48DF7470D1}"/>
  </bookViews>
  <sheets>
    <sheet name="05.25" sheetId="1" r:id="rId1"/>
  </sheets>
  <externalReferences>
    <externalReference r:id="rId2"/>
  </externalReferences>
  <definedNames>
    <definedName name="_xlnm.Print_Area" localSheetId="0">'05.25'!$A$1:$I$31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7" i="1" s="1"/>
  <c r="H9" i="1" s="1"/>
  <c r="I11" i="1" s="1"/>
  <c r="J11" i="1" s="1"/>
  <c r="H20" i="1"/>
  <c r="C19" i="1"/>
  <c r="D19" i="1" s="1"/>
  <c r="F18" i="1"/>
  <c r="F19" i="1" s="1"/>
  <c r="F20" i="1" s="1"/>
  <c r="F21" i="1" s="1"/>
  <c r="C18" i="1"/>
  <c r="F17" i="1"/>
  <c r="C17" i="1"/>
  <c r="D17" i="1" s="1"/>
  <c r="C16" i="1"/>
  <c r="D16" i="1" s="1"/>
  <c r="E16" i="1" s="1"/>
  <c r="E17" i="1" s="1"/>
  <c r="E18" i="1" s="1"/>
  <c r="E19" i="1" s="1"/>
  <c r="E15" i="1"/>
  <c r="L9" i="1"/>
  <c r="G9" i="1"/>
  <c r="L8" i="1"/>
  <c r="L7" i="1"/>
  <c r="E7" i="1"/>
  <c r="E9" i="1" s="1"/>
  <c r="L6" i="1"/>
  <c r="C6" i="1"/>
  <c r="F7" i="1" l="1"/>
  <c r="F9" i="1" s="1"/>
  <c r="P9" i="1"/>
  <c r="O9" i="1"/>
</calcChain>
</file>

<file path=xl/sharedStrings.xml><?xml version="1.0" encoding="utf-8"?>
<sst xmlns="http://schemas.openxmlformats.org/spreadsheetml/2006/main" count="37" uniqueCount="37">
  <si>
    <t>Відомість витрати палива за травень 2025 г. норма 7,3 л/100км.</t>
  </si>
  <si>
    <t>Водій: Киричек О.В.</t>
  </si>
  <si>
    <t>Автомобиль Skoda Oktavia A5, гос.номер АР9145КС</t>
  </si>
  <si>
    <t>Картка: 7825390000693250</t>
  </si>
  <si>
    <t>Дата</t>
  </si>
  <si>
    <t xml:space="preserve"> Пункт назначения</t>
  </si>
  <si>
    <t>Показатели одометра</t>
  </si>
  <si>
    <t>Пробег, км</t>
  </si>
  <si>
    <t>Расходовано топлива</t>
  </si>
  <si>
    <t>Остаток, л</t>
  </si>
  <si>
    <t>нач.</t>
  </si>
  <si>
    <t>конец</t>
  </si>
  <si>
    <t>Норма, л</t>
  </si>
  <si>
    <t>Факт, л.</t>
  </si>
  <si>
    <t>Талон</t>
  </si>
  <si>
    <t>Замена масла 19.05.25</t>
  </si>
  <si>
    <t>на 01.05.2025г.</t>
  </si>
  <si>
    <t>пробег на новом масле</t>
  </si>
  <si>
    <t>01-31.05.2025</t>
  </si>
  <si>
    <t>м.Киів- м. Ладижин -м. Киів- м.Ладижин - м. Кривій Ріг - м.Дніпро - м.Павлоград - м. Киів, та по місцю</t>
  </si>
  <si>
    <t>пробег на фильтре топливном</t>
  </si>
  <si>
    <t>пробег на фильтре салона</t>
  </si>
  <si>
    <t>РАЗОМ</t>
  </si>
  <si>
    <t>пробег на фильтре воздушном</t>
  </si>
  <si>
    <t>залишок на 31.05.25</t>
  </si>
  <si>
    <t>Водій _____________   Киричек О.В.</t>
  </si>
  <si>
    <t>19.00 л</t>
  </si>
  <si>
    <t>15.00 л</t>
  </si>
  <si>
    <t>100 л</t>
  </si>
  <si>
    <t>0 л</t>
  </si>
  <si>
    <t>Ссылка - https://dtekgps.ohholding.com.ua/</t>
  </si>
  <si>
    <t>Логин - Electronaladka</t>
  </si>
  <si>
    <t>01-11</t>
  </si>
  <si>
    <t>Пароль - T2a86gFb</t>
  </si>
  <si>
    <t>12-18</t>
  </si>
  <si>
    <t>19-25</t>
  </si>
  <si>
    <t>26-31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</si>
</sst>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₴_-;\-* #,##0.00\ _₴_-;_-* &quot;-&quot;??\ _₴_-;_-@_-"/>
    <numFmt numFmtId="165" formatCode="_-* #,##0\ _₴_-;\-* #,##0\ _₴_-;_-* &quot;-&quot;??\ _₴_-;_-@_-"/>
    <numFmt numFmtId="166" formatCode="_-* #,##0.00\ _₽_-;\-* #,##0.00\ _₽_-;_-* &quot;-&quot;??\ _₽_-;_-@_-"/>
    <numFmt numFmtId="167" formatCode="0.0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sz val="7"/>
      <color theme="1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D0CECF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 vertical="center" wrapText="1"/>
    </xf>
    <xf numFmtId="165" fontId="5" fillId="0" borderId="7" xfId="1" applyNumberFormat="1" applyFont="1" applyBorder="1" applyAlignment="1">
      <alignment horizontal="center" vertical="center" wrapText="1"/>
    </xf>
    <xf numFmtId="1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165" fontId="10" fillId="0" borderId="0" xfId="0" applyNumberFormat="1" applyFont="1"/>
    <xf numFmtId="165" fontId="9" fillId="0" borderId="11" xfId="0" applyNumberFormat="1" applyFont="1" applyBorder="1" applyAlignment="1">
      <alignment vertical="center"/>
    </xf>
    <xf numFmtId="14" fontId="5" fillId="0" borderId="12" xfId="0" applyNumberFormat="1" applyFont="1" applyBorder="1" applyAlignment="1">
      <alignment horizontal="center" vertical="center" wrapText="1"/>
    </xf>
    <xf numFmtId="9" fontId="5" fillId="0" borderId="11" xfId="2" applyFont="1" applyFill="1" applyBorder="1" applyAlignment="1">
      <alignment horizontal="left" vertical="center" wrapText="1"/>
    </xf>
    <xf numFmtId="165" fontId="9" fillId="0" borderId="11" xfId="0" applyNumberFormat="1" applyFont="1" applyBorder="1" applyAlignment="1">
      <alignment horizontal="center" vertical="center"/>
    </xf>
    <xf numFmtId="165" fontId="11" fillId="0" borderId="11" xfId="1" applyNumberFormat="1" applyFont="1" applyFill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165" fontId="9" fillId="0" borderId="6" xfId="0" applyNumberFormat="1" applyFont="1" applyBorder="1" applyAlignment="1">
      <alignment vertical="center"/>
    </xf>
    <xf numFmtId="14" fontId="5" fillId="0" borderId="5" xfId="0" applyNumberFormat="1" applyFont="1" applyBorder="1" applyAlignment="1">
      <alignment horizontal="center" vertical="center" wrapText="1"/>
    </xf>
    <xf numFmtId="9" fontId="5" fillId="0" borderId="6" xfId="2" applyFont="1" applyFill="1" applyBorder="1" applyAlignment="1">
      <alignment horizontal="left" vertical="center" wrapText="1"/>
    </xf>
    <xf numFmtId="165" fontId="9" fillId="0" borderId="6" xfId="0" applyNumberFormat="1" applyFont="1" applyBorder="1" applyAlignment="1">
      <alignment horizontal="center" vertical="center"/>
    </xf>
    <xf numFmtId="165" fontId="11" fillId="0" borderId="6" xfId="1" applyNumberFormat="1" applyFont="1" applyFill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165" fontId="3" fillId="0" borderId="0" xfId="0" applyNumberFormat="1" applyFont="1"/>
    <xf numFmtId="164" fontId="3" fillId="0" borderId="0" xfId="0" applyNumberFormat="1" applyFont="1"/>
    <xf numFmtId="0" fontId="9" fillId="0" borderId="0" xfId="0" applyFont="1"/>
    <xf numFmtId="0" fontId="5" fillId="0" borderId="0" xfId="0" applyFont="1"/>
    <xf numFmtId="166" fontId="9" fillId="0" borderId="0" xfId="0" applyNumberFormat="1" applyFont="1"/>
    <xf numFmtId="0" fontId="10" fillId="0" borderId="0" xfId="0" applyFont="1"/>
    <xf numFmtId="2" fontId="5" fillId="0" borderId="18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vertical="center"/>
    </xf>
    <xf numFmtId="0" fontId="12" fillId="0" borderId="19" xfId="0" applyFont="1" applyBorder="1" applyAlignment="1">
      <alignment horizontal="right" vertical="center"/>
    </xf>
    <xf numFmtId="2" fontId="3" fillId="0" borderId="0" xfId="0" applyNumberFormat="1" applyFont="1"/>
    <xf numFmtId="1" fontId="3" fillId="0" borderId="0" xfId="0" applyNumberFormat="1" applyFont="1"/>
    <xf numFmtId="164" fontId="3" fillId="0" borderId="0" xfId="1" applyFont="1"/>
    <xf numFmtId="167" fontId="3" fillId="0" borderId="0" xfId="0" applyNumberFormat="1" applyFont="1"/>
    <xf numFmtId="14" fontId="3" fillId="0" borderId="0" xfId="0" applyNumberFormat="1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21" fontId="13" fillId="0" borderId="0" xfId="0" applyNumberFormat="1" applyFont="1" applyAlignment="1">
      <alignment vertical="center"/>
    </xf>
    <xf numFmtId="0" fontId="13" fillId="0" borderId="20" xfId="0" applyFont="1" applyBorder="1" applyAlignment="1">
      <alignment vertical="center"/>
    </xf>
    <xf numFmtId="49" fontId="3" fillId="0" borderId="0" xfId="0" applyNumberFormat="1" applyFont="1" applyAlignment="1">
      <alignment horizontal="right"/>
    </xf>
    <xf numFmtId="0" fontId="3" fillId="3" borderId="0" xfId="0" applyFont="1" applyFill="1"/>
    <xf numFmtId="0" fontId="3" fillId="0" borderId="0" xfId="0" applyFont="1" applyAlignment="1">
      <alignment horizontal="center"/>
    </xf>
    <xf numFmtId="16" fontId="3" fillId="0" borderId="0" xfId="0" applyNumberFormat="1" applyFont="1"/>
  </cellXfs>
  <cellStyles count="3">
    <cellStyle name="Відсотковий" xfId="2" builtinId="5"/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14</xdr:row>
      <xdr:rowOff>144780</xdr:rowOff>
    </xdr:from>
    <xdr:to>
      <xdr:col>23</xdr:col>
      <xdr:colOff>322362</xdr:colOff>
      <xdr:row>44</xdr:row>
      <xdr:rowOff>68666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7C48C5-9AE3-4FCC-A189-F7D7408D8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2200" y="4107180"/>
          <a:ext cx="5839242" cy="51816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tek-my.sharepoint.com/personal/kirichekav_dtek_com/Documents/&#1044;&#1086;&#1082;&#1091;&#1084;&#1077;&#1085;&#1090;&#1080;/&#1052;&#1072;&#1096;&#1080;&#1085;&#1072;/9145/2025-05/&#1040;&#1056;9145&#1050;&#1057;%20&#1054;&#1090;&#1095;&#1077;&#1090;%20&#1087;&#1086;%20&#1073;&#1077;&#1085;&#1079;&#1080;&#1085;&#1091;%2005.2025_.xlsx" TargetMode="External"/><Relationship Id="rId1" Type="http://schemas.openxmlformats.org/officeDocument/2006/relationships/externalLinkPath" Target="&#1040;&#1056;9145&#1050;&#1057;%20&#1054;&#1090;&#1095;&#1077;&#1090;%20&#1087;&#1086;%20&#1073;&#1077;&#1085;&#1079;&#1080;&#1085;&#1091;%2005.2025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.23"/>
      <sheetName val="Лист1"/>
      <sheetName val="02.23"/>
      <sheetName val="03.23"/>
      <sheetName val="04.23"/>
      <sheetName val="05.23"/>
      <sheetName val="06.23 "/>
      <sheetName val="07.23"/>
      <sheetName val="08.23 "/>
      <sheetName val="09.23"/>
      <sheetName val="10.23"/>
      <sheetName val="11.23"/>
      <sheetName val="12.23 "/>
      <sheetName val="01.24"/>
      <sheetName val="02.24"/>
      <sheetName val="03.24"/>
      <sheetName val="04.24"/>
      <sheetName val="05.25"/>
      <sheetName val="04.25"/>
      <sheetName val="03.25"/>
      <sheetName val="02.25"/>
      <sheetName val="01.25"/>
      <sheetName val="05.24"/>
      <sheetName val="06.24"/>
      <sheetName val="07.24 "/>
      <sheetName val="08.24 "/>
      <sheetName val="09.24"/>
      <sheetName val="11.24"/>
      <sheetName val="12.24 "/>
      <sheetName val="ремон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J1">
            <v>353507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D793-BA92-4CDC-AF68-482DCE89262C}">
  <sheetPr>
    <pageSetUpPr fitToPage="1"/>
  </sheetPr>
  <dimension ref="A1:P31"/>
  <sheetViews>
    <sheetView tabSelected="1" view="pageBreakPreview" zoomScaleNormal="70" zoomScaleSheetLayoutView="100" workbookViewId="0">
      <selection activeCell="D7" sqref="D7:D8"/>
    </sheetView>
  </sheetViews>
  <sheetFormatPr defaultColWidth="8.5546875" defaultRowHeight="13.8" x14ac:dyDescent="0.25"/>
  <cols>
    <col min="1" max="1" width="19.5546875" style="2" customWidth="1"/>
    <col min="2" max="2" width="77.5546875" style="2" customWidth="1"/>
    <col min="3" max="3" width="16.21875" style="2" customWidth="1"/>
    <col min="4" max="4" width="15.44140625" style="2" customWidth="1"/>
    <col min="5" max="5" width="13.5546875" style="2" customWidth="1"/>
    <col min="6" max="6" width="13.44140625" style="2" customWidth="1"/>
    <col min="7" max="7" width="12.77734375" style="2" customWidth="1"/>
    <col min="8" max="8" width="14.44140625" style="2" customWidth="1"/>
    <col min="9" max="9" width="14" style="2" customWidth="1"/>
    <col min="10" max="10" width="23.44140625" style="2" customWidth="1"/>
    <col min="11" max="11" width="11.5546875" style="2" bestFit="1" customWidth="1"/>
    <col min="12" max="12" width="22.44140625" style="2" customWidth="1"/>
    <col min="13" max="13" width="19.109375" style="2" customWidth="1"/>
    <col min="14" max="16384" width="8.5546875" style="2"/>
  </cols>
  <sheetData>
    <row r="1" spans="1:16" ht="21.6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6" ht="18" x14ac:dyDescent="0.35">
      <c r="A2" s="3" t="s">
        <v>1</v>
      </c>
      <c r="B2" s="3"/>
      <c r="C2" s="3"/>
      <c r="D2" s="4" t="s">
        <v>2</v>
      </c>
      <c r="E2" s="4"/>
      <c r="F2" s="4"/>
      <c r="G2" s="4"/>
      <c r="H2" s="4"/>
      <c r="I2" s="4"/>
    </row>
    <row r="3" spans="1:16" ht="18.600000000000001" thickBot="1" x14ac:dyDescent="0.4">
      <c r="A3" s="5" t="s">
        <v>3</v>
      </c>
      <c r="B3" s="5"/>
      <c r="C3" s="5"/>
      <c r="D3" s="6"/>
      <c r="E3" s="6"/>
      <c r="F3" s="6"/>
      <c r="G3" s="6"/>
      <c r="H3" s="6"/>
      <c r="I3" s="6"/>
    </row>
    <row r="4" spans="1:16" s="13" customFormat="1" ht="18" x14ac:dyDescent="0.3">
      <c r="A4" s="7" t="s">
        <v>4</v>
      </c>
      <c r="B4" s="8" t="s">
        <v>5</v>
      </c>
      <c r="C4" s="9" t="s">
        <v>6</v>
      </c>
      <c r="D4" s="9"/>
      <c r="E4" s="10" t="s">
        <v>7</v>
      </c>
      <c r="F4" s="9" t="s">
        <v>8</v>
      </c>
      <c r="G4" s="9"/>
      <c r="H4" s="9" t="s">
        <v>9</v>
      </c>
      <c r="I4" s="11"/>
      <c r="J4" s="12"/>
    </row>
    <row r="5" spans="1:16" s="13" customFormat="1" ht="18" x14ac:dyDescent="0.3">
      <c r="A5" s="14"/>
      <c r="B5" s="15"/>
      <c r="C5" s="16" t="s">
        <v>10</v>
      </c>
      <c r="D5" s="16" t="s">
        <v>11</v>
      </c>
      <c r="E5" s="17"/>
      <c r="F5" s="16" t="s">
        <v>12</v>
      </c>
      <c r="G5" s="16" t="s">
        <v>13</v>
      </c>
      <c r="H5" s="16" t="s">
        <v>14</v>
      </c>
      <c r="I5" s="18"/>
      <c r="J5" s="12"/>
      <c r="M5" s="13" t="s">
        <v>15</v>
      </c>
    </row>
    <row r="6" spans="1:16" ht="18" customHeight="1" thickBot="1" x14ac:dyDescent="0.4">
      <c r="A6" s="19"/>
      <c r="B6" s="20" t="s">
        <v>16</v>
      </c>
      <c r="C6" s="21">
        <f>C7</f>
        <v>370717</v>
      </c>
      <c r="D6" s="22"/>
      <c r="E6" s="23"/>
      <c r="F6" s="24"/>
      <c r="G6" s="25"/>
      <c r="H6" s="25"/>
      <c r="I6" s="26">
        <v>55</v>
      </c>
      <c r="J6" s="27" t="s">
        <v>17</v>
      </c>
      <c r="L6" s="28">
        <f>D7-M6</f>
        <v>2409</v>
      </c>
      <c r="M6" s="29">
        <v>373427</v>
      </c>
    </row>
    <row r="7" spans="1:16" ht="18" x14ac:dyDescent="0.35">
      <c r="A7" s="30" t="s">
        <v>18</v>
      </c>
      <c r="B7" s="31" t="s">
        <v>19</v>
      </c>
      <c r="C7" s="32">
        <v>370717</v>
      </c>
      <c r="D7" s="32">
        <v>375836</v>
      </c>
      <c r="E7" s="33">
        <f>D7-C7</f>
        <v>5119</v>
      </c>
      <c r="F7" s="34">
        <f>E7*7.3/100</f>
        <v>373.68699999999995</v>
      </c>
      <c r="G7" s="35">
        <v>434.64</v>
      </c>
      <c r="H7" s="36">
        <f>H31</f>
        <v>413.64</v>
      </c>
      <c r="I7" s="37"/>
      <c r="J7" s="38" t="s">
        <v>20</v>
      </c>
      <c r="L7" s="28">
        <f>D7-[1]ремонт!J1</f>
        <v>22329</v>
      </c>
      <c r="M7" s="39"/>
    </row>
    <row r="8" spans="1:16" ht="38.25" customHeight="1" x14ac:dyDescent="0.35">
      <c r="A8" s="40"/>
      <c r="B8" s="41"/>
      <c r="C8" s="42"/>
      <c r="D8" s="42"/>
      <c r="E8" s="43"/>
      <c r="F8" s="44"/>
      <c r="G8" s="45"/>
      <c r="H8" s="36"/>
      <c r="I8" s="46"/>
      <c r="J8" s="38" t="s">
        <v>21</v>
      </c>
      <c r="L8" s="28">
        <f>D7-[1]ремонт!J1</f>
        <v>22329</v>
      </c>
    </row>
    <row r="9" spans="1:16" ht="30" customHeight="1" thickBot="1" x14ac:dyDescent="0.4">
      <c r="A9" s="47"/>
      <c r="B9" s="48" t="s">
        <v>22</v>
      </c>
      <c r="C9" s="49"/>
      <c r="D9" s="49"/>
      <c r="E9" s="50">
        <f>E7</f>
        <v>5119</v>
      </c>
      <c r="F9" s="51">
        <f>SUM(F7:F8)</f>
        <v>373.68699999999995</v>
      </c>
      <c r="G9" s="51">
        <f>G7</f>
        <v>434.64</v>
      </c>
      <c r="H9" s="52">
        <f>SUM(H7:H8)</f>
        <v>413.64</v>
      </c>
      <c r="I9" s="53"/>
      <c r="J9" s="38" t="s">
        <v>23</v>
      </c>
      <c r="L9" s="28">
        <f>D7-M6</f>
        <v>2409</v>
      </c>
      <c r="M9" s="54">
        <v>373427</v>
      </c>
      <c r="O9" s="36">
        <f>G7/E7*100</f>
        <v>8.4907208439148274</v>
      </c>
      <c r="P9" s="55">
        <f>G7/E7*100</f>
        <v>8.4907208439148274</v>
      </c>
    </row>
    <row r="10" spans="1:16" ht="18" x14ac:dyDescent="0.35">
      <c r="A10" s="56"/>
      <c r="B10" s="57"/>
      <c r="C10" s="56"/>
      <c r="D10" s="56"/>
      <c r="E10" s="56"/>
      <c r="F10" s="58"/>
      <c r="G10" s="59"/>
      <c r="H10" s="56"/>
      <c r="I10" s="60"/>
      <c r="J10" s="56"/>
      <c r="O10" s="36"/>
    </row>
    <row r="11" spans="1:16" ht="46.5" customHeight="1" thickBot="1" x14ac:dyDescent="0.3">
      <c r="A11" s="61"/>
      <c r="B11" s="61"/>
      <c r="C11" s="61"/>
      <c r="D11" s="61"/>
      <c r="E11" s="61"/>
      <c r="F11" s="62" t="s">
        <v>24</v>
      </c>
      <c r="G11" s="62"/>
      <c r="H11" s="63"/>
      <c r="I11" s="26">
        <f>I6+H9-G9</f>
        <v>34</v>
      </c>
      <c r="J11" s="64">
        <f>I11-28</f>
        <v>6</v>
      </c>
    </row>
    <row r="12" spans="1:16" ht="18" x14ac:dyDescent="0.35">
      <c r="C12" s="65"/>
      <c r="D12" s="65"/>
      <c r="E12" s="65"/>
      <c r="G12" s="66"/>
      <c r="I12" s="64"/>
      <c r="J12" s="56"/>
    </row>
    <row r="13" spans="1:16" ht="18" x14ac:dyDescent="0.35">
      <c r="B13" s="57" t="s">
        <v>25</v>
      </c>
      <c r="D13" s="65"/>
      <c r="E13" s="67"/>
      <c r="J13" s="56"/>
    </row>
    <row r="14" spans="1:16" x14ac:dyDescent="0.25">
      <c r="B14" s="68"/>
      <c r="D14" s="69"/>
      <c r="E14" s="70"/>
      <c r="G14" s="70"/>
      <c r="H14" s="71"/>
      <c r="I14" s="70"/>
      <c r="J14" s="72" t="s">
        <v>26</v>
      </c>
      <c r="K14" s="72" t="s">
        <v>27</v>
      </c>
      <c r="L14" s="72" t="s">
        <v>28</v>
      </c>
      <c r="M14" s="70" t="s">
        <v>29</v>
      </c>
    </row>
    <row r="15" spans="1:16" x14ac:dyDescent="0.25">
      <c r="A15" s="2" t="s">
        <v>30</v>
      </c>
      <c r="E15" s="54">
        <f>C7</f>
        <v>370717</v>
      </c>
    </row>
    <row r="16" spans="1:16" x14ac:dyDescent="0.25">
      <c r="A16" s="64" t="s">
        <v>31</v>
      </c>
      <c r="B16" s="73" t="s">
        <v>32</v>
      </c>
      <c r="C16" s="2">
        <f>SUM(H16:H21)</f>
        <v>151.63999999999999</v>
      </c>
      <c r="D16" s="2">
        <f>ROUND(C16/0.073,0)-240</f>
        <v>1837</v>
      </c>
      <c r="E16" s="54">
        <f>E15+D16</f>
        <v>372554</v>
      </c>
      <c r="F16" s="68">
        <v>45782</v>
      </c>
      <c r="H16" s="74">
        <v>20</v>
      </c>
    </row>
    <row r="17" spans="1:9" x14ac:dyDescent="0.25">
      <c r="A17" s="2" t="s">
        <v>33</v>
      </c>
      <c r="B17" s="73" t="s">
        <v>34</v>
      </c>
      <c r="C17" s="2">
        <f>SUM(H22:H23)</f>
        <v>55</v>
      </c>
      <c r="D17" s="2">
        <f>ROUND(C17/0.073,0)-80</f>
        <v>673</v>
      </c>
      <c r="E17" s="54">
        <f t="shared" ref="E17:E19" si="0">E16+D17</f>
        <v>373227</v>
      </c>
      <c r="F17" s="68">
        <f>F16</f>
        <v>45782</v>
      </c>
      <c r="H17" s="74">
        <v>15</v>
      </c>
    </row>
    <row r="18" spans="1:9" x14ac:dyDescent="0.25">
      <c r="A18" s="75"/>
      <c r="B18" s="73" t="s">
        <v>35</v>
      </c>
      <c r="C18" s="2">
        <f>D18*0.073</f>
        <v>4.0880000000000001</v>
      </c>
      <c r="D18" s="2">
        <v>56</v>
      </c>
      <c r="E18" s="54">
        <f t="shared" si="0"/>
        <v>373283</v>
      </c>
      <c r="F18" s="68">
        <f>F17+2</f>
        <v>45784</v>
      </c>
      <c r="H18" s="74">
        <v>25</v>
      </c>
    </row>
    <row r="19" spans="1:9" x14ac:dyDescent="0.25">
      <c r="A19" s="75"/>
      <c r="B19" s="73" t="s">
        <v>36</v>
      </c>
      <c r="C19" s="2">
        <f>SUM(H24:H30)</f>
        <v>207</v>
      </c>
      <c r="D19" s="2">
        <f>ROUND(C19/0.073,0)-227-56</f>
        <v>2553</v>
      </c>
      <c r="E19" s="54">
        <f t="shared" si="0"/>
        <v>375836</v>
      </c>
      <c r="F19" s="68">
        <f>F18</f>
        <v>45784</v>
      </c>
      <c r="H19" s="74">
        <v>40</v>
      </c>
    </row>
    <row r="20" spans="1:9" x14ac:dyDescent="0.25">
      <c r="A20" s="75"/>
      <c r="B20" s="76"/>
      <c r="F20" s="68">
        <f>F19+1</f>
        <v>45785</v>
      </c>
      <c r="H20" s="74">
        <f>23+I20</f>
        <v>21.64</v>
      </c>
      <c r="I20" s="2">
        <v>-1.36</v>
      </c>
    </row>
    <row r="21" spans="1:9" x14ac:dyDescent="0.25">
      <c r="A21" s="75"/>
      <c r="F21" s="68">
        <f>F20+1</f>
        <v>45786</v>
      </c>
      <c r="H21" s="74">
        <v>30</v>
      </c>
    </row>
    <row r="22" spans="1:9" x14ac:dyDescent="0.25">
      <c r="A22" s="75"/>
      <c r="F22" s="68">
        <v>45789</v>
      </c>
      <c r="H22" s="74">
        <v>35</v>
      </c>
    </row>
    <row r="23" spans="1:9" x14ac:dyDescent="0.25">
      <c r="A23" s="75"/>
      <c r="F23" s="68">
        <v>45792</v>
      </c>
      <c r="H23" s="74">
        <v>20</v>
      </c>
    </row>
    <row r="24" spans="1:9" x14ac:dyDescent="0.25">
      <c r="A24" s="75"/>
      <c r="F24" s="68">
        <v>45803</v>
      </c>
      <c r="H24" s="2">
        <v>40</v>
      </c>
    </row>
    <row r="25" spans="1:9" x14ac:dyDescent="0.25">
      <c r="A25" s="75"/>
      <c r="F25" s="68">
        <v>45803</v>
      </c>
      <c r="H25" s="2">
        <v>25</v>
      </c>
    </row>
    <row r="26" spans="1:9" x14ac:dyDescent="0.25">
      <c r="A26" s="75"/>
      <c r="F26" s="68">
        <v>45805</v>
      </c>
      <c r="H26" s="2">
        <v>25</v>
      </c>
    </row>
    <row r="27" spans="1:9" x14ac:dyDescent="0.25">
      <c r="A27" s="75"/>
      <c r="F27" s="68">
        <v>45806</v>
      </c>
      <c r="H27" s="2">
        <v>30</v>
      </c>
    </row>
    <row r="28" spans="1:9" x14ac:dyDescent="0.25">
      <c r="A28" s="75"/>
      <c r="F28" s="68">
        <v>45806</v>
      </c>
      <c r="H28" s="2">
        <v>30</v>
      </c>
    </row>
    <row r="29" spans="1:9" x14ac:dyDescent="0.25">
      <c r="A29" s="75"/>
      <c r="F29" s="68">
        <v>45807</v>
      </c>
      <c r="H29" s="2">
        <v>27</v>
      </c>
    </row>
    <row r="30" spans="1:9" x14ac:dyDescent="0.25">
      <c r="F30" s="68">
        <v>45807</v>
      </c>
      <c r="H30" s="2">
        <v>30</v>
      </c>
    </row>
    <row r="31" spans="1:9" x14ac:dyDescent="0.25">
      <c r="H31" s="2">
        <f>SUM(H16:H30)</f>
        <v>413.64</v>
      </c>
    </row>
  </sheetData>
  <mergeCells count="19">
    <mergeCell ref="G7:G8"/>
    <mergeCell ref="H7:H8"/>
    <mergeCell ref="I7:I8"/>
    <mergeCell ref="O9:O10"/>
    <mergeCell ref="A11:E11"/>
    <mergeCell ref="F11:H11"/>
    <mergeCell ref="A7:A8"/>
    <mergeCell ref="B7:B8"/>
    <mergeCell ref="C7:C8"/>
    <mergeCell ref="D7:D8"/>
    <mergeCell ref="E7:E8"/>
    <mergeCell ref="F7:F8"/>
    <mergeCell ref="A1:I1"/>
    <mergeCell ref="A2:C2"/>
    <mergeCell ref="D2:I2"/>
    <mergeCell ref="C4:D4"/>
    <mergeCell ref="E4:E5"/>
    <mergeCell ref="F4:G4"/>
    <mergeCell ref="H4:I4"/>
  </mergeCells>
  <pageMargins left="0.7" right="0.7" top="0.75" bottom="0.75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05.25</vt:lpstr>
      <vt:lpstr>'05.25'!Область_друку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Kyrychek Oleksii</dc:creator>
  <cp:lastModifiedBy>Kyrychek Oleksii</cp:lastModifiedBy>
  <dcterms:created xsi:type="dcterms:W3CDTF">2025-06-05T08:17:40Z</dcterms:created>
  <dcterms:modified xsi:type="dcterms:W3CDTF">2025-06-05T08:18:14Z</dcterms:modified>
</cp:coreProperties>
</file>