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" sheetId="1" r:id="rId4"/>
    <sheet state="visible" name="Events" sheetId="2" r:id="rId5"/>
    <sheet state="visible" name="EventsTime_Weekdays_Daylight" sheetId="3" r:id="rId6"/>
    <sheet state="visible" name="EventsTime_Weekdays_Evening" sheetId="4" r:id="rId7"/>
    <sheet state="visible" name="EventsTime_WeekendAndHolidays" sheetId="5" r:id="rId8"/>
    <sheet state="visible" name="Holidays" sheetId="6" r:id="rId9"/>
    <sheet state="visible" name="Tariff" sheetId="7" r:id="rId10"/>
    <sheet state="visible" name="Sellings" sheetId="8" r:id="rId11"/>
    <sheet state="visible" name="BuyTickets" sheetId="9" r:id="rId12"/>
  </sheets>
  <definedNames/>
  <calcPr/>
</workbook>
</file>

<file path=xl/sharedStrings.xml><?xml version="1.0" encoding="utf-8"?>
<sst xmlns="http://schemas.openxmlformats.org/spreadsheetml/2006/main" count="314" uniqueCount="125">
  <si>
    <t>Time 1</t>
  </si>
  <si>
    <t>Venue Name</t>
  </si>
  <si>
    <t>Product name</t>
  </si>
  <si>
    <t>Time 2</t>
  </si>
  <si>
    <t>Time 3</t>
  </si>
  <si>
    <t>Time 4</t>
  </si>
  <si>
    <t>Start scanning on</t>
  </si>
  <si>
    <t>End scanning on</t>
  </si>
  <si>
    <t>Release date</t>
  </si>
  <si>
    <t>Tour pediod from</t>
  </si>
  <si>
    <t>Tour pediod to</t>
  </si>
  <si>
    <t>Start selling on</t>
  </si>
  <si>
    <t>End selling on</t>
  </si>
  <si>
    <t>Period from</t>
  </si>
  <si>
    <t>Seat Type</t>
  </si>
  <si>
    <t>Price</t>
  </si>
  <si>
    <t>Stock</t>
  </si>
  <si>
    <t>Period From</t>
  </si>
  <si>
    <t>Period To</t>
  </si>
  <si>
    <t>00</t>
  </si>
  <si>
    <t>Automation Venue</t>
  </si>
  <si>
    <t>Current Date</t>
  </si>
  <si>
    <t>Current Time</t>
  </si>
  <si>
    <t>First day of current month</t>
  </si>
  <si>
    <t>Last day of current month</t>
  </si>
  <si>
    <t>30</t>
  </si>
  <si>
    <t>Business logic</t>
  </si>
  <si>
    <t>Start scanning on &lt; End scanning on</t>
  </si>
  <si>
    <t xml:space="preserve">A date that the product can be ordered </t>
  </si>
  <si>
    <t>Tour period from &lt; Tour period to</t>
  </si>
  <si>
    <t>Start selling on &lt; End selling on</t>
  </si>
  <si>
    <t>This is redundant field, clone from another project, no use</t>
  </si>
  <si>
    <t>Mm/dd</t>
  </si>
  <si>
    <t>Holidays name</t>
  </si>
  <si>
    <t>Example</t>
  </si>
  <si>
    <t>Japanese New Year</t>
  </si>
  <si>
    <t>Weekday</t>
  </si>
  <si>
    <t>Coming of Age Day</t>
  </si>
  <si>
    <t>National Foundation Day</t>
  </si>
  <si>
    <t>Position</t>
  </si>
  <si>
    <t>Vernal Equinox Day</t>
  </si>
  <si>
    <t>Selling Name</t>
  </si>
  <si>
    <t>Pricing_Weekdays_Daylight</t>
  </si>
  <si>
    <t>Language</t>
  </si>
  <si>
    <t>Pricing_Weekdays_Evening</t>
  </si>
  <si>
    <t>Shōwa Day</t>
  </si>
  <si>
    <t>Pricing_WeekendAndHolidays</t>
  </si>
  <si>
    <t>Start Selling Date</t>
  </si>
  <si>
    <t>SSD_Hour</t>
  </si>
  <si>
    <t>SSD_Minute</t>
  </si>
  <si>
    <t>Accension of the New Emperor</t>
  </si>
  <si>
    <t>End Selling Date</t>
  </si>
  <si>
    <t>ESD_Hour</t>
  </si>
  <si>
    <t>ESD_Minute</t>
  </si>
  <si>
    <t>Selling Name Japan</t>
  </si>
  <si>
    <t>Sales period</t>
  </si>
  <si>
    <t>10:00 - 11:00</t>
  </si>
  <si>
    <t>Coronation Day in Japan</t>
  </si>
  <si>
    <t>Constitution Memorial Day</t>
  </si>
  <si>
    <t>11:00 - 12:00</t>
  </si>
  <si>
    <t>12:00 - 13:00</t>
  </si>
  <si>
    <t>13:00 - 14:00</t>
  </si>
  <si>
    <t>Greenery Day</t>
  </si>
  <si>
    <t>14:00 - 15:00</t>
  </si>
  <si>
    <t>Adults (Advance)</t>
  </si>
  <si>
    <t>Children's Day</t>
  </si>
  <si>
    <t>15:00 - 16:00</t>
  </si>
  <si>
    <t>16:00 - 17:00</t>
  </si>
  <si>
    <t>Marine Day</t>
  </si>
  <si>
    <t>17:00 - 18:00</t>
  </si>
  <si>
    <t>18:00 - 19:00</t>
  </si>
  <si>
    <t>19:00 - 20:00</t>
  </si>
  <si>
    <t>Mountain Day</t>
  </si>
  <si>
    <t>20:00 - 20:30</t>
  </si>
  <si>
    <t>大人（前売）</t>
  </si>
  <si>
    <t>Respect for the Aged Day</t>
  </si>
  <si>
    <t>Autumnal Equinox Day</t>
  </si>
  <si>
    <t>Japanese</t>
  </si>
  <si>
    <t>Health and Sports Day</t>
  </si>
  <si>
    <t>Enthronement ceremony</t>
  </si>
  <si>
    <t>to 1 day before the day 23:59</t>
  </si>
  <si>
    <t>Culture Day</t>
  </si>
  <si>
    <t>Labor Thanksgiving Day</t>
  </si>
  <si>
    <t>High school and university students (Advance)</t>
  </si>
  <si>
    <t>高校・大学生（前売）</t>
  </si>
  <si>
    <t>Elementary and junior high school students (Advance)</t>
  </si>
  <si>
    <t>小学・中学生（前売）</t>
  </si>
  <si>
    <t>Adults (Same-day)</t>
  </si>
  <si>
    <t>大人（当日）</t>
  </si>
  <si>
    <t>from 0 day before the day 00:00 to 60 min after the event start(From)</t>
  </si>
  <si>
    <t>High school and university students (Same-day)</t>
  </si>
  <si>
    <t>高校・大学生（当日）</t>
  </si>
  <si>
    <t>Elementary and junior high school students (Same-day)</t>
  </si>
  <si>
    <t>小学・中学生（当日）</t>
  </si>
  <si>
    <t>English</t>
  </si>
  <si>
    <t>Date</t>
  </si>
  <si>
    <t>Time</t>
  </si>
  <si>
    <t>OrderStatus</t>
  </si>
  <si>
    <t>Selling</t>
  </si>
  <si>
    <t>isWeekday</t>
  </si>
  <si>
    <t>isHoliday</t>
  </si>
  <si>
    <t>Ordered</t>
  </si>
  <si>
    <t>Adult</t>
  </si>
  <si>
    <t>Sat, Sun and Holidays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</si>
  <si>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</si>
  <si>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</si>
  <si>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</si>
  <si>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</si>
  <si>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</si>
  <si>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</si>
  <si>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</si>
  <si>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</si>
  <si>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</si>
  <si>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</si>
  <si>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20:00-20:30</t>
  </si>
  <si>
    <t>Student</t>
  </si>
  <si>
    <t>Ordered（Do not use）</t>
  </si>
  <si>
    <t>Junior</t>
  </si>
  <si>
    <t>BO Completed</t>
  </si>
  <si>
    <t>Declined（Do not use）</t>
  </si>
  <si>
    <t>Canceled</t>
  </si>
  <si>
    <t>Failed（Do not use）</t>
  </si>
  <si>
    <t>Backordered</t>
  </si>
  <si>
    <t>List sent</t>
  </si>
  <si>
    <t>Admission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</si>
</sst>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yy"/>
    <numFmt numFmtId="165" formatCode="mm&quot;/&quot;dd&quot;/&quot;yyyy"/>
    <numFmt numFmtId="166" formatCode="m&quot;/&quot;dd&quot;/&quot;yyyy"/>
    <numFmt numFmtId="167" formatCode="ddd, mmm d, yyyy"/>
    <numFmt numFmtId="168" formatCode="ddd, mmmm d, yyyy"/>
    <numFmt numFmtId="169" formatCode="[$¥]#,##0"/>
    <numFmt numFmtId="170" formatCode="m/d/yyyy h:mm:ss"/>
  </numFmts>
  <fonts count="7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theme="5"/>
      <name val="Arial"/>
    </font>
    <font>
      <sz val="12.0"/>
      <color rgb="FF000000"/>
      <name val="Arial"/>
    </font>
    <font>
      <b/>
      <sz val="16.0"/>
      <color theme="1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4" xfId="0" applyFont="1" applyNumberFormat="1"/>
    <xf borderId="0" fillId="0" fontId="3" numFmtId="0" xfId="0" applyAlignment="1" applyFont="1">
      <alignment readingOrder="0"/>
    </xf>
    <xf borderId="0" fillId="3" fontId="4" numFmtId="167" xfId="0" applyAlignment="1" applyFill="1" applyFont="1" applyNumberFormat="1">
      <alignment horizontal="right" readingOrder="0"/>
    </xf>
    <xf borderId="1" fillId="0" fontId="5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3" fontId="4" numFmtId="168" xfId="0" applyAlignment="1" applyFont="1" applyNumberFormat="1">
      <alignment horizontal="right" readingOrder="0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169" xfId="0" applyAlignment="1" applyFill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4" fontId="2" numFmtId="169" xfId="0" applyAlignment="1" applyFont="1" applyNumberFormat="1">
      <alignment horizontal="right" vertical="bottom"/>
    </xf>
    <xf borderId="0" fillId="5" fontId="2" numFmtId="169" xfId="0" applyAlignment="1" applyFill="1" applyFont="1" applyNumberFormat="1">
      <alignment horizontal="right" vertical="bottom"/>
    </xf>
    <xf borderId="0" fillId="6" fontId="2" numFmtId="169" xfId="0" applyAlignment="1" applyFill="1" applyFont="1" applyNumberFormat="1">
      <alignment vertical="bottom"/>
    </xf>
    <xf borderId="0" fillId="6" fontId="2" numFmtId="169" xfId="0" applyAlignment="1" applyFont="1" applyNumberFormat="1">
      <alignment horizontal="right" vertical="bottom"/>
    </xf>
    <xf borderId="0" fillId="7" fontId="2" numFmtId="169" xfId="0" applyAlignment="1" applyFill="1" applyFont="1" applyNumberFormat="1">
      <alignment horizontal="right" vertical="bottom"/>
    </xf>
    <xf borderId="1" fillId="6" fontId="2" numFmtId="169" xfId="0" applyAlignment="1" applyBorder="1" applyFont="1" applyNumberFormat="1">
      <alignment vertical="bottom"/>
    </xf>
    <xf borderId="0" fillId="0" fontId="6" numFmtId="0" xfId="0" applyAlignment="1" applyFont="1">
      <alignment horizontal="left"/>
    </xf>
    <xf borderId="1" fillId="6" fontId="2" numFmtId="169" xfId="0" applyAlignment="1" applyBorder="1" applyFont="1" applyNumberFormat="1">
      <alignment horizontal="right" vertical="bottom"/>
    </xf>
    <xf borderId="1" fillId="7" fontId="2" numFmtId="169" xfId="0" applyAlignment="1" applyBorder="1" applyFont="1" applyNumberFormat="1">
      <alignment horizontal="right" vertical="bottom"/>
    </xf>
    <xf borderId="0" fillId="8" fontId="2" numFmtId="169" xfId="0" applyAlignment="1" applyFill="1" applyFont="1" applyNumberFormat="1">
      <alignment vertical="bottom"/>
    </xf>
    <xf borderId="0" fillId="0" fontId="2" numFmtId="170" xfId="0" applyFont="1" applyNumberFormat="1"/>
    <xf borderId="0" fillId="8" fontId="2" numFmtId="169" xfId="0" applyAlignment="1" applyFont="1" applyNumberFormat="1">
      <alignment horizontal="right" vertical="bottom"/>
    </xf>
    <xf borderId="0" fillId="9" fontId="2" numFmtId="169" xfId="0" applyAlignment="1" applyFill="1" applyFont="1" applyNumberFormat="1">
      <alignment vertical="bottom"/>
    </xf>
    <xf borderId="0" fillId="9" fontId="2" numFmtId="169" xfId="0" applyAlignment="1" applyFont="1" applyNumberFormat="1">
      <alignment horizontal="right" vertical="bottom"/>
    </xf>
    <xf borderId="1" fillId="9" fontId="2" numFmtId="169" xfId="0" applyAlignment="1" applyBorder="1" applyFont="1" applyNumberFormat="1">
      <alignment vertical="bottom"/>
    </xf>
    <xf borderId="1" fillId="9" fontId="2" numFmtId="169" xfId="0" applyAlignment="1" applyBorder="1" applyFont="1" applyNumberFormat="1">
      <alignment horizontal="right" vertical="bottom"/>
    </xf>
    <xf borderId="1" fillId="10" fontId="2" numFmtId="0" xfId="0" applyAlignment="1" applyBorder="1" applyFill="1" applyFont="1">
      <alignment readingOrder="0" vertical="bottom"/>
    </xf>
    <xf borderId="0" fillId="10" fontId="2" numFmtId="0" xfId="0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16.86"/>
    <col customWidth="1" min="3" max="3" width="16.14"/>
    <col customWidth="1" min="4" max="4" width="12.43"/>
    <col customWidth="1" min="5" max="5" width="16.43"/>
    <col customWidth="1" min="6" max="6" width="14.0"/>
    <col customWidth="1" min="7" max="7" width="14.57"/>
    <col customWidth="1" min="8" max="8" width="13.86"/>
  </cols>
  <sheetData>
    <row r="1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CONCATENATE("Automation", " ",B5," ",B6)</f>
        <v>Automation 11/12/2019 14:18:03</v>
      </c>
      <c r="B2" s="3" t="str">
        <f>B7</f>
        <v>11/01/2019</v>
      </c>
      <c r="C2" s="3" t="str">
        <f>B8</f>
        <v>11/30/2019</v>
      </c>
      <c r="D2" s="7" t="str">
        <f>B7</f>
        <v>11/01/2019</v>
      </c>
      <c r="E2" s="8" t="str">
        <f>B7</f>
        <v>11/01/2019</v>
      </c>
      <c r="F2" s="8" t="str">
        <f>B8</f>
        <v>11/30/2019</v>
      </c>
      <c r="G2" s="8" t="str">
        <f>B7</f>
        <v>11/01/2019</v>
      </c>
      <c r="H2" s="8" t="str">
        <f>B8</f>
        <v>11/30/2019</v>
      </c>
      <c r="I2" s="8" t="str">
        <f>B7</f>
        <v>11/01/2019</v>
      </c>
    </row>
    <row r="5">
      <c r="A5" s="3" t="s">
        <v>21</v>
      </c>
      <c r="B5" s="9" t="str">
        <f>Text(now(), "mm/dd/yyyy")</f>
        <v>11/12/2019</v>
      </c>
    </row>
    <row r="6">
      <c r="A6" s="3" t="s">
        <v>22</v>
      </c>
      <c r="B6" s="5" t="str">
        <f>TEXT(NOW(),"HH:mm:ss")</f>
        <v>14:18:03</v>
      </c>
    </row>
    <row r="7">
      <c r="A7" s="3" t="s">
        <v>23</v>
      </c>
      <c r="B7" s="5" t="str">
        <f>Text(eomonth(today(),-1)+1, "mm/dd/yyyy")</f>
        <v>11/01/2019</v>
      </c>
      <c r="C7" s="10">
        <f>eomonth(today(),-1)+1</f>
        <v>43770</v>
      </c>
    </row>
    <row r="8">
      <c r="A8" s="3" t="s">
        <v>24</v>
      </c>
      <c r="B8" s="5" t="str">
        <f>Text(eomonth(today(),0), "mm/dd/yyyy")</f>
        <v>11/30/2019</v>
      </c>
      <c r="C8" s="10">
        <f>eomonth(today(),0)</f>
        <v>43799</v>
      </c>
    </row>
    <row r="10">
      <c r="A10" s="11" t="s">
        <v>26</v>
      </c>
    </row>
    <row r="11">
      <c r="A11" s="3" t="s">
        <v>27</v>
      </c>
    </row>
    <row r="12">
      <c r="A12" s="3" t="s">
        <v>8</v>
      </c>
      <c r="B12" s="3" t="s">
        <v>28</v>
      </c>
    </row>
    <row r="13">
      <c r="A13" s="3" t="s">
        <v>29</v>
      </c>
    </row>
    <row r="14">
      <c r="A14" s="3" t="s">
        <v>30</v>
      </c>
    </row>
    <row r="15">
      <c r="A15" s="3" t="s">
        <v>13</v>
      </c>
      <c r="B15" s="3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3.43"/>
    <col customWidth="1" min="3" max="3" width="5.43"/>
    <col customWidth="1" min="4" max="4" width="5.86"/>
    <col customWidth="1" min="5" max="5" width="11.43"/>
    <col customWidth="1" min="6" max="6" width="10.29"/>
  </cols>
  <sheetData>
    <row r="1">
      <c r="A1" s="1" t="s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20</v>
      </c>
      <c r="B2" s="3" t="s">
        <v>14</v>
      </c>
      <c r="C2" s="3">
        <v>1000.0</v>
      </c>
      <c r="D2" s="3">
        <v>1000.0</v>
      </c>
      <c r="E2" s="6" t="str">
        <f>Product!B7</f>
        <v>11/01/2019</v>
      </c>
      <c r="F2" s="3" t="str">
        <f>Product!B8</f>
        <v>11/30/2019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10.0</v>
      </c>
      <c r="B2" s="4" t="s">
        <v>19</v>
      </c>
      <c r="C2" s="3">
        <v>11.0</v>
      </c>
      <c r="D2" s="4" t="s">
        <v>19</v>
      </c>
    </row>
    <row r="3">
      <c r="A3" s="3">
        <v>11.0</v>
      </c>
      <c r="B3" s="4" t="s">
        <v>19</v>
      </c>
      <c r="C3" s="3">
        <v>12.0</v>
      </c>
      <c r="D3" s="4" t="s">
        <v>19</v>
      </c>
    </row>
    <row r="4">
      <c r="A4" s="3">
        <v>12.0</v>
      </c>
      <c r="B4" s="4" t="s">
        <v>19</v>
      </c>
      <c r="C4" s="3">
        <v>13.0</v>
      </c>
      <c r="D4" s="4" t="s">
        <v>19</v>
      </c>
    </row>
    <row r="5">
      <c r="A5" s="3">
        <v>13.0</v>
      </c>
      <c r="B5" s="4" t="s">
        <v>19</v>
      </c>
      <c r="C5" s="3">
        <v>14.0</v>
      </c>
      <c r="D5" s="4" t="s">
        <v>19</v>
      </c>
    </row>
    <row r="6">
      <c r="A6" s="3">
        <v>14.0</v>
      </c>
      <c r="B6" s="4" t="s">
        <v>19</v>
      </c>
      <c r="C6" s="3">
        <v>15.0</v>
      </c>
      <c r="D6" s="4" t="s">
        <v>19</v>
      </c>
    </row>
    <row r="7">
      <c r="A7" s="3">
        <v>15.0</v>
      </c>
      <c r="B7" s="4" t="s">
        <v>19</v>
      </c>
      <c r="C7" s="3">
        <v>16.0</v>
      </c>
      <c r="D7" s="4" t="s">
        <v>19</v>
      </c>
    </row>
    <row r="8">
      <c r="A8" s="3">
        <v>16.0</v>
      </c>
      <c r="B8" s="4" t="s">
        <v>19</v>
      </c>
      <c r="C8" s="3">
        <v>17.0</v>
      </c>
      <c r="D8" s="4" t="s">
        <v>19</v>
      </c>
    </row>
    <row r="9">
      <c r="A9" s="3">
        <v>17.0</v>
      </c>
      <c r="B9" s="4" t="s">
        <v>19</v>
      </c>
      <c r="C9" s="3">
        <v>18.0</v>
      </c>
      <c r="D9" s="4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5</v>
      </c>
    </row>
    <row r="2">
      <c r="A2" s="3">
        <v>18.0</v>
      </c>
      <c r="B2" s="4" t="s">
        <v>19</v>
      </c>
      <c r="C2" s="3">
        <v>19.0</v>
      </c>
      <c r="D2" s="4" t="s">
        <v>19</v>
      </c>
    </row>
    <row r="3">
      <c r="A3" s="3">
        <v>19.0</v>
      </c>
      <c r="B3" s="4" t="s">
        <v>19</v>
      </c>
      <c r="C3" s="3">
        <v>20.0</v>
      </c>
      <c r="D3" s="4" t="s">
        <v>19</v>
      </c>
    </row>
    <row r="4">
      <c r="A4" s="3">
        <v>20.0</v>
      </c>
      <c r="B4" s="4" t="s">
        <v>19</v>
      </c>
      <c r="C4" s="3">
        <v>20.0</v>
      </c>
      <c r="D4" s="4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</row>
    <row r="2">
      <c r="A2" s="3">
        <v>10.0</v>
      </c>
      <c r="B2" s="4" t="s">
        <v>19</v>
      </c>
      <c r="C2" s="3">
        <v>11.0</v>
      </c>
      <c r="D2" s="4" t="s">
        <v>19</v>
      </c>
    </row>
    <row r="3">
      <c r="A3" s="3">
        <v>11.0</v>
      </c>
      <c r="B3" s="4" t="s">
        <v>19</v>
      </c>
      <c r="C3" s="3">
        <v>12.0</v>
      </c>
      <c r="D3" s="4" t="s">
        <v>19</v>
      </c>
    </row>
    <row r="4">
      <c r="A4" s="3">
        <v>12.0</v>
      </c>
      <c r="B4" s="4" t="s">
        <v>19</v>
      </c>
      <c r="C4" s="3">
        <v>13.0</v>
      </c>
      <c r="D4" s="4" t="s">
        <v>19</v>
      </c>
    </row>
    <row r="5">
      <c r="A5" s="3">
        <v>13.0</v>
      </c>
      <c r="B5" s="4" t="s">
        <v>19</v>
      </c>
      <c r="C5" s="3">
        <v>14.0</v>
      </c>
      <c r="D5" s="4" t="s">
        <v>19</v>
      </c>
    </row>
    <row r="6">
      <c r="A6" s="3">
        <v>14.0</v>
      </c>
      <c r="B6" s="4" t="s">
        <v>19</v>
      </c>
      <c r="C6" s="3">
        <v>15.0</v>
      </c>
      <c r="D6" s="4" t="s">
        <v>19</v>
      </c>
    </row>
    <row r="7">
      <c r="A7" s="3">
        <v>15.0</v>
      </c>
      <c r="B7" s="4" t="s">
        <v>19</v>
      </c>
      <c r="C7" s="3">
        <v>16.0</v>
      </c>
      <c r="D7" s="4" t="s">
        <v>19</v>
      </c>
    </row>
    <row r="8">
      <c r="A8" s="3">
        <v>16.0</v>
      </c>
      <c r="B8" s="4" t="s">
        <v>19</v>
      </c>
      <c r="C8" s="3">
        <v>17.0</v>
      </c>
      <c r="D8" s="4" t="s">
        <v>19</v>
      </c>
    </row>
    <row r="9">
      <c r="A9" s="3">
        <v>17.0</v>
      </c>
      <c r="B9" s="4" t="s">
        <v>19</v>
      </c>
      <c r="C9" s="3">
        <v>18.0</v>
      </c>
      <c r="D9" s="4" t="s">
        <v>19</v>
      </c>
    </row>
    <row r="10">
      <c r="A10" s="3">
        <v>18.0</v>
      </c>
      <c r="B10" s="4" t="s">
        <v>19</v>
      </c>
      <c r="C10" s="3">
        <v>19.0</v>
      </c>
      <c r="D10" s="4" t="s">
        <v>19</v>
      </c>
    </row>
    <row r="11">
      <c r="A11" s="3">
        <v>19.0</v>
      </c>
      <c r="B11" s="4" t="s">
        <v>19</v>
      </c>
      <c r="C11" s="3">
        <v>20.0</v>
      </c>
      <c r="D11" s="4" t="s">
        <v>19</v>
      </c>
    </row>
    <row r="12">
      <c r="A12" s="3">
        <v>20.0</v>
      </c>
      <c r="B12" s="4" t="s">
        <v>19</v>
      </c>
      <c r="C12" s="3">
        <v>20.0</v>
      </c>
      <c r="D12" s="4" t="s">
        <v>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6.71"/>
    <col customWidth="1" min="3" max="3" width="20.0"/>
  </cols>
  <sheetData>
    <row r="1">
      <c r="A1" s="1" t="s">
        <v>32</v>
      </c>
      <c r="B1" s="1" t="s">
        <v>33</v>
      </c>
      <c r="C1" s="1" t="s">
        <v>34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 t="str">
        <f t="shared" ref="A2:A19" si="1">TEXT(C2,"mm/dd")</f>
        <v>01/01</v>
      </c>
      <c r="B2" s="3" t="s">
        <v>35</v>
      </c>
      <c r="C2" s="12">
        <v>43466.0</v>
      </c>
    </row>
    <row r="3">
      <c r="A3" s="5" t="str">
        <f t="shared" si="1"/>
        <v>01/14</v>
      </c>
      <c r="B3" s="3" t="s">
        <v>37</v>
      </c>
      <c r="C3" s="12">
        <v>43479.0</v>
      </c>
    </row>
    <row r="4">
      <c r="A4" s="5" t="str">
        <f t="shared" si="1"/>
        <v>02/11</v>
      </c>
      <c r="B4" s="3" t="s">
        <v>38</v>
      </c>
      <c r="C4" s="12">
        <v>43507.0</v>
      </c>
    </row>
    <row r="5">
      <c r="A5" s="5" t="str">
        <f t="shared" si="1"/>
        <v>03/21</v>
      </c>
      <c r="B5" s="3" t="s">
        <v>40</v>
      </c>
      <c r="C5" s="12">
        <v>43545.0</v>
      </c>
    </row>
    <row r="6">
      <c r="A6" s="5" t="str">
        <f t="shared" si="1"/>
        <v>04/29</v>
      </c>
      <c r="B6" s="3" t="s">
        <v>45</v>
      </c>
      <c r="C6" s="12">
        <v>43584.0</v>
      </c>
    </row>
    <row r="7">
      <c r="A7" s="5" t="str">
        <f t="shared" si="1"/>
        <v>05/01</v>
      </c>
      <c r="B7" s="3" t="s">
        <v>50</v>
      </c>
      <c r="C7" s="15">
        <v>43586.0</v>
      </c>
    </row>
    <row r="8">
      <c r="A8" s="5" t="str">
        <f t="shared" si="1"/>
        <v>05/01</v>
      </c>
      <c r="B8" s="3" t="s">
        <v>57</v>
      </c>
      <c r="C8" s="15">
        <v>43586.0</v>
      </c>
    </row>
    <row r="9">
      <c r="A9" s="5" t="str">
        <f t="shared" si="1"/>
        <v>05/03</v>
      </c>
      <c r="B9" s="3" t="s">
        <v>58</v>
      </c>
      <c r="C9" s="15">
        <v>43588.0</v>
      </c>
    </row>
    <row r="10">
      <c r="A10" s="5" t="str">
        <f t="shared" si="1"/>
        <v>05/04</v>
      </c>
      <c r="B10" s="3" t="s">
        <v>62</v>
      </c>
      <c r="C10" s="15">
        <v>43589.0</v>
      </c>
    </row>
    <row r="11">
      <c r="A11" s="5" t="str">
        <f t="shared" si="1"/>
        <v>05/06</v>
      </c>
      <c r="B11" s="3" t="s">
        <v>65</v>
      </c>
      <c r="C11" s="15">
        <v>43591.0</v>
      </c>
    </row>
    <row r="12">
      <c r="A12" s="5" t="str">
        <f t="shared" si="1"/>
        <v>07/15</v>
      </c>
      <c r="B12" s="3" t="s">
        <v>68</v>
      </c>
      <c r="C12" s="12">
        <v>43661.0</v>
      </c>
    </row>
    <row r="13">
      <c r="A13" s="5" t="str">
        <f t="shared" si="1"/>
        <v>08/12</v>
      </c>
      <c r="B13" s="3" t="s">
        <v>72</v>
      </c>
      <c r="C13" s="12">
        <v>43689.0</v>
      </c>
    </row>
    <row r="14">
      <c r="A14" s="5" t="str">
        <f t="shared" si="1"/>
        <v>09/16</v>
      </c>
      <c r="B14" s="3" t="s">
        <v>75</v>
      </c>
      <c r="C14" s="12">
        <v>43724.0</v>
      </c>
    </row>
    <row r="15">
      <c r="A15" s="5" t="str">
        <f t="shared" si="1"/>
        <v>09/23</v>
      </c>
      <c r="B15" s="3" t="s">
        <v>76</v>
      </c>
      <c r="C15" s="12">
        <v>43731.0</v>
      </c>
    </row>
    <row r="16">
      <c r="A16" s="5" t="str">
        <f t="shared" si="1"/>
        <v>10/14</v>
      </c>
      <c r="B16" s="3" t="s">
        <v>78</v>
      </c>
      <c r="C16" s="12">
        <v>43752.0</v>
      </c>
    </row>
    <row r="17">
      <c r="A17" s="5" t="str">
        <f t="shared" si="1"/>
        <v>10/22</v>
      </c>
      <c r="B17" s="3" t="s">
        <v>79</v>
      </c>
      <c r="C17" s="12">
        <v>43760.0</v>
      </c>
    </row>
    <row r="18">
      <c r="A18" s="5" t="str">
        <f t="shared" si="1"/>
        <v>11/04</v>
      </c>
      <c r="B18" s="3" t="s">
        <v>81</v>
      </c>
      <c r="C18" s="12">
        <v>43773.0</v>
      </c>
    </row>
    <row r="19">
      <c r="A19" s="5" t="str">
        <f t="shared" si="1"/>
        <v>11/23</v>
      </c>
      <c r="B19" s="3" t="s">
        <v>82</v>
      </c>
      <c r="C19" s="12">
        <v>43792.0</v>
      </c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86"/>
  </cols>
  <sheetData>
    <row r="1">
      <c r="A1" s="13" t="s">
        <v>36</v>
      </c>
      <c r="B1" s="14" t="s">
        <v>43</v>
      </c>
      <c r="C1" s="14" t="s">
        <v>55</v>
      </c>
      <c r="D1" s="16" t="s">
        <v>56</v>
      </c>
      <c r="E1" s="16" t="s">
        <v>59</v>
      </c>
      <c r="F1" s="16" t="s">
        <v>60</v>
      </c>
      <c r="G1" s="16" t="s">
        <v>61</v>
      </c>
      <c r="H1" s="16" t="s">
        <v>63</v>
      </c>
      <c r="I1" s="16" t="s">
        <v>66</v>
      </c>
      <c r="J1" s="16" t="s">
        <v>67</v>
      </c>
      <c r="K1" s="16" t="s">
        <v>69</v>
      </c>
      <c r="L1" s="16" t="s">
        <v>70</v>
      </c>
      <c r="M1" s="16" t="s">
        <v>71</v>
      </c>
      <c r="N1" s="16" t="s">
        <v>73</v>
      </c>
    </row>
    <row r="2">
      <c r="A2" s="18" t="s">
        <v>74</v>
      </c>
      <c r="B2" s="19" t="s">
        <v>77</v>
      </c>
      <c r="C2" s="19" t="s">
        <v>80</v>
      </c>
      <c r="D2" s="21">
        <v>1600.0</v>
      </c>
      <c r="E2" s="21">
        <v>1600.0</v>
      </c>
      <c r="F2" s="21">
        <v>1600.0</v>
      </c>
      <c r="G2" s="21">
        <v>1600.0</v>
      </c>
      <c r="H2" s="21">
        <v>1600.0</v>
      </c>
      <c r="I2" s="21">
        <v>1600.0</v>
      </c>
      <c r="J2" s="21">
        <v>1600.0</v>
      </c>
      <c r="K2" s="21">
        <v>1600.0</v>
      </c>
      <c r="L2" s="22">
        <v>1400.0</v>
      </c>
      <c r="M2" s="22">
        <v>1400.0</v>
      </c>
      <c r="N2" s="22">
        <v>1400.0</v>
      </c>
    </row>
    <row r="3">
      <c r="A3" s="18" t="s">
        <v>84</v>
      </c>
      <c r="B3" s="19" t="s">
        <v>77</v>
      </c>
      <c r="C3" s="19" t="s">
        <v>80</v>
      </c>
      <c r="D3" s="21">
        <v>1400.0</v>
      </c>
      <c r="E3" s="21">
        <v>1400.0</v>
      </c>
      <c r="F3" s="21">
        <v>1400.0</v>
      </c>
      <c r="G3" s="21">
        <v>1400.0</v>
      </c>
      <c r="H3" s="21">
        <v>1400.0</v>
      </c>
      <c r="I3" s="21">
        <v>1400.0</v>
      </c>
      <c r="J3" s="21">
        <v>1400.0</v>
      </c>
      <c r="K3" s="21">
        <v>1400.0</v>
      </c>
      <c r="L3" s="22">
        <v>1200.0</v>
      </c>
      <c r="M3" s="22">
        <v>1200.0</v>
      </c>
      <c r="N3" s="22">
        <v>1200.0</v>
      </c>
    </row>
    <row r="4">
      <c r="A4" s="18" t="s">
        <v>86</v>
      </c>
      <c r="B4" s="19" t="s">
        <v>77</v>
      </c>
      <c r="C4" s="19" t="s">
        <v>80</v>
      </c>
      <c r="D4" s="21">
        <v>1000.0</v>
      </c>
      <c r="E4" s="21">
        <v>1000.0</v>
      </c>
      <c r="F4" s="21">
        <v>1000.0</v>
      </c>
      <c r="G4" s="21">
        <v>1000.0</v>
      </c>
      <c r="H4" s="21">
        <v>1000.0</v>
      </c>
      <c r="I4" s="21">
        <v>1000.0</v>
      </c>
      <c r="J4" s="21">
        <v>1000.0</v>
      </c>
      <c r="K4" s="21">
        <v>1000.0</v>
      </c>
      <c r="L4" s="22">
        <v>1000.0</v>
      </c>
      <c r="M4" s="22">
        <v>1000.0</v>
      </c>
      <c r="N4" s="22">
        <v>1000.0</v>
      </c>
    </row>
    <row r="5">
      <c r="A5" s="18" t="s">
        <v>88</v>
      </c>
      <c r="B5" s="23" t="s">
        <v>77</v>
      </c>
      <c r="C5" s="23" t="s">
        <v>89</v>
      </c>
      <c r="D5" s="24">
        <v>1700.0</v>
      </c>
      <c r="E5" s="24">
        <v>1700.0</v>
      </c>
      <c r="F5" s="24">
        <v>1700.0</v>
      </c>
      <c r="G5" s="24">
        <v>1700.0</v>
      </c>
      <c r="H5" s="24">
        <v>1700.0</v>
      </c>
      <c r="I5" s="24">
        <v>1700.0</v>
      </c>
      <c r="J5" s="24">
        <v>1700.0</v>
      </c>
      <c r="K5" s="24">
        <v>1700.0</v>
      </c>
      <c r="L5" s="25">
        <v>1500.0</v>
      </c>
      <c r="M5" s="25">
        <v>1500.0</v>
      </c>
      <c r="N5" s="25">
        <v>1500.0</v>
      </c>
    </row>
    <row r="6">
      <c r="A6" s="18" t="s">
        <v>91</v>
      </c>
      <c r="B6" s="23" t="s">
        <v>77</v>
      </c>
      <c r="C6" s="23" t="s">
        <v>89</v>
      </c>
      <c r="D6" s="24">
        <v>1500.0</v>
      </c>
      <c r="E6" s="24">
        <v>1500.0</v>
      </c>
      <c r="F6" s="24">
        <v>1500.0</v>
      </c>
      <c r="G6" s="24">
        <v>1500.0</v>
      </c>
      <c r="H6" s="24">
        <v>1500.0</v>
      </c>
      <c r="I6" s="24">
        <v>1500.0</v>
      </c>
      <c r="J6" s="24">
        <v>1500.0</v>
      </c>
      <c r="K6" s="24">
        <v>1500.0</v>
      </c>
      <c r="L6" s="25">
        <v>1300.0</v>
      </c>
      <c r="M6" s="25">
        <v>1300.0</v>
      </c>
      <c r="N6" s="25">
        <v>1300.0</v>
      </c>
    </row>
    <row r="7">
      <c r="A7" s="18" t="s">
        <v>93</v>
      </c>
      <c r="B7" s="23" t="s">
        <v>77</v>
      </c>
      <c r="C7" s="23" t="s">
        <v>89</v>
      </c>
      <c r="D7" s="24">
        <v>1000.0</v>
      </c>
      <c r="E7" s="24">
        <v>1000.0</v>
      </c>
      <c r="F7" s="24">
        <v>1000.0</v>
      </c>
      <c r="G7" s="24">
        <v>1000.0</v>
      </c>
      <c r="H7" s="24">
        <v>1000.0</v>
      </c>
      <c r="I7" s="24">
        <v>1000.0</v>
      </c>
      <c r="J7" s="24">
        <v>1000.0</v>
      </c>
      <c r="K7" s="24">
        <v>1000.0</v>
      </c>
      <c r="L7" s="25">
        <v>1000.0</v>
      </c>
      <c r="M7" s="25">
        <v>1000.0</v>
      </c>
      <c r="N7" s="25">
        <v>1000.0</v>
      </c>
    </row>
    <row r="8">
      <c r="A8" s="18" t="s">
        <v>64</v>
      </c>
      <c r="B8" s="19" t="s">
        <v>94</v>
      </c>
      <c r="C8" s="19" t="s">
        <v>80</v>
      </c>
      <c r="D8" s="21">
        <v>1600.0</v>
      </c>
      <c r="E8" s="21">
        <v>1600.0</v>
      </c>
      <c r="F8" s="21">
        <v>1600.0</v>
      </c>
      <c r="G8" s="21">
        <v>1600.0</v>
      </c>
      <c r="H8" s="21">
        <v>1600.0</v>
      </c>
      <c r="I8" s="21">
        <v>1600.0</v>
      </c>
      <c r="J8" s="21">
        <v>1600.0</v>
      </c>
      <c r="K8" s="21">
        <v>1600.0</v>
      </c>
      <c r="L8" s="22">
        <v>1400.0</v>
      </c>
      <c r="M8" s="22">
        <v>1400.0</v>
      </c>
      <c r="N8" s="22">
        <v>1400.0</v>
      </c>
    </row>
    <row r="9">
      <c r="A9" s="18" t="s">
        <v>83</v>
      </c>
      <c r="B9" s="19" t="s">
        <v>94</v>
      </c>
      <c r="C9" s="19" t="s">
        <v>80</v>
      </c>
      <c r="D9" s="21">
        <v>1400.0</v>
      </c>
      <c r="E9" s="21">
        <v>1400.0</v>
      </c>
      <c r="F9" s="21">
        <v>1400.0</v>
      </c>
      <c r="G9" s="21">
        <v>1400.0</v>
      </c>
      <c r="H9" s="21">
        <v>1400.0</v>
      </c>
      <c r="I9" s="21">
        <v>1400.0</v>
      </c>
      <c r="J9" s="21">
        <v>1400.0</v>
      </c>
      <c r="K9" s="21">
        <v>1400.0</v>
      </c>
      <c r="L9" s="22">
        <v>1200.0</v>
      </c>
      <c r="M9" s="22">
        <v>1200.0</v>
      </c>
      <c r="N9" s="22">
        <v>1200.0</v>
      </c>
    </row>
    <row r="10">
      <c r="A10" s="18" t="s">
        <v>85</v>
      </c>
      <c r="B10" s="19" t="s">
        <v>94</v>
      </c>
      <c r="C10" s="19" t="s">
        <v>80</v>
      </c>
      <c r="D10" s="21">
        <v>1000.0</v>
      </c>
      <c r="E10" s="21">
        <v>1000.0</v>
      </c>
      <c r="F10" s="21">
        <v>1000.0</v>
      </c>
      <c r="G10" s="21">
        <v>1000.0</v>
      </c>
      <c r="H10" s="21">
        <v>1000.0</v>
      </c>
      <c r="I10" s="21">
        <v>1000.0</v>
      </c>
      <c r="J10" s="21">
        <v>1000.0</v>
      </c>
      <c r="K10" s="21">
        <v>1000.0</v>
      </c>
      <c r="L10" s="22">
        <v>1000.0</v>
      </c>
      <c r="M10" s="22">
        <v>1000.0</v>
      </c>
      <c r="N10" s="22">
        <v>1000.0</v>
      </c>
    </row>
    <row r="11">
      <c r="A11" s="18" t="s">
        <v>87</v>
      </c>
      <c r="B11" s="23" t="s">
        <v>94</v>
      </c>
      <c r="C11" s="23" t="s">
        <v>89</v>
      </c>
      <c r="D11" s="24">
        <v>1700.0</v>
      </c>
      <c r="E11" s="24">
        <v>1700.0</v>
      </c>
      <c r="F11" s="24">
        <v>1700.0</v>
      </c>
      <c r="G11" s="24">
        <v>1700.0</v>
      </c>
      <c r="H11" s="24">
        <v>1700.0</v>
      </c>
      <c r="I11" s="24">
        <v>1700.0</v>
      </c>
      <c r="J11" s="24">
        <v>1700.0</v>
      </c>
      <c r="K11" s="24">
        <v>1700.0</v>
      </c>
      <c r="L11" s="25">
        <v>1500.0</v>
      </c>
      <c r="M11" s="25">
        <v>1500.0</v>
      </c>
      <c r="N11" s="25">
        <v>1500.0</v>
      </c>
    </row>
    <row r="12">
      <c r="A12" s="18" t="s">
        <v>90</v>
      </c>
      <c r="B12" s="23" t="s">
        <v>94</v>
      </c>
      <c r="C12" s="23" t="s">
        <v>89</v>
      </c>
      <c r="D12" s="24">
        <v>1500.0</v>
      </c>
      <c r="E12" s="24">
        <v>1500.0</v>
      </c>
      <c r="F12" s="24">
        <v>1500.0</v>
      </c>
      <c r="G12" s="24">
        <v>1500.0</v>
      </c>
      <c r="H12" s="24">
        <v>1500.0</v>
      </c>
      <c r="I12" s="24">
        <v>1500.0</v>
      </c>
      <c r="J12" s="24">
        <v>1500.0</v>
      </c>
      <c r="K12" s="24">
        <v>1500.0</v>
      </c>
      <c r="L12" s="25">
        <v>1300.0</v>
      </c>
      <c r="M12" s="25">
        <v>1300.0</v>
      </c>
      <c r="N12" s="25">
        <v>1300.0</v>
      </c>
    </row>
    <row r="13">
      <c r="A13" s="14" t="s">
        <v>92</v>
      </c>
      <c r="B13" s="26" t="s">
        <v>94</v>
      </c>
      <c r="C13" s="26" t="s">
        <v>89</v>
      </c>
      <c r="D13" s="28">
        <v>1000.0</v>
      </c>
      <c r="E13" s="28">
        <v>1000.0</v>
      </c>
      <c r="F13" s="28">
        <v>1000.0</v>
      </c>
      <c r="G13" s="28">
        <v>1000.0</v>
      </c>
      <c r="H13" s="28">
        <v>1000.0</v>
      </c>
      <c r="I13" s="28">
        <v>1000.0</v>
      </c>
      <c r="J13" s="28">
        <v>1000.0</v>
      </c>
      <c r="K13" s="28">
        <v>1000.0</v>
      </c>
      <c r="L13" s="29">
        <v>1000.0</v>
      </c>
      <c r="M13" s="29">
        <v>1000.0</v>
      </c>
      <c r="N13" s="29">
        <v>1000.0</v>
      </c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3" t="s">
        <v>103</v>
      </c>
      <c r="B15" s="14" t="s">
        <v>43</v>
      </c>
      <c r="C15" s="14"/>
      <c r="D15" s="14" t="s">
        <v>104</v>
      </c>
      <c r="E15" s="14" t="s">
        <v>105</v>
      </c>
      <c r="F15" s="14" t="s">
        <v>106</v>
      </c>
      <c r="G15" s="14" t="s">
        <v>107</v>
      </c>
      <c r="H15" s="14" t="s">
        <v>108</v>
      </c>
      <c r="I15" s="14" t="s">
        <v>109</v>
      </c>
      <c r="J15" s="14" t="s">
        <v>110</v>
      </c>
      <c r="K15" s="14" t="s">
        <v>111</v>
      </c>
      <c r="L15" s="14" t="s">
        <v>112</v>
      </c>
      <c r="M15" s="14" t="s">
        <v>113</v>
      </c>
      <c r="N15" s="14" t="s">
        <v>114</v>
      </c>
    </row>
    <row r="16">
      <c r="A16" s="18" t="s">
        <v>74</v>
      </c>
      <c r="B16" s="30" t="s">
        <v>77</v>
      </c>
      <c r="C16" s="30" t="s">
        <v>80</v>
      </c>
      <c r="D16" s="32">
        <v>1900.0</v>
      </c>
      <c r="E16" s="32">
        <v>1900.0</v>
      </c>
      <c r="F16" s="32">
        <v>1900.0</v>
      </c>
      <c r="G16" s="32">
        <v>1900.0</v>
      </c>
      <c r="H16" s="32">
        <v>1900.0</v>
      </c>
      <c r="I16" s="32">
        <v>1900.0</v>
      </c>
      <c r="J16" s="32">
        <v>1900.0</v>
      </c>
      <c r="K16" s="32">
        <v>1900.0</v>
      </c>
      <c r="L16" s="32">
        <v>1900.0</v>
      </c>
      <c r="M16" s="32">
        <v>1900.0</v>
      </c>
      <c r="N16" s="32">
        <v>1900.0</v>
      </c>
    </row>
    <row r="17">
      <c r="A17" s="18" t="s">
        <v>84</v>
      </c>
      <c r="B17" s="30" t="s">
        <v>77</v>
      </c>
      <c r="C17" s="30" t="s">
        <v>80</v>
      </c>
      <c r="D17" s="32">
        <v>1700.0</v>
      </c>
      <c r="E17" s="32">
        <v>1700.0</v>
      </c>
      <c r="F17" s="32">
        <v>1700.0</v>
      </c>
      <c r="G17" s="32">
        <v>1700.0</v>
      </c>
      <c r="H17" s="32">
        <v>1700.0</v>
      </c>
      <c r="I17" s="32">
        <v>1700.0</v>
      </c>
      <c r="J17" s="32">
        <v>1700.0</v>
      </c>
      <c r="K17" s="32">
        <v>1700.0</v>
      </c>
      <c r="L17" s="32">
        <v>1700.0</v>
      </c>
      <c r="M17" s="32">
        <v>1700.0</v>
      </c>
      <c r="N17" s="32">
        <v>1700.0</v>
      </c>
    </row>
    <row r="18">
      <c r="A18" s="18" t="s">
        <v>86</v>
      </c>
      <c r="B18" s="30" t="s">
        <v>77</v>
      </c>
      <c r="C18" s="30" t="s">
        <v>80</v>
      </c>
      <c r="D18" s="32">
        <v>1000.0</v>
      </c>
      <c r="E18" s="32">
        <v>1000.0</v>
      </c>
      <c r="F18" s="32">
        <v>1000.0</v>
      </c>
      <c r="G18" s="32">
        <v>1000.0</v>
      </c>
      <c r="H18" s="32">
        <v>1000.0</v>
      </c>
      <c r="I18" s="32">
        <v>1000.0</v>
      </c>
      <c r="J18" s="32">
        <v>1000.0</v>
      </c>
      <c r="K18" s="32">
        <v>1000.0</v>
      </c>
      <c r="L18" s="32">
        <v>1000.0</v>
      </c>
      <c r="M18" s="32">
        <v>1000.0</v>
      </c>
      <c r="N18" s="32">
        <v>1000.0</v>
      </c>
    </row>
    <row r="19">
      <c r="A19" s="18" t="s">
        <v>88</v>
      </c>
      <c r="B19" s="33" t="s">
        <v>77</v>
      </c>
      <c r="C19" s="33" t="s">
        <v>89</v>
      </c>
      <c r="D19" s="34">
        <v>2000.0</v>
      </c>
      <c r="E19" s="34">
        <v>2000.0</v>
      </c>
      <c r="F19" s="34">
        <v>2000.0</v>
      </c>
      <c r="G19" s="34">
        <v>2000.0</v>
      </c>
      <c r="H19" s="34">
        <v>2000.0</v>
      </c>
      <c r="I19" s="34">
        <v>2000.0</v>
      </c>
      <c r="J19" s="34">
        <v>2000.0</v>
      </c>
      <c r="K19" s="34">
        <v>2000.0</v>
      </c>
      <c r="L19" s="34">
        <v>2000.0</v>
      </c>
      <c r="M19" s="34">
        <v>2000.0</v>
      </c>
      <c r="N19" s="34">
        <v>2000.0</v>
      </c>
    </row>
    <row r="20">
      <c r="A20" s="18" t="s">
        <v>91</v>
      </c>
      <c r="B20" s="33" t="s">
        <v>77</v>
      </c>
      <c r="C20" s="33" t="s">
        <v>89</v>
      </c>
      <c r="D20" s="34">
        <v>1800.0</v>
      </c>
      <c r="E20" s="34">
        <v>1800.0</v>
      </c>
      <c r="F20" s="34">
        <v>1800.0</v>
      </c>
      <c r="G20" s="34">
        <v>1800.0</v>
      </c>
      <c r="H20" s="34">
        <v>1800.0</v>
      </c>
      <c r="I20" s="34">
        <v>1800.0</v>
      </c>
      <c r="J20" s="34">
        <v>1800.0</v>
      </c>
      <c r="K20" s="34">
        <v>1800.0</v>
      </c>
      <c r="L20" s="34">
        <v>1800.0</v>
      </c>
      <c r="M20" s="34">
        <v>1800.0</v>
      </c>
      <c r="N20" s="34">
        <v>1800.0</v>
      </c>
    </row>
    <row r="21">
      <c r="A21" s="18" t="s">
        <v>93</v>
      </c>
      <c r="B21" s="33" t="s">
        <v>77</v>
      </c>
      <c r="C21" s="33" t="s">
        <v>89</v>
      </c>
      <c r="D21" s="34">
        <v>1000.0</v>
      </c>
      <c r="E21" s="34">
        <v>1000.0</v>
      </c>
      <c r="F21" s="34">
        <v>1000.0</v>
      </c>
      <c r="G21" s="34">
        <v>1000.0</v>
      </c>
      <c r="H21" s="34">
        <v>1000.0</v>
      </c>
      <c r="I21" s="34">
        <v>1000.0</v>
      </c>
      <c r="J21" s="34">
        <v>1000.0</v>
      </c>
      <c r="K21" s="34">
        <v>1000.0</v>
      </c>
      <c r="L21" s="34">
        <v>1000.0</v>
      </c>
      <c r="M21" s="34">
        <v>1000.0</v>
      </c>
      <c r="N21" s="34">
        <v>1000.0</v>
      </c>
    </row>
    <row r="22">
      <c r="A22" s="18" t="s">
        <v>64</v>
      </c>
      <c r="B22" s="30" t="s">
        <v>94</v>
      </c>
      <c r="C22" s="30" t="s">
        <v>80</v>
      </c>
      <c r="D22" s="32">
        <v>1900.0</v>
      </c>
      <c r="E22" s="32">
        <v>1900.0</v>
      </c>
      <c r="F22" s="32">
        <v>1900.0</v>
      </c>
      <c r="G22" s="32">
        <v>1900.0</v>
      </c>
      <c r="H22" s="32">
        <v>1900.0</v>
      </c>
      <c r="I22" s="32">
        <v>1900.0</v>
      </c>
      <c r="J22" s="32">
        <v>1900.0</v>
      </c>
      <c r="K22" s="32">
        <v>1900.0</v>
      </c>
      <c r="L22" s="32">
        <v>1900.0</v>
      </c>
      <c r="M22" s="32">
        <v>1900.0</v>
      </c>
      <c r="N22" s="32">
        <v>1900.0</v>
      </c>
    </row>
    <row r="23">
      <c r="A23" s="18" t="s">
        <v>83</v>
      </c>
      <c r="B23" s="30" t="s">
        <v>94</v>
      </c>
      <c r="C23" s="30" t="s">
        <v>80</v>
      </c>
      <c r="D23" s="32">
        <v>1700.0</v>
      </c>
      <c r="E23" s="32">
        <v>1700.0</v>
      </c>
      <c r="F23" s="32">
        <v>1700.0</v>
      </c>
      <c r="G23" s="32">
        <v>1700.0</v>
      </c>
      <c r="H23" s="32">
        <v>1700.0</v>
      </c>
      <c r="I23" s="32">
        <v>1700.0</v>
      </c>
      <c r="J23" s="32">
        <v>1700.0</v>
      </c>
      <c r="K23" s="32">
        <v>1700.0</v>
      </c>
      <c r="L23" s="32">
        <v>1700.0</v>
      </c>
      <c r="M23" s="32">
        <v>1700.0</v>
      </c>
      <c r="N23" s="32">
        <v>1700.0</v>
      </c>
    </row>
    <row r="24">
      <c r="A24" s="18" t="s">
        <v>85</v>
      </c>
      <c r="B24" s="30" t="s">
        <v>94</v>
      </c>
      <c r="C24" s="30" t="s">
        <v>80</v>
      </c>
      <c r="D24" s="32">
        <v>1000.0</v>
      </c>
      <c r="E24" s="32">
        <v>1000.0</v>
      </c>
      <c r="F24" s="32">
        <v>1000.0</v>
      </c>
      <c r="G24" s="32">
        <v>1000.0</v>
      </c>
      <c r="H24" s="32">
        <v>1000.0</v>
      </c>
      <c r="I24" s="32">
        <v>1000.0</v>
      </c>
      <c r="J24" s="32">
        <v>1000.0</v>
      </c>
      <c r="K24" s="32">
        <v>1000.0</v>
      </c>
      <c r="L24" s="32">
        <v>1000.0</v>
      </c>
      <c r="M24" s="32">
        <v>1000.0</v>
      </c>
      <c r="N24" s="32">
        <v>1000.0</v>
      </c>
    </row>
    <row r="25">
      <c r="A25" s="18" t="s">
        <v>87</v>
      </c>
      <c r="B25" s="33" t="s">
        <v>94</v>
      </c>
      <c r="C25" s="33" t="s">
        <v>89</v>
      </c>
      <c r="D25" s="34">
        <v>2000.0</v>
      </c>
      <c r="E25" s="34">
        <v>2000.0</v>
      </c>
      <c r="F25" s="34">
        <v>2000.0</v>
      </c>
      <c r="G25" s="34">
        <v>2000.0</v>
      </c>
      <c r="H25" s="34">
        <v>2000.0</v>
      </c>
      <c r="I25" s="34">
        <v>2000.0</v>
      </c>
      <c r="J25" s="34">
        <v>2000.0</v>
      </c>
      <c r="K25" s="34">
        <v>2000.0</v>
      </c>
      <c r="L25" s="34">
        <v>2000.0</v>
      </c>
      <c r="M25" s="34">
        <v>2000.0</v>
      </c>
      <c r="N25" s="34">
        <v>2000.0</v>
      </c>
    </row>
    <row r="26">
      <c r="A26" s="18" t="s">
        <v>90</v>
      </c>
      <c r="B26" s="33" t="s">
        <v>94</v>
      </c>
      <c r="C26" s="33" t="s">
        <v>89</v>
      </c>
      <c r="D26" s="34">
        <v>1800.0</v>
      </c>
      <c r="E26" s="34">
        <v>1800.0</v>
      </c>
      <c r="F26" s="34">
        <v>1800.0</v>
      </c>
      <c r="G26" s="34">
        <v>1800.0</v>
      </c>
      <c r="H26" s="34">
        <v>1800.0</v>
      </c>
      <c r="I26" s="34">
        <v>1800.0</v>
      </c>
      <c r="J26" s="34">
        <v>1800.0</v>
      </c>
      <c r="K26" s="34">
        <v>1800.0</v>
      </c>
      <c r="L26" s="34">
        <v>1800.0</v>
      </c>
      <c r="M26" s="34">
        <v>1800.0</v>
      </c>
      <c r="N26" s="34">
        <v>1800.0</v>
      </c>
    </row>
    <row r="27">
      <c r="A27" s="14" t="s">
        <v>92</v>
      </c>
      <c r="B27" s="35" t="s">
        <v>94</v>
      </c>
      <c r="C27" s="35" t="s">
        <v>89</v>
      </c>
      <c r="D27" s="36">
        <v>1000.0</v>
      </c>
      <c r="E27" s="36">
        <v>1000.0</v>
      </c>
      <c r="F27" s="36">
        <v>1000.0</v>
      </c>
      <c r="G27" s="36">
        <v>1000.0</v>
      </c>
      <c r="H27" s="36">
        <v>1000.0</v>
      </c>
      <c r="I27" s="36">
        <v>1000.0</v>
      </c>
      <c r="J27" s="36">
        <v>1000.0</v>
      </c>
      <c r="K27" s="36">
        <v>1000.0</v>
      </c>
      <c r="L27" s="36">
        <v>1000.0</v>
      </c>
      <c r="M27" s="36">
        <v>1000.0</v>
      </c>
      <c r="N27" s="36">
        <v>1000.0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46.86"/>
    <col customWidth="1" min="3" max="3" width="25.86"/>
    <col customWidth="1" min="4" max="4" width="25.71"/>
    <col customWidth="1" min="5" max="5" width="28.0"/>
    <col customWidth="1" min="6" max="6" width="16.57"/>
    <col customWidth="1" min="7" max="7" width="10.29"/>
    <col customWidth="1" min="8" max="8" width="12.0"/>
    <col customWidth="1" min="9" max="9" width="15.86"/>
    <col customWidth="1" min="10" max="10" width="10.29"/>
    <col customWidth="1" min="11" max="11" width="12.0"/>
    <col customWidth="1" min="12" max="12" width="19.71"/>
  </cols>
  <sheetData>
    <row r="1">
      <c r="A1" s="1" t="s">
        <v>39</v>
      </c>
      <c r="B1" s="1" t="s">
        <v>41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51</v>
      </c>
      <c r="J1" s="1" t="s">
        <v>52</v>
      </c>
      <c r="K1" s="1" t="s">
        <v>53</v>
      </c>
      <c r="L1" s="1" t="s">
        <v>54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0.0</v>
      </c>
      <c r="B2" s="17" t="s">
        <v>64</v>
      </c>
      <c r="C2" s="3">
        <v>1600.0</v>
      </c>
      <c r="D2" s="3">
        <v>1400.0</v>
      </c>
      <c r="E2" s="3">
        <v>1900.0</v>
      </c>
      <c r="F2" s="5" t="str">
        <f>Product!B7</f>
        <v>11/01/2019</v>
      </c>
      <c r="G2" s="4" t="s">
        <v>19</v>
      </c>
      <c r="H2" s="4" t="s">
        <v>19</v>
      </c>
      <c r="I2" s="5" t="str">
        <f>Product!B8</f>
        <v>11/30/2019</v>
      </c>
      <c r="J2" s="4" t="s">
        <v>19</v>
      </c>
      <c r="K2" s="4" t="s">
        <v>19</v>
      </c>
      <c r="L2" s="20" t="s">
        <v>74</v>
      </c>
    </row>
    <row r="3">
      <c r="A3" s="3">
        <v>1.0</v>
      </c>
      <c r="B3" s="17" t="s">
        <v>83</v>
      </c>
      <c r="C3" s="3">
        <v>1400.0</v>
      </c>
      <c r="D3" s="3">
        <v>1200.0</v>
      </c>
      <c r="E3" s="3">
        <v>1700.0</v>
      </c>
      <c r="F3" s="5" t="str">
        <f>Product!B7</f>
        <v>11/01/2019</v>
      </c>
      <c r="G3" s="4" t="s">
        <v>19</v>
      </c>
      <c r="H3" s="4" t="s">
        <v>19</v>
      </c>
      <c r="I3" s="5" t="str">
        <f>Product!B8</f>
        <v>11/30/2019</v>
      </c>
      <c r="J3" s="4" t="s">
        <v>19</v>
      </c>
      <c r="K3" s="4" t="s">
        <v>19</v>
      </c>
      <c r="L3" s="18" t="s">
        <v>84</v>
      </c>
    </row>
    <row r="4">
      <c r="A4" s="3">
        <v>2.0</v>
      </c>
      <c r="B4" s="17" t="s">
        <v>85</v>
      </c>
      <c r="C4" s="3">
        <v>1000.0</v>
      </c>
      <c r="D4" s="3">
        <v>1000.0</v>
      </c>
      <c r="E4" s="3">
        <v>1000.0</v>
      </c>
      <c r="F4" s="5" t="str">
        <f>Product!B7</f>
        <v>11/01/2019</v>
      </c>
      <c r="G4" s="4" t="s">
        <v>19</v>
      </c>
      <c r="H4" s="4" t="s">
        <v>19</v>
      </c>
      <c r="I4" s="5" t="str">
        <f>Product!B8</f>
        <v>11/30/2019</v>
      </c>
      <c r="J4" s="4" t="s">
        <v>19</v>
      </c>
      <c r="K4" s="4" t="s">
        <v>19</v>
      </c>
      <c r="L4" s="18" t="s">
        <v>86</v>
      </c>
    </row>
    <row r="5">
      <c r="A5" s="3">
        <v>3.0</v>
      </c>
      <c r="B5" s="18" t="s">
        <v>87</v>
      </c>
      <c r="C5" s="3">
        <v>1700.0</v>
      </c>
      <c r="D5" s="3">
        <v>1500.0</v>
      </c>
      <c r="E5" s="3">
        <v>2000.0</v>
      </c>
      <c r="F5" s="5" t="str">
        <f>Product!B7</f>
        <v>11/01/2019</v>
      </c>
      <c r="G5" s="4" t="s">
        <v>19</v>
      </c>
      <c r="H5" s="4" t="s">
        <v>19</v>
      </c>
      <c r="I5" s="5" t="str">
        <f t="shared" ref="I5:I7" si="1">I4</f>
        <v>11/30/2019</v>
      </c>
      <c r="J5" s="4" t="s">
        <v>19</v>
      </c>
      <c r="K5" s="4" t="s">
        <v>19</v>
      </c>
      <c r="L5" s="18" t="s">
        <v>88</v>
      </c>
    </row>
    <row r="6">
      <c r="A6" s="3">
        <v>4.0</v>
      </c>
      <c r="B6" s="18" t="s">
        <v>90</v>
      </c>
      <c r="C6" s="3">
        <v>1500.0</v>
      </c>
      <c r="D6" s="3">
        <v>1300.0</v>
      </c>
      <c r="E6" s="3">
        <v>1800.0</v>
      </c>
      <c r="F6" s="5" t="str">
        <f>F5</f>
        <v>11/01/2019</v>
      </c>
      <c r="G6" s="4" t="s">
        <v>19</v>
      </c>
      <c r="H6" s="4" t="s">
        <v>19</v>
      </c>
      <c r="I6" s="5" t="str">
        <f t="shared" si="1"/>
        <v>11/30/2019</v>
      </c>
      <c r="J6" s="4" t="s">
        <v>19</v>
      </c>
      <c r="K6" s="4" t="s">
        <v>19</v>
      </c>
      <c r="L6" s="18" t="s">
        <v>91</v>
      </c>
    </row>
    <row r="7">
      <c r="A7" s="3">
        <v>5.0</v>
      </c>
      <c r="B7" s="18" t="s">
        <v>92</v>
      </c>
      <c r="C7" s="3">
        <v>1000.0</v>
      </c>
      <c r="D7" s="3">
        <v>1000.0</v>
      </c>
      <c r="E7" s="3">
        <v>1000.0</v>
      </c>
      <c r="F7" s="5" t="str">
        <f>F5</f>
        <v>11/01/2019</v>
      </c>
      <c r="G7" s="4" t="s">
        <v>19</v>
      </c>
      <c r="H7" s="4" t="s">
        <v>19</v>
      </c>
      <c r="I7" s="5" t="str">
        <f t="shared" si="1"/>
        <v>11/30/2019</v>
      </c>
      <c r="J7" s="4" t="s">
        <v>19</v>
      </c>
      <c r="K7" s="4" t="s">
        <v>19</v>
      </c>
      <c r="L7" s="18" t="s">
        <v>93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0"/>
    <col customWidth="1" min="5" max="5" width="10.71"/>
    <col customWidth="1" min="9" max="9" width="18.71"/>
    <col customWidth="1" min="10" max="10" width="18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"/>
      <c r="F1" s="1"/>
      <c r="G1" s="1" t="s">
        <v>99</v>
      </c>
      <c r="H1" s="1"/>
      <c r="I1" s="1" t="s">
        <v>100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7" t="str">
        <f t="shared" ref="A2:A19" si="1">Text(J2, "yyyy/mm/dd")</f>
        <v>2019/11/13</v>
      </c>
      <c r="B2" s="16" t="s">
        <v>56</v>
      </c>
      <c r="C2" s="5" t="s">
        <v>101</v>
      </c>
      <c r="D2" s="3" t="s">
        <v>102</v>
      </c>
      <c r="E2" s="5" t="b">
        <f>IF(WEEKDAY(now()) &lt;&gt; 1, true, false)</f>
        <v>1</v>
      </c>
      <c r="F2" s="5" t="b">
        <f>IF(WEEKDAY(now()) &lt;&gt; 7,true,false)</f>
        <v>1</v>
      </c>
      <c r="G2" s="5" t="b">
        <f t="shared" ref="G2:G19" si="2">if(E2=F2,true,false)</f>
        <v>1</v>
      </c>
      <c r="H2" s="5" t="str">
        <f t="shared" ref="H2:H19" si="3">TEXT(J2, "mm/dd")</f>
        <v>11/13</v>
      </c>
      <c r="I2" s="5" t="b">
        <f>countif(Holidays!$A2:$A19,H2)&gt;0</f>
        <v>0</v>
      </c>
      <c r="J2" s="31">
        <f>now()+1</f>
        <v>43782.59587</v>
      </c>
    </row>
    <row r="3">
      <c r="A3" s="27" t="str">
        <f t="shared" si="1"/>
        <v>2019/11/14</v>
      </c>
      <c r="B3" s="16" t="s">
        <v>59</v>
      </c>
      <c r="C3" s="5" t="s">
        <v>101</v>
      </c>
      <c r="D3" s="3" t="s">
        <v>115</v>
      </c>
      <c r="E3" s="5" t="b">
        <f>IF(WEEKDAY(now()+1) &lt;&gt; 1, true, false)</f>
        <v>1</v>
      </c>
      <c r="F3" s="5" t="b">
        <f>IF(WEEKDAY(now()+1) &lt;&gt; 7,true,false)</f>
        <v>1</v>
      </c>
      <c r="G3" s="5" t="b">
        <f t="shared" si="2"/>
        <v>1</v>
      </c>
      <c r="H3" s="5" t="str">
        <f t="shared" si="3"/>
        <v>11/14</v>
      </c>
      <c r="I3" s="5" t="b">
        <f>countif(Holidays!$A3:$A20,H3)&gt;0</f>
        <v>0</v>
      </c>
      <c r="J3" s="31">
        <f>now()+2</f>
        <v>43783.59587</v>
      </c>
    </row>
    <row r="4">
      <c r="A4" s="27" t="str">
        <f t="shared" si="1"/>
        <v>2019/11/15</v>
      </c>
      <c r="B4" s="16" t="s">
        <v>60</v>
      </c>
      <c r="C4" s="5" t="s">
        <v>116</v>
      </c>
      <c r="D4" s="3" t="s">
        <v>117</v>
      </c>
      <c r="E4" s="5" t="b">
        <f>IF(WEEKDAY(now()+2) &lt;&gt; 1, true, false)</f>
        <v>1</v>
      </c>
      <c r="F4" s="5" t="b">
        <f>IF(WEEKDAY(now()+2) &lt;&gt; 7,true,false)</f>
        <v>1</v>
      </c>
      <c r="G4" s="5" t="b">
        <f t="shared" si="2"/>
        <v>1</v>
      </c>
      <c r="H4" s="5" t="str">
        <f t="shared" si="3"/>
        <v>11/15</v>
      </c>
      <c r="I4" s="5" t="b">
        <f>countif(Holidays!$A4:$A21,H4)&gt;0</f>
        <v>0</v>
      </c>
      <c r="J4" s="31">
        <f>now()+3</f>
        <v>43784.59587</v>
      </c>
    </row>
    <row r="5">
      <c r="A5" s="27" t="str">
        <f t="shared" si="1"/>
        <v>2019/11/16</v>
      </c>
      <c r="B5" s="16" t="s">
        <v>61</v>
      </c>
      <c r="C5" s="5" t="s">
        <v>116</v>
      </c>
      <c r="D5" s="3" t="s">
        <v>102</v>
      </c>
      <c r="E5" s="5" t="b">
        <f>IF(WEEKDAY(now()+3) &lt;&gt; 1, true, false)</f>
        <v>1</v>
      </c>
      <c r="F5" s="5" t="b">
        <f>IF(WEEKDAY(now()+3) &lt;&gt; 7,true,false)</f>
        <v>1</v>
      </c>
      <c r="G5" s="5" t="b">
        <f t="shared" si="2"/>
        <v>1</v>
      </c>
      <c r="H5" s="5" t="str">
        <f t="shared" si="3"/>
        <v>11/16</v>
      </c>
      <c r="I5" s="5" t="b">
        <f>countif(Holidays!$A5:$A22,H5)&gt;0</f>
        <v>0</v>
      </c>
      <c r="J5" s="31">
        <f>now()+4</f>
        <v>43785.59587</v>
      </c>
    </row>
    <row r="6">
      <c r="A6" s="27" t="str">
        <f t="shared" si="1"/>
        <v>2019/11/17</v>
      </c>
      <c r="B6" s="16" t="s">
        <v>63</v>
      </c>
      <c r="C6" s="5" t="s">
        <v>118</v>
      </c>
      <c r="D6" s="3" t="s">
        <v>115</v>
      </c>
      <c r="E6" s="5" t="b">
        <f>IF(WEEKDAY(now()+4) &lt;&gt; 1, true, false)</f>
        <v>1</v>
      </c>
      <c r="F6" s="5" t="b">
        <f>IF(WEEKDAY(now()+4) &lt;&gt; 7,true,false)</f>
        <v>0</v>
      </c>
      <c r="G6" s="5" t="b">
        <f t="shared" si="2"/>
        <v>0</v>
      </c>
      <c r="H6" s="5" t="str">
        <f t="shared" si="3"/>
        <v>11/17</v>
      </c>
      <c r="I6" s="5" t="b">
        <f>countif(Holidays!$A6:$A23,H6)&gt;0</f>
        <v>0</v>
      </c>
      <c r="J6" s="31">
        <f>now()+5</f>
        <v>43786.59587</v>
      </c>
    </row>
    <row r="7">
      <c r="A7" s="27" t="str">
        <f t="shared" si="1"/>
        <v>2019/11/18</v>
      </c>
      <c r="B7" s="16" t="s">
        <v>66</v>
      </c>
      <c r="C7" s="5" t="s">
        <v>118</v>
      </c>
      <c r="D7" s="3" t="s">
        <v>117</v>
      </c>
      <c r="E7" s="5" t="b">
        <f>IF(WEEKDAY(now()+5) &lt;&gt; 1, true, false)</f>
        <v>0</v>
      </c>
      <c r="F7" s="5" t="b">
        <f>IF(WEEKDAY(now()+5) &lt;&gt; 7,true,false)</f>
        <v>1</v>
      </c>
      <c r="G7" s="5" t="b">
        <f t="shared" si="2"/>
        <v>0</v>
      </c>
      <c r="H7" s="5" t="str">
        <f t="shared" si="3"/>
        <v>11/18</v>
      </c>
      <c r="I7" s="5" t="b">
        <f>countif(Holidays!$A7:$A24,H7)&gt;0</f>
        <v>0</v>
      </c>
      <c r="J7" s="31">
        <f>now()+6</f>
        <v>43787.59587</v>
      </c>
    </row>
    <row r="8">
      <c r="A8" s="27" t="str">
        <f t="shared" si="1"/>
        <v>2019/11/19</v>
      </c>
      <c r="B8" s="16" t="s">
        <v>67</v>
      </c>
      <c r="C8" s="5" t="s">
        <v>119</v>
      </c>
      <c r="D8" s="3" t="s">
        <v>102</v>
      </c>
      <c r="E8" s="5" t="b">
        <f>IF(WEEKDAY(now()+6) &lt;&gt; 1, true, false)</f>
        <v>1</v>
      </c>
      <c r="F8" s="5" t="b">
        <f>IF(WEEKDAY(now()+6) &lt;&gt; 7,true,false)</f>
        <v>1</v>
      </c>
      <c r="G8" s="5" t="b">
        <f t="shared" si="2"/>
        <v>1</v>
      </c>
      <c r="H8" s="5" t="str">
        <f t="shared" si="3"/>
        <v>11/19</v>
      </c>
      <c r="I8" s="5" t="b">
        <f>countif(Holidays!$A8:$A25,H8)&gt;0</f>
        <v>0</v>
      </c>
      <c r="J8" s="31">
        <f>now()+7</f>
        <v>43788.59587</v>
      </c>
    </row>
    <row r="9">
      <c r="A9" s="27" t="str">
        <f t="shared" si="1"/>
        <v>2019/11/20</v>
      </c>
      <c r="B9" s="16" t="s">
        <v>69</v>
      </c>
      <c r="C9" s="5" t="s">
        <v>119</v>
      </c>
      <c r="D9" s="3" t="s">
        <v>115</v>
      </c>
      <c r="E9" s="5" t="b">
        <f>IF(WEEKDAY(now()+7) &lt;&gt; 1, true, false)</f>
        <v>1</v>
      </c>
      <c r="F9" s="5" t="b">
        <f>IF(WEEKDAY(now()+7) &lt;&gt; 7,true,false)</f>
        <v>1</v>
      </c>
      <c r="G9" s="5" t="b">
        <f t="shared" si="2"/>
        <v>1</v>
      </c>
      <c r="H9" s="5" t="str">
        <f t="shared" si="3"/>
        <v>11/20</v>
      </c>
      <c r="I9" s="5" t="b">
        <f>countif(Holidays!$A9:$A26,H9)&gt;0</f>
        <v>0</v>
      </c>
      <c r="J9" s="31">
        <f>now()+8</f>
        <v>43789.59587</v>
      </c>
    </row>
    <row r="10">
      <c r="A10" s="27" t="str">
        <f t="shared" si="1"/>
        <v>2019/11/21</v>
      </c>
      <c r="B10" s="16" t="s">
        <v>70</v>
      </c>
      <c r="C10" s="5" t="s">
        <v>120</v>
      </c>
      <c r="D10" s="3" t="s">
        <v>102</v>
      </c>
      <c r="E10" s="5" t="b">
        <f>IF(WEEKDAY(now()+8) &lt;&gt; 1, true, false)</f>
        <v>1</v>
      </c>
      <c r="F10" s="5" t="b">
        <f>IF(WEEKDAY(now()+8) &lt;&gt; 7,true,false)</f>
        <v>1</v>
      </c>
      <c r="G10" s="5" t="b">
        <f t="shared" si="2"/>
        <v>1</v>
      </c>
      <c r="H10" s="5" t="str">
        <f t="shared" si="3"/>
        <v>11/21</v>
      </c>
      <c r="I10" s="5" t="b">
        <f>countif(Holidays!$A10:$A27,H10)&gt;0</f>
        <v>0</v>
      </c>
      <c r="J10" s="31">
        <f>now()+9</f>
        <v>43790.59587</v>
      </c>
    </row>
    <row r="11">
      <c r="A11" s="27" t="str">
        <f t="shared" si="1"/>
        <v>2019/11/22</v>
      </c>
      <c r="B11" s="16" t="s">
        <v>71</v>
      </c>
      <c r="C11" s="5" t="s">
        <v>120</v>
      </c>
      <c r="D11" s="3" t="s">
        <v>115</v>
      </c>
      <c r="E11" s="5" t="b">
        <f>IF(WEEKDAY(now()+9) &lt;&gt; 1, true, false)</f>
        <v>1</v>
      </c>
      <c r="F11" s="5" t="b">
        <f>IF(WEEKDAY(now()+9) &lt;&gt; 7,true,false)</f>
        <v>1</v>
      </c>
      <c r="G11" s="5" t="b">
        <f t="shared" si="2"/>
        <v>1</v>
      </c>
      <c r="H11" s="5" t="str">
        <f t="shared" si="3"/>
        <v>11/22</v>
      </c>
      <c r="I11" s="5" t="b">
        <f>countif(Holidays!$A11:$A28,H11)&gt;0</f>
        <v>0</v>
      </c>
      <c r="J11" s="31">
        <f>now()+10</f>
        <v>43791.59587</v>
      </c>
    </row>
    <row r="12">
      <c r="A12" s="27" t="str">
        <f t="shared" si="1"/>
        <v>2019/11/23</v>
      </c>
      <c r="B12" s="16" t="s">
        <v>73</v>
      </c>
      <c r="C12" s="5" t="s">
        <v>121</v>
      </c>
      <c r="D12" s="3" t="s">
        <v>117</v>
      </c>
      <c r="E12" s="5" t="b">
        <f>IF(WEEKDAY(now()+10) &lt;&gt; 1, true, false)</f>
        <v>1</v>
      </c>
      <c r="F12" s="5" t="b">
        <f>IF(WEEKDAY(now()+10) &lt;&gt; 7,true,false)</f>
        <v>1</v>
      </c>
      <c r="G12" s="5" t="b">
        <f t="shared" si="2"/>
        <v>1</v>
      </c>
      <c r="H12" s="5" t="str">
        <f t="shared" si="3"/>
        <v>11/23</v>
      </c>
      <c r="I12" s="5" t="b">
        <f>countif(Holidays!$A12:$A29,H12)&gt;0</f>
        <v>1</v>
      </c>
      <c r="J12" s="31">
        <f>now()+11</f>
        <v>43792.59587</v>
      </c>
    </row>
    <row r="13">
      <c r="A13" s="27" t="str">
        <f t="shared" si="1"/>
        <v>2019/11/24</v>
      </c>
      <c r="B13" s="37" t="s">
        <v>56</v>
      </c>
      <c r="C13" s="38" t="s">
        <v>121</v>
      </c>
      <c r="D13" s="39" t="s">
        <v>117</v>
      </c>
      <c r="E13" s="5" t="b">
        <f>IF(WEEKDAY(now()+11) &lt;&gt; 1, true, false)</f>
        <v>1</v>
      </c>
      <c r="F13" s="5" t="b">
        <f>IF(WEEKDAY(now()+11) &lt;&gt; 7,true,false)</f>
        <v>0</v>
      </c>
      <c r="G13" s="5" t="b">
        <f t="shared" si="2"/>
        <v>0</v>
      </c>
      <c r="H13" s="5" t="str">
        <f t="shared" si="3"/>
        <v>11/24</v>
      </c>
      <c r="I13" s="5" t="b">
        <f>countif(Holidays!$A13:$A30,H13)&gt;0</f>
        <v>0</v>
      </c>
      <c r="J13" s="31">
        <f>now()+12</f>
        <v>43793.59587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27" t="str">
        <f t="shared" si="1"/>
        <v>2019/11/25</v>
      </c>
      <c r="B14" s="16" t="s">
        <v>59</v>
      </c>
      <c r="C14" s="5" t="s">
        <v>122</v>
      </c>
      <c r="D14" s="3" t="s">
        <v>102</v>
      </c>
      <c r="E14" s="5" t="b">
        <f>IF(WEEKDAY(now()+12) &lt;&gt; 1, true, false)</f>
        <v>0</v>
      </c>
      <c r="F14" s="5" t="b">
        <f>IF(WEEKDAY(now()+12) &lt;&gt; 7,true,false)</f>
        <v>1</v>
      </c>
      <c r="G14" s="5" t="b">
        <f t="shared" si="2"/>
        <v>0</v>
      </c>
      <c r="H14" s="5" t="str">
        <f t="shared" si="3"/>
        <v>11/25</v>
      </c>
      <c r="I14" s="5" t="b">
        <f>countif(Holidays!$A14:$A31,H14)&gt;0</f>
        <v>0</v>
      </c>
      <c r="J14" s="31">
        <f>now()+13</f>
        <v>43794.59587</v>
      </c>
    </row>
    <row r="15">
      <c r="A15" s="27" t="str">
        <f t="shared" si="1"/>
        <v>2019/11/26</v>
      </c>
      <c r="B15" s="16" t="s">
        <v>60</v>
      </c>
      <c r="C15" s="5" t="s">
        <v>122</v>
      </c>
      <c r="D15" s="3" t="s">
        <v>115</v>
      </c>
      <c r="E15" s="5" t="b">
        <f>IF(WEEKDAY(now()+13) &lt;&gt; 1, true, false)</f>
        <v>1</v>
      </c>
      <c r="F15" s="5" t="b">
        <f>IF(WEEKDAY(now()+13) &lt;&gt; 7,true,false)</f>
        <v>1</v>
      </c>
      <c r="G15" s="5" t="b">
        <f t="shared" si="2"/>
        <v>1</v>
      </c>
      <c r="H15" s="5" t="str">
        <f t="shared" si="3"/>
        <v>11/26</v>
      </c>
      <c r="I15" s="5" t="b">
        <f>countif(Holidays!$A15:$A32,H15)&gt;0</f>
        <v>0</v>
      </c>
      <c r="J15" s="31">
        <f>now()+14</f>
        <v>43795.59587</v>
      </c>
    </row>
    <row r="16">
      <c r="A16" s="27" t="str">
        <f t="shared" si="1"/>
        <v>2019/11/27</v>
      </c>
      <c r="B16" s="16" t="s">
        <v>61</v>
      </c>
      <c r="C16" s="5" t="s">
        <v>123</v>
      </c>
      <c r="D16" s="3" t="s">
        <v>117</v>
      </c>
      <c r="E16" s="5" t="b">
        <f>IF(WEEKDAY(now()+14) &lt;&gt; 1, true, false)</f>
        <v>1</v>
      </c>
      <c r="F16" s="5" t="b">
        <f>IF(WEEKDAY(now()+14) &lt;&gt; 7,true,false)</f>
        <v>1</v>
      </c>
      <c r="G16" s="5" t="b">
        <f t="shared" si="2"/>
        <v>1</v>
      </c>
      <c r="H16" s="5" t="str">
        <f t="shared" si="3"/>
        <v>11/27</v>
      </c>
      <c r="I16" s="5" t="b">
        <f>countif(Holidays!$A16:$A33,H16)&gt;0</f>
        <v>0</v>
      </c>
      <c r="J16" s="31">
        <f>now()+15</f>
        <v>43796.59587</v>
      </c>
    </row>
    <row r="17">
      <c r="A17" s="27" t="str">
        <f t="shared" si="1"/>
        <v>2019/11/28</v>
      </c>
      <c r="B17" s="16" t="s">
        <v>63</v>
      </c>
      <c r="C17" s="5" t="s">
        <v>123</v>
      </c>
      <c r="D17" s="3" t="s">
        <v>102</v>
      </c>
      <c r="E17" s="5" t="b">
        <f>IF(WEEKDAY(now()+15) &lt;&gt; 1, true, false)</f>
        <v>1</v>
      </c>
      <c r="F17" s="5" t="b">
        <f>IF(WEEKDAY(now()+15) &lt;&gt; 7,true,false)</f>
        <v>1</v>
      </c>
      <c r="G17" s="5" t="b">
        <f t="shared" si="2"/>
        <v>1</v>
      </c>
      <c r="H17" s="5" t="str">
        <f t="shared" si="3"/>
        <v>11/28</v>
      </c>
      <c r="I17" s="5" t="b">
        <f>countif(Holidays!$A17:$A34,H17)&gt;0</f>
        <v>0</v>
      </c>
      <c r="J17" s="31">
        <f>now()+16</f>
        <v>43797.59587</v>
      </c>
    </row>
    <row r="18">
      <c r="A18" s="27" t="str">
        <f t="shared" si="1"/>
        <v>2019/11/29</v>
      </c>
      <c r="B18" s="16" t="s">
        <v>66</v>
      </c>
      <c r="C18" s="5" t="s">
        <v>124</v>
      </c>
      <c r="D18" s="3" t="s">
        <v>115</v>
      </c>
      <c r="E18" s="5" t="b">
        <f>IF(WEEKDAY(now()+16) &lt;&gt; 1, true, false)</f>
        <v>1</v>
      </c>
      <c r="F18" s="5" t="b">
        <f>IF(WEEKDAY(now()+16) &lt;&gt; 7,true,false)</f>
        <v>1</v>
      </c>
      <c r="G18" s="5" t="b">
        <f t="shared" si="2"/>
        <v>1</v>
      </c>
      <c r="H18" s="5" t="str">
        <f t="shared" si="3"/>
        <v>11/29</v>
      </c>
      <c r="I18" s="5" t="b">
        <f>countif(Holidays!$A18:$A35,H18)&gt;0</f>
        <v>0</v>
      </c>
      <c r="J18" s="31">
        <f>now()+17</f>
        <v>43798.59587</v>
      </c>
    </row>
    <row r="19">
      <c r="A19" s="27" t="str">
        <f t="shared" si="1"/>
        <v>2019/11/30</v>
      </c>
      <c r="B19" s="16" t="s">
        <v>67</v>
      </c>
      <c r="C19" s="5" t="s">
        <v>124</v>
      </c>
      <c r="D19" s="3" t="s">
        <v>117</v>
      </c>
      <c r="E19" s="5" t="b">
        <f>IF(WEEKDAY(now()+17) &lt;&gt; 1, true, false)</f>
        <v>1</v>
      </c>
      <c r="F19" s="5" t="b">
        <f>IF(WEEKDAY(now()+17) &lt;&gt; 7,true,false)</f>
        <v>1</v>
      </c>
      <c r="G19" s="5" t="b">
        <f t="shared" si="2"/>
        <v>1</v>
      </c>
      <c r="H19" s="5" t="str">
        <f t="shared" si="3"/>
        <v>11/30</v>
      </c>
      <c r="I19" s="5" t="b">
        <f>countif(Holidays!$A19:$A36,H19)&gt;0</f>
        <v>0</v>
      </c>
      <c r="J19" s="31">
        <f>now()+18</f>
        <v>43799.59587</v>
      </c>
    </row>
  </sheetData>
  <drawing r:id="rId1"/>
</worksheet>
</file>