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Imperial College/2020 summer/Structured Credit &amp; Equity Products/cw1-ddl6.5/"/>
    </mc:Choice>
  </mc:AlternateContent>
  <xr:revisionPtr revIDLastSave="0" documentId="13_ncr:1_{CAC951E8-D958-AC41-AEDE-B18EC0C98266}" xr6:coauthVersionLast="44" xr6:coauthVersionMax="44" xr10:uidLastSave="{00000000-0000-0000-0000-000000000000}"/>
  <bookViews>
    <workbookView xWindow="140" yWindow="640" windowWidth="17280" windowHeight="16260" xr2:uid="{71EE0187-B2FA-8D4F-B7A0-CF970D04629D}"/>
  </bookViews>
  <sheets>
    <sheet name="Sheet1" sheetId="1" r:id="rId1"/>
  </sheets>
  <definedNames>
    <definedName name="_xlchart.v1.0" hidden="1">Sheet1!$I$109</definedName>
    <definedName name="_xlchart.v1.1" hidden="1">Sheet1!$I$110:$I$119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Sheet1!$G$111</definedName>
    <definedName name="solver_typ" localSheetId="0" hidden="1">3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6" i="1" l="1"/>
  <c r="B51" i="1"/>
  <c r="H111" i="1"/>
  <c r="H112" i="1"/>
  <c r="H113" i="1"/>
  <c r="H114" i="1"/>
  <c r="H115" i="1"/>
  <c r="H116" i="1"/>
  <c r="H117" i="1"/>
  <c r="H118" i="1"/>
  <c r="H119" i="1"/>
  <c r="H110" i="1"/>
  <c r="G99" i="1"/>
  <c r="G100" i="1"/>
  <c r="G101" i="1"/>
  <c r="G102" i="1"/>
  <c r="G103" i="1"/>
  <c r="G104" i="1"/>
  <c r="G105" i="1"/>
  <c r="G106" i="1"/>
  <c r="G98" i="1"/>
  <c r="C110" i="1"/>
  <c r="E110" i="1" s="1"/>
  <c r="G110" i="1"/>
  <c r="C98" i="1"/>
  <c r="C97" i="1"/>
  <c r="B97" i="1"/>
  <c r="D85" i="1"/>
  <c r="D84" i="1"/>
  <c r="D83" i="1"/>
  <c r="G82" i="1"/>
  <c r="G83" i="1" s="1"/>
  <c r="D82" i="1"/>
  <c r="C84" i="1"/>
  <c r="C83" i="1"/>
  <c r="C82" i="1"/>
  <c r="C62" i="1"/>
  <c r="C63" i="1"/>
  <c r="C66" i="1"/>
  <c r="C67" i="1"/>
  <c r="C68" i="1"/>
  <c r="C69" i="1"/>
  <c r="C61" i="1"/>
  <c r="G49" i="1"/>
  <c r="G47" i="1"/>
  <c r="G46" i="1"/>
  <c r="G45" i="1"/>
  <c r="J47" i="1"/>
  <c r="J46" i="1"/>
  <c r="G44" i="1"/>
  <c r="G43" i="1"/>
  <c r="J39" i="1"/>
  <c r="G37" i="1"/>
  <c r="J27" i="1"/>
  <c r="J20" i="1"/>
  <c r="F21" i="1"/>
  <c r="F22" i="1"/>
  <c r="F25" i="1"/>
  <c r="F26" i="1"/>
  <c r="F27" i="1"/>
  <c r="F29" i="1"/>
  <c r="F20" i="1"/>
  <c r="D21" i="1"/>
  <c r="D22" i="1"/>
  <c r="D25" i="1"/>
  <c r="D26" i="1"/>
  <c r="D27" i="1"/>
  <c r="D29" i="1"/>
  <c r="D20" i="1"/>
  <c r="C21" i="1"/>
  <c r="C22" i="1"/>
  <c r="C25" i="1"/>
  <c r="C26" i="1"/>
  <c r="C27" i="1"/>
  <c r="C29" i="1"/>
  <c r="C20" i="1"/>
  <c r="B22" i="1"/>
  <c r="B23" i="1"/>
  <c r="B24" i="1"/>
  <c r="C24" i="1" s="1"/>
  <c r="D24" i="1" s="1"/>
  <c r="B25" i="1"/>
  <c r="B26" i="1"/>
  <c r="B27" i="1"/>
  <c r="B28" i="1"/>
  <c r="B29" i="1"/>
  <c r="B21" i="1"/>
  <c r="B20" i="1"/>
  <c r="F6" i="1"/>
  <c r="J21" i="1" s="1"/>
  <c r="F7" i="1"/>
  <c r="J22" i="1" s="1"/>
  <c r="F10" i="1"/>
  <c r="J25" i="1" s="1"/>
  <c r="F11" i="1"/>
  <c r="J26" i="1" s="1"/>
  <c r="F12" i="1"/>
  <c r="F14" i="1"/>
  <c r="J29" i="1" s="1"/>
  <c r="F5" i="1"/>
  <c r="D6" i="1"/>
  <c r="D7" i="1"/>
  <c r="D10" i="1"/>
  <c r="D11" i="1"/>
  <c r="D12" i="1"/>
  <c r="D14" i="1"/>
  <c r="D5" i="1"/>
  <c r="C6" i="1"/>
  <c r="C7" i="1"/>
  <c r="C8" i="1"/>
  <c r="D8" i="1" s="1"/>
  <c r="C9" i="1"/>
  <c r="D9" i="1" s="1"/>
  <c r="C10" i="1"/>
  <c r="C11" i="1"/>
  <c r="C12" i="1"/>
  <c r="C13" i="1"/>
  <c r="D13" i="1" s="1"/>
  <c r="C14" i="1"/>
  <c r="C5" i="1"/>
  <c r="E21" i="1"/>
  <c r="E29" i="1"/>
  <c r="E27" i="1"/>
  <c r="E22" i="1"/>
  <c r="E24" i="1"/>
  <c r="E25" i="1"/>
  <c r="E26" i="1"/>
  <c r="E20" i="1"/>
  <c r="E7" i="1"/>
  <c r="E8" i="1"/>
  <c r="E12" i="1"/>
  <c r="E14" i="1"/>
  <c r="E9" i="1"/>
  <c r="E11" i="1"/>
  <c r="E13" i="1"/>
  <c r="E10" i="1"/>
  <c r="E6" i="1"/>
  <c r="E5" i="1"/>
  <c r="D110" i="1" l="1"/>
  <c r="C65" i="1"/>
  <c r="F9" i="1"/>
  <c r="C64" i="1"/>
  <c r="F24" i="1"/>
  <c r="C85" i="1"/>
  <c r="F13" i="1"/>
  <c r="C28" i="1"/>
  <c r="D28" i="1" s="1"/>
  <c r="J40" i="1"/>
  <c r="G38" i="1" s="1"/>
  <c r="F8" i="1"/>
  <c r="C23" i="1"/>
  <c r="D23" i="1" s="1"/>
  <c r="E28" i="1"/>
  <c r="E23" i="1"/>
  <c r="C111" i="1" l="1"/>
  <c r="J24" i="1"/>
  <c r="F28" i="1"/>
  <c r="J28" i="1"/>
  <c r="F23" i="1"/>
  <c r="J23" i="1"/>
  <c r="G39" i="1"/>
  <c r="G40" i="1" s="1"/>
  <c r="E111" i="1" l="1"/>
  <c r="D111" i="1"/>
  <c r="C112" i="1" l="1"/>
  <c r="E112" i="1" l="1"/>
  <c r="D112" i="1"/>
  <c r="C113" i="1" l="1"/>
  <c r="E113" i="1" l="1"/>
  <c r="D113" i="1"/>
  <c r="C114" i="1" l="1"/>
  <c r="D114" i="1" l="1"/>
  <c r="E114" i="1"/>
  <c r="C115" i="1" l="1"/>
  <c r="D115" i="1" l="1"/>
  <c r="E115" i="1"/>
  <c r="C116" i="1" l="1"/>
  <c r="D116" i="1" l="1"/>
  <c r="E116" i="1"/>
  <c r="C117" i="1" l="1"/>
  <c r="D117" i="1" l="1"/>
  <c r="C118" i="1" s="1"/>
  <c r="E117" i="1"/>
  <c r="D118" i="1" l="1"/>
  <c r="C119" i="1" s="1"/>
  <c r="E118" i="1"/>
  <c r="D119" i="1" l="1"/>
  <c r="E119" i="1"/>
</calcChain>
</file>

<file path=xl/sharedStrings.xml><?xml version="1.0" encoding="utf-8"?>
<sst xmlns="http://schemas.openxmlformats.org/spreadsheetml/2006/main" count="100" uniqueCount="66">
  <si>
    <t>a)</t>
  </si>
  <si>
    <t>Maturity</t>
  </si>
  <si>
    <t>Spread</t>
  </si>
  <si>
    <t>Lambda</t>
  </si>
  <si>
    <t>Lambda(i)</t>
  </si>
  <si>
    <t>risk-free=0,01</t>
  </si>
  <si>
    <t>RA</t>
  </si>
  <si>
    <t>Upfront</t>
  </si>
  <si>
    <t xml:space="preserve">  For Fixed Coupon + Upfront trades, the Risky Duration is just equal to the difference in upfronts for a 1bp change in spread. </t>
  </si>
  <si>
    <t>b)Duration</t>
  </si>
  <si>
    <t>Spread+1bp</t>
  </si>
  <si>
    <t>lambda</t>
  </si>
  <si>
    <t>Risk Duration</t>
  </si>
  <si>
    <t>Year</t>
  </si>
  <si>
    <t>c)Calculate the Carry, Excess Carry, Slide and Time Value of a 5s10s duration weighted steepener over a one year horizon. The notional of the 5y leg is €10,000,000.</t>
  </si>
  <si>
    <t>Duration</t>
  </si>
  <si>
    <t xml:space="preserve">buying €10,000,000 of 10y protection and selling €10,000,000 of 5y protection. </t>
  </si>
  <si>
    <t>Sell 5Y</t>
  </si>
  <si>
    <t>Carry</t>
  </si>
  <si>
    <t>Sell 5Y Leg</t>
  </si>
  <si>
    <t>Notional5Y</t>
  </si>
  <si>
    <t xml:space="preserve">Carry over next 12m = Fixed Coupon = 1.00%. </t>
  </si>
  <si>
    <t>Excess Carry</t>
  </si>
  <si>
    <t>5y Upfront</t>
  </si>
  <si>
    <t>New4y Upfront</t>
  </si>
  <si>
    <t>Slide</t>
  </si>
  <si>
    <t>Time Value</t>
  </si>
  <si>
    <t>Buy 10Y Leg</t>
  </si>
  <si>
    <t>Notional10Y</t>
  </si>
  <si>
    <t>New9y Upfront</t>
  </si>
  <si>
    <t>10y Upfront</t>
  </si>
  <si>
    <t>d)</t>
  </si>
  <si>
    <r>
      <t xml:space="preserve">We can re-arrange this to give an expression for the implied forward spread </t>
    </r>
    <r>
      <rPr>
        <i/>
        <sz val="11"/>
        <color theme="1"/>
        <rFont val="Arial"/>
        <family val="2"/>
      </rPr>
      <t>S</t>
    </r>
    <r>
      <rPr>
        <i/>
        <sz val="7"/>
        <color theme="1"/>
        <rFont val="Arial"/>
        <family val="2"/>
      </rPr>
      <t>j</t>
    </r>
    <r>
      <rPr>
        <sz val="11"/>
        <color theme="1"/>
        <rFont val="ArialMT"/>
      </rPr>
      <t xml:space="preserve">: </t>
    </r>
  </si>
  <si>
    <t xml:space="preserve">S(i, j )=RAjSj * RAiSi </t>
  </si>
  <si>
    <t>S(0,1)</t>
  </si>
  <si>
    <t>Forward Spread</t>
  </si>
  <si>
    <t>S(1,2)</t>
  </si>
  <si>
    <t>S(3,4)</t>
  </si>
  <si>
    <t>S(2,3)</t>
  </si>
  <si>
    <t>S(4,5)</t>
  </si>
  <si>
    <t>S(5,6)</t>
  </si>
  <si>
    <t>S(6,7)</t>
  </si>
  <si>
    <t>S(7,8)</t>
  </si>
  <si>
    <t>S(8,9)</t>
  </si>
  <si>
    <t>S(9,10)</t>
  </si>
  <si>
    <t>b)</t>
  </si>
  <si>
    <t>c)</t>
  </si>
  <si>
    <t>But 6Y</t>
  </si>
  <si>
    <t>Buy 6Y</t>
  </si>
  <si>
    <t>6y Upfront</t>
  </si>
  <si>
    <t>New5y Upfront</t>
  </si>
  <si>
    <t>Difference</t>
  </si>
  <si>
    <t>a)par spread curve</t>
  </si>
  <si>
    <t xml:space="preserve">We can calculate a probability of default from the par CDS spread. </t>
  </si>
  <si>
    <r>
      <t>  </t>
    </r>
    <r>
      <rPr>
        <sz val="11"/>
        <color theme="1"/>
        <rFont val="ArialMT"/>
      </rPr>
      <t xml:space="preserve">Average annual probability of default = Par CDS Spread / (1-Recovery) = </t>
    </r>
    <r>
      <rPr>
        <sz val="14"/>
        <color theme="1"/>
        <rFont val="ArialMT"/>
      </rPr>
      <t>S</t>
    </r>
    <r>
      <rPr>
        <sz val="9"/>
        <color theme="1"/>
        <rFont val="ArialMT"/>
      </rPr>
      <t xml:space="preserve">i </t>
    </r>
    <r>
      <rPr>
        <sz val="14"/>
        <color theme="1"/>
        <rFont val="ArialMT"/>
      </rPr>
      <t xml:space="preserve">/ (1 - R) </t>
    </r>
  </si>
  <si>
    <t>Par spread</t>
  </si>
  <si>
    <t>Upfront(Target)</t>
  </si>
  <si>
    <t>1-lambda</t>
  </si>
  <si>
    <t>(1-lambda)/(1+r)</t>
  </si>
  <si>
    <t>par spread</t>
  </si>
  <si>
    <t>Upfront(current)</t>
  </si>
  <si>
    <t>np</t>
  </si>
  <si>
    <t>Par Spread</t>
  </si>
  <si>
    <t>QUESTION 1</t>
  </si>
  <si>
    <t>QUESTION 2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</si>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</sst>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%"/>
    <numFmt numFmtId="170" formatCode="0.0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MT"/>
    </font>
    <font>
      <sz val="11"/>
      <color theme="1"/>
      <name val="ArialMT"/>
    </font>
    <font>
      <sz val="11"/>
      <color rgb="FFFF0000"/>
      <name val="ArialMT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i/>
      <sz val="7"/>
      <color theme="1"/>
      <name val="Arial"/>
      <family val="2"/>
    </font>
    <font>
      <sz val="10"/>
      <color rgb="FF7296BA"/>
      <name val="Wingdings"/>
      <charset val="2"/>
    </font>
    <font>
      <sz val="9"/>
      <color theme="1"/>
      <name val="ArialMT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170" fontId="0" fillId="2" borderId="0" xfId="0" applyNumberFormat="1" applyFill="1"/>
    <xf numFmtId="166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2" fontId="0" fillId="0" borderId="0" xfId="0" applyNumberFormat="1"/>
    <xf numFmtId="0" fontId="1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1Y</a:t>
            </a:r>
            <a:r>
              <a:rPr lang="zh-CN"/>
              <a:t> </a:t>
            </a:r>
            <a:r>
              <a:rPr lang="en-US"/>
              <a:t>Forward</a:t>
            </a:r>
            <a:r>
              <a:rPr lang="zh-CN"/>
              <a:t> </a:t>
            </a:r>
            <a:r>
              <a:rPr lang="en-US"/>
              <a:t>Spread</a:t>
            </a:r>
            <a:r>
              <a:rPr lang="zh-CN"/>
              <a:t> </a:t>
            </a:r>
            <a:r>
              <a:rPr lang="en-US"/>
              <a:t>Curve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Sheet1!$A$59:$B$69</c:f>
              <c:multiLvlStrCache>
                <c:ptCount val="11"/>
                <c:lvl>
                  <c:pt idx="1">
                    <c:v>S(0,1)</c:v>
                  </c:pt>
                  <c:pt idx="2">
                    <c:v>S(1,2)</c:v>
                  </c:pt>
                  <c:pt idx="3">
                    <c:v>S(2,3)</c:v>
                  </c:pt>
                  <c:pt idx="4">
                    <c:v>S(3,4)</c:v>
                  </c:pt>
                  <c:pt idx="5">
                    <c:v>S(4,5)</c:v>
                  </c:pt>
                  <c:pt idx="6">
                    <c:v>S(5,6)</c:v>
                  </c:pt>
                  <c:pt idx="7">
                    <c:v>S(6,7)</c:v>
                  </c:pt>
                  <c:pt idx="8">
                    <c:v>S(7,8)</c:v>
                  </c:pt>
                  <c:pt idx="9">
                    <c:v>S(8,9)</c:v>
                  </c:pt>
                  <c:pt idx="10">
                    <c:v>S(9,10)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Sheet1!$D$59:$D$69</c:f>
              <c:numCache>
                <c:formatCode>0.00</c:formatCode>
                <c:ptCount val="11"/>
                <c:pt idx="1">
                  <c:v>30</c:v>
                </c:pt>
                <c:pt idx="2">
                  <c:v>70.50842797742709</c:v>
                </c:pt>
                <c:pt idx="3">
                  <c:v>111.97113294825218</c:v>
                </c:pt>
                <c:pt idx="4">
                  <c:v>154.89925664694022</c:v>
                </c:pt>
                <c:pt idx="5">
                  <c:v>199.90690115393826</c:v>
                </c:pt>
                <c:pt idx="6">
                  <c:v>176.61213484910547</c:v>
                </c:pt>
                <c:pt idx="7">
                  <c:v>200.31642027849145</c:v>
                </c:pt>
                <c:pt idx="8">
                  <c:v>225.29847776854334</c:v>
                </c:pt>
                <c:pt idx="9">
                  <c:v>251.85729187231095</c:v>
                </c:pt>
                <c:pt idx="10">
                  <c:v>280.36673295418456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B040-8CC3-88679BA6C0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3563119"/>
        <c:axId val="1137503791"/>
      </c:lineChart>
      <c:catAx>
        <c:axId val="10535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03791"/>
        <c:crosses val="autoZero"/>
        <c:auto val="1"/>
        <c:lblAlgn val="ctr"/>
        <c:lblOffset val="100"/>
        <c:noMultiLvlLbl val="0"/>
      </c:catAx>
      <c:valAx>
        <c:axId val="11375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6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Sheet1!$I$109</c:f>
              <c:strCache>
                <c:ptCount val="1"/>
                <c:pt idx="0">
                  <c:v>Par Spread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5.2939076886871085E-2"/>
                  <c:y val="-6.3965884861407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3F1-B44B-948D-758181CA153F}"/>
                </c:ext>
              </c:extLst>
            </c:dLbl>
            <c:dLbl>
              <c:idx val="1"/>
              <c:layout>
                <c:manualLayout>
                  <c:x val="-3.5504456712524883E-2"/>
                  <c:y val="3.41151385927505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3F1-B44B-948D-758181CA153F}"/>
                </c:ext>
              </c:extLst>
            </c:dLbl>
            <c:dLbl>
              <c:idx val="2"/>
              <c:layout>
                <c:manualLayout>
                  <c:x val="-6.0411056961590888E-2"/>
                  <c:y val="-5.117270788912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3F1-B44B-948D-758181CA153F}"/>
                </c:ext>
              </c:extLst>
            </c:dLbl>
            <c:dLbl>
              <c:idx val="3"/>
              <c:layout>
                <c:manualLayout>
                  <c:x val="-3.052313666271168E-2"/>
                  <c:y val="2.985074626865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F1-B44B-948D-758181CA153F}"/>
                </c:ext>
              </c:extLst>
            </c:dLbl>
            <c:dLbl>
              <c:idx val="4"/>
              <c:layout>
                <c:manualLayout>
                  <c:x val="-6.6089761818377932E-2"/>
                  <c:y val="-3.8379530916844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F1-B44B-948D-758181CA153F}"/>
                </c:ext>
              </c:extLst>
            </c:dLbl>
            <c:dLbl>
              <c:idx val="5"/>
              <c:layout>
                <c:manualLayout>
                  <c:x val="-4.6164481619125133E-2"/>
                  <c:y val="5.11727078891257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F1-B44B-948D-758181CA153F}"/>
                </c:ext>
              </c:extLst>
            </c:dLbl>
            <c:dLbl>
              <c:idx val="6"/>
              <c:layout>
                <c:manualLayout>
                  <c:x val="-5.3636461693845026E-2"/>
                  <c:y val="5.1172707889125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F1-B44B-948D-758181CA153F}"/>
                </c:ext>
              </c:extLst>
            </c:dLbl>
            <c:dLbl>
              <c:idx val="7"/>
              <c:layout>
                <c:manualLayout>
                  <c:x val="-7.6052401918004428E-2"/>
                  <c:y val="-3.8379530916844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F1-B44B-948D-758181CA153F}"/>
                </c:ext>
              </c:extLst>
            </c:dLbl>
            <c:dLbl>
              <c:idx val="8"/>
              <c:layout>
                <c:manualLayout>
                  <c:x val="-5.1145801668938423E-2"/>
                  <c:y val="3.41151385927505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F1-B44B-948D-758181CA153F}"/>
                </c:ext>
              </c:extLst>
            </c:dLbl>
            <c:dLbl>
              <c:idx val="9"/>
              <c:layout>
                <c:manualLayout>
                  <c:x val="-5.7270471950657473E-2"/>
                  <c:y val="-4.69083155650319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F1-B44B-948D-758181CA15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Sheet1!$I$110:$I$119</c:f>
              <c:numCache>
                <c:formatCode>0.00</c:formatCode>
                <c:ptCount val="10"/>
                <c:pt idx="0">
                  <c:v>30</c:v>
                </c:pt>
                <c:pt idx="1">
                  <c:v>49.046224959159147</c:v>
                </c:pt>
                <c:pt idx="2">
                  <c:v>71.1949865610991</c:v>
                </c:pt>
                <c:pt idx="3">
                  <c:v>90.663733715246238</c:v>
                </c:pt>
                <c:pt idx="4">
                  <c:v>108.98734740118384</c:v>
                </c:pt>
                <c:pt idx="5">
                  <c:v>119.71665183304182</c:v>
                </c:pt>
                <c:pt idx="6">
                  <c:v>129.3934171529269</c:v>
                </c:pt>
                <c:pt idx="7">
                  <c:v>138.85833951703364</c:v>
                </c:pt>
                <c:pt idx="8">
                  <c:v>147.92990984944274</c:v>
                </c:pt>
                <c:pt idx="9">
                  <c:v>158.63655686611102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1-B44B-948D-758181CA15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1461775"/>
        <c:axId val="1020007311"/>
      </c:lineChart>
      <c:catAx>
        <c:axId val="11414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07311"/>
        <c:crosses val="autoZero"/>
        <c:auto val="1"/>
        <c:lblAlgn val="ctr"/>
        <c:lblOffset val="100"/>
        <c:noMultiLvlLbl val="0"/>
      </c:catAx>
      <c:valAx>
        <c:axId val="102000731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6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635000</xdr:colOff>
      <xdr:row>33</xdr:row>
      <xdr:rowOff>63500</xdr:rowOff>
    </xdr:to>
    <xdr:pic>
      <xdr:nvPicPr>
        <xdr:cNvPr id="3" name="Picture 2" descr="page21image5454880">
          <a:extLst>
            <a:ext uri="{FF2B5EF4-FFF2-40B4-BE49-F238E27FC236}">
              <a16:creationId xmlns:a16="http://schemas.microsoft.com/office/drawing/2014/main" id="{F1C15AC1-913B-D84F-BDD8-F02A549E6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2400"/>
          <a:ext cx="34163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431800</xdr:colOff>
      <xdr:row>58</xdr:row>
      <xdr:rowOff>44450</xdr:rowOff>
    </xdr:from>
    <xdr:to>
      <xdr:col>11</xdr:col>
      <xdr:colOff>762000</xdr:colOff>
      <xdr:row>76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507B61-05D1-3B4F-BCC4-1DBD8035D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336550</xdr:colOff>
      <xdr:row>121</xdr:row>
      <xdr:rowOff>133350</xdr:rowOff>
    </xdr:from>
    <xdr:to>
      <xdr:col>7</xdr:col>
      <xdr:colOff>609600</xdr:colOff>
      <xdr:row>138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D2BCC1-5472-C544-B7B3-99D24DFDE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D47E-A622-D44A-AD76-3688D0FC604A}">
  <sheetPr codeName="Sheet1"/>
  <dimension ref="A1:O131"/>
  <sheetViews>
    <sheetView tabSelected="1" workbookViewId="0">
      <selection activeCell="K133" sqref="K133"/>
    </sheetView>
  </sheetViews>
  <sheetFormatPr baseColWidth="10" defaultRowHeight="16"/>
  <cols>
    <col min="2" max="2" width="14.83203125" customWidth="1"/>
  </cols>
  <sheetData>
    <row r="1" spans="1:15">
      <c r="A1" s="14" t="s">
        <v>63</v>
      </c>
    </row>
    <row r="3" spans="1:15">
      <c r="A3" t="s">
        <v>0</v>
      </c>
      <c r="D3" t="s">
        <v>5</v>
      </c>
    </row>
    <row r="4" spans="1:15">
      <c r="A4" s="1" t="s">
        <v>1</v>
      </c>
      <c r="B4" s="1" t="s">
        <v>2</v>
      </c>
      <c r="C4" s="1" t="s">
        <v>3</v>
      </c>
      <c r="D4" s="1" t="s">
        <v>4</v>
      </c>
      <c r="E4" s="1" t="s">
        <v>6</v>
      </c>
      <c r="F4" s="1" t="s">
        <v>7</v>
      </c>
      <c r="G4" s="7" t="s">
        <v>7</v>
      </c>
      <c r="H4" s="1"/>
    </row>
    <row r="5" spans="1:15">
      <c r="A5" s="1">
        <v>1</v>
      </c>
      <c r="B5" s="1">
        <v>30</v>
      </c>
      <c r="C5" s="1">
        <f>(B5/0.6)/10000</f>
        <v>5.0000000000000001E-3</v>
      </c>
      <c r="D5" s="1">
        <f>(1-C5)/(1+0.01)</f>
        <v>0.98514851485148514</v>
      </c>
      <c r="E5" s="1">
        <f>SumofRA(D5,D5,A5)</f>
        <v>0.98514851485148514</v>
      </c>
      <c r="F5" s="1">
        <f>(B5-100)*E5/10000</f>
        <v>-6.8960396039603961E-3</v>
      </c>
      <c r="G5" s="9">
        <v>-6.8960396039603961E-3</v>
      </c>
      <c r="H5" s="1"/>
    </row>
    <row r="6" spans="1:15">
      <c r="A6" s="1">
        <v>2</v>
      </c>
      <c r="B6" s="1">
        <v>50</v>
      </c>
      <c r="C6" s="1">
        <f t="shared" ref="C6:C14" si="0">(B6/0.6)/10000</f>
        <v>8.333333333333335E-3</v>
      </c>
      <c r="D6" s="1">
        <f t="shared" ref="D6:D14" si="1">(1-C6)/(1+0.01)</f>
        <v>0.98184818481848191</v>
      </c>
      <c r="E6" s="1">
        <f>SumofRA(D6,D6,A6)</f>
        <v>1.9458740428498316</v>
      </c>
      <c r="F6" s="1">
        <f t="shared" ref="F6:F14" si="2">(B6-100)*E6/10000</f>
        <v>-9.7293702142491577E-3</v>
      </c>
      <c r="G6" s="9">
        <v>-9.7293702142491577E-3</v>
      </c>
      <c r="H6" s="1"/>
    </row>
    <row r="7" spans="1:15">
      <c r="A7" s="1">
        <v>3</v>
      </c>
      <c r="B7" s="1">
        <v>70</v>
      </c>
      <c r="C7" s="1">
        <f t="shared" si="0"/>
        <v>1.1666666666666667E-2</v>
      </c>
      <c r="D7" s="1">
        <f t="shared" si="1"/>
        <v>0.97854785478547845</v>
      </c>
      <c r="E7" s="1">
        <f t="shared" ref="E7:E14" si="3">SumofRA(D7,D7,A7)</f>
        <v>2.8731180346901155</v>
      </c>
      <c r="F7" s="1">
        <f t="shared" si="2"/>
        <v>-8.619354104070347E-3</v>
      </c>
      <c r="G7" s="9">
        <v>-8.619354104070347E-3</v>
      </c>
      <c r="H7" s="1"/>
      <c r="I7" s="1" t="s">
        <v>1</v>
      </c>
      <c r="J7" s="1" t="s">
        <v>2</v>
      </c>
      <c r="K7" s="1" t="s">
        <v>3</v>
      </c>
      <c r="L7" s="1" t="s">
        <v>4</v>
      </c>
      <c r="M7" s="1" t="s">
        <v>6</v>
      </c>
      <c r="N7" s="1" t="s">
        <v>7</v>
      </c>
      <c r="O7" s="1" t="s">
        <v>7</v>
      </c>
    </row>
    <row r="8" spans="1:15">
      <c r="A8" s="1">
        <v>4</v>
      </c>
      <c r="B8" s="1">
        <v>90</v>
      </c>
      <c r="C8" s="1">
        <f t="shared" si="0"/>
        <v>1.4999999999999999E-2</v>
      </c>
      <c r="D8" s="1">
        <f t="shared" si="1"/>
        <v>0.97524752475247523</v>
      </c>
      <c r="E8" s="1">
        <f t="shared" si="3"/>
        <v>3.7585266458611875</v>
      </c>
      <c r="F8" s="1">
        <f t="shared" si="2"/>
        <v>-3.7585266458611878E-3</v>
      </c>
      <c r="G8" s="9">
        <v>-3.7585266458611878E-3</v>
      </c>
      <c r="H8" s="1"/>
      <c r="I8">
        <v>4</v>
      </c>
      <c r="J8">
        <v>110</v>
      </c>
      <c r="K8">
        <v>1.8333333333333333E-2</v>
      </c>
      <c r="L8">
        <v>0.971947194719472</v>
      </c>
      <c r="M8">
        <v>3.727231783179688</v>
      </c>
      <c r="N8">
        <v>3.7272317831796883E-3</v>
      </c>
      <c r="O8">
        <v>-3.7585266458611878E-3</v>
      </c>
    </row>
    <row r="9" spans="1:15">
      <c r="A9" s="1">
        <v>5</v>
      </c>
      <c r="B9" s="1">
        <v>110</v>
      </c>
      <c r="C9" s="1">
        <f t="shared" si="0"/>
        <v>1.8333333333333333E-2</v>
      </c>
      <c r="D9" s="1">
        <f t="shared" si="1"/>
        <v>0.971947194719472</v>
      </c>
      <c r="E9" s="1">
        <f t="shared" si="3"/>
        <v>4.594619670450224</v>
      </c>
      <c r="F9" s="1">
        <f t="shared" si="2"/>
        <v>4.5946196704502243E-3</v>
      </c>
      <c r="G9" s="9">
        <v>4.5946196704502243E-3</v>
      </c>
      <c r="H9" s="1"/>
      <c r="I9">
        <v>5</v>
      </c>
      <c r="J9">
        <v>120</v>
      </c>
      <c r="K9">
        <v>0.02</v>
      </c>
      <c r="L9">
        <v>0.97029702970297027</v>
      </c>
      <c r="M9">
        <v>4.5717123326678264</v>
      </c>
      <c r="N9">
        <v>9.1434246653356518E-3</v>
      </c>
      <c r="O9">
        <v>4.5946196704502243E-3</v>
      </c>
    </row>
    <row r="10" spans="1:15">
      <c r="A10" s="1">
        <v>6</v>
      </c>
      <c r="B10" s="1">
        <v>120</v>
      </c>
      <c r="C10" s="1">
        <f t="shared" si="0"/>
        <v>0.02</v>
      </c>
      <c r="D10" s="1">
        <f t="shared" si="1"/>
        <v>0.97029702970297027</v>
      </c>
      <c r="E10" s="1">
        <f t="shared" si="3"/>
        <v>5.4062159267470005</v>
      </c>
      <c r="F10" s="1">
        <f t="shared" si="2"/>
        <v>1.0812431853494002E-2</v>
      </c>
      <c r="G10" s="9">
        <v>1.0812431853494002E-2</v>
      </c>
      <c r="H10" s="1"/>
    </row>
    <row r="11" spans="1:15">
      <c r="A11" s="1">
        <v>7</v>
      </c>
      <c r="B11" s="1">
        <v>130</v>
      </c>
      <c r="C11" s="1">
        <f t="shared" si="0"/>
        <v>2.1666666666666667E-2</v>
      </c>
      <c r="D11" s="1">
        <f t="shared" si="1"/>
        <v>0.96864686468646855</v>
      </c>
      <c r="E11" s="1">
        <f t="shared" si="3"/>
        <v>6.1750571028670906</v>
      </c>
      <c r="F11" s="1">
        <f t="shared" si="2"/>
        <v>1.8525171308601273E-2</v>
      </c>
      <c r="G11" s="9">
        <v>1.8525171308601273E-2</v>
      </c>
      <c r="H11" s="1"/>
    </row>
    <row r="12" spans="1:15">
      <c r="A12" s="1">
        <v>8</v>
      </c>
      <c r="B12" s="1">
        <v>140</v>
      </c>
      <c r="C12" s="1">
        <f t="shared" si="0"/>
        <v>2.3333333333333334E-2</v>
      </c>
      <c r="D12" s="1">
        <f t="shared" si="1"/>
        <v>0.96699669966996704</v>
      </c>
      <c r="E12" s="1">
        <f t="shared" si="3"/>
        <v>6.8989923083256288</v>
      </c>
      <c r="F12" s="1">
        <f t="shared" si="2"/>
        <v>2.7595969233302514E-2</v>
      </c>
      <c r="G12" s="9">
        <v>2.7595969233302514E-2</v>
      </c>
      <c r="H12" s="1"/>
    </row>
    <row r="13" spans="1:15">
      <c r="A13" s="1">
        <v>9</v>
      </c>
      <c r="B13" s="1">
        <v>150</v>
      </c>
      <c r="C13" s="1">
        <f t="shared" si="0"/>
        <v>2.5000000000000001E-2</v>
      </c>
      <c r="D13" s="1">
        <f t="shared" si="1"/>
        <v>0.96534653465346532</v>
      </c>
      <c r="E13" s="1">
        <f t="shared" si="3"/>
        <v>7.5763117403967506</v>
      </c>
      <c r="F13" s="1">
        <f t="shared" si="2"/>
        <v>3.7881558701983759E-2</v>
      </c>
      <c r="G13" s="9">
        <v>3.7881558701983759E-2</v>
      </c>
      <c r="H13" s="1"/>
      <c r="I13">
        <v>9</v>
      </c>
      <c r="J13">
        <v>160</v>
      </c>
      <c r="K13">
        <v>2.6666666666666668E-2</v>
      </c>
      <c r="L13">
        <v>0.9636963696369637</v>
      </c>
      <c r="M13">
        <v>7.5148680509979835</v>
      </c>
      <c r="N13">
        <v>4.50892083059879E-2</v>
      </c>
      <c r="O13">
        <v>3.7881558701983759E-2</v>
      </c>
    </row>
    <row r="14" spans="1:15">
      <c r="A14" s="1">
        <v>10</v>
      </c>
      <c r="B14" s="1">
        <v>160</v>
      </c>
      <c r="C14" s="1">
        <f t="shared" si="0"/>
        <v>2.6666666666666668E-2</v>
      </c>
      <c r="D14" s="1">
        <f t="shared" si="1"/>
        <v>0.9636963696369637</v>
      </c>
      <c r="E14" s="1">
        <f t="shared" si="3"/>
        <v>8.2057474286845231</v>
      </c>
      <c r="F14" s="1">
        <f t="shared" si="2"/>
        <v>4.9234484572107141E-2</v>
      </c>
      <c r="G14" s="9">
        <v>4.9234484572107141E-2</v>
      </c>
      <c r="H14" s="1"/>
    </row>
    <row r="15" spans="1:15">
      <c r="A15" s="1"/>
      <c r="B15" s="1"/>
      <c r="C15" s="1"/>
      <c r="D15" s="1"/>
      <c r="E15" s="1"/>
      <c r="F15" s="1"/>
      <c r="G15" s="1"/>
      <c r="H15" s="1"/>
    </row>
    <row r="16" spans="1:15">
      <c r="A16" t="s">
        <v>9</v>
      </c>
      <c r="B16" s="1"/>
      <c r="C16" s="1"/>
      <c r="D16" s="1"/>
      <c r="E16" s="1"/>
      <c r="F16" s="1"/>
      <c r="G16" s="1"/>
      <c r="H16" s="1"/>
    </row>
    <row r="17" spans="1:10">
      <c r="A17" t="s">
        <v>8</v>
      </c>
    </row>
    <row r="19" spans="1:10">
      <c r="A19" s="1" t="s">
        <v>1</v>
      </c>
      <c r="B19" s="1" t="s">
        <v>10</v>
      </c>
      <c r="C19" s="1" t="s">
        <v>11</v>
      </c>
      <c r="D19" s="1" t="s">
        <v>4</v>
      </c>
      <c r="E19" s="1" t="s">
        <v>6</v>
      </c>
      <c r="F19" s="1" t="s">
        <v>7</v>
      </c>
      <c r="G19" s="1" t="s">
        <v>7</v>
      </c>
      <c r="H19" s="1"/>
      <c r="I19" s="1" t="s">
        <v>13</v>
      </c>
      <c r="J19" s="7" t="s">
        <v>12</v>
      </c>
    </row>
    <row r="20" spans="1:10">
      <c r="A20" s="1">
        <v>1</v>
      </c>
      <c r="B20" s="1">
        <f>B5+1</f>
        <v>31</v>
      </c>
      <c r="C20" s="1">
        <f>(B20/0.6)/10000</f>
        <v>5.1666666666666675E-3</v>
      </c>
      <c r="D20" s="1">
        <f>(1-C20)/1.01</f>
        <v>0.98498349834983501</v>
      </c>
      <c r="E20" s="1">
        <f>SumofRA(D20,D20,A20)</f>
        <v>0.98498349834983501</v>
      </c>
      <c r="F20" s="1">
        <f>(B20-100)*E20/10000</f>
        <v>-6.7963861386138615E-3</v>
      </c>
      <c r="G20" s="2">
        <v>-6.7963861386138615E-3</v>
      </c>
      <c r="H20" s="1"/>
      <c r="I20">
        <v>1</v>
      </c>
      <c r="J20" s="8">
        <f>F20-F5</f>
        <v>9.9653465346534638E-5</v>
      </c>
    </row>
    <row r="21" spans="1:10">
      <c r="A21" s="1">
        <v>2</v>
      </c>
      <c r="B21" s="1">
        <f>B6+1</f>
        <v>51</v>
      </c>
      <c r="C21" s="1">
        <f t="shared" ref="C21:C29" si="4">(B21/0.6)/10000</f>
        <v>8.5000000000000006E-3</v>
      </c>
      <c r="D21" s="1">
        <f t="shared" ref="D21:D29" si="5">(1-C21)/1.01</f>
        <v>0.98168316831683167</v>
      </c>
      <c r="E21" s="1">
        <f t="shared" ref="E21:E29" si="6">SumofRA(D21,D21,A21)</f>
        <v>1.9453850112734015</v>
      </c>
      <c r="F21" s="1">
        <f t="shared" ref="F21:F29" si="7">(B21-100)*E21/10000</f>
        <v>-9.5323865552396671E-3</v>
      </c>
      <c r="G21" s="2">
        <v>-9.5323865552396671E-3</v>
      </c>
      <c r="H21" s="1"/>
      <c r="I21">
        <v>2</v>
      </c>
      <c r="J21" s="8">
        <f t="shared" ref="J21:J29" si="8">F21-F6</f>
        <v>1.9698365900949061E-4</v>
      </c>
    </row>
    <row r="22" spans="1:10">
      <c r="A22" s="1">
        <v>3</v>
      </c>
      <c r="B22" s="1">
        <f t="shared" ref="B22:B29" si="9">B7+1</f>
        <v>71</v>
      </c>
      <c r="C22" s="1">
        <f t="shared" si="4"/>
        <v>1.1833333333333335E-2</v>
      </c>
      <c r="D22" s="1">
        <f t="shared" si="5"/>
        <v>0.97838283828382833</v>
      </c>
      <c r="E22" s="1">
        <f t="shared" si="6"/>
        <v>2.8721561346896221</v>
      </c>
      <c r="F22" s="1">
        <f t="shared" si="7"/>
        <v>-8.3292527905999038E-3</v>
      </c>
      <c r="G22" s="2">
        <v>-8.3292527905999038E-3</v>
      </c>
      <c r="H22" s="1"/>
      <c r="I22">
        <v>3</v>
      </c>
      <c r="J22" s="8">
        <f t="shared" si="8"/>
        <v>2.9010131347044325E-4</v>
      </c>
    </row>
    <row r="23" spans="1:10">
      <c r="A23" s="1">
        <v>4</v>
      </c>
      <c r="B23" s="1">
        <f t="shared" si="9"/>
        <v>91</v>
      </c>
      <c r="C23" s="1">
        <f t="shared" si="4"/>
        <v>1.5166666666666669E-2</v>
      </c>
      <c r="D23" s="1">
        <f t="shared" si="5"/>
        <v>0.9750825082508251</v>
      </c>
      <c r="E23" s="1">
        <f t="shared" si="6"/>
        <v>3.7569569279174653</v>
      </c>
      <c r="F23" s="1">
        <f t="shared" si="7"/>
        <v>-3.3812612351257188E-3</v>
      </c>
      <c r="G23" s="2">
        <v>-3.3812612351257188E-3</v>
      </c>
      <c r="H23" s="1"/>
      <c r="I23">
        <v>4</v>
      </c>
      <c r="J23" s="8">
        <f t="shared" si="8"/>
        <v>3.7726541073546897E-4</v>
      </c>
    </row>
    <row r="24" spans="1:10">
      <c r="A24" s="1">
        <v>5</v>
      </c>
      <c r="B24" s="1">
        <f t="shared" si="9"/>
        <v>111</v>
      </c>
      <c r="C24" s="1">
        <f t="shared" si="4"/>
        <v>1.8499999999999999E-2</v>
      </c>
      <c r="D24" s="1">
        <f t="shared" si="5"/>
        <v>0.97178217821782176</v>
      </c>
      <c r="E24" s="1">
        <f t="shared" si="6"/>
        <v>4.592324344050831</v>
      </c>
      <c r="F24" s="1">
        <f t="shared" si="7"/>
        <v>5.0515567784559139E-3</v>
      </c>
      <c r="G24" s="2">
        <v>5.0515567784559139E-3</v>
      </c>
      <c r="H24" s="1"/>
      <c r="I24">
        <v>5</v>
      </c>
      <c r="J24" s="8">
        <f t="shared" si="8"/>
        <v>4.569371080056896E-4</v>
      </c>
    </row>
    <row r="25" spans="1:10">
      <c r="A25" s="1">
        <v>6</v>
      </c>
      <c r="B25" s="1">
        <f t="shared" si="9"/>
        <v>121</v>
      </c>
      <c r="C25" s="1">
        <f t="shared" si="4"/>
        <v>2.016666666666667E-2</v>
      </c>
      <c r="D25" s="1">
        <f t="shared" si="5"/>
        <v>0.97013201320132014</v>
      </c>
      <c r="E25" s="1">
        <f t="shared" si="6"/>
        <v>5.4030796267826942</v>
      </c>
      <c r="F25" s="1">
        <f t="shared" si="7"/>
        <v>1.1346467216243657E-2</v>
      </c>
      <c r="G25" s="2">
        <v>1.1346467216243657E-2</v>
      </c>
      <c r="H25" s="1"/>
      <c r="I25">
        <v>6</v>
      </c>
      <c r="J25" s="8">
        <f t="shared" si="8"/>
        <v>5.3403536274965538E-4</v>
      </c>
    </row>
    <row r="26" spans="1:10">
      <c r="A26" s="1">
        <v>7</v>
      </c>
      <c r="B26" s="1">
        <f t="shared" si="9"/>
        <v>131</v>
      </c>
      <c r="C26" s="1">
        <f t="shared" si="4"/>
        <v>2.1833333333333333E-2</v>
      </c>
      <c r="D26" s="1">
        <f t="shared" si="5"/>
        <v>0.96848184818481842</v>
      </c>
      <c r="E26" s="1">
        <f t="shared" si="6"/>
        <v>6.1709845109458419</v>
      </c>
      <c r="F26" s="1">
        <f t="shared" si="7"/>
        <v>1.9130051983932111E-2</v>
      </c>
      <c r="G26" s="2">
        <v>1.9130051983932111E-2</v>
      </c>
      <c r="H26" s="1"/>
      <c r="I26">
        <v>7</v>
      </c>
      <c r="J26" s="8">
        <f t="shared" si="8"/>
        <v>6.0488067533083847E-4</v>
      </c>
    </row>
    <row r="27" spans="1:10">
      <c r="A27" s="1">
        <v>8</v>
      </c>
      <c r="B27" s="1">
        <f t="shared" si="9"/>
        <v>141</v>
      </c>
      <c r="C27" s="1">
        <f t="shared" si="4"/>
        <v>2.35E-2</v>
      </c>
      <c r="D27" s="1">
        <f t="shared" si="5"/>
        <v>0.9668316831683168</v>
      </c>
      <c r="E27" s="1">
        <f t="shared" si="6"/>
        <v>6.8939035935821664</v>
      </c>
      <c r="F27" s="1">
        <f t="shared" si="7"/>
        <v>2.8265004733686885E-2</v>
      </c>
      <c r="G27" s="2">
        <v>2.8265004733686885E-2</v>
      </c>
      <c r="H27" s="1"/>
      <c r="I27">
        <v>8</v>
      </c>
      <c r="J27" s="8">
        <f t="shared" si="8"/>
        <v>6.6903550038437121E-4</v>
      </c>
    </row>
    <row r="28" spans="1:10">
      <c r="A28" s="1">
        <v>9</v>
      </c>
      <c r="B28" s="1">
        <f t="shared" si="9"/>
        <v>151</v>
      </c>
      <c r="C28" s="1">
        <f t="shared" si="4"/>
        <v>2.5166666666666667E-2</v>
      </c>
      <c r="D28" s="1">
        <f t="shared" si="5"/>
        <v>0.96518151815181519</v>
      </c>
      <c r="E28" s="1">
        <f t="shared" si="6"/>
        <v>7.5701429675614555</v>
      </c>
      <c r="F28" s="1">
        <f t="shared" si="7"/>
        <v>3.8607729134563423E-2</v>
      </c>
      <c r="G28" s="2">
        <v>3.8607729134563423E-2</v>
      </c>
      <c r="H28" s="1"/>
      <c r="I28">
        <v>9</v>
      </c>
      <c r="J28" s="8">
        <f t="shared" si="8"/>
        <v>7.2617043257966474E-4</v>
      </c>
    </row>
    <row r="29" spans="1:10">
      <c r="A29" s="1">
        <v>10</v>
      </c>
      <c r="B29" s="1">
        <f t="shared" si="9"/>
        <v>161</v>
      </c>
      <c r="C29" s="1">
        <f t="shared" si="4"/>
        <v>2.6833333333333338E-2</v>
      </c>
      <c r="D29" s="1">
        <f t="shared" si="5"/>
        <v>0.96353135313531346</v>
      </c>
      <c r="E29" s="1">
        <f t="shared" si="6"/>
        <v>8.1984506979046898</v>
      </c>
      <c r="F29" s="1">
        <f t="shared" si="7"/>
        <v>5.0010549257218609E-2</v>
      </c>
      <c r="G29" s="2">
        <v>5.0010549257218609E-2</v>
      </c>
      <c r="H29" s="1"/>
      <c r="I29">
        <v>10</v>
      </c>
      <c r="J29" s="8">
        <f t="shared" si="8"/>
        <v>7.7606468511146748E-4</v>
      </c>
    </row>
    <row r="31" spans="1:10">
      <c r="A31" t="s">
        <v>14</v>
      </c>
    </row>
    <row r="33" spans="1:10">
      <c r="F33" s="4" t="s">
        <v>16</v>
      </c>
    </row>
    <row r="35" spans="1:10">
      <c r="A35" s="1" t="s">
        <v>13</v>
      </c>
      <c r="B35" s="1" t="s">
        <v>2</v>
      </c>
      <c r="C35" s="1" t="s">
        <v>15</v>
      </c>
      <c r="F35" t="s">
        <v>19</v>
      </c>
    </row>
    <row r="36" spans="1:10">
      <c r="A36" s="1">
        <v>1</v>
      </c>
      <c r="B36" s="1">
        <v>30</v>
      </c>
      <c r="C36" s="1">
        <v>9.9653465346534638E-5</v>
      </c>
      <c r="F36" t="s">
        <v>20</v>
      </c>
      <c r="G36">
        <v>10000000</v>
      </c>
    </row>
    <row r="37" spans="1:10">
      <c r="A37" s="1">
        <v>2</v>
      </c>
      <c r="B37" s="1">
        <v>50</v>
      </c>
      <c r="C37" s="1">
        <v>1.9698365900949061E-4</v>
      </c>
      <c r="F37" t="s">
        <v>18</v>
      </c>
      <c r="G37">
        <f>1%*G36</f>
        <v>100000</v>
      </c>
      <c r="H37" s="5" t="s">
        <v>21</v>
      </c>
    </row>
    <row r="38" spans="1:10">
      <c r="A38" s="1">
        <v>3</v>
      </c>
      <c r="B38" s="1">
        <v>70</v>
      </c>
      <c r="C38" s="1">
        <v>2.9010131347044325E-4</v>
      </c>
      <c r="F38" t="s">
        <v>22</v>
      </c>
      <c r="G38">
        <f>J40/100*G36</f>
        <v>8673.8788727053216</v>
      </c>
      <c r="I38" t="s">
        <v>23</v>
      </c>
      <c r="J38">
        <v>0.45946196704502201</v>
      </c>
    </row>
    <row r="39" spans="1:10">
      <c r="A39" s="1">
        <v>4</v>
      </c>
      <c r="B39" s="1">
        <v>90</v>
      </c>
      <c r="C39" s="1">
        <v>3.7726541073546897E-4</v>
      </c>
      <c r="F39" t="s">
        <v>25</v>
      </c>
      <c r="G39">
        <f>(G9-G8)*G36-G38</f>
        <v>74857.584290408791</v>
      </c>
      <c r="I39" t="s">
        <v>24</v>
      </c>
      <c r="J39">
        <f>M8*0.1</f>
        <v>0.37272317831796881</v>
      </c>
    </row>
    <row r="40" spans="1:10">
      <c r="A40" s="1">
        <v>5</v>
      </c>
      <c r="B40" s="1">
        <v>110</v>
      </c>
      <c r="C40" s="1">
        <v>4.569371080056896E-4</v>
      </c>
      <c r="F40" s="6" t="s">
        <v>26</v>
      </c>
      <c r="G40" s="6">
        <f>G37+G38+G39</f>
        <v>183531.46316311409</v>
      </c>
      <c r="J40">
        <f>J38-J39</f>
        <v>8.6738788727053207E-2</v>
      </c>
    </row>
    <row r="41" spans="1:10">
      <c r="A41" s="1">
        <v>6</v>
      </c>
      <c r="B41" s="1">
        <v>120</v>
      </c>
      <c r="C41" s="1">
        <v>5.3403536274965538E-4</v>
      </c>
    </row>
    <row r="42" spans="1:10">
      <c r="A42" s="1">
        <v>7</v>
      </c>
      <c r="B42" s="1">
        <v>130</v>
      </c>
      <c r="C42" s="1">
        <v>6.0488067533083847E-4</v>
      </c>
      <c r="F42" t="s">
        <v>27</v>
      </c>
    </row>
    <row r="43" spans="1:10">
      <c r="A43" s="1">
        <v>8</v>
      </c>
      <c r="B43" s="1">
        <v>140</v>
      </c>
      <c r="C43" s="1">
        <v>6.6903550038437121E-4</v>
      </c>
      <c r="F43" t="s">
        <v>28</v>
      </c>
      <c r="G43">
        <f>G36*C40/C45</f>
        <v>5887873.9977719635</v>
      </c>
    </row>
    <row r="44" spans="1:10">
      <c r="A44" s="1">
        <v>9</v>
      </c>
      <c r="B44" s="1">
        <v>150</v>
      </c>
      <c r="C44" s="1">
        <v>7.2617043257966474E-4</v>
      </c>
      <c r="F44" t="s">
        <v>18</v>
      </c>
      <c r="G44">
        <f>1%*G43</f>
        <v>58878.739977719633</v>
      </c>
      <c r="H44" s="5" t="s">
        <v>21</v>
      </c>
    </row>
    <row r="45" spans="1:10">
      <c r="A45" s="1">
        <v>10</v>
      </c>
      <c r="B45" s="1">
        <v>160</v>
      </c>
      <c r="C45" s="1">
        <v>7.7606468511146748E-4</v>
      </c>
      <c r="F45" t="s">
        <v>22</v>
      </c>
      <c r="G45">
        <f>J47*G44</f>
        <v>24406.864340864504</v>
      </c>
      <c r="I45" t="s">
        <v>30</v>
      </c>
      <c r="J45">
        <v>4.9234484572107098</v>
      </c>
    </row>
    <row r="46" spans="1:10">
      <c r="F46" t="s">
        <v>25</v>
      </c>
      <c r="G46">
        <f>(G14-G13)*G43-G45</f>
        <v>42437.732688467615</v>
      </c>
      <c r="I46" t="s">
        <v>29</v>
      </c>
      <c r="J46">
        <f>M13*(160-100)/100</f>
        <v>4.5089208305987896</v>
      </c>
    </row>
    <row r="47" spans="1:10">
      <c r="F47" s="6" t="s">
        <v>26</v>
      </c>
      <c r="G47" s="6">
        <f>G44+G45+G46</f>
        <v>125723.33700705176</v>
      </c>
      <c r="J47">
        <f>J45-J46</f>
        <v>0.41452762661192022</v>
      </c>
    </row>
    <row r="49" spans="1:7">
      <c r="F49" s="6" t="s">
        <v>26</v>
      </c>
      <c r="G49">
        <f>G40-G47</f>
        <v>57808.126156062339</v>
      </c>
    </row>
    <row r="51" spans="1:7">
      <c r="A51" t="s">
        <v>31</v>
      </c>
      <c r="B51">
        <f>G40/(G47/G43)</f>
        <v>8595143.5545377824</v>
      </c>
    </row>
    <row r="55" spans="1:7">
      <c r="A55" s="14" t="s">
        <v>64</v>
      </c>
    </row>
    <row r="56" spans="1:7">
      <c r="A56" t="s">
        <v>0</v>
      </c>
      <c r="B56" s="3" t="s">
        <v>32</v>
      </c>
    </row>
    <row r="57" spans="1:7">
      <c r="B57" t="s">
        <v>33</v>
      </c>
    </row>
    <row r="59" spans="1:7">
      <c r="A59" s="1" t="s">
        <v>13</v>
      </c>
      <c r="B59" s="1"/>
      <c r="C59" s="1" t="s">
        <v>35</v>
      </c>
      <c r="D59" s="1"/>
      <c r="E59" s="1"/>
    </row>
    <row r="60" spans="1:7">
      <c r="A60" s="1">
        <v>1</v>
      </c>
      <c r="B60" s="1" t="s">
        <v>34</v>
      </c>
      <c r="C60" s="1">
        <v>30</v>
      </c>
      <c r="D60" s="10">
        <v>30</v>
      </c>
      <c r="E60" s="1"/>
    </row>
    <row r="61" spans="1:7">
      <c r="A61" s="1">
        <v>2</v>
      </c>
      <c r="B61" s="1" t="s">
        <v>36</v>
      </c>
      <c r="C61" s="1">
        <f>(E6*B6-E5*B5)/(E6-E5)</f>
        <v>70.50842797742709</v>
      </c>
      <c r="D61" s="10">
        <v>70.50842797742709</v>
      </c>
      <c r="E61" s="1"/>
    </row>
    <row r="62" spans="1:7">
      <c r="A62" s="1">
        <v>3</v>
      </c>
      <c r="B62" s="1" t="s">
        <v>38</v>
      </c>
      <c r="C62" s="1">
        <f t="shared" ref="C62:D69" si="10">(E7*B7-E6*B6)/(E7-E6)</f>
        <v>111.97113294825218</v>
      </c>
      <c r="D62" s="10">
        <v>111.97113294825218</v>
      </c>
      <c r="E62" s="1"/>
    </row>
    <row r="63" spans="1:7">
      <c r="A63" s="1">
        <v>4</v>
      </c>
      <c r="B63" s="1" t="s">
        <v>37</v>
      </c>
      <c r="C63" s="1">
        <f t="shared" si="10"/>
        <v>154.89925664694022</v>
      </c>
      <c r="D63" s="10">
        <v>154.89925664694022</v>
      </c>
      <c r="E63" s="1"/>
    </row>
    <row r="64" spans="1:7">
      <c r="A64" s="1">
        <v>5</v>
      </c>
      <c r="B64" s="1" t="s">
        <v>39</v>
      </c>
      <c r="C64" s="1">
        <f t="shared" si="10"/>
        <v>199.90690115393826</v>
      </c>
      <c r="D64" s="10">
        <v>199.90690115393826</v>
      </c>
      <c r="E64" s="1"/>
    </row>
    <row r="65" spans="1:5">
      <c r="A65" s="1">
        <v>6</v>
      </c>
      <c r="B65" s="1" t="s">
        <v>40</v>
      </c>
      <c r="C65" s="1">
        <f t="shared" si="10"/>
        <v>176.61213484910547</v>
      </c>
      <c r="D65" s="10">
        <v>176.61213484910547</v>
      </c>
      <c r="E65" s="1"/>
    </row>
    <row r="66" spans="1:5">
      <c r="A66" s="1">
        <v>7</v>
      </c>
      <c r="B66" s="1" t="s">
        <v>41</v>
      </c>
      <c r="C66" s="1">
        <f t="shared" si="10"/>
        <v>200.31642027849145</v>
      </c>
      <c r="D66" s="10">
        <v>200.31642027849145</v>
      </c>
      <c r="E66" s="1"/>
    </row>
    <row r="67" spans="1:5">
      <c r="A67" s="1">
        <v>8</v>
      </c>
      <c r="B67" s="1" t="s">
        <v>42</v>
      </c>
      <c r="C67" s="1">
        <f t="shared" si="10"/>
        <v>225.29847776854334</v>
      </c>
      <c r="D67" s="10">
        <v>225.29847776854334</v>
      </c>
      <c r="E67" s="1"/>
    </row>
    <row r="68" spans="1:5">
      <c r="A68" s="1">
        <v>9</v>
      </c>
      <c r="B68" s="1" t="s">
        <v>43</v>
      </c>
      <c r="C68" s="1">
        <f t="shared" si="10"/>
        <v>251.85729187231095</v>
      </c>
      <c r="D68" s="10">
        <v>251.85729187231095</v>
      </c>
      <c r="E68" s="1"/>
    </row>
    <row r="69" spans="1:5">
      <c r="A69" s="1">
        <v>10</v>
      </c>
      <c r="B69" s="1" t="s">
        <v>44</v>
      </c>
      <c r="C69" s="1">
        <f t="shared" si="10"/>
        <v>280.36673295418456</v>
      </c>
      <c r="D69" s="10">
        <v>280.36673295418456</v>
      </c>
      <c r="E69" s="1"/>
    </row>
    <row r="73" spans="1:5">
      <c r="A73" t="s">
        <v>45</v>
      </c>
      <c r="B73" t="s">
        <v>17</v>
      </c>
    </row>
    <row r="74" spans="1:5">
      <c r="B74" t="s">
        <v>47</v>
      </c>
    </row>
    <row r="80" spans="1:5">
      <c r="A80" t="s">
        <v>46</v>
      </c>
      <c r="C80" t="s">
        <v>17</v>
      </c>
      <c r="D80" t="s">
        <v>48</v>
      </c>
    </row>
    <row r="81" spans="1:7">
      <c r="B81" t="s">
        <v>28</v>
      </c>
      <c r="C81">
        <v>10000000</v>
      </c>
      <c r="D81">
        <v>10000000</v>
      </c>
      <c r="F81" t="s">
        <v>49</v>
      </c>
      <c r="G81">
        <v>1.0812431853494</v>
      </c>
    </row>
    <row r="82" spans="1:7">
      <c r="B82" t="s">
        <v>18</v>
      </c>
      <c r="C82">
        <f>1%*C81</f>
        <v>100000</v>
      </c>
      <c r="D82">
        <f>1%*D81</f>
        <v>100000</v>
      </c>
      <c r="F82" t="s">
        <v>50</v>
      </c>
      <c r="G82">
        <f>M9*(120-100)/100</f>
        <v>0.91434246653356521</v>
      </c>
    </row>
    <row r="83" spans="1:7">
      <c r="B83" t="s">
        <v>22</v>
      </c>
      <c r="C83">
        <f>J40/100*C81</f>
        <v>8673.8788727053216</v>
      </c>
      <c r="D83">
        <f>G83*D82</f>
        <v>16690.071881583481</v>
      </c>
      <c r="G83">
        <f>G81-G82</f>
        <v>0.16690071881583479</v>
      </c>
    </row>
    <row r="84" spans="1:7">
      <c r="B84" t="s">
        <v>25</v>
      </c>
      <c r="C84">
        <f>(G9-G8)*C81-C83</f>
        <v>74857.584290408791</v>
      </c>
      <c r="D84">
        <f>(G10-G9)*D81-D83</f>
        <v>45488.049948854299</v>
      </c>
    </row>
    <row r="85" spans="1:7">
      <c r="B85" s="6" t="s">
        <v>26</v>
      </c>
      <c r="C85" s="6">
        <f>C82+C83+C84</f>
        <v>183531.46316311409</v>
      </c>
      <c r="D85" s="6">
        <f>D82+D83+D84</f>
        <v>162178.1218304378</v>
      </c>
    </row>
    <row r="86" spans="1:7">
      <c r="B86" t="s">
        <v>51</v>
      </c>
      <c r="C86">
        <f>C85-D85</f>
        <v>21353.341332676297</v>
      </c>
    </row>
    <row r="90" spans="1:7">
      <c r="A90" s="13" t="s">
        <v>65</v>
      </c>
    </row>
    <row r="91" spans="1:7">
      <c r="A91" t="s">
        <v>52</v>
      </c>
    </row>
    <row r="92" spans="1:7">
      <c r="A92" s="3"/>
    </row>
    <row r="93" spans="1:7">
      <c r="A93" s="3" t="s">
        <v>53</v>
      </c>
    </row>
    <row r="94" spans="1:7" ht="18">
      <c r="A94" s="11" t="s">
        <v>54</v>
      </c>
    </row>
    <row r="96" spans="1:7">
      <c r="A96" t="s">
        <v>13</v>
      </c>
      <c r="B96" t="s">
        <v>55</v>
      </c>
      <c r="C96" t="s">
        <v>3</v>
      </c>
      <c r="E96" t="s">
        <v>56</v>
      </c>
      <c r="G96" t="s">
        <v>60</v>
      </c>
    </row>
    <row r="97" spans="1:9">
      <c r="A97">
        <v>1</v>
      </c>
      <c r="B97">
        <f>30/10000</f>
        <v>3.0000000000000001E-3</v>
      </c>
      <c r="C97">
        <f>B97/0.6</f>
        <v>5.0000000000000001E-3</v>
      </c>
      <c r="E97">
        <v>-6.8960396039603961E-3</v>
      </c>
    </row>
    <row r="98" spans="1:9">
      <c r="A98">
        <v>2</v>
      </c>
      <c r="C98" t="e">
        <f>(1-(1-B98/0.6)^A98)/PRODUCT($D$98:D98)</f>
        <v>#DIV/0!</v>
      </c>
      <c r="E98">
        <v>-9.7293702142491577E-3</v>
      </c>
      <c r="G98">
        <f>(SUM($E$110:E110)+(((1-G111/0.6)^A111/PRODUCT($D$110:D110))/1.01)^A111)*(G111-0.01)</f>
        <v>-9.9525012070093358E-3</v>
      </c>
    </row>
    <row r="99" spans="1:9">
      <c r="A99">
        <v>3</v>
      </c>
      <c r="E99">
        <v>-8.619354104070347E-3</v>
      </c>
      <c r="G99">
        <f>(SUM($E$110:E111)+(((1-G112/0.6)^A112/PRODUCT($D$110:D111))/1.01)^A112)*(G112-0.01)</f>
        <v>-8.3201906416514194E-3</v>
      </c>
    </row>
    <row r="100" spans="1:9">
      <c r="A100">
        <v>4</v>
      </c>
      <c r="E100">
        <v>-3.7585266458611878E-3</v>
      </c>
      <c r="G100">
        <f>(SUM($E$110:E112)+(((1-G113/0.6)^A113/PRODUCT($D$110:D112))/1.01)^A113)*(G113-0.01)</f>
        <v>-3.5346682048220048E-3</v>
      </c>
    </row>
    <row r="101" spans="1:9">
      <c r="A101">
        <v>5</v>
      </c>
      <c r="E101">
        <v>4.5946196704502243E-3</v>
      </c>
      <c r="G101">
        <f>(SUM($E$110:E113)+(((1-G114/0.6)^A114/PRODUCT($D$110:D113))/1.01)^A114)*(G114-0.01)</f>
        <v>4.168341812422257E-3</v>
      </c>
    </row>
    <row r="102" spans="1:9">
      <c r="A102">
        <v>6</v>
      </c>
      <c r="E102">
        <v>1.0812431853494002E-2</v>
      </c>
      <c r="G102">
        <f>(SUM($E$110:E114)+(((1-G115/0.6)^A115/PRODUCT($D$110:D114))/1.01)^A115)*(G115-0.01)</f>
        <v>1.0787520491644822E-2</v>
      </c>
    </row>
    <row r="103" spans="1:9">
      <c r="A103">
        <v>7</v>
      </c>
      <c r="E103">
        <v>1.8525171308601273E-2</v>
      </c>
      <c r="G103">
        <f>(SUM($E$110:E115)+(((1-G116/0.6)^A116/PRODUCT($D$110:D115))/1.01)^A116)*(G116-0.01)</f>
        <v>1.842545650637889E-2</v>
      </c>
    </row>
    <row r="104" spans="1:9">
      <c r="A104">
        <v>8</v>
      </c>
      <c r="E104">
        <v>2.7595969233302514E-2</v>
      </c>
      <c r="G104">
        <f>(SUM($E$110:E116)+(((1-G117/0.6)^A117/PRODUCT($D$110:D116))/1.01)^A117)*(G117-0.01)</f>
        <v>2.7293430666145944E-2</v>
      </c>
    </row>
    <row r="105" spans="1:9">
      <c r="A105">
        <v>9</v>
      </c>
      <c r="E105">
        <v>3.7881558701983759E-2</v>
      </c>
      <c r="G105">
        <f>(SUM($E$110:E117)+(((1-G118/0.6)^A118/PRODUCT($D$110:D117))/1.01)^A118)*(G118-0.01)</f>
        <v>3.7084292534931174E-2</v>
      </c>
    </row>
    <row r="106" spans="1:9">
      <c r="A106">
        <v>10</v>
      </c>
      <c r="E106">
        <v>4.9234484572107141E-2</v>
      </c>
      <c r="G106">
        <f>(SUM($E$110:E118)+(((1-G119/0.6)^A119/PRODUCT($D$110:D118))/1.01)^A119)*(G119-0.01)</f>
        <v>4.9184897626813093E-2</v>
      </c>
    </row>
    <row r="109" spans="1:9">
      <c r="A109" t="s">
        <v>13</v>
      </c>
      <c r="B109" t="s">
        <v>56</v>
      </c>
      <c r="C109" t="s">
        <v>11</v>
      </c>
      <c r="D109" t="s">
        <v>57</v>
      </c>
      <c r="E109" t="s">
        <v>58</v>
      </c>
      <c r="G109" s="6" t="s">
        <v>59</v>
      </c>
      <c r="H109" t="s">
        <v>61</v>
      </c>
      <c r="I109" t="s">
        <v>62</v>
      </c>
    </row>
    <row r="110" spans="1:9">
      <c r="A110">
        <v>1</v>
      </c>
      <c r="B110">
        <v>-6.8960396039603961E-3</v>
      </c>
      <c r="C110">
        <f>G110/0.6</f>
        <v>5.0000000000000001E-3</v>
      </c>
      <c r="D110">
        <f>1-C110</f>
        <v>0.995</v>
      </c>
      <c r="E110">
        <f>(1-C110/1.01)^A110</f>
        <v>0.99504950495049505</v>
      </c>
      <c r="G110" s="6">
        <f>30/10000</f>
        <v>3.0000000000000001E-3</v>
      </c>
      <c r="H110">
        <f>G110*10000</f>
        <v>30</v>
      </c>
      <c r="I110" s="12">
        <v>30</v>
      </c>
    </row>
    <row r="111" spans="1:9">
      <c r="A111">
        <v>2</v>
      </c>
      <c r="B111">
        <v>-9.7293702142491577E-3</v>
      </c>
      <c r="C111">
        <f>1-(1-G111/0.6)^A111/PRODUCT($D$110:D110)</f>
        <v>1.1338614386576351E-2</v>
      </c>
      <c r="D111">
        <f>1-C111</f>
        <v>0.98866138561342365</v>
      </c>
      <c r="E111">
        <f>(1-C111/1.01)^A111</f>
        <v>0.97767332919843475</v>
      </c>
      <c r="G111" s="6">
        <v>4.9046224959159151E-3</v>
      </c>
      <c r="H111">
        <f t="shared" ref="H111:I119" si="11">G111*10000</f>
        <v>49.046224959159147</v>
      </c>
      <c r="I111" s="12">
        <v>49.046224959159147</v>
      </c>
    </row>
    <row r="112" spans="1:9">
      <c r="A112">
        <v>3</v>
      </c>
      <c r="B112">
        <v>-8.619354104070347E-3</v>
      </c>
      <c r="C112">
        <f>1-(1-G112/0.6)^A112/PRODUCT($D$110:D111)</f>
        <v>1.9207585198801391E-2</v>
      </c>
      <c r="D112">
        <f t="shared" ref="D112:D119" si="12">1-C112</f>
        <v>0.98079241480119861</v>
      </c>
      <c r="E112">
        <f t="shared" ref="E112:E119" si="13">(1-C112/1.01)^A112</f>
        <v>0.94402587463620169</v>
      </c>
      <c r="G112" s="6">
        <v>7.1194986561099105E-3</v>
      </c>
      <c r="H112">
        <f t="shared" si="11"/>
        <v>71.1949865610991</v>
      </c>
      <c r="I112" s="12">
        <v>71.1949865610991</v>
      </c>
    </row>
    <row r="113" spans="1:15">
      <c r="A113">
        <v>4</v>
      </c>
      <c r="B113">
        <v>-3.7585266458611878E-3</v>
      </c>
      <c r="C113">
        <f>1-(1-G113/0.6)^A113/PRODUCT($D$110:D112)</f>
        <v>2.4781205093952652E-2</v>
      </c>
      <c r="D113">
        <f t="shared" si="12"/>
        <v>0.97521879490604735</v>
      </c>
      <c r="E113">
        <f t="shared" si="13"/>
        <v>0.90540993943984438</v>
      </c>
      <c r="G113" s="6">
        <v>9.0663733715246244E-3</v>
      </c>
      <c r="H113">
        <f t="shared" si="11"/>
        <v>90.663733715246238</v>
      </c>
      <c r="I113" s="12">
        <v>90.663733715246238</v>
      </c>
    </row>
    <row r="114" spans="1:15">
      <c r="A114">
        <v>5</v>
      </c>
      <c r="B114">
        <v>4.5946196704502243E-3</v>
      </c>
      <c r="C114">
        <f>1-(1-G114/0.6)^A114/PRODUCT($D$110:D113)</f>
        <v>3.0285897390386451E-2</v>
      </c>
      <c r="D114">
        <f t="shared" si="12"/>
        <v>0.96971410260961355</v>
      </c>
      <c r="E114">
        <f t="shared" si="13"/>
        <v>0.8587958341076003</v>
      </c>
      <c r="G114" s="6">
        <v>1.0898734740118383E-2</v>
      </c>
      <c r="H114">
        <f t="shared" si="11"/>
        <v>108.98734740118384</v>
      </c>
      <c r="I114" s="12">
        <v>108.98734740118384</v>
      </c>
    </row>
    <row r="115" spans="1:15">
      <c r="A115">
        <v>6</v>
      </c>
      <c r="B115">
        <v>1.0812431853494002E-2</v>
      </c>
      <c r="C115">
        <f>1-(1-G115/0.6)^A115/PRODUCT($D$110:D114)</f>
        <v>2.884512758584945E-2</v>
      </c>
      <c r="D115">
        <f t="shared" si="12"/>
        <v>0.97115487241415055</v>
      </c>
      <c r="E115">
        <f t="shared" si="13"/>
        <v>0.84042148553735641</v>
      </c>
      <c r="G115" s="6">
        <v>1.1971665183304182E-2</v>
      </c>
      <c r="H115">
        <f t="shared" si="11"/>
        <v>119.71665183304182</v>
      </c>
      <c r="I115" s="12">
        <v>119.71665183304182</v>
      </c>
    </row>
    <row r="116" spans="1:15">
      <c r="A116">
        <v>7</v>
      </c>
      <c r="B116">
        <v>1.8525171308601273E-2</v>
      </c>
      <c r="C116">
        <f>1-(1-G116/0.6)^A116/PRODUCT($D$110:D115)</f>
        <v>3.1186752177376209E-2</v>
      </c>
      <c r="D116">
        <f t="shared" si="12"/>
        <v>0.96881324782262379</v>
      </c>
      <c r="E116">
        <f t="shared" si="13"/>
        <v>0.80287743930831179</v>
      </c>
      <c r="G116" s="6">
        <v>1.293934171529269E-2</v>
      </c>
      <c r="H116">
        <f t="shared" si="11"/>
        <v>129.3934171529269</v>
      </c>
      <c r="I116" s="12">
        <v>129.3934171529269</v>
      </c>
    </row>
    <row r="117" spans="1:15">
      <c r="A117">
        <v>8</v>
      </c>
      <c r="B117">
        <v>2.7595969233302514E-2</v>
      </c>
      <c r="C117">
        <f>1-(1-G117/0.6)^A117/PRODUCT($D$110:D116)</f>
        <v>3.411448239926318E-2</v>
      </c>
      <c r="D117">
        <f t="shared" si="12"/>
        <v>0.96588551760073682</v>
      </c>
      <c r="E117">
        <f t="shared" si="13"/>
        <v>0.75966128495323981</v>
      </c>
      <c r="G117" s="6">
        <v>1.3885833951703364E-2</v>
      </c>
      <c r="H117">
        <f t="shared" si="11"/>
        <v>138.85833951703364</v>
      </c>
      <c r="I117" s="12">
        <v>138.85833951703364</v>
      </c>
    </row>
    <row r="118" spans="1:15">
      <c r="A118">
        <v>9</v>
      </c>
      <c r="B118">
        <v>3.7881558701983759E-2</v>
      </c>
      <c r="C118">
        <f>1-(1-G118/0.6)^A118/PRODUCT($D$110:D117)</f>
        <v>3.6666472586350918E-2</v>
      </c>
      <c r="D118">
        <f t="shared" si="12"/>
        <v>0.96333352741364908</v>
      </c>
      <c r="E118">
        <f t="shared" si="13"/>
        <v>0.71690694215742157</v>
      </c>
      <c r="G118" s="6">
        <v>1.4792990984944274E-2</v>
      </c>
      <c r="H118">
        <f t="shared" si="11"/>
        <v>147.92990984944274</v>
      </c>
      <c r="I118" s="12">
        <v>147.92990984944274</v>
      </c>
    </row>
    <row r="119" spans="1:15">
      <c r="A119">
        <v>10</v>
      </c>
      <c r="B119">
        <v>4.9234484572107141E-2</v>
      </c>
      <c r="C119">
        <f>1-(1-G119/0.6)^A119/PRODUCT($D$110:D118)</f>
        <v>4.2353198647551049E-2</v>
      </c>
      <c r="D119">
        <f t="shared" si="12"/>
        <v>0.95764680135244895</v>
      </c>
      <c r="E119">
        <f t="shared" si="13"/>
        <v>0.65156075171627303</v>
      </c>
      <c r="G119" s="6">
        <v>1.5863655686611102E-2</v>
      </c>
      <c r="H119">
        <f t="shared" si="11"/>
        <v>158.63655686611102</v>
      </c>
      <c r="I119" s="12">
        <v>158.63655686611102</v>
      </c>
    </row>
    <row r="121" spans="1:15">
      <c r="K121" s="1"/>
      <c r="L121" s="1"/>
      <c r="M121" s="1"/>
      <c r="N121" s="1"/>
    </row>
    <row r="122" spans="1:15">
      <c r="K122" s="1"/>
      <c r="L122" s="1"/>
      <c r="M122" s="1"/>
      <c r="N122" s="10"/>
      <c r="O122" s="12"/>
    </row>
    <row r="123" spans="1:15">
      <c r="K123" s="1"/>
      <c r="L123" s="1"/>
      <c r="M123" s="1"/>
      <c r="N123" s="10"/>
      <c r="O123" s="12"/>
    </row>
    <row r="124" spans="1:15">
      <c r="K124" s="1"/>
      <c r="L124" s="1"/>
      <c r="M124" s="1"/>
      <c r="N124" s="10"/>
      <c r="O124" s="12"/>
    </row>
    <row r="125" spans="1:15">
      <c r="K125" s="1"/>
      <c r="L125" s="1"/>
      <c r="M125" s="1"/>
      <c r="N125" s="10"/>
      <c r="O125" s="12"/>
    </row>
    <row r="126" spans="1:15">
      <c r="K126" s="1"/>
      <c r="L126" s="1"/>
      <c r="M126" s="1"/>
      <c r="N126" s="10"/>
      <c r="O126" s="12"/>
    </row>
    <row r="127" spans="1:15">
      <c r="K127" s="1"/>
      <c r="L127" s="1"/>
      <c r="M127" s="1"/>
      <c r="N127" s="10"/>
      <c r="O127" s="12"/>
    </row>
    <row r="128" spans="1:15">
      <c r="K128" s="1"/>
      <c r="L128" s="1"/>
      <c r="M128" s="1"/>
      <c r="N128" s="10"/>
      <c r="O128" s="12"/>
    </row>
    <row r="129" spans="11:15">
      <c r="K129" s="1"/>
      <c r="L129" s="1"/>
      <c r="M129" s="1"/>
      <c r="N129" s="10"/>
      <c r="O129" s="12"/>
    </row>
    <row r="130" spans="11:15">
      <c r="K130" s="1"/>
      <c r="L130" s="1"/>
      <c r="M130" s="1"/>
      <c r="N130" s="10"/>
      <c r="O130" s="12"/>
    </row>
    <row r="131" spans="11:15">
      <c r="K131" s="1"/>
      <c r="L131" s="1"/>
      <c r="M131" s="1"/>
      <c r="N131" s="10"/>
      <c r="O131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2020-06-04T11:12:14Z</dcterms:created>
  <dcterms:modified xsi:type="dcterms:W3CDTF">2020-06-04T20:51:59Z</dcterms:modified>
</cp:coreProperties>
</file>