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d8fc9a28f64071f2/Documents/ZFAC/"/>
    </mc:Choice>
  </mc:AlternateContent>
  <xr:revisionPtr revIDLastSave="4553" documentId="13_ncr:1_{1BC08343-3620-493B-B654-73D6196E592D}" xr6:coauthVersionLast="47" xr6:coauthVersionMax="47" xr10:uidLastSave="{7801C581-B77A-492D-BA9E-238A7AA6CB74}"/>
  <bookViews>
    <workbookView xWindow="-120" yWindow="-120" windowWidth="29040" windowHeight="15720" tabRatio="730" xr2:uid="{90D81C83-D6CD-4458-9323-C02DA33B7802}"/>
  </bookViews>
  <sheets>
    <sheet name="DASH" sheetId="22" r:id="rId1"/>
    <sheet name="Fixtures" sheetId="43" r:id="rId2"/>
    <sheet name="DASH 8U Coed" sheetId="37" r:id="rId3"/>
    <sheet name="DASH 10U Coed" sheetId="38" r:id="rId4"/>
    <sheet name="DASH 12U Boys" sheetId="39" r:id="rId5"/>
    <sheet name="DASH 12U Girls" sheetId="40" r:id="rId6"/>
    <sheet name="DASH 15U Boys" sheetId="41" r:id="rId7"/>
    <sheet name="DASH 17U Boys" sheetId="42" r:id="rId8"/>
    <sheet name="Announcement" sheetId="27" r:id="rId9"/>
    <sheet name="Message" sheetId="28" r:id="rId10"/>
    <sheet name="Awards" sheetId="29" r:id="rId11"/>
    <sheet name="Awards Data" sheetId="30" r:id="rId12"/>
    <sheet name="8U Coed" sheetId="9" r:id="rId13"/>
    <sheet name="10U Coed" sheetId="14" r:id="rId14"/>
    <sheet name="12U Boys" sheetId="15" r:id="rId15"/>
    <sheet name="12U Girls" sheetId="16" r:id="rId16"/>
    <sheet name="15U Boys" sheetId="17" r:id="rId17"/>
    <sheet name="17U Boys" sheetId="18" r:id="rId18"/>
    <sheet name="Teams" sheetId="20" r:id="rId19"/>
  </sheets>
  <definedNames>
    <definedName name="TBL12U">'12U Boys'!$G$25:$J$33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8" i="40" l="1"/>
  <c r="AA23" i="40"/>
  <c r="AG29" i="42"/>
  <c r="AG30" i="42"/>
  <c r="AB43" i="42"/>
  <c r="AB44" i="42"/>
  <c r="AH44" i="42"/>
  <c r="AI44" i="42"/>
  <c r="AH45" i="42"/>
  <c r="AI45" i="42"/>
  <c r="AA9" i="42"/>
  <c r="AA10" i="42"/>
  <c r="AA11" i="42"/>
  <c r="AA12" i="42"/>
  <c r="AA16" i="42"/>
  <c r="AD16" i="42"/>
  <c r="AA17" i="42"/>
  <c r="AD17" i="42"/>
  <c r="AA18" i="42"/>
  <c r="AD18" i="42"/>
  <c r="AA19" i="42"/>
  <c r="AD19" i="42"/>
  <c r="AA20" i="42"/>
  <c r="AD20" i="42"/>
  <c r="AA21" i="42"/>
  <c r="AD21" i="42"/>
  <c r="AA22" i="42"/>
  <c r="AD22" i="42"/>
  <c r="AA23" i="42"/>
  <c r="AD23" i="42"/>
  <c r="AD24" i="42"/>
  <c r="AD25" i="42"/>
  <c r="AD26" i="42"/>
  <c r="AD27" i="42"/>
  <c r="AG29" i="41"/>
  <c r="AG30" i="41"/>
  <c r="AB43" i="41"/>
  <c r="AB44" i="41"/>
  <c r="AH44" i="41"/>
  <c r="AI44" i="41"/>
  <c r="AH45" i="41"/>
  <c r="AI45" i="41"/>
  <c r="AA9" i="41"/>
  <c r="AA10" i="41"/>
  <c r="AA11" i="41"/>
  <c r="AA12" i="41"/>
  <c r="AA16" i="41"/>
  <c r="AD16" i="41"/>
  <c r="AA17" i="41"/>
  <c r="AD17" i="41"/>
  <c r="AA18" i="41"/>
  <c r="AD18" i="41"/>
  <c r="AA19" i="41"/>
  <c r="AD19" i="41"/>
  <c r="AA20" i="41"/>
  <c r="AD20" i="41"/>
  <c r="AA21" i="41"/>
  <c r="AD21" i="41"/>
  <c r="AA22" i="41"/>
  <c r="AD22" i="41"/>
  <c r="AA23" i="41"/>
  <c r="AD23" i="41"/>
  <c r="AD24" i="41"/>
  <c r="AD25" i="41"/>
  <c r="AD26" i="41"/>
  <c r="AD27" i="41"/>
  <c r="AG29" i="40"/>
  <c r="AG30" i="40"/>
  <c r="AB43" i="40"/>
  <c r="AB44" i="40"/>
  <c r="AH44" i="40"/>
  <c r="AI44" i="40"/>
  <c r="AH45" i="40"/>
  <c r="AI45" i="40"/>
  <c r="AA9" i="40"/>
  <c r="AA10" i="40"/>
  <c r="AA11" i="40"/>
  <c r="AA12" i="40"/>
  <c r="AA16" i="40"/>
  <c r="AD16" i="40"/>
  <c r="AA17" i="40"/>
  <c r="AD17" i="40"/>
  <c r="AD18" i="40"/>
  <c r="AA19" i="40"/>
  <c r="AD19" i="40"/>
  <c r="AA20" i="40"/>
  <c r="AD20" i="40"/>
  <c r="AA21" i="40"/>
  <c r="AD21" i="40"/>
  <c r="AA22" i="40"/>
  <c r="AD22" i="40"/>
  <c r="AD23" i="40"/>
  <c r="AD24" i="40"/>
  <c r="AD25" i="40"/>
  <c r="AD26" i="40"/>
  <c r="AD27" i="40"/>
  <c r="AG29" i="39"/>
  <c r="AG30" i="39"/>
  <c r="AB43" i="39"/>
  <c r="AB44" i="39"/>
  <c r="AH44" i="39"/>
  <c r="AI44" i="39"/>
  <c r="AH45" i="39"/>
  <c r="AI45" i="39"/>
  <c r="AA9" i="39"/>
  <c r="AA10" i="39"/>
  <c r="AA11" i="39"/>
  <c r="AA12" i="39"/>
  <c r="AA16" i="39"/>
  <c r="AD16" i="39"/>
  <c r="AA17" i="39"/>
  <c r="AD17" i="39"/>
  <c r="AA18" i="39"/>
  <c r="AD18" i="39"/>
  <c r="AA19" i="39"/>
  <c r="AD19" i="39"/>
  <c r="AA20" i="39"/>
  <c r="AD20" i="39"/>
  <c r="AA21" i="39"/>
  <c r="AD21" i="39"/>
  <c r="AA22" i="39"/>
  <c r="AD22" i="39"/>
  <c r="AA23" i="39"/>
  <c r="AD23" i="39"/>
  <c r="AD24" i="39"/>
  <c r="AD25" i="39"/>
  <c r="AD26" i="39"/>
  <c r="AD27" i="39"/>
  <c r="AG29" i="38"/>
  <c r="AG30" i="38"/>
  <c r="AB43" i="38"/>
  <c r="AB44" i="38"/>
  <c r="AH44" i="38"/>
  <c r="AI44" i="38"/>
  <c r="AH45" i="38"/>
  <c r="AI45" i="38"/>
  <c r="AA9" i="38"/>
  <c r="AA10" i="38"/>
  <c r="AA11" i="38"/>
  <c r="AA12" i="38"/>
  <c r="AA16" i="38"/>
  <c r="AD16" i="38"/>
  <c r="AA17" i="38"/>
  <c r="AD17" i="38"/>
  <c r="AA18" i="38"/>
  <c r="AD18" i="38"/>
  <c r="AA19" i="38"/>
  <c r="AD19" i="38"/>
  <c r="AA20" i="38"/>
  <c r="AD20" i="38"/>
  <c r="AA21" i="38"/>
  <c r="AD21" i="38"/>
  <c r="AA22" i="38"/>
  <c r="AD22" i="38"/>
  <c r="AA23" i="38"/>
  <c r="AD23" i="38"/>
  <c r="AD24" i="38"/>
  <c r="AD25" i="38"/>
  <c r="AD26" i="38"/>
  <c r="AD27" i="38"/>
  <c r="AG29" i="37"/>
  <c r="AG30" i="37"/>
  <c r="AB43" i="37"/>
  <c r="AB44" i="37"/>
  <c r="AH44" i="37"/>
  <c r="AI44" i="37"/>
  <c r="AH45" i="37"/>
  <c r="AI45" i="37"/>
  <c r="AA9" i="37"/>
  <c r="AA10" i="37"/>
  <c r="AA11" i="37"/>
  <c r="AA12" i="37"/>
  <c r="AA16" i="37"/>
  <c r="AD16" i="37"/>
  <c r="AA17" i="37"/>
  <c r="AD17" i="37"/>
  <c r="AA18" i="37"/>
  <c r="AD18" i="37"/>
  <c r="AA19" i="37"/>
  <c r="AD19" i="37"/>
  <c r="AA20" i="37"/>
  <c r="AD20" i="37"/>
  <c r="AA21" i="37"/>
  <c r="AD21" i="37"/>
  <c r="AA22" i="37"/>
  <c r="AD22" i="37"/>
  <c r="AA23" i="37"/>
  <c r="AD23" i="37"/>
  <c r="AD24" i="37"/>
  <c r="AD25" i="37"/>
  <c r="AD26" i="37"/>
  <c r="AD27" i="37"/>
  <c r="AG29" i="22"/>
  <c r="AA22" i="22"/>
  <c r="AA21" i="22"/>
  <c r="AA20" i="22"/>
  <c r="AA19" i="22"/>
  <c r="AG30" i="22"/>
  <c r="AI44" i="22"/>
  <c r="AI45" i="22"/>
  <c r="AH45" i="22"/>
  <c r="AH44" i="22"/>
  <c r="AB44" i="22"/>
  <c r="AB43" i="22"/>
  <c r="AD27" i="22"/>
  <c r="AD26" i="22"/>
  <c r="AD25" i="22"/>
  <c r="AD24" i="22"/>
  <c r="AD23" i="22"/>
  <c r="AD22" i="22"/>
  <c r="AD21" i="22"/>
  <c r="AD20" i="22"/>
  <c r="AD19" i="22"/>
  <c r="AD18" i="22"/>
  <c r="AD17" i="22"/>
  <c r="AD16" i="22"/>
  <c r="AA23" i="22"/>
  <c r="L16" i="15"/>
  <c r="L5" i="15"/>
  <c r="L6" i="15"/>
  <c r="L7" i="15"/>
  <c r="L8" i="15"/>
  <c r="L9" i="15"/>
  <c r="L10" i="15"/>
  <c r="L11" i="15"/>
  <c r="L12" i="15"/>
  <c r="L13" i="15"/>
  <c r="L14" i="15"/>
  <c r="L15" i="15"/>
  <c r="L5" i="16"/>
  <c r="L6" i="16"/>
  <c r="L7" i="16"/>
  <c r="L8" i="16"/>
  <c r="L9" i="16"/>
  <c r="L10" i="16"/>
  <c r="L11" i="16"/>
  <c r="L12" i="16"/>
  <c r="L13" i="16"/>
  <c r="L14" i="16"/>
  <c r="L15" i="16"/>
  <c r="L5" i="17"/>
  <c r="L6" i="17"/>
  <c r="L7" i="17"/>
  <c r="L8" i="17"/>
  <c r="L9" i="17"/>
  <c r="L10" i="17"/>
  <c r="L11" i="17"/>
  <c r="L12" i="17"/>
  <c r="L13" i="17"/>
  <c r="L14" i="17"/>
  <c r="L15" i="17"/>
  <c r="L16" i="17"/>
  <c r="L5" i="18"/>
  <c r="L6" i="18"/>
  <c r="L7" i="18"/>
  <c r="L8" i="18"/>
  <c r="L9" i="18"/>
  <c r="L10" i="18"/>
  <c r="L11" i="18"/>
  <c r="L12" i="18"/>
  <c r="L13" i="18"/>
  <c r="L14" i="18"/>
  <c r="L15" i="18"/>
  <c r="L16" i="18"/>
  <c r="L5" i="14"/>
  <c r="L6" i="14"/>
  <c r="L7" i="14"/>
  <c r="L8" i="14"/>
  <c r="L9" i="14"/>
  <c r="L10" i="14"/>
  <c r="L11" i="14"/>
  <c r="L12" i="14"/>
  <c r="L13" i="14"/>
  <c r="L14" i="14"/>
  <c r="L15" i="14"/>
  <c r="L16" i="14"/>
  <c r="L16" i="9"/>
  <c r="L6" i="9"/>
  <c r="L7" i="9"/>
  <c r="L8" i="9"/>
  <c r="L9" i="9"/>
  <c r="L10" i="9"/>
  <c r="L11" i="9"/>
  <c r="L12" i="9"/>
  <c r="L13" i="9"/>
  <c r="L14" i="9"/>
  <c r="L15" i="9"/>
  <c r="L5" i="9"/>
  <c r="AA44" i="42" a="1"/>
  <c r="J30" i="42" a="1"/>
  <c r="L13" i="42" a="1"/>
  <c r="F13" i="42" a="1"/>
  <c r="G13" i="42" a="1"/>
  <c r="Y32" i="42" a="1"/>
  <c r="J13" i="42" a="1"/>
  <c r="Y37" i="42" a="1"/>
  <c r="D13" i="42" a="1"/>
  <c r="K14" i="42" a="1"/>
  <c r="K17" i="42" a="1"/>
  <c r="K20" i="42" a="1"/>
  <c r="I13" i="42" a="1"/>
  <c r="AA43" i="42" a="1"/>
  <c r="D30" i="42" a="1"/>
  <c r="E19" i="42" a="1"/>
  <c r="F13" i="41" a="1"/>
  <c r="E24" i="41" s="1" a="1"/>
  <c r="J13" i="41" a="1"/>
  <c r="D30" i="41" a="1"/>
  <c r="I13" i="41" a="1"/>
  <c r="D13" i="41" a="1"/>
  <c r="J30" i="41" a="1"/>
  <c r="AA43" i="41" a="1"/>
  <c r="E16" i="41" a="1"/>
  <c r="E23" i="41" a="1"/>
  <c r="G13" i="41" a="1"/>
  <c r="K14" i="41" a="1"/>
  <c r="K17" i="41" a="1"/>
  <c r="K20" i="41" a="1"/>
  <c r="E20" i="41" a="1"/>
  <c r="E17" i="41" a="1"/>
  <c r="E22" i="41" a="1"/>
  <c r="E14" i="41" a="1"/>
  <c r="E19" i="41" a="1"/>
  <c r="L13" i="41" a="1"/>
  <c r="AA44" i="41" a="1"/>
  <c r="AA44" i="40" a="1"/>
  <c r="J30" i="40" a="1"/>
  <c r="L13" i="40" a="1"/>
  <c r="I13" i="40" a="1"/>
  <c r="G13" i="40" a="1"/>
  <c r="Y32" i="40" a="1"/>
  <c r="D30" i="40" a="1"/>
  <c r="Y37" i="40" a="1"/>
  <c r="D13" i="40" a="1"/>
  <c r="F13" i="40" a="1"/>
  <c r="AA43" i="40" a="1"/>
  <c r="J13" i="40" a="1"/>
  <c r="K14" i="40" a="1"/>
  <c r="K20" i="40" a="1"/>
  <c r="AA44" i="39" a="1"/>
  <c r="Y32" i="39" a="1"/>
  <c r="J30" i="39" a="1"/>
  <c r="L13" i="39" a="1"/>
  <c r="J13" i="39" a="1"/>
  <c r="Y37" i="39" a="1"/>
  <c r="D13" i="39" a="1"/>
  <c r="D30" i="39" a="1"/>
  <c r="K24" i="39" a="1"/>
  <c r="F13" i="39" a="1"/>
  <c r="K14" i="39" a="1"/>
  <c r="K17" i="39" a="1"/>
  <c r="K20" i="39" a="1"/>
  <c r="I13" i="39" a="1"/>
  <c r="G13" i="39" a="1"/>
  <c r="E22" i="39" a="1"/>
  <c r="AA43" i="39" a="1"/>
  <c r="E23" i="39" a="1"/>
  <c r="K19" i="39" a="1"/>
  <c r="J30" i="38" a="1"/>
  <c r="L13" i="38" a="1"/>
  <c r="J13" i="38" a="1"/>
  <c r="K21" i="38" a="1"/>
  <c r="I13" i="38" a="1"/>
  <c r="AA43" i="38" a="1"/>
  <c r="K23" i="38" a="1"/>
  <c r="K24" i="38" a="1"/>
  <c r="D13" i="38" a="1"/>
  <c r="K14" i="38" a="1"/>
  <c r="G13" i="38" a="1"/>
  <c r="K22" i="38" a="1"/>
  <c r="D30" i="38" a="1"/>
  <c r="K16" i="38" a="1"/>
  <c r="AA44" i="38" a="1"/>
  <c r="F13" i="38" a="1"/>
  <c r="K19" i="38" a="1"/>
  <c r="K17" i="38" a="1"/>
  <c r="K20" i="38" a="1"/>
  <c r="AA43" i="37" a="1"/>
  <c r="L13" i="37" a="1"/>
  <c r="J30" i="37" a="1"/>
  <c r="J13" i="37" a="1"/>
  <c r="Y37" i="37" a="1"/>
  <c r="D13" i="37" a="1"/>
  <c r="F13" i="37" a="1"/>
  <c r="K14" i="37" a="1"/>
  <c r="K17" i="37" a="1"/>
  <c r="K20" i="37" a="1"/>
  <c r="I13" i="37" a="1"/>
  <c r="G13" i="37" a="1"/>
  <c r="K22" i="37" a="1"/>
  <c r="Y32" i="37" a="1"/>
  <c r="D30" i="37" a="1"/>
  <c r="K23" i="37" a="1"/>
  <c r="K16" i="37" a="1"/>
  <c r="K19" i="37" a="1"/>
  <c r="K24" i="37" a="1"/>
  <c r="AA44" i="37" a="1"/>
  <c r="J30" i="22" a="1"/>
  <c r="D30" i="22" a="1"/>
  <c r="D13" i="22" a="1"/>
  <c r="AA43" i="22" a="1"/>
  <c r="AA44" i="22" a="1"/>
  <c r="K18" i="37" a="1"/>
  <c r="K15" i="37" a="1"/>
  <c r="K21" i="37" a="1"/>
  <c r="E20" i="37" a="1"/>
  <c r="E15" i="37" a="1"/>
  <c r="E18" i="37" a="1"/>
  <c r="E21" i="37" a="1"/>
  <c r="E24" i="37" a="1"/>
  <c r="E14" i="37" a="1"/>
  <c r="E17" i="37" a="1"/>
  <c r="K15" i="38" a="1"/>
  <c r="K18" i="38" a="1"/>
  <c r="E15" i="38" a="1"/>
  <c r="E18" i="38" a="1"/>
  <c r="E21" i="38" a="1"/>
  <c r="E14" i="38" a="1"/>
  <c r="E17" i="38" a="1"/>
  <c r="E20" i="38" a="1"/>
  <c r="K15" i="39" a="1"/>
  <c r="K21" i="39" a="1"/>
  <c r="K18" i="39" a="1"/>
  <c r="K23" i="39" a="1"/>
  <c r="E16" i="39" a="1"/>
  <c r="E21" i="39" a="1"/>
  <c r="E15" i="39" a="1"/>
  <c r="E18" i="39" a="1"/>
  <c r="E24" i="39" a="1"/>
  <c r="E15" i="40" a="1"/>
  <c r="E18" i="40" a="1"/>
  <c r="E21" i="40" a="1"/>
  <c r="E24" i="40" a="1"/>
  <c r="E14" i="40" a="1"/>
  <c r="E17" i="40" a="1"/>
  <c r="E20" i="40" a="1"/>
  <c r="E23" i="40" a="1"/>
  <c r="K16" i="40" a="1"/>
  <c r="K24" i="40" a="1"/>
  <c r="K22" i="40" a="1"/>
  <c r="K17" i="40" a="1"/>
  <c r="K19" i="40" a="1"/>
  <c r="K23" i="40" a="1"/>
  <c r="K15" i="40" a="1"/>
  <c r="K18" i="40" a="1"/>
  <c r="K21" i="40" a="1"/>
  <c r="K23" i="41" a="1"/>
  <c r="K24" i="41" a="1"/>
  <c r="K16" i="41" a="1"/>
  <c r="K19" i="41" a="1"/>
  <c r="K22" i="41" a="1"/>
  <c r="E15" i="42" a="1"/>
  <c r="E21" i="42" a="1"/>
  <c r="E24" i="42" a="1"/>
  <c r="E18" i="42" a="1"/>
  <c r="K24" i="42" a="1"/>
  <c r="K16" i="42" a="1"/>
  <c r="K23" i="42" a="1"/>
  <c r="K22" i="42" a="1"/>
  <c r="K18" i="42" a="1"/>
  <c r="K15" i="42" a="1"/>
  <c r="K21" i="42" a="1"/>
  <c r="C17" i="42" l="1"/>
  <c r="C20" i="42"/>
  <c r="C23" i="42"/>
  <c r="B25" i="42"/>
  <c r="B22" i="42"/>
  <c r="C16" i="42"/>
  <c r="C18" i="42"/>
  <c r="C22" i="42"/>
  <c r="B18" i="42"/>
  <c r="B21" i="42"/>
  <c r="B24" i="42"/>
  <c r="C21" i="42"/>
  <c r="C24" i="42"/>
  <c r="B15" i="42"/>
  <c r="C15" i="42"/>
  <c r="B16" i="42"/>
  <c r="B19" i="42"/>
  <c r="C25" i="42"/>
  <c r="C19" i="42"/>
  <c r="B17" i="42"/>
  <c r="B20" i="42"/>
  <c r="B23" i="42"/>
  <c r="E19" i="42"/>
  <c r="D30" i="42"/>
  <c r="AA43" i="42"/>
  <c r="I13" i="42"/>
  <c r="K20" i="42"/>
  <c r="K17" i="42"/>
  <c r="K14" i="42"/>
  <c r="D13" i="42"/>
  <c r="Y37" i="42"/>
  <c r="J13" i="42"/>
  <c r="K24" i="42"/>
  <c r="K16" i="42"/>
  <c r="K23" i="42"/>
  <c r="Y32" i="42"/>
  <c r="K22" i="42"/>
  <c r="G13" i="42"/>
  <c r="F13" i="42"/>
  <c r="E15" i="42"/>
  <c r="K18" i="42"/>
  <c r="L13" i="42"/>
  <c r="J30" i="42"/>
  <c r="E21" i="42"/>
  <c r="E24" i="42"/>
  <c r="K15" i="42"/>
  <c r="K21" i="42"/>
  <c r="E18" i="42"/>
  <c r="AA44" i="42"/>
  <c r="C17" i="41"/>
  <c r="C20" i="41"/>
  <c r="C23" i="41"/>
  <c r="C21" i="41"/>
  <c r="B15" i="41"/>
  <c r="B25" i="41"/>
  <c r="B16" i="41"/>
  <c r="C25" i="41"/>
  <c r="C16" i="41"/>
  <c r="C19" i="41"/>
  <c r="C22" i="41"/>
  <c r="B23" i="41"/>
  <c r="B20" i="41"/>
  <c r="B18" i="41"/>
  <c r="B21" i="41"/>
  <c r="B24" i="41"/>
  <c r="C18" i="41"/>
  <c r="C24" i="41"/>
  <c r="C15" i="41"/>
  <c r="B19" i="41"/>
  <c r="B22" i="41"/>
  <c r="B17" i="41"/>
  <c r="AA44" i="41"/>
  <c r="L13" i="41"/>
  <c r="E19" i="41"/>
  <c r="E14" i="41"/>
  <c r="E22" i="41"/>
  <c r="E17" i="41"/>
  <c r="E20" i="41"/>
  <c r="K20" i="41"/>
  <c r="K17" i="41"/>
  <c r="K14" i="41"/>
  <c r="G13" i="41"/>
  <c r="E23" i="41"/>
  <c r="E16" i="41"/>
  <c r="AA43" i="41"/>
  <c r="J30" i="41"/>
  <c r="D13" i="41"/>
  <c r="I13" i="41"/>
  <c r="D30" i="41"/>
  <c r="J13" i="41"/>
  <c r="F13" i="41"/>
  <c r="K23" i="41"/>
  <c r="K24" i="41"/>
  <c r="E24" i="41"/>
  <c r="K16" i="41"/>
  <c r="K19" i="41"/>
  <c r="K22" i="41"/>
  <c r="C17" i="40"/>
  <c r="C20" i="40"/>
  <c r="C23" i="40"/>
  <c r="B18" i="40"/>
  <c r="B21" i="40"/>
  <c r="B24" i="40"/>
  <c r="C18" i="40"/>
  <c r="C21" i="40"/>
  <c r="C24" i="40"/>
  <c r="B15" i="40"/>
  <c r="C15" i="40"/>
  <c r="B25" i="40"/>
  <c r="B16" i="40"/>
  <c r="B19" i="40"/>
  <c r="B22" i="40"/>
  <c r="C25" i="40"/>
  <c r="C16" i="40"/>
  <c r="C19" i="40"/>
  <c r="C22" i="40"/>
  <c r="B17" i="40"/>
  <c r="B20" i="40"/>
  <c r="B23" i="40"/>
  <c r="K20" i="40"/>
  <c r="K14" i="40"/>
  <c r="J13" i="40"/>
  <c r="K16" i="40"/>
  <c r="AA43" i="40"/>
  <c r="K24" i="40"/>
  <c r="K22" i="40"/>
  <c r="K17" i="40"/>
  <c r="F13" i="40"/>
  <c r="D13" i="40"/>
  <c r="Y37" i="40"/>
  <c r="K19" i="40"/>
  <c r="K23" i="40"/>
  <c r="D30" i="40"/>
  <c r="Y32" i="40"/>
  <c r="G13" i="40"/>
  <c r="I13" i="40"/>
  <c r="E15" i="40"/>
  <c r="E18" i="40"/>
  <c r="E21" i="40"/>
  <c r="E24" i="40"/>
  <c r="K15" i="40"/>
  <c r="K18" i="40"/>
  <c r="K21" i="40"/>
  <c r="L13" i="40"/>
  <c r="J30" i="40"/>
  <c r="E14" i="40"/>
  <c r="E17" i="40"/>
  <c r="E20" i="40"/>
  <c r="E23" i="40"/>
  <c r="AA44" i="40"/>
  <c r="C17" i="39"/>
  <c r="C20" i="39"/>
  <c r="C23" i="39"/>
  <c r="C22" i="39"/>
  <c r="B20" i="39"/>
  <c r="B16" i="39"/>
  <c r="C25" i="39"/>
  <c r="B18" i="39"/>
  <c r="B21" i="39"/>
  <c r="B24" i="39"/>
  <c r="B17" i="39"/>
  <c r="C18" i="39"/>
  <c r="C21" i="39"/>
  <c r="C24" i="39"/>
  <c r="B19" i="39"/>
  <c r="C19" i="39"/>
  <c r="B15" i="39"/>
  <c r="B22" i="39"/>
  <c r="B23" i="39"/>
  <c r="C15" i="39"/>
  <c r="B25" i="39"/>
  <c r="C16" i="39"/>
  <c r="K19" i="39"/>
  <c r="E23" i="39"/>
  <c r="AA43" i="39"/>
  <c r="E22" i="39"/>
  <c r="G13" i="39"/>
  <c r="I13" i="39"/>
  <c r="K20" i="39"/>
  <c r="K17" i="39"/>
  <c r="K14" i="39"/>
  <c r="F13" i="39"/>
  <c r="K24" i="39"/>
  <c r="E16" i="39"/>
  <c r="D30" i="39"/>
  <c r="D13" i="39"/>
  <c r="Y37" i="39"/>
  <c r="J13" i="39"/>
  <c r="E21" i="39"/>
  <c r="K15" i="39"/>
  <c r="K21" i="39"/>
  <c r="L13" i="39"/>
  <c r="J30" i="39"/>
  <c r="E15" i="39"/>
  <c r="E18" i="39"/>
  <c r="E24" i="39"/>
  <c r="K18" i="39"/>
  <c r="K23" i="39"/>
  <c r="Y32" i="39"/>
  <c r="AA44" i="39"/>
  <c r="B18" i="38"/>
  <c r="B21" i="38"/>
  <c r="B24" i="38"/>
  <c r="C18" i="38"/>
  <c r="C21" i="38"/>
  <c r="C24" i="38"/>
  <c r="B15" i="38"/>
  <c r="C15" i="38"/>
  <c r="B25" i="38"/>
  <c r="C16" i="38"/>
  <c r="C19" i="38"/>
  <c r="C22" i="38"/>
  <c r="B17" i="38"/>
  <c r="C17" i="38"/>
  <c r="C23" i="38"/>
  <c r="B16" i="38"/>
  <c r="B19" i="38"/>
  <c r="B22" i="38"/>
  <c r="C25" i="38"/>
  <c r="B20" i="38"/>
  <c r="B23" i="38"/>
  <c r="C20" i="38"/>
  <c r="K20" i="38"/>
  <c r="K17" i="38"/>
  <c r="K19" i="38"/>
  <c r="F13" i="38"/>
  <c r="AA44" i="38"/>
  <c r="K16" i="38"/>
  <c r="D30" i="38"/>
  <c r="K22" i="38"/>
  <c r="G13" i="38"/>
  <c r="K14" i="38"/>
  <c r="D13" i="38"/>
  <c r="K24" i="38"/>
  <c r="K23" i="38"/>
  <c r="AA43" i="38"/>
  <c r="I13" i="38"/>
  <c r="E15" i="38"/>
  <c r="E18" i="38"/>
  <c r="E21" i="38"/>
  <c r="K21" i="38"/>
  <c r="J13" i="38"/>
  <c r="L13" i="38"/>
  <c r="J30" i="38"/>
  <c r="E14" i="38"/>
  <c r="E17" i="38"/>
  <c r="E20" i="38"/>
  <c r="K15" i="38"/>
  <c r="K18" i="38"/>
  <c r="C17" i="37"/>
  <c r="C20" i="37"/>
  <c r="C23" i="37"/>
  <c r="B21" i="37"/>
  <c r="B24" i="37"/>
  <c r="C18" i="37"/>
  <c r="C21" i="37"/>
  <c r="C24" i="37"/>
  <c r="B15" i="37"/>
  <c r="C15" i="37"/>
  <c r="B25" i="37"/>
  <c r="B16" i="37"/>
  <c r="B19" i="37"/>
  <c r="B22" i="37"/>
  <c r="C16" i="37"/>
  <c r="C22" i="37"/>
  <c r="B17" i="37"/>
  <c r="B23" i="37"/>
  <c r="B18" i="37"/>
  <c r="C25" i="37"/>
  <c r="C19" i="37"/>
  <c r="B20" i="37"/>
  <c r="AA44" i="37"/>
  <c r="K24" i="37"/>
  <c r="K19" i="37"/>
  <c r="K16" i="37"/>
  <c r="K23" i="37"/>
  <c r="D30" i="37"/>
  <c r="Y32" i="37"/>
  <c r="K22" i="37"/>
  <c r="G13" i="37"/>
  <c r="I13" i="37"/>
  <c r="K20" i="37"/>
  <c r="K17" i="37"/>
  <c r="K14" i="37"/>
  <c r="F13" i="37"/>
  <c r="D13" i="37"/>
  <c r="Y37" i="37"/>
  <c r="J13" i="37"/>
  <c r="K18" i="37"/>
  <c r="J30" i="37"/>
  <c r="E20" i="37"/>
  <c r="E15" i="37"/>
  <c r="E18" i="37"/>
  <c r="E21" i="37"/>
  <c r="E24" i="37"/>
  <c r="K15" i="37"/>
  <c r="K21" i="37"/>
  <c r="L13" i="37"/>
  <c r="E14" i="37"/>
  <c r="E17" i="37"/>
  <c r="AA43" i="37"/>
  <c r="J30" i="22"/>
  <c r="D30" i="22"/>
  <c r="AA44" i="22"/>
  <c r="AA43" i="22"/>
  <c r="D13" i="22"/>
  <c r="E16" i="42" a="1"/>
  <c r="E22" i="42" a="1"/>
  <c r="K19" i="42" a="1"/>
  <c r="E14" i="42" a="1"/>
  <c r="E23" i="42" a="1"/>
  <c r="E17" i="42" a="1"/>
  <c r="E20" i="42" a="1"/>
  <c r="K13" i="42" a="1"/>
  <c r="K18" i="41" a="1"/>
  <c r="E18" i="41" a="1"/>
  <c r="K21" i="41" a="1"/>
  <c r="E21" i="41" a="1"/>
  <c r="K13" i="41" a="1"/>
  <c r="K15" i="41" a="1"/>
  <c r="E15" i="41" a="1"/>
  <c r="K13" i="40" a="1"/>
  <c r="E22" i="40" a="1"/>
  <c r="E16" i="40" a="1"/>
  <c r="E19" i="40" a="1"/>
  <c r="K16" i="39" a="1"/>
  <c r="K13" i="39" a="1"/>
  <c r="E17" i="39" a="1"/>
  <c r="E19" i="39" a="1"/>
  <c r="K22" i="39" a="1"/>
  <c r="E14" i="39" a="1"/>
  <c r="E20" i="39" a="1"/>
  <c r="E19" i="38" a="1"/>
  <c r="K13" i="38" a="1"/>
  <c r="E24" i="38" a="1"/>
  <c r="E23" i="38" a="1"/>
  <c r="E16" i="38" a="1"/>
  <c r="E22" i="38" a="1"/>
  <c r="K13" i="37" a="1"/>
  <c r="E19" i="37" a="1"/>
  <c r="E16" i="37" a="1"/>
  <c r="E22" i="37" a="1"/>
  <c r="E23" i="37" a="1"/>
  <c r="K13" i="42" l="1"/>
  <c r="E20" i="42"/>
  <c r="E17" i="42"/>
  <c r="E23" i="42"/>
  <c r="E14" i="42"/>
  <c r="K19" i="42"/>
  <c r="E22" i="42"/>
  <c r="E16" i="42"/>
  <c r="AC37" i="42"/>
  <c r="AE37" i="42"/>
  <c r="AH11" i="42" a="1"/>
  <c r="AH11" i="42" s="1"/>
  <c r="AG11" i="42" a="1"/>
  <c r="AG11" i="42" s="1"/>
  <c r="AJ11" i="42" a="1"/>
  <c r="AJ11" i="42" s="1"/>
  <c r="AI11" i="42" a="1"/>
  <c r="AI11" i="42" s="1"/>
  <c r="AC34" i="42"/>
  <c r="AC39" i="42"/>
  <c r="AE34" i="42"/>
  <c r="AE39" i="42"/>
  <c r="AD35" i="42" a="1"/>
  <c r="AD35" i="42" s="1"/>
  <c r="AE35" i="42"/>
  <c r="AE40" i="42"/>
  <c r="AD34" i="42" a="1"/>
  <c r="AD34" i="42" s="1"/>
  <c r="AC38" i="42"/>
  <c r="AD37" i="42" a="1"/>
  <c r="AD37" i="42" s="1"/>
  <c r="AC35" i="42"/>
  <c r="AC40" i="42"/>
  <c r="AD40" i="42" a="1"/>
  <c r="AD40" i="42" s="1"/>
  <c r="AD39" i="42" a="1"/>
  <c r="AD39" i="42" s="1"/>
  <c r="AD38" i="42" a="1"/>
  <c r="AD38" i="42" s="1"/>
  <c r="AE38" i="42"/>
  <c r="B14" i="42"/>
  <c r="AE33" i="42" s="1"/>
  <c r="C14" i="42"/>
  <c r="AE32" i="42" s="1"/>
  <c r="E15" i="41"/>
  <c r="K15" i="41"/>
  <c r="K13" i="41"/>
  <c r="E21" i="41"/>
  <c r="K21" i="41"/>
  <c r="E18" i="41"/>
  <c r="K18" i="41"/>
  <c r="B14" i="41"/>
  <c r="C14" i="41"/>
  <c r="AH11" i="41" a="1"/>
  <c r="AH11" i="41" s="1"/>
  <c r="AJ11" i="41" a="1"/>
  <c r="AJ11" i="41" s="1"/>
  <c r="AI11" i="41" a="1"/>
  <c r="AI11" i="41" s="1"/>
  <c r="AG11" i="41" a="1"/>
  <c r="AG11" i="41" s="1"/>
  <c r="E19" i="40"/>
  <c r="E16" i="40"/>
  <c r="E22" i="40"/>
  <c r="K13" i="40"/>
  <c r="AC34" i="40"/>
  <c r="AC39" i="40"/>
  <c r="AE34" i="40"/>
  <c r="AE39" i="40"/>
  <c r="AC35" i="40"/>
  <c r="AC40" i="40"/>
  <c r="AD40" i="40" a="1"/>
  <c r="AD40" i="40" s="1"/>
  <c r="AD35" i="40" a="1"/>
  <c r="AD35" i="40" s="1"/>
  <c r="AE35" i="40"/>
  <c r="AE40" i="40"/>
  <c r="AD39" i="40" a="1"/>
  <c r="AD39" i="40" s="1"/>
  <c r="AD34" i="40" a="1"/>
  <c r="AD34" i="40" s="1"/>
  <c r="AD38" i="40" a="1"/>
  <c r="AD38" i="40" s="1"/>
  <c r="AC38" i="40"/>
  <c r="AD37" i="40" a="1"/>
  <c r="AD37" i="40" s="1"/>
  <c r="AE38" i="40"/>
  <c r="AH11" i="40" a="1"/>
  <c r="AH11" i="40" s="1"/>
  <c r="AG11" i="40" a="1"/>
  <c r="AG11" i="40" s="1"/>
  <c r="AJ11" i="40" a="1"/>
  <c r="AJ11" i="40" s="1"/>
  <c r="AI11" i="40" a="1"/>
  <c r="AI11" i="40" s="1"/>
  <c r="AE37" i="40"/>
  <c r="AC37" i="40"/>
  <c r="C14" i="40"/>
  <c r="AD32" i="40" s="1" a="1"/>
  <c r="AD32" i="40" s="1"/>
  <c r="B14" i="40"/>
  <c r="AC33" i="40" s="1"/>
  <c r="E20" i="39"/>
  <c r="E14" i="39"/>
  <c r="K22" i="39"/>
  <c r="E19" i="39"/>
  <c r="E17" i="39"/>
  <c r="K13" i="39"/>
  <c r="K16" i="39"/>
  <c r="B14" i="39"/>
  <c r="AD33" i="39" s="1" a="1"/>
  <c r="AD33" i="39" s="1"/>
  <c r="C14" i="39"/>
  <c r="AC32" i="39" s="1"/>
  <c r="AE34" i="39"/>
  <c r="AE39" i="39"/>
  <c r="AE35" i="39"/>
  <c r="AE40" i="39"/>
  <c r="AD39" i="39" a="1"/>
  <c r="AD39" i="39" s="1"/>
  <c r="AC34" i="39"/>
  <c r="AC35" i="39"/>
  <c r="AC40" i="39"/>
  <c r="AD40" i="39" a="1"/>
  <c r="AD40" i="39" s="1"/>
  <c r="AD35" i="39" a="1"/>
  <c r="AD35" i="39" s="1"/>
  <c r="AD34" i="39" a="1"/>
  <c r="AD34" i="39" s="1"/>
  <c r="AD38" i="39" a="1"/>
  <c r="AD38" i="39" s="1"/>
  <c r="AC38" i="39"/>
  <c r="AD37" i="39" a="1"/>
  <c r="AD37" i="39" s="1"/>
  <c r="AE38" i="39"/>
  <c r="AC39" i="39"/>
  <c r="AH11" i="39" a="1"/>
  <c r="AH11" i="39" s="1"/>
  <c r="AG11" i="39" a="1"/>
  <c r="AG11" i="39" s="1"/>
  <c r="AI11" i="39" a="1"/>
  <c r="AI11" i="39" s="1"/>
  <c r="AJ11" i="39" a="1"/>
  <c r="AJ11" i="39" s="1"/>
  <c r="AE37" i="39"/>
  <c r="AC37" i="39"/>
  <c r="E22" i="38"/>
  <c r="E16" i="38"/>
  <c r="E23" i="38"/>
  <c r="E24" i="38"/>
  <c r="K13" i="38"/>
  <c r="E19" i="38"/>
  <c r="B14" i="38"/>
  <c r="C14" i="38"/>
  <c r="AH11" i="38" a="1"/>
  <c r="AH11" i="38" s="1"/>
  <c r="AJ11" i="38" a="1"/>
  <c r="AJ11" i="38" s="1"/>
  <c r="AG11" i="38" a="1"/>
  <c r="AG11" i="38" s="1"/>
  <c r="AI11" i="38" a="1"/>
  <c r="AI11" i="38" s="1"/>
  <c r="E23" i="37"/>
  <c r="E22" i="37"/>
  <c r="E16" i="37"/>
  <c r="E19" i="37"/>
  <c r="K13" i="37"/>
  <c r="B14" i="37"/>
  <c r="AE33" i="37" s="1"/>
  <c r="C14" i="37"/>
  <c r="AD32" i="37" s="1" a="1"/>
  <c r="AD32" i="37" s="1"/>
  <c r="AC37" i="37"/>
  <c r="AE37" i="37"/>
  <c r="AH11" i="37" a="1"/>
  <c r="AH11" i="37" s="1"/>
  <c r="AG11" i="37" a="1"/>
  <c r="AG11" i="37" s="1"/>
  <c r="AJ11" i="37" a="1"/>
  <c r="AJ11" i="37" s="1"/>
  <c r="AI11" i="37" a="1"/>
  <c r="AI11" i="37" s="1"/>
  <c r="AC34" i="37"/>
  <c r="AC39" i="37"/>
  <c r="AC40" i="37"/>
  <c r="AD35" i="37" a="1"/>
  <c r="AD35" i="37" s="1"/>
  <c r="AD39" i="37" a="1"/>
  <c r="AD39" i="37" s="1"/>
  <c r="AC38" i="37"/>
  <c r="AD37" i="37" a="1"/>
  <c r="AD37" i="37" s="1"/>
  <c r="AE38" i="37"/>
  <c r="AE34" i="37"/>
  <c r="AE39" i="37"/>
  <c r="AC35" i="37"/>
  <c r="AD40" i="37" a="1"/>
  <c r="AD40" i="37" s="1"/>
  <c r="AE35" i="37"/>
  <c r="AE40" i="37"/>
  <c r="AD34" i="37" a="1"/>
  <c r="AD34" i="37" s="1"/>
  <c r="AD38" i="37" a="1"/>
  <c r="AD38" i="37" s="1"/>
  <c r="AA12" i="22"/>
  <c r="AA11" i="22"/>
  <c r="AA10" i="22"/>
  <c r="AA9" i="22"/>
  <c r="AA18" i="22"/>
  <c r="AA17" i="22"/>
  <c r="AA16" i="22"/>
  <c r="E13" i="42" a="1"/>
  <c r="E13" i="41" a="1"/>
  <c r="E13" i="40" a="1"/>
  <c r="E13" i="39" a="1"/>
  <c r="E13" i="38" a="1"/>
  <c r="E13" i="37" a="1"/>
  <c r="G13" i="22" a="1"/>
  <c r="L13" i="22" a="1"/>
  <c r="I13" i="22" a="1"/>
  <c r="AD33" i="42" l="1" a="1"/>
  <c r="AD33" i="42" s="1"/>
  <c r="AD32" i="42" a="1"/>
  <c r="AD32" i="42" s="1"/>
  <c r="AC33" i="42"/>
  <c r="AF35" i="42"/>
  <c r="AF34" i="42"/>
  <c r="AC32" i="42"/>
  <c r="E13" i="42"/>
  <c r="M44" i="43" s="1" a="1"/>
  <c r="M44" i="43" s="1"/>
  <c r="AF37" i="42"/>
  <c r="AF40" i="42"/>
  <c r="AF39" i="42"/>
  <c r="AF38" i="42"/>
  <c r="E13" i="41"/>
  <c r="B44" i="43" s="1" a="1"/>
  <c r="B44" i="43" s="1"/>
  <c r="AE32" i="40"/>
  <c r="AD33" i="40" a="1"/>
  <c r="AD33" i="40" s="1"/>
  <c r="AF39" i="40"/>
  <c r="AF34" i="40"/>
  <c r="AF38" i="40"/>
  <c r="AE33" i="40"/>
  <c r="AF35" i="40"/>
  <c r="AC32" i="40"/>
  <c r="E13" i="40"/>
  <c r="M25" i="43" s="1" a="1"/>
  <c r="M25" i="43" s="1"/>
  <c r="AF40" i="40"/>
  <c r="AE32" i="39"/>
  <c r="AF37" i="40"/>
  <c r="AF38" i="39"/>
  <c r="AC33" i="39"/>
  <c r="AC33" i="37"/>
  <c r="AD33" i="37" a="1"/>
  <c r="AD33" i="37" s="1"/>
  <c r="AE33" i="39"/>
  <c r="AF35" i="39"/>
  <c r="AF34" i="39"/>
  <c r="AF37" i="39"/>
  <c r="E13" i="39"/>
  <c r="AF40" i="39"/>
  <c r="AF39" i="39"/>
  <c r="AD32" i="39" a="1"/>
  <c r="AD32" i="39" s="1"/>
  <c r="AE32" i="37"/>
  <c r="AC32" i="37"/>
  <c r="E13" i="38"/>
  <c r="M6" i="43" s="1" a="1"/>
  <c r="M6" i="43" s="1"/>
  <c r="AF37" i="37"/>
  <c r="AF35" i="37"/>
  <c r="AF34" i="37"/>
  <c r="E13" i="37"/>
  <c r="AF38" i="37"/>
  <c r="AF40" i="37"/>
  <c r="AF39" i="37"/>
  <c r="G13" i="22"/>
  <c r="I13" i="22"/>
  <c r="L13" i="22"/>
  <c r="B25" i="43" l="1" a="1"/>
  <c r="B25" i="43" s="1"/>
  <c r="B6" i="43" a="1"/>
  <c r="B6" i="43" s="1"/>
  <c r="AF32" i="42"/>
  <c r="AF33" i="42"/>
  <c r="O36" i="42" a="1"/>
  <c r="O36" i="40" a="1"/>
  <c r="Z44" i="40" s="1"/>
  <c r="Z46" i="40" s="1"/>
  <c r="AF32" i="40"/>
  <c r="AF33" i="39"/>
  <c r="AF33" i="37"/>
  <c r="AF33" i="40"/>
  <c r="AF32" i="39"/>
  <c r="O36" i="39" a="1"/>
  <c r="Z44" i="39" s="1"/>
  <c r="Z46" i="39" s="1"/>
  <c r="AF32" i="37"/>
  <c r="O36" i="37" a="1"/>
  <c r="AH11" i="22" a="1"/>
  <c r="AH11" i="22" s="1"/>
  <c r="O36" i="42" l="1"/>
  <c r="Z44" i="42"/>
  <c r="Z46" i="42" s="1"/>
  <c r="AC43" i="42"/>
  <c r="O30" i="42" a="1"/>
  <c r="O36" i="40"/>
  <c r="AC43" i="40"/>
  <c r="AD43" i="40" s="1"/>
  <c r="O30" i="40" a="1"/>
  <c r="O30" i="40" s="1"/>
  <c r="O30" i="39" a="1"/>
  <c r="O30" i="39" s="1"/>
  <c r="O30" i="37" a="1"/>
  <c r="O30" i="37" s="1"/>
  <c r="O36" i="39"/>
  <c r="AC43" i="39"/>
  <c r="AC47" i="39" s="1"/>
  <c r="O36" i="37"/>
  <c r="AC43" i="37"/>
  <c r="Z44" i="37"/>
  <c r="Z46" i="37" s="1"/>
  <c r="B16" i="22"/>
  <c r="B21" i="22"/>
  <c r="B22" i="22"/>
  <c r="B20" i="22"/>
  <c r="B25" i="22"/>
  <c r="B23" i="22"/>
  <c r="B24" i="22"/>
  <c r="B19" i="22"/>
  <c r="B17" i="22"/>
  <c r="B18" i="22"/>
  <c r="B15" i="22"/>
  <c r="AI11" i="22" a="1"/>
  <c r="AI11" i="22" s="1"/>
  <c r="O30" i="42" l="1"/>
  <c r="AC44" i="42" s="1"/>
  <c r="Z47" i="42" s="1"/>
  <c r="AD43" i="42"/>
  <c r="AC47" i="42"/>
  <c r="AC47" i="40"/>
  <c r="Z43" i="40"/>
  <c r="AC46" i="40" s="1"/>
  <c r="AC44" i="40"/>
  <c r="Z47" i="40" s="1"/>
  <c r="Z43" i="39"/>
  <c r="AC46" i="39" s="1"/>
  <c r="AC44" i="39"/>
  <c r="Z47" i="39" s="1"/>
  <c r="Z43" i="37"/>
  <c r="AC46" i="37" s="1"/>
  <c r="AD43" i="39"/>
  <c r="AC44" i="37"/>
  <c r="Z47" i="37" s="1"/>
  <c r="AD43" i="37"/>
  <c r="AC47" i="37"/>
  <c r="B14" i="22"/>
  <c r="C14" i="22"/>
  <c r="C15" i="22"/>
  <c r="C16" i="22"/>
  <c r="C17" i="22"/>
  <c r="C18" i="22"/>
  <c r="C19" i="22"/>
  <c r="C20" i="22"/>
  <c r="C21" i="22"/>
  <c r="C22" i="22"/>
  <c r="C23" i="22"/>
  <c r="C24" i="22"/>
  <c r="C25" i="22"/>
  <c r="Z43" i="42" l="1"/>
  <c r="AC46" i="42" s="1"/>
  <c r="G26" i="9"/>
  <c r="F11" i="9" s="1"/>
  <c r="I29" i="15"/>
  <c r="I29" i="16"/>
  <c r="H29" i="16"/>
  <c r="I28" i="16"/>
  <c r="H28" i="16"/>
  <c r="I27" i="16"/>
  <c r="H27" i="16"/>
  <c r="I26" i="16"/>
  <c r="H26" i="16"/>
  <c r="G27" i="16"/>
  <c r="F12" i="16" s="1"/>
  <c r="G28" i="16"/>
  <c r="G12" i="16" s="1"/>
  <c r="G29" i="16"/>
  <c r="G6" i="16" s="1"/>
  <c r="G27" i="18"/>
  <c r="F15" i="18" s="1"/>
  <c r="G28" i="18"/>
  <c r="F7" i="18" s="1"/>
  <c r="G29" i="18"/>
  <c r="G7" i="18" s="1"/>
  <c r="G30" i="18"/>
  <c r="G14" i="18" s="1"/>
  <c r="G31" i="18"/>
  <c r="G10" i="18" s="1"/>
  <c r="G32" i="18"/>
  <c r="G12" i="18" s="1"/>
  <c r="G33" i="18"/>
  <c r="F10" i="18" s="1"/>
  <c r="G27" i="17"/>
  <c r="F5" i="17" s="1"/>
  <c r="G28" i="17"/>
  <c r="G15" i="17" s="1"/>
  <c r="G29" i="17"/>
  <c r="F9" i="17" s="1"/>
  <c r="G30" i="17"/>
  <c r="G6" i="17" s="1"/>
  <c r="G31" i="17"/>
  <c r="F16" i="17" s="1"/>
  <c r="G32" i="17"/>
  <c r="G12" i="17" s="1"/>
  <c r="G33" i="17"/>
  <c r="F14" i="17" s="1"/>
  <c r="G27" i="15"/>
  <c r="G9" i="15" s="1"/>
  <c r="G28" i="15"/>
  <c r="G15" i="15" s="1"/>
  <c r="G29" i="15"/>
  <c r="F9" i="15" s="1"/>
  <c r="G30" i="15"/>
  <c r="G14" i="15" s="1"/>
  <c r="G31" i="15"/>
  <c r="G10" i="15" s="1"/>
  <c r="G32" i="15"/>
  <c r="F8" i="15" s="1"/>
  <c r="G33" i="15"/>
  <c r="F10" i="15" s="1"/>
  <c r="G27" i="14"/>
  <c r="G9" i="14" s="1"/>
  <c r="G28" i="14"/>
  <c r="F7" i="14" s="1"/>
  <c r="G29" i="14"/>
  <c r="F13" i="14" s="1"/>
  <c r="G30" i="14"/>
  <c r="F12" i="14" s="1"/>
  <c r="G31" i="14"/>
  <c r="F16" i="14" s="1"/>
  <c r="G32" i="14"/>
  <c r="F8" i="14" s="1"/>
  <c r="G33" i="14"/>
  <c r="F10" i="14" s="1"/>
  <c r="G27" i="9"/>
  <c r="G9" i="9" s="1"/>
  <c r="G28" i="9"/>
  <c r="G15" i="9" s="1"/>
  <c r="G29" i="9"/>
  <c r="F13" i="9" s="1"/>
  <c r="G30" i="9"/>
  <c r="F12" i="9" s="1"/>
  <c r="G31" i="9"/>
  <c r="F6" i="9" s="1"/>
  <c r="G32" i="9"/>
  <c r="F8" i="9" s="1"/>
  <c r="G33" i="9"/>
  <c r="F10" i="9" s="1"/>
  <c r="G26" i="18"/>
  <c r="G5" i="18" s="1"/>
  <c r="G26" i="17"/>
  <c r="G13" i="17" s="1"/>
  <c r="G26" i="16"/>
  <c r="F8" i="16" s="1"/>
  <c r="G26" i="15"/>
  <c r="G5" i="15" s="1"/>
  <c r="G26" i="14"/>
  <c r="G13" i="14" s="1"/>
  <c r="H2" i="20"/>
  <c r="J32" i="18"/>
  <c r="I30" i="9"/>
  <c r="H30" i="9"/>
  <c r="H26" i="9"/>
  <c r="I33" i="18"/>
  <c r="H33" i="18"/>
  <c r="I32" i="18"/>
  <c r="H32" i="18"/>
  <c r="I31" i="18"/>
  <c r="H31" i="18"/>
  <c r="J31" i="18" s="1"/>
  <c r="I30" i="18"/>
  <c r="H30" i="18"/>
  <c r="I29" i="18"/>
  <c r="H29" i="18"/>
  <c r="I28" i="18"/>
  <c r="H28" i="18"/>
  <c r="J28" i="18" s="1"/>
  <c r="I27" i="18"/>
  <c r="H27" i="18"/>
  <c r="I26" i="18"/>
  <c r="H26" i="18"/>
  <c r="J26" i="18" s="1"/>
  <c r="I33" i="17"/>
  <c r="H33" i="17"/>
  <c r="J33" i="17" s="1"/>
  <c r="I32" i="17"/>
  <c r="H32" i="17"/>
  <c r="J32" i="17" s="1"/>
  <c r="I31" i="17"/>
  <c r="H31" i="17"/>
  <c r="I30" i="17"/>
  <c r="H30" i="17"/>
  <c r="I29" i="17"/>
  <c r="H29" i="17"/>
  <c r="I28" i="17"/>
  <c r="H28" i="17"/>
  <c r="J28" i="17" s="1"/>
  <c r="I27" i="17"/>
  <c r="H27" i="17"/>
  <c r="I26" i="17"/>
  <c r="H26" i="17"/>
  <c r="I33" i="15"/>
  <c r="H33" i="15"/>
  <c r="I32" i="15"/>
  <c r="H32" i="15"/>
  <c r="I31" i="15"/>
  <c r="H31" i="15"/>
  <c r="I30" i="15"/>
  <c r="H30" i="15"/>
  <c r="H29" i="15"/>
  <c r="I28" i="15"/>
  <c r="H28" i="15"/>
  <c r="I27" i="15"/>
  <c r="H27" i="15"/>
  <c r="I26" i="15"/>
  <c r="H26" i="15"/>
  <c r="I33" i="14"/>
  <c r="H33" i="14"/>
  <c r="I32" i="14"/>
  <c r="H32" i="14"/>
  <c r="I31" i="14"/>
  <c r="H31" i="14"/>
  <c r="I30" i="14"/>
  <c r="H30" i="14"/>
  <c r="I29" i="14"/>
  <c r="H29" i="14"/>
  <c r="I28" i="14"/>
  <c r="H28" i="14"/>
  <c r="I27" i="14"/>
  <c r="H27" i="14"/>
  <c r="I26" i="14"/>
  <c r="H26" i="14"/>
  <c r="I33" i="9"/>
  <c r="H33" i="9"/>
  <c r="I32" i="9"/>
  <c r="H32" i="9"/>
  <c r="I31" i="9"/>
  <c r="H31" i="9"/>
  <c r="I29" i="9"/>
  <c r="H29" i="9"/>
  <c r="I28" i="9"/>
  <c r="H28" i="9"/>
  <c r="I27" i="9"/>
  <c r="H27" i="9"/>
  <c r="I26" i="9"/>
  <c r="J30" i="17" l="1"/>
  <c r="J26" i="17"/>
  <c r="J31" i="17"/>
  <c r="J27" i="17"/>
  <c r="J29" i="17"/>
  <c r="J27" i="18"/>
  <c r="J33" i="18"/>
  <c r="J29" i="18"/>
  <c r="J30" i="18"/>
  <c r="J29" i="14"/>
  <c r="J33" i="14"/>
  <c r="J26" i="14"/>
  <c r="J31" i="15"/>
  <c r="J33" i="15"/>
  <c r="J27" i="14"/>
  <c r="J32" i="14"/>
  <c r="J30" i="15"/>
  <c r="J32" i="15"/>
  <c r="J29" i="15"/>
  <c r="J28" i="14"/>
  <c r="J30" i="14"/>
  <c r="J31" i="14"/>
  <c r="J28" i="9"/>
  <c r="J32" i="9"/>
  <c r="J28" i="15"/>
  <c r="J27" i="15"/>
  <c r="J26" i="15"/>
  <c r="J26" i="16"/>
  <c r="J27" i="16"/>
  <c r="J29" i="16"/>
  <c r="J28" i="16"/>
  <c r="J33" i="9"/>
  <c r="F7" i="9"/>
  <c r="F9" i="9"/>
  <c r="F14" i="18"/>
  <c r="F11" i="14"/>
  <c r="G11" i="15"/>
  <c r="G6" i="18"/>
  <c r="F12" i="18"/>
  <c r="F16" i="18"/>
  <c r="F12" i="15"/>
  <c r="G11" i="9"/>
  <c r="F16" i="15"/>
  <c r="F6" i="15"/>
  <c r="F5" i="18"/>
  <c r="G11" i="18"/>
  <c r="G15" i="18"/>
  <c r="F7" i="17"/>
  <c r="F6" i="17"/>
  <c r="G9" i="17"/>
  <c r="G11" i="17"/>
  <c r="F15" i="17"/>
  <c r="F15" i="14"/>
  <c r="G10" i="9"/>
  <c r="G10" i="17"/>
  <c r="F5" i="14"/>
  <c r="G7" i="14"/>
  <c r="F9" i="14"/>
  <c r="F8" i="18"/>
  <c r="G8" i="18"/>
  <c r="F12" i="17"/>
  <c r="G14" i="17"/>
  <c r="F7" i="15"/>
  <c r="F10" i="17"/>
  <c r="F13" i="17"/>
  <c r="G7" i="9"/>
  <c r="G6" i="9"/>
  <c r="F8" i="17"/>
  <c r="G16" i="18"/>
  <c r="F15" i="15"/>
  <c r="G16" i="17"/>
  <c r="F5" i="15"/>
  <c r="G14" i="14"/>
  <c r="G6" i="14"/>
  <c r="F13" i="15"/>
  <c r="G7" i="15"/>
  <c r="F11" i="17"/>
  <c r="G14" i="9"/>
  <c r="G5" i="14"/>
  <c r="G16" i="15"/>
  <c r="F16" i="9"/>
  <c r="G6" i="15"/>
  <c r="F13" i="18"/>
  <c r="F6" i="14"/>
  <c r="G12" i="15"/>
  <c r="F9" i="18"/>
  <c r="G9" i="18"/>
  <c r="G8" i="14"/>
  <c r="F14" i="14"/>
  <c r="G7" i="17"/>
  <c r="F6" i="18"/>
  <c r="F11" i="18"/>
  <c r="G13" i="18"/>
  <c r="G8" i="17"/>
  <c r="G5" i="17"/>
  <c r="F9" i="16"/>
  <c r="F5" i="16"/>
  <c r="G9" i="16"/>
  <c r="F11" i="16"/>
  <c r="F6" i="16"/>
  <c r="G8" i="16"/>
  <c r="G11" i="16"/>
  <c r="G5" i="16"/>
  <c r="F14" i="15"/>
  <c r="G8" i="15"/>
  <c r="G13" i="15"/>
  <c r="F11" i="15"/>
  <c r="G11" i="14"/>
  <c r="G15" i="14"/>
  <c r="G12" i="14"/>
  <c r="G16" i="14"/>
  <c r="G10" i="14"/>
  <c r="F15" i="9"/>
  <c r="F5" i="9"/>
  <c r="G16" i="9"/>
  <c r="G12" i="9"/>
  <c r="G5" i="9"/>
  <c r="G13" i="9"/>
  <c r="G8" i="9"/>
  <c r="F14" i="9"/>
  <c r="J31" i="9"/>
  <c r="J30" i="9"/>
  <c r="J29" i="9"/>
  <c r="J27" i="9"/>
  <c r="J26" i="9"/>
  <c r="Y37" i="41" a="1"/>
  <c r="Y32" i="41" a="1"/>
  <c r="Y37" i="38" a="1"/>
  <c r="Y32" i="38" a="1"/>
  <c r="F13" i="22" a="1"/>
  <c r="Y32" i="22" a="1"/>
  <c r="J13" i="22" a="1"/>
  <c r="Y37" i="22" a="1"/>
  <c r="Y37" i="41" l="1"/>
  <c r="AC40" i="41"/>
  <c r="AD40" i="41" a="1"/>
  <c r="AD40" i="41" s="1"/>
  <c r="AC38" i="41"/>
  <c r="AE40" i="41"/>
  <c r="AE39" i="41"/>
  <c r="AD39" i="41" a="1"/>
  <c r="AD39" i="41" s="1"/>
  <c r="AE38" i="41"/>
  <c r="AD38" i="41" a="1"/>
  <c r="AD38" i="41" s="1"/>
  <c r="AC39" i="41"/>
  <c r="Y32" i="41"/>
  <c r="AC34" i="41"/>
  <c r="AE34" i="41"/>
  <c r="AD35" i="41" a="1"/>
  <c r="AD35" i="41" s="1"/>
  <c r="AE35" i="41"/>
  <c r="AD34" i="41" a="1"/>
  <c r="AD34" i="41" s="1"/>
  <c r="AC35" i="41"/>
  <c r="AC33" i="41"/>
  <c r="AE33" i="41"/>
  <c r="AD33" i="41" a="1"/>
  <c r="AD33" i="41" s="1"/>
  <c r="Y32" i="38"/>
  <c r="AC34" i="38"/>
  <c r="AD34" i="38" a="1"/>
  <c r="AD34" i="38" s="1"/>
  <c r="AD35" i="38" a="1"/>
  <c r="AD35" i="38" s="1"/>
  <c r="AE34" i="38"/>
  <c r="AE35" i="38"/>
  <c r="AC35" i="38"/>
  <c r="AD33" i="38" a="1"/>
  <c r="AD33" i="38" s="1"/>
  <c r="AE33" i="38"/>
  <c r="AC33" i="38"/>
  <c r="Y37" i="38"/>
  <c r="AD39" i="38" a="1"/>
  <c r="AD39" i="38" s="1"/>
  <c r="AC39" i="38"/>
  <c r="AE39" i="38"/>
  <c r="AC38" i="38"/>
  <c r="AE38" i="38"/>
  <c r="AC40" i="38"/>
  <c r="AD40" i="38" a="1"/>
  <c r="AD40" i="38" s="1"/>
  <c r="AE40" i="38"/>
  <c r="AD38" i="38" a="1"/>
  <c r="AD38" i="38" s="1"/>
  <c r="J13" i="22"/>
  <c r="F13" i="22"/>
  <c r="Y37" i="22"/>
  <c r="Y32" i="22"/>
  <c r="K18" i="22" a="1"/>
  <c r="K17" i="22" a="1"/>
  <c r="K22" i="22" a="1"/>
  <c r="K21" i="22" a="1"/>
  <c r="K20" i="22" a="1"/>
  <c r="K14" i="22" a="1"/>
  <c r="K23" i="22" a="1"/>
  <c r="K16" i="22" a="1"/>
  <c r="K15" i="22" a="1"/>
  <c r="K19" i="22" a="1"/>
  <c r="K24" i="22" a="1"/>
  <c r="K13" i="22" a="1"/>
  <c r="E17" i="22" a="1"/>
  <c r="E22" i="22" a="1"/>
  <c r="E16" i="22" a="1"/>
  <c r="E21" i="22" a="1"/>
  <c r="E15" i="22" a="1"/>
  <c r="E20" i="22" a="1"/>
  <c r="E14" i="22" a="1"/>
  <c r="E19" i="22" a="1"/>
  <c r="E24" i="22" a="1"/>
  <c r="E18" i="22" a="1"/>
  <c r="E23" i="22" a="1"/>
  <c r="E13" i="22" a="1"/>
  <c r="AF39" i="41" l="1"/>
  <c r="AF38" i="41"/>
  <c r="AF40" i="41"/>
  <c r="AE37" i="41"/>
  <c r="AC37" i="41"/>
  <c r="AD37" i="41" a="1"/>
  <c r="AD37" i="41" s="1"/>
  <c r="AF33" i="41"/>
  <c r="AF35" i="41"/>
  <c r="AF35" i="38"/>
  <c r="AF34" i="41"/>
  <c r="AD32" i="41" a="1"/>
  <c r="AD32" i="41" s="1"/>
  <c r="AE32" i="41"/>
  <c r="AC32" i="41"/>
  <c r="AD37" i="38" a="1"/>
  <c r="AD37" i="38" s="1"/>
  <c r="AC37" i="38"/>
  <c r="AE37" i="38"/>
  <c r="AF40" i="38"/>
  <c r="AF38" i="38"/>
  <c r="AF34" i="38"/>
  <c r="AF33" i="38"/>
  <c r="AF39" i="38"/>
  <c r="AC32" i="38"/>
  <c r="AE32" i="38"/>
  <c r="AD32" i="38" a="1"/>
  <c r="AD32" i="38" s="1"/>
  <c r="K24" i="22"/>
  <c r="K19" i="22"/>
  <c r="K15" i="22"/>
  <c r="K16" i="22"/>
  <c r="K23" i="22"/>
  <c r="K14" i="22"/>
  <c r="K20" i="22"/>
  <c r="K21" i="22"/>
  <c r="K22" i="22"/>
  <c r="K17" i="22"/>
  <c r="K18" i="22"/>
  <c r="K13" i="22"/>
  <c r="E23" i="22"/>
  <c r="E18" i="22"/>
  <c r="E24" i="22"/>
  <c r="E19" i="22"/>
  <c r="E14" i="22"/>
  <c r="E20" i="22"/>
  <c r="E15" i="22"/>
  <c r="E21" i="22"/>
  <c r="E16" i="22"/>
  <c r="E22" i="22"/>
  <c r="E17" i="22"/>
  <c r="E13" i="22"/>
  <c r="AG11" i="22" a="1"/>
  <c r="AG11" i="22" s="1"/>
  <c r="AJ11" i="22" a="1"/>
  <c r="AJ11" i="22" s="1"/>
  <c r="AD40" i="22" a="1"/>
  <c r="AD40" i="22" s="1"/>
  <c r="AD37" i="22" a="1"/>
  <c r="AD37" i="22" s="1"/>
  <c r="AD38" i="22" a="1"/>
  <c r="AD38" i="22" s="1"/>
  <c r="AD39" i="22" a="1"/>
  <c r="AD39" i="22" s="1"/>
  <c r="AE37" i="22"/>
  <c r="AC38" i="22"/>
  <c r="AE40" i="22"/>
  <c r="AE39" i="22"/>
  <c r="AE38" i="22"/>
  <c r="AC37" i="22"/>
  <c r="AC40" i="22"/>
  <c r="AC39" i="22"/>
  <c r="AD33" i="22" a="1"/>
  <c r="AD33" i="22" s="1"/>
  <c r="AD35" i="22" a="1"/>
  <c r="AD35" i="22" s="1"/>
  <c r="AD34" i="22" a="1"/>
  <c r="AD34" i="22" s="1"/>
  <c r="AD32" i="22" a="1"/>
  <c r="AD32" i="22" s="1"/>
  <c r="AC33" i="22"/>
  <c r="AE34" i="22"/>
  <c r="AE33" i="22"/>
  <c r="AE35" i="22"/>
  <c r="AC32" i="22"/>
  <c r="AE32" i="22"/>
  <c r="AC35" i="22"/>
  <c r="AC34" i="22"/>
  <c r="AF37" i="41" l="1"/>
  <c r="O36" i="41" s="1" a="1"/>
  <c r="Z44" i="41" s="1"/>
  <c r="Z46" i="41" s="1"/>
  <c r="AF32" i="41"/>
  <c r="O30" i="41" s="1" a="1"/>
  <c r="AF32" i="38"/>
  <c r="O30" i="38" s="1" a="1"/>
  <c r="AF37" i="38"/>
  <c r="O36" i="38" s="1" a="1"/>
  <c r="AF37" i="22"/>
  <c r="AF35" i="22"/>
  <c r="AF40" i="22"/>
  <c r="AF39" i="22"/>
  <c r="AF34" i="22"/>
  <c r="AF38" i="22"/>
  <c r="AF33" i="22"/>
  <c r="AF32" i="22"/>
  <c r="O36" i="41" l="1"/>
  <c r="AC43" i="41"/>
  <c r="AD43" i="41" s="1"/>
  <c r="O30" i="41"/>
  <c r="AC44" i="41" s="1"/>
  <c r="Z47" i="41" s="1"/>
  <c r="Z44" i="38"/>
  <c r="Z46" i="38" s="1"/>
  <c r="AC43" i="38"/>
  <c r="O36" i="38"/>
  <c r="O30" i="38"/>
  <c r="AC44" i="38" s="1"/>
  <c r="Z47" i="38" s="1"/>
  <c r="Z43" i="38"/>
  <c r="AC46" i="38" s="1"/>
  <c r="O36" i="22" a="1"/>
  <c r="O30" i="22" a="1"/>
  <c r="AC47" i="41" l="1"/>
  <c r="Z43" i="41"/>
  <c r="AC46" i="41" s="1"/>
  <c r="AD43" i="38"/>
  <c r="AC47" i="38"/>
  <c r="AC43" i="22"/>
  <c r="O36" i="22"/>
  <c r="Z44" i="22" s="1"/>
  <c r="Z46" i="22" s="1"/>
  <c r="O30" i="22"/>
  <c r="Z43" i="22" s="1"/>
  <c r="AC46" i="22" s="1"/>
  <c r="AC44" i="22" l="1"/>
  <c r="Z47" i="22" s="1"/>
  <c r="AD43" i="22"/>
  <c r="AC47" i="2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tc={79B94A58-72E7-4001-9BF2-9DDADE23B8BC}</author>
  </authors>
  <commentList>
    <comment ref="G26" authorId="0" shapeId="0" xr:uid="{79B94A58-72E7-4001-9BF2-9DDADE23B8BC}">
      <text>
        <t>[Threaded comment]
Your version of Excel allows you to read this threaded comment; however, any edits to it will get removed if the file is opened in a newer version of Excel. Learn more: https://go.microsoft.com/fwlink/?linkid=870924
Comment:
    Insert Team Names Here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tc={CF4BB7F5-C7B2-43ED-8312-FDECC2F7F3FE}</author>
  </authors>
  <commentList>
    <comment ref="G26" authorId="0" shapeId="0" xr:uid="{CF4BB7F5-C7B2-43ED-8312-FDECC2F7F3FE}">
      <text>
        <t>[Threaded comment]
Your version of Excel allows you to read this threaded comment; however, any edits to it will get removed if the file is opened in a newer version of Excel. Learn more: https://go.microsoft.com/fwlink/?linkid=870924
Comment:
    Insert Team Names Here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tc={91D99DA8-4AEC-4AA9-A883-C69F8DB0184C}</author>
  </authors>
  <commentList>
    <comment ref="G26" authorId="0" shapeId="0" xr:uid="{91D99DA8-4AEC-4AA9-A883-C69F8DB0184C}">
      <text>
        <t>[Threaded comment]
Your version of Excel allows you to read this threaded comment; however, any edits to it will get removed if the file is opened in a newer version of Excel. Learn more: https://go.microsoft.com/fwlink/?linkid=870924
Comment:
    Insert Team Names Here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tc={30AAFCD4-8B75-4DE3-95DF-193F8A4196CD}</author>
  </authors>
  <commentList>
    <comment ref="G26" authorId="0" shapeId="0" xr:uid="{30AAFCD4-8B75-4DE3-95DF-193F8A4196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Insert Team Names Here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tc={FFCC896E-C29F-470C-8055-00C429108D9E}</author>
  </authors>
  <commentList>
    <comment ref="G26" authorId="0" shapeId="0" xr:uid="{FFCC896E-C29F-470C-8055-00C429108D9E}">
      <text>
        <t>[Threaded comment]
Your version of Excel allows you to read this threaded comment; however, any edits to it will get removed if the file is opened in a newer version of Excel. Learn more: https://go.microsoft.com/fwlink/?linkid=870924
Comment:
    Insert Team Names Here</t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<sst xmlns="http://schemas.openxmlformats.org/spreadsheetml/2006/main" count="1250" uniqueCount="172">
  <si>
    <t>CELLS PULLING FROM</t>
  </si>
  <si>
    <t>10U Coed</t>
  </si>
  <si>
    <t>Away</t>
  </si>
  <si>
    <t>Home</t>
  </si>
  <si>
    <t>SCORE BOARD</t>
  </si>
  <si>
    <t>away score</t>
  </si>
  <si>
    <t>KICKOFF</t>
  </si>
  <si>
    <t>HOME TEAM</t>
  </si>
  <si>
    <t>AWAY TEAM</t>
  </si>
  <si>
    <t>STATUS</t>
  </si>
  <si>
    <t>home score</t>
  </si>
  <si>
    <t>HOME WINS</t>
  </si>
  <si>
    <t>AWAY WINS</t>
  </si>
  <si>
    <t>-</t>
  </si>
  <si>
    <t>DIVISIONS.</t>
  </si>
  <si>
    <t>DQ</t>
  </si>
  <si>
    <t>8U Coed</t>
  </si>
  <si>
    <t>orange group</t>
  </si>
  <si>
    <t>Green group</t>
  </si>
  <si>
    <t>12U Boys</t>
  </si>
  <si>
    <t>12U Girls</t>
  </si>
  <si>
    <t>TOP SCORER 1</t>
  </si>
  <si>
    <t>15U Boys</t>
  </si>
  <si>
    <t>TOP SCORER 2</t>
  </si>
  <si>
    <t>17U Boys</t>
  </si>
  <si>
    <t>TOP SAVES 1</t>
  </si>
  <si>
    <t>TOP SAVES 2</t>
  </si>
  <si>
    <t>TIME</t>
  </si>
  <si>
    <t>PLAYER</t>
  </si>
  <si>
    <t>TEAM</t>
  </si>
  <si>
    <t>GOALS</t>
  </si>
  <si>
    <t>SAVES</t>
  </si>
  <si>
    <t>Team</t>
  </si>
  <si>
    <t>Goals For</t>
  </si>
  <si>
    <t>Goals Against</t>
  </si>
  <si>
    <t>Goal Difference</t>
  </si>
  <si>
    <t>Wins</t>
  </si>
  <si>
    <t>Draws</t>
  </si>
  <si>
    <t>losses</t>
  </si>
  <si>
    <t>Points</t>
  </si>
  <si>
    <t>ORANG GROUP</t>
  </si>
  <si>
    <t>GREEN GROUP</t>
  </si>
  <si>
    <t>KNOCKOUT STAGE</t>
  </si>
  <si>
    <t>Message</t>
  </si>
  <si>
    <t>Snacks and refreshments are available at the entrance. Feel free to grab some for your family and friends!</t>
  </si>
  <si>
    <t>8U Coed Tournament (Born 2015 and Younger)</t>
  </si>
  <si>
    <t>Teams</t>
  </si>
  <si>
    <t>Score</t>
  </si>
  <si>
    <t>Administration</t>
  </si>
  <si>
    <t>Day</t>
  </si>
  <si>
    <t>Game #</t>
  </si>
  <si>
    <t>Division</t>
  </si>
  <si>
    <t>Start Time</t>
  </si>
  <si>
    <t xml:space="preserve">Home </t>
  </si>
  <si>
    <t>Referree</t>
  </si>
  <si>
    <t>Player</t>
  </si>
  <si>
    <t>Goals</t>
  </si>
  <si>
    <t>Saves</t>
  </si>
  <si>
    <t>Round Robin Stage</t>
  </si>
  <si>
    <t>NOT PLAYED</t>
  </si>
  <si>
    <t>Orange</t>
  </si>
  <si>
    <t>Green</t>
  </si>
  <si>
    <t>Knock-Out Stage</t>
  </si>
  <si>
    <t>Semi #1</t>
  </si>
  <si>
    <t>Green #2</t>
  </si>
  <si>
    <t>Orange #1</t>
  </si>
  <si>
    <t>Semi #2</t>
  </si>
  <si>
    <t>Orange #2</t>
  </si>
  <si>
    <t>Green #1</t>
  </si>
  <si>
    <t>3rd Place</t>
  </si>
  <si>
    <t>tbd</t>
  </si>
  <si>
    <t>Finals</t>
  </si>
  <si>
    <t>Awards Ceremony</t>
  </si>
  <si>
    <t>Round Robin Timing</t>
  </si>
  <si>
    <t>Semi &amp; Finals Timing</t>
  </si>
  <si>
    <t>Round Robin Scoring Summary</t>
  </si>
  <si>
    <t>45 Minute Total</t>
  </si>
  <si>
    <t>60 Minute Total</t>
  </si>
  <si>
    <t>#</t>
  </si>
  <si>
    <t>5 Minute Warm Up</t>
  </si>
  <si>
    <t>15 Minute Halves</t>
  </si>
  <si>
    <t>20 Minute Halves</t>
  </si>
  <si>
    <t>5 Minute Halftime</t>
  </si>
  <si>
    <t>No Added Time</t>
  </si>
  <si>
    <t>10 Minute Extra Time in Event of Tie</t>
  </si>
  <si>
    <t>5 Minute Transition</t>
  </si>
  <si>
    <t>Shootout if no winner in Extra Time</t>
  </si>
  <si>
    <t xml:space="preserve"> Seeding Regulations</t>
  </si>
  <si>
    <t>Best Record Determines Placement</t>
  </si>
  <si>
    <t>Head to Head in Event of a Tie</t>
  </si>
  <si>
    <t>Goal differential in event tops team drawing</t>
  </si>
  <si>
    <t>Highest Goals Scored</t>
  </si>
  <si>
    <t>Drawn from a Hat by Tournament Chairman</t>
  </si>
  <si>
    <t>Failure to show up at official start time results in 3 - 0 loss</t>
  </si>
  <si>
    <t>10U Coed Tournament (Born 2013 or Younger)</t>
  </si>
  <si>
    <t>12U Boys Tournament (Born 2011 or Younger)</t>
  </si>
  <si>
    <t>6U Exhibition</t>
  </si>
  <si>
    <t>Elite Starts</t>
  </si>
  <si>
    <t>Friendly</t>
  </si>
  <si>
    <t>8U Friendly</t>
  </si>
  <si>
    <t xml:space="preserve">Elite Stars </t>
  </si>
  <si>
    <t>10U Friendly</t>
  </si>
  <si>
    <t xml:space="preserve"> 12U Friendly</t>
  </si>
  <si>
    <t>N/A(don’t delete)</t>
  </si>
  <si>
    <t>#4 Seed</t>
  </si>
  <si>
    <t>#1 Seed</t>
  </si>
  <si>
    <t>#3 Seed</t>
  </si>
  <si>
    <t>#2 Seed</t>
  </si>
  <si>
    <t>15U Boys Tournament (Born 2008 or Younger)</t>
  </si>
  <si>
    <t>Referrees (2)</t>
  </si>
  <si>
    <t>Finals Timing</t>
  </si>
  <si>
    <t>75 Minute Total</t>
  </si>
  <si>
    <t>10 Minute Warm Up</t>
  </si>
  <si>
    <t>30 Minute Halves</t>
  </si>
  <si>
    <t xml:space="preserve">5 Minute Halftime </t>
  </si>
  <si>
    <t>No Add Time</t>
  </si>
  <si>
    <t>10 Minute Transition</t>
  </si>
  <si>
    <t>17U Boys Tournament (Born 2006 or Younger)</t>
  </si>
  <si>
    <t xml:space="preserve"> </t>
  </si>
  <si>
    <t>LUSAKA EDITION TEAMS - Final Schedule</t>
  </si>
  <si>
    <t>8U</t>
  </si>
  <si>
    <t>10U</t>
  </si>
  <si>
    <t>12U</t>
  </si>
  <si>
    <t>GIRLS 12U</t>
  </si>
  <si>
    <t>15U</t>
  </si>
  <si>
    <t>17U</t>
  </si>
  <si>
    <t>Clubs</t>
  </si>
  <si>
    <t xml:space="preserve">Group 1 </t>
  </si>
  <si>
    <t>Elite Stars Black</t>
  </si>
  <si>
    <t>Elite Stars</t>
  </si>
  <si>
    <t>Supersport</t>
  </si>
  <si>
    <t>Leopards FC</t>
  </si>
  <si>
    <t>Baby Crocs</t>
  </si>
  <si>
    <t>Black Stars</t>
  </si>
  <si>
    <t>Cubs</t>
  </si>
  <si>
    <t>Lusaka Stars</t>
  </si>
  <si>
    <t>Billy Pro1</t>
  </si>
  <si>
    <t xml:space="preserve">Masterpiece </t>
  </si>
  <si>
    <t>Shamuel</t>
  </si>
  <si>
    <t>Billy Pro</t>
  </si>
  <si>
    <t xml:space="preserve">Cubs </t>
  </si>
  <si>
    <t xml:space="preserve">Junior Crocs </t>
  </si>
  <si>
    <t xml:space="preserve">Mandevu </t>
  </si>
  <si>
    <t>Group 2</t>
  </si>
  <si>
    <t xml:space="preserve">Soccer Excellence </t>
  </si>
  <si>
    <t xml:space="preserve">Leopards FC </t>
  </si>
  <si>
    <t>Mandevu</t>
  </si>
  <si>
    <t xml:space="preserve">Lusaka Stars </t>
  </si>
  <si>
    <t xml:space="preserve">Little Crocs </t>
  </si>
  <si>
    <t>Elite Stars White</t>
  </si>
  <si>
    <t>Soccer Excellence</t>
  </si>
  <si>
    <t>BEST PLAYER</t>
  </si>
  <si>
    <t>TOP SCORER</t>
  </si>
  <si>
    <t>BEST KEEPER</t>
  </si>
  <si>
    <t>BEST DEFENDER</t>
  </si>
  <si>
    <t>U8</t>
  </si>
  <si>
    <t>U10</t>
  </si>
  <si>
    <t>U12 Boys</t>
  </si>
  <si>
    <t>U12 Girls</t>
  </si>
  <si>
    <t>U17 Boys</t>
  </si>
  <si>
    <t>U15 Boys</t>
  </si>
  <si>
    <t>John Mwiinga</t>
  </si>
  <si>
    <t>Bob Banes</t>
  </si>
  <si>
    <t>Sarah</t>
  </si>
  <si>
    <t>Michael</t>
  </si>
  <si>
    <t xml:space="preserve">     </t>
  </si>
  <si>
    <t xml:space="preserve">    </t>
  </si>
  <si>
    <t>** Kindly don't clear the text formatting when entering data into the above cells</t>
  </si>
  <si>
    <t>Mwape Mk</t>
  </si>
  <si>
    <t xml:space="preserve">  </t>
  </si>
  <si>
    <t>12U Girls Tournament (Born 2008 or Younger)</t>
  </si>
  <si>
    <t xml:space="preserve">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</si>
</sst>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[$]hh:mm;@" x16r2:formatCode16="[$-en-ZM,1]hh:mm;@"/>
  </numFmts>
  <fonts count="25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5"/>
      <name val="Aptos Narrow"/>
      <family val="2"/>
      <scheme val="minor"/>
    </font>
    <font>
      <sz val="11"/>
      <color theme="9" tint="-0.249977111117893"/>
      <name val="Aptos Narrow"/>
      <family val="2"/>
      <scheme val="minor"/>
    </font>
    <font>
      <sz val="8"/>
      <name val="Aptos Narrow"/>
      <family val="2"/>
      <scheme val="minor"/>
    </font>
    <font>
      <sz val="11"/>
      <color rgb="FF3C7D22"/>
      <name val="Aptos Narrow"/>
      <family val="2"/>
    </font>
    <font>
      <sz val="11"/>
      <color rgb="FFE97132"/>
      <name val="Aptos Narrow"/>
      <family val="2"/>
    </font>
    <font>
      <sz val="11"/>
      <name val="Aptos Narrow"/>
      <family val="2"/>
      <scheme val="minor"/>
    </font>
    <font>
      <sz val="48"/>
      <name val="Aptos Narrow"/>
      <family val="2"/>
      <scheme val="minor"/>
    </font>
    <font>
      <b/>
      <sz val="24"/>
      <name val="Aptos Narrow"/>
      <family val="2"/>
      <scheme val="minor"/>
    </font>
    <font>
      <b/>
      <sz val="28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name val="Forte Forward"/>
    </font>
    <font>
      <sz val="16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33003B"/>
      <name val="Aptos Narrow"/>
      <family val="2"/>
      <scheme val="minor"/>
    </font>
    <font>
      <sz val="11"/>
      <color rgb="FF33003B"/>
      <name val="Aptos Narrow"/>
      <family val="2"/>
      <scheme val="minor"/>
    </font>
    <font>
      <b/>
      <sz val="24"/>
      <color rgb="FF33003B"/>
      <name val="Aptos Narrow"/>
      <family val="2"/>
      <scheme val="minor"/>
    </font>
    <font>
      <b/>
      <sz val="11"/>
      <color theme="0" tint="-0.34998626667073579"/>
      <name val="Aptos Narrow"/>
      <family val="2"/>
      <scheme val="minor"/>
    </font>
    <font>
      <sz val="10"/>
      <color rgb="FF33003B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i/>
      <sz val="16"/>
      <color theme="2" tint="-0.499984740745262"/>
      <name val="Aptos Narrow"/>
      <family val="2"/>
      <scheme val="minor"/>
    </font>
    <font>
      <b/>
      <sz val="20"/>
      <color theme="5"/>
      <name val="Aptos Narrow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0" tint="-4.9989318521683403E-2"/>
      </bottom>
      <diagonal/>
    </border>
    <border>
      <left/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/>
      <bottom/>
      <diagonal/>
    </border>
    <border>
      <left/>
      <right style="thin">
        <color theme="5"/>
      </right>
      <top/>
      <bottom/>
      <diagonal/>
    </border>
    <border>
      <left style="thin">
        <color theme="5"/>
      </left>
      <right/>
      <top/>
      <bottom style="thin">
        <color theme="5"/>
      </bottom>
      <diagonal/>
    </border>
    <border>
      <left/>
      <right/>
      <top/>
      <bottom style="thin">
        <color theme="5"/>
      </bottom>
      <diagonal/>
    </border>
    <border>
      <left/>
      <right style="thin">
        <color theme="5"/>
      </right>
      <top/>
      <bottom style="thin">
        <color theme="5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7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 applyAlignment="1">
      <alignment horizontal="center"/>
    </xf>
    <xf numFmtId="0" fontId="0" fillId="0" borderId="10" xfId="0" applyBorder="1"/>
    <xf numFmtId="0" fontId="0" fillId="0" borderId="11" xfId="0" applyBorder="1" applyAlignment="1">
      <alignment horizontal="center"/>
    </xf>
    <xf numFmtId="0" fontId="0" fillId="0" borderId="7" xfId="0" applyBorder="1"/>
    <xf numFmtId="0" fontId="0" fillId="0" borderId="8" xfId="0" applyBorder="1" applyAlignment="1">
      <alignment horizontal="left"/>
    </xf>
    <xf numFmtId="0" fontId="0" fillId="0" borderId="9" xfId="0" applyBorder="1"/>
    <xf numFmtId="0" fontId="0" fillId="0" borderId="10" xfId="0" applyBorder="1" applyAlignment="1">
      <alignment horizontal="left"/>
    </xf>
    <xf numFmtId="0" fontId="0" fillId="0" borderId="11" xfId="0" applyBorder="1"/>
    <xf numFmtId="0" fontId="1" fillId="0" borderId="2" xfId="0" applyFont="1" applyBorder="1"/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left"/>
    </xf>
    <xf numFmtId="15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20" fontId="2" fillId="0" borderId="1" xfId="0" applyNumberFormat="1" applyFont="1" applyBorder="1" applyAlignment="1">
      <alignment horizontal="center"/>
    </xf>
    <xf numFmtId="0" fontId="2" fillId="0" borderId="1" xfId="0" applyFont="1" applyBorder="1"/>
    <xf numFmtId="15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20" fontId="3" fillId="0" borderId="1" xfId="0" applyNumberFormat="1" applyFont="1" applyBorder="1" applyAlignment="1">
      <alignment horizontal="center"/>
    </xf>
    <xf numFmtId="0" fontId="3" fillId="0" borderId="1" xfId="0" applyFont="1" applyBorder="1"/>
    <xf numFmtId="0" fontId="0" fillId="0" borderId="3" xfId="0" applyBorder="1"/>
    <xf numFmtId="20" fontId="0" fillId="0" borderId="1" xfId="0" applyNumberFormat="1" applyBorder="1" applyAlignment="1">
      <alignment horizontal="center"/>
    </xf>
    <xf numFmtId="0" fontId="0" fillId="2" borderId="4" xfId="0" applyFill="1" applyBorder="1"/>
    <xf numFmtId="0" fontId="0" fillId="3" borderId="1" xfId="0" applyFill="1" applyBorder="1" applyAlignment="1">
      <alignment horizontal="center"/>
    </xf>
    <xf numFmtId="15" fontId="0" fillId="0" borderId="1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2" xfId="0" applyBorder="1"/>
    <xf numFmtId="20" fontId="0" fillId="0" borderId="2" xfId="0" applyNumberFormat="1" applyBorder="1" applyAlignment="1">
      <alignment horizontal="center"/>
    </xf>
    <xf numFmtId="0" fontId="0" fillId="0" borderId="4" xfId="0" applyBorder="1"/>
    <xf numFmtId="0" fontId="1" fillId="0" borderId="13" xfId="0" applyFont="1" applyBorder="1" applyAlignment="1">
      <alignment horizontal="center"/>
    </xf>
    <xf numFmtId="0" fontId="1" fillId="2" borderId="2" xfId="0" applyFont="1" applyFill="1" applyBorder="1"/>
    <xf numFmtId="0" fontId="0" fillId="2" borderId="4" xfId="0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9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3" xfId="0" applyFont="1" applyBorder="1"/>
    <xf numFmtId="0" fontId="1" fillId="0" borderId="4" xfId="0" applyFont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0" borderId="2" xfId="0" applyBorder="1"/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4" xfId="0" applyFont="1" applyBorder="1"/>
    <xf numFmtId="0" fontId="3" fillId="0" borderId="4" xfId="0" applyFont="1" applyBorder="1"/>
    <xf numFmtId="0" fontId="6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7" fillId="16" borderId="0" xfId="0" applyFont="1" applyFill="1"/>
    <xf numFmtId="0" fontId="7" fillId="16" borderId="0" xfId="0" applyFont="1" applyFill="1" applyAlignment="1">
      <alignment horizontal="left"/>
    </xf>
    <xf numFmtId="0" fontId="8" fillId="16" borderId="0" xfId="0" applyFont="1" applyFill="1"/>
    <xf numFmtId="0" fontId="11" fillId="16" borderId="0" xfId="0" applyFont="1" applyFill="1"/>
    <xf numFmtId="0" fontId="13" fillId="16" borderId="0" xfId="0" applyFont="1" applyFill="1" applyAlignment="1">
      <alignment vertical="center"/>
    </xf>
    <xf numFmtId="0" fontId="7" fillId="10" borderId="0" xfId="0" applyFont="1" applyFill="1"/>
    <xf numFmtId="0" fontId="7" fillId="10" borderId="0" xfId="0" applyFont="1" applyFill="1" applyAlignment="1">
      <alignment horizontal="center"/>
    </xf>
    <xf numFmtId="0" fontId="13" fillId="10" borderId="0" xfId="0" applyFont="1" applyFill="1" applyAlignment="1">
      <alignment vertical="center"/>
    </xf>
    <xf numFmtId="0" fontId="7" fillId="10" borderId="0" xfId="0" quotePrefix="1" applyFont="1" applyFill="1"/>
    <xf numFmtId="0" fontId="12" fillId="10" borderId="0" xfId="0" applyFont="1" applyFill="1"/>
    <xf numFmtId="0" fontId="7" fillId="10" borderId="1" xfId="0" applyFont="1" applyFill="1" applyBorder="1"/>
    <xf numFmtId="0" fontId="16" fillId="16" borderId="23" xfId="0" applyFont="1" applyFill="1" applyBorder="1" applyAlignment="1">
      <alignment vertical="center"/>
    </xf>
    <xf numFmtId="0" fontId="17" fillId="16" borderId="23" xfId="0" applyFont="1" applyFill="1" applyBorder="1" applyAlignment="1">
      <alignment horizontal="center" vertical="center"/>
    </xf>
    <xf numFmtId="0" fontId="16" fillId="16" borderId="23" xfId="0" applyFont="1" applyFill="1" applyBorder="1" applyAlignment="1">
      <alignment horizontal="center" vertical="center"/>
    </xf>
    <xf numFmtId="0" fontId="16" fillId="16" borderId="24" xfId="0" applyFont="1" applyFill="1" applyBorder="1" applyAlignment="1">
      <alignment vertical="center"/>
    </xf>
    <xf numFmtId="0" fontId="17" fillId="16" borderId="24" xfId="0" applyFont="1" applyFill="1" applyBorder="1" applyAlignment="1">
      <alignment horizontal="center" vertical="center"/>
    </xf>
    <xf numFmtId="0" fontId="16" fillId="16" borderId="24" xfId="0" applyFont="1" applyFill="1" applyBorder="1" applyAlignment="1">
      <alignment horizontal="center" vertical="center"/>
    </xf>
    <xf numFmtId="0" fontId="16" fillId="16" borderId="0" xfId="0" applyFont="1" applyFill="1" applyAlignment="1">
      <alignment vertical="center"/>
    </xf>
    <xf numFmtId="0" fontId="17" fillId="16" borderId="0" xfId="0" applyFont="1" applyFill="1" applyAlignment="1">
      <alignment horizontal="center" vertical="center"/>
    </xf>
    <xf numFmtId="0" fontId="16" fillId="16" borderId="0" xfId="0" applyFont="1" applyFill="1" applyAlignment="1">
      <alignment horizontal="center" vertical="center"/>
    </xf>
    <xf numFmtId="0" fontId="15" fillId="16" borderId="0" xfId="0" applyFont="1" applyFill="1" applyAlignment="1">
      <alignment vertical="center"/>
    </xf>
    <xf numFmtId="0" fontId="18" fillId="0" borderId="0" xfId="0" applyFont="1"/>
    <xf numFmtId="0" fontId="16" fillId="0" borderId="25" xfId="0" applyFont="1" applyBorder="1" applyAlignment="1">
      <alignment vertical="center"/>
    </xf>
    <xf numFmtId="1" fontId="16" fillId="0" borderId="25" xfId="0" applyNumberFormat="1" applyFont="1" applyBorder="1" applyAlignment="1">
      <alignment horizontal="center" vertical="center"/>
    </xf>
    <xf numFmtId="1" fontId="19" fillId="0" borderId="25" xfId="0" applyNumberFormat="1" applyFont="1" applyBorder="1" applyAlignment="1">
      <alignment horizontal="center" vertical="center"/>
    </xf>
    <xf numFmtId="1" fontId="16" fillId="2" borderId="25" xfId="0" applyNumberFormat="1" applyFont="1" applyFill="1" applyBorder="1" applyAlignment="1">
      <alignment horizontal="center" vertical="center"/>
    </xf>
    <xf numFmtId="1" fontId="19" fillId="2" borderId="25" xfId="0" applyNumberFormat="1" applyFont="1" applyFill="1" applyBorder="1" applyAlignment="1">
      <alignment horizontal="center" vertical="center"/>
    </xf>
    <xf numFmtId="0" fontId="11" fillId="16" borderId="0" xfId="0" applyFont="1" applyFill="1" applyAlignment="1">
      <alignment vertical="center"/>
    </xf>
    <xf numFmtId="0" fontId="20" fillId="2" borderId="25" xfId="0" applyFont="1" applyFill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17" fillId="16" borderId="0" xfId="0" applyFont="1" applyFill="1" applyAlignment="1">
      <alignment horizontal="left" vertical="center"/>
    </xf>
    <xf numFmtId="0" fontId="7" fillId="16" borderId="0" xfId="0" applyFont="1" applyFill="1" applyAlignment="1">
      <alignment horizontal="left" vertical="center"/>
    </xf>
    <xf numFmtId="0" fontId="17" fillId="2" borderId="27" xfId="0" applyFont="1" applyFill="1" applyBorder="1" applyAlignment="1">
      <alignment horizontal="right" vertical="center"/>
    </xf>
    <xf numFmtId="0" fontId="17" fillId="0" borderId="27" xfId="0" applyFont="1" applyBorder="1" applyAlignment="1">
      <alignment horizontal="right" vertical="center"/>
    </xf>
    <xf numFmtId="0" fontId="17" fillId="2" borderId="28" xfId="0" applyFont="1" applyFill="1" applyBorder="1" applyAlignment="1">
      <alignment vertical="center"/>
    </xf>
    <xf numFmtId="0" fontId="17" fillId="0" borderId="28" xfId="0" applyFont="1" applyBorder="1" applyAlignment="1">
      <alignment vertical="center"/>
    </xf>
    <xf numFmtId="0" fontId="17" fillId="2" borderId="0" xfId="0" applyFont="1" applyFill="1" applyAlignment="1">
      <alignment horizontal="left" vertical="center"/>
    </xf>
    <xf numFmtId="0" fontId="16" fillId="0" borderId="26" xfId="0" applyFont="1" applyBorder="1" applyAlignment="1">
      <alignment vertical="center"/>
    </xf>
    <xf numFmtId="0" fontId="16" fillId="0" borderId="26" xfId="0" applyFont="1" applyBorder="1" applyAlignment="1">
      <alignment horizontal="right" vertical="center"/>
    </xf>
    <xf numFmtId="0" fontId="16" fillId="0" borderId="29" xfId="0" applyFont="1" applyBorder="1" applyAlignment="1">
      <alignment vertical="center"/>
    </xf>
    <xf numFmtId="0" fontId="14" fillId="16" borderId="0" xfId="0" applyFont="1" applyFill="1"/>
    <xf numFmtId="0" fontId="10" fillId="16" borderId="0" xfId="0" applyFont="1" applyFill="1"/>
    <xf numFmtId="0" fontId="16" fillId="2" borderId="0" xfId="0" applyFont="1" applyFill="1" applyAlignment="1">
      <alignment horizontal="center" vertical="center"/>
    </xf>
    <xf numFmtId="0" fontId="16" fillId="0" borderId="25" xfId="0" applyFont="1" applyBorder="1" applyAlignment="1">
      <alignment horizontal="center" vertical="center"/>
    </xf>
    <xf numFmtId="0" fontId="16" fillId="10" borderId="23" xfId="0" applyFont="1" applyFill="1" applyBorder="1" applyAlignment="1">
      <alignment vertical="center"/>
    </xf>
    <xf numFmtId="0" fontId="17" fillId="10" borderId="23" xfId="0" applyFont="1" applyFill="1" applyBorder="1" applyAlignment="1">
      <alignment horizontal="center" vertical="center"/>
    </xf>
    <xf numFmtId="0" fontId="16" fillId="10" borderId="23" xfId="0" applyFont="1" applyFill="1" applyBorder="1" applyAlignment="1">
      <alignment horizontal="center" vertical="center"/>
    </xf>
    <xf numFmtId="0" fontId="16" fillId="10" borderId="24" xfId="0" applyFont="1" applyFill="1" applyBorder="1" applyAlignment="1">
      <alignment vertical="center"/>
    </xf>
    <xf numFmtId="0" fontId="17" fillId="10" borderId="24" xfId="0" applyFont="1" applyFill="1" applyBorder="1" applyAlignment="1">
      <alignment horizontal="center" vertical="center"/>
    </xf>
    <xf numFmtId="0" fontId="16" fillId="10" borderId="24" xfId="0" applyFont="1" applyFill="1" applyBorder="1" applyAlignment="1">
      <alignment horizontal="center" vertical="center"/>
    </xf>
    <xf numFmtId="0" fontId="16" fillId="10" borderId="0" xfId="0" applyFont="1" applyFill="1" applyAlignment="1">
      <alignment vertical="center"/>
    </xf>
    <xf numFmtId="0" fontId="17" fillId="10" borderId="0" xfId="0" applyFont="1" applyFill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5" fillId="0" borderId="0" xfId="0" applyFont="1"/>
    <xf numFmtId="0" fontId="0" fillId="3" borderId="0" xfId="0" applyFill="1"/>
    <xf numFmtId="15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20" fontId="0" fillId="0" borderId="0" xfId="0" applyNumberFormat="1"/>
    <xf numFmtId="49" fontId="0" fillId="0" borderId="0" xfId="0" applyNumberFormat="1"/>
    <xf numFmtId="165" fontId="2" fillId="0" borderId="1" xfId="0" applyNumberFormat="1" applyFont="1" applyBorder="1" applyAlignment="1">
      <alignment horizontal="center"/>
    </xf>
    <xf numFmtId="0" fontId="0" fillId="16" borderId="30" xfId="0" applyFill="1" applyBorder="1"/>
    <xf numFmtId="0" fontId="0" fillId="16" borderId="31" xfId="0" applyFill="1" applyBorder="1"/>
    <xf numFmtId="0" fontId="0" fillId="16" borderId="32" xfId="0" applyFill="1" applyBorder="1"/>
    <xf numFmtId="0" fontId="0" fillId="16" borderId="33" xfId="0" applyFill="1" applyBorder="1"/>
    <xf numFmtId="0" fontId="0" fillId="16" borderId="0" xfId="0" applyFill="1"/>
    <xf numFmtId="0" fontId="0" fillId="16" borderId="34" xfId="0" applyFill="1" applyBorder="1"/>
    <xf numFmtId="0" fontId="0" fillId="16" borderId="35" xfId="0" applyFill="1" applyBorder="1"/>
    <xf numFmtId="0" fontId="0" fillId="16" borderId="36" xfId="0" applyFill="1" applyBorder="1"/>
    <xf numFmtId="0" fontId="0" fillId="16" borderId="37" xfId="0" applyFill="1" applyBorder="1"/>
    <xf numFmtId="164" fontId="17" fillId="16" borderId="0" xfId="0" applyNumberFormat="1" applyFont="1" applyFill="1" applyAlignment="1">
      <alignment horizontal="center" vertical="center"/>
    </xf>
    <xf numFmtId="0" fontId="21" fillId="0" borderId="28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/>
    </xf>
    <xf numFmtId="0" fontId="7" fillId="10" borderId="0" xfId="0" applyFont="1" applyFill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/>
    </xf>
    <xf numFmtId="0" fontId="7" fillId="16" borderId="15" xfId="0" applyFont="1" applyFill="1" applyBorder="1"/>
    <xf numFmtId="0" fontId="7" fillId="16" borderId="38" xfId="0" applyFont="1" applyFill="1" applyBorder="1"/>
    <xf numFmtId="0" fontId="7" fillId="16" borderId="39" xfId="0" applyFont="1" applyFill="1" applyBorder="1"/>
    <xf numFmtId="0" fontId="0" fillId="3" borderId="18" xfId="0" applyFill="1" applyBorder="1"/>
    <xf numFmtId="0" fontId="0" fillId="3" borderId="20" xfId="0" applyFill="1" applyBorder="1"/>
    <xf numFmtId="0" fontId="0" fillId="3" borderId="21" xfId="0" applyFill="1" applyBorder="1"/>
    <xf numFmtId="0" fontId="0" fillId="0" borderId="40" xfId="0" applyBorder="1"/>
    <xf numFmtId="0" fontId="0" fillId="0" borderId="41" xfId="0" applyBorder="1"/>
    <xf numFmtId="0" fontId="1" fillId="0" borderId="1" xfId="0" applyFont="1" applyBorder="1"/>
    <xf numFmtId="0" fontId="7" fillId="10" borderId="0" xfId="0" applyFont="1" applyFill="1" applyAlignment="1">
      <alignment horizontal="center"/>
    </xf>
    <xf numFmtId="0" fontId="9" fillId="16" borderId="0" xfId="0" applyFont="1" applyFill="1" applyAlignment="1">
      <alignment horizontal="center"/>
    </xf>
    <xf numFmtId="0" fontId="0" fillId="0" borderId="4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left"/>
    </xf>
    <xf numFmtId="0" fontId="1" fillId="2" borderId="3" xfId="0" applyFont="1" applyFill="1" applyBorder="1" applyAlignment="1">
      <alignment horizontal="left"/>
    </xf>
    <xf numFmtId="0" fontId="1" fillId="2" borderId="4" xfId="0" applyFont="1" applyFill="1" applyBorder="1" applyAlignment="1">
      <alignment horizontal="left"/>
    </xf>
    <xf numFmtId="0" fontId="1" fillId="2" borderId="1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17" fillId="2" borderId="0" xfId="0" applyFont="1" applyFill="1" applyAlignment="1">
      <alignment horizontal="right" vertical="center"/>
    </xf>
    <xf numFmtId="0" fontId="17" fillId="16" borderId="0" xfId="0" applyFont="1" applyFill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0" fillId="0" borderId="0" xfId="0" applyBorder="1"/>
    <xf numFmtId="0" fontId="16" fillId="2" borderId="0" xfId="0" applyFont="1" applyFill="1" applyAlignment="1">
      <alignment horizontal="left" vertical="center"/>
    </xf>
    <xf numFmtId="0" fontId="16" fillId="16" borderId="0" xfId="0" applyFont="1" applyFill="1" applyAlignment="1">
      <alignment horizontal="left" vertical="center"/>
    </xf>
    <xf numFmtId="0" fontId="23" fillId="0" borderId="1" xfId="0" applyFont="1" applyBorder="1"/>
    <xf numFmtId="0" fontId="0" fillId="0" borderId="0" xfId="0" applyFill="1" applyBorder="1"/>
    <xf numFmtId="0" fontId="24" fillId="0" borderId="40" xfId="0" applyFont="1" applyBorder="1"/>
    <xf numFmtId="0" fontId="16" fillId="0" borderId="0" xfId="0" applyFont="1"/>
    <xf numFmtId="0" fontId="14" fillId="0" borderId="0" xfId="0" applyFont="1" applyFill="1"/>
    <xf numFmtId="0" fontId="15" fillId="16" borderId="0" xfId="0" applyFont="1" applyFill="1"/>
    <xf numFmtId="0" fontId="16" fillId="16" borderId="26" xfId="0" applyFont="1" applyFill="1" applyBorder="1" applyAlignment="1">
      <alignment horizontal="center" vertical="center"/>
    </xf>
    <xf numFmtId="0" fontId="16" fillId="16" borderId="26" xfId="0" applyFont="1" applyFill="1" applyBorder="1" applyAlignment="1">
      <alignment horizontal="right" vertical="center"/>
    </xf>
    <xf numFmtId="0" fontId="16" fillId="16" borderId="29" xfId="0" applyFont="1" applyFill="1" applyBorder="1" applyAlignment="1">
      <alignment vertical="center"/>
    </xf>
    <xf numFmtId="0" fontId="16" fillId="16" borderId="26" xfId="0" applyFont="1" applyFill="1" applyBorder="1" applyAlignment="1">
      <alignment vertical="center"/>
    </xf>
    <xf numFmtId="0" fontId="14" fillId="16" borderId="26" xfId="0" applyFont="1" applyFill="1" applyBorder="1" applyAlignment="1">
      <alignment horizontal="center" vertical="center"/>
    </xf>
    <xf numFmtId="0" fontId="21" fillId="16" borderId="28" xfId="0" applyFont="1" applyFill="1" applyBorder="1" applyAlignment="1">
      <alignment horizontal="center" vertical="center"/>
    </xf>
    <xf numFmtId="0" fontId="17" fillId="16" borderId="27" xfId="0" applyFont="1" applyFill="1" applyBorder="1" applyAlignment="1">
      <alignment horizontal="right" vertical="center"/>
    </xf>
    <xf numFmtId="1" fontId="16" fillId="16" borderId="25" xfId="0" applyNumberFormat="1" applyFont="1" applyFill="1" applyBorder="1" applyAlignment="1">
      <alignment horizontal="center" vertical="center"/>
    </xf>
    <xf numFmtId="1" fontId="19" fillId="16" borderId="25" xfId="0" applyNumberFormat="1" applyFont="1" applyFill="1" applyBorder="1" applyAlignment="1">
      <alignment horizontal="center" vertical="center"/>
    </xf>
    <xf numFmtId="0" fontId="17" fillId="16" borderId="28" xfId="0" applyFont="1" applyFill="1" applyBorder="1" applyAlignment="1">
      <alignment vertical="center"/>
    </xf>
    <xf numFmtId="0" fontId="20" fillId="16" borderId="25" xfId="0" applyFont="1" applyFill="1" applyBorder="1" applyAlignment="1">
      <alignment horizontal="center" vertical="center"/>
    </xf>
    <xf numFmtId="0" fontId="14" fillId="16" borderId="28" xfId="0" applyFont="1" applyFill="1" applyBorder="1" applyAlignment="1">
      <alignment horizontal="center" vertical="center"/>
    </xf>
  </cellXfs>
  <cellStyles count="1">
    <cellStyle name="Normal" xfId="0" builtinId="0"/>
  </cellStyles>
  <dxfs count="39"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  <dxf>
      <font>
        <color rgb="FF33003B"/>
      </font>
      <fill>
        <patternFill patternType="none">
          <bgColor auto="1"/>
        </patternFill>
      </fill>
    </dxf>
    <dxf>
      <font>
        <color theme="0" tint="-0.499984740745262"/>
      </font>
      <fill>
        <patternFill patternType="none">
          <bgColor auto="1"/>
        </patternFill>
      </fill>
    </dxf>
    <dxf>
      <font>
        <b/>
        <i val="0"/>
        <color theme="0"/>
      </font>
      <fill>
        <patternFill>
          <bgColor theme="6"/>
        </patternFill>
      </fill>
    </dxf>
  </dxfs>
  <tableStyles count="0" defaultTableStyle="TableStyleMedium2" defaultPivotStyle="PivotStyleLight16"/>
  <colors>
    <mruColors>
      <color rgb="FF33003B"/>
      <color rgb="FFB21A8A"/>
      <color rgb="FF4E8BFE"/>
      <color rgb="FF24CAFA"/>
      <color rgb="FFDF27B0"/>
      <color rgb="FFA530F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sv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17" name="Group 154">
          <a:extLst>
            <a:ext uri="{FF2B5EF4-FFF2-40B4-BE49-F238E27FC236}">
              <a16:creationId xmlns:a16="http://schemas.microsoft.com/office/drawing/2014/main" id="{BECF7E7D-A4CC-8A3F-2C55-D60D7E990B87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9083" y="1542599"/>
          <a:ext cx="5417835" cy="3307377"/>
          <a:chOff x="6935947" y="1539877"/>
          <a:chExt cx="5407446" cy="3368190"/>
        </a:xfrm>
      </xdr:grpSpPr>
      <xdr:sp macro="" textlink="">
        <xdr:nvSpPr>
          <xdr:cNvPr id="18" name="Rectangle: Rounded Corners 125">
            <a:extLst>
              <a:ext uri="{FF2B5EF4-FFF2-40B4-BE49-F238E27FC236}">
                <a16:creationId xmlns:a16="http://schemas.microsoft.com/office/drawing/2014/main" id="{E99FE929-9D80-CFD7-5E09-DB87D03EA532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9" name="TextBox 5">
            <a:extLst>
              <a:ext uri="{FF2B5EF4-FFF2-40B4-BE49-F238E27FC236}">
                <a16:creationId xmlns:a16="http://schemas.microsoft.com/office/drawing/2014/main" id="{D7D5F8BE-A64B-47F3-B446-EAF5B2923C06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20" name="TextBox 20">
            <a:extLst>
              <a:ext uri="{FF2B5EF4-FFF2-40B4-BE49-F238E27FC236}">
                <a16:creationId xmlns:a16="http://schemas.microsoft.com/office/drawing/2014/main" id="{362ED842-037B-413D-A3FB-1A2B1869C0C4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21" name="TextBox 21">
            <a:extLst>
              <a:ext uri="{FF2B5EF4-FFF2-40B4-BE49-F238E27FC236}">
                <a16:creationId xmlns:a16="http://schemas.microsoft.com/office/drawing/2014/main" id="{A2EBE1F9-4D36-4F18-BBB2-E736327E8CD2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22" name="TextBox 5">
            <a:extLst>
              <a:ext uri="{FF2B5EF4-FFF2-40B4-BE49-F238E27FC236}">
                <a16:creationId xmlns:a16="http://schemas.microsoft.com/office/drawing/2014/main" id="{11DF3F10-D74A-41C3-9DFD-978DC4F7A5D5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23" name="Group 27">
            <a:extLst>
              <a:ext uri="{FF2B5EF4-FFF2-40B4-BE49-F238E27FC236}">
                <a16:creationId xmlns:a16="http://schemas.microsoft.com/office/drawing/2014/main" id="{FD2492FB-6CC4-6852-5C9D-B46D292D6873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24" name="TextBox 18">
              <a:extLst>
                <a:ext uri="{FF2B5EF4-FFF2-40B4-BE49-F238E27FC236}">
                  <a16:creationId xmlns:a16="http://schemas.microsoft.com/office/drawing/2014/main" id="{4B8CB76E-5E27-4107-90CF-7D6749FCD346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25" name="TextBox 25">
              <a:extLst>
                <a:ext uri="{FF2B5EF4-FFF2-40B4-BE49-F238E27FC236}">
                  <a16:creationId xmlns:a16="http://schemas.microsoft.com/office/drawing/2014/main" id="{4714291A-18AF-2E3A-82F0-D7EC5507AB87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27" name="TextBox 26">
              <a:extLst>
                <a:ext uri="{FF2B5EF4-FFF2-40B4-BE49-F238E27FC236}">
                  <a16:creationId xmlns:a16="http://schemas.microsoft.com/office/drawing/2014/main" id="{3E476EB8-4585-839F-E5A5-B20E16AC7DC7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798" name="Group 123">
          <a:extLst>
            <a:ext uri="{FF2B5EF4-FFF2-40B4-BE49-F238E27FC236}">
              <a16:creationId xmlns:a16="http://schemas.microsoft.com/office/drawing/2014/main" id="{7D984C7D-777D-1F83-587E-07A52027F289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2206" y="1545032"/>
          <a:ext cx="5417277" cy="3309604"/>
          <a:chOff x="6925307" y="1536160"/>
          <a:chExt cx="5413808" cy="3371620"/>
        </a:xfrm>
      </xdr:grpSpPr>
      <xdr:sp macro="" textlink="">
        <xdr:nvSpPr>
          <xdr:cNvPr id="799" name="Rectangle: Rounded Corners 122">
            <a:extLst>
              <a:ext uri="{FF2B5EF4-FFF2-40B4-BE49-F238E27FC236}">
                <a16:creationId xmlns:a16="http://schemas.microsoft.com/office/drawing/2014/main" id="{7725487D-BBF0-A34E-4A5B-915C574C60D1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800" name="TextBox 5">
            <a:extLst>
              <a:ext uri="{FF2B5EF4-FFF2-40B4-BE49-F238E27FC236}">
                <a16:creationId xmlns:a16="http://schemas.microsoft.com/office/drawing/2014/main" id="{A66014B1-6D17-6D9C-0F7A-73DDD0E0D51D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801" name="TextBox 28">
            <a:extLst>
              <a:ext uri="{FF2B5EF4-FFF2-40B4-BE49-F238E27FC236}">
                <a16:creationId xmlns:a16="http://schemas.microsoft.com/office/drawing/2014/main" id="{7A8BA4E8-5D62-1ACC-1D85-5A3937C3F1BE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802" name="TextBox 5">
            <a:extLst>
              <a:ext uri="{FF2B5EF4-FFF2-40B4-BE49-F238E27FC236}">
                <a16:creationId xmlns:a16="http://schemas.microsoft.com/office/drawing/2014/main" id="{30B34A3E-BEDD-49ED-3FD3-E5980A3DEEF4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803" name="TextBox 28">
            <a:extLst>
              <a:ext uri="{FF2B5EF4-FFF2-40B4-BE49-F238E27FC236}">
                <a16:creationId xmlns:a16="http://schemas.microsoft.com/office/drawing/2014/main" id="{105DC9B6-6D7E-4C44-2E5E-A5FB0E377014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804" name="TextBox 28">
            <a:extLst>
              <a:ext uri="{FF2B5EF4-FFF2-40B4-BE49-F238E27FC236}">
                <a16:creationId xmlns:a16="http://schemas.microsoft.com/office/drawing/2014/main" id="{B56A9528-3205-C681-2CE6-BCFF65C04B1E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2" name="Picture 1">
          <a:extLst>
            <a:ext uri="{FF2B5EF4-FFF2-40B4-BE49-F238E27FC236}">
              <a16:creationId xmlns:a16="http://schemas.microsoft.com/office/drawing/2014/main" id="{0120A087-66BA-40F1-85D0-725A1B5DE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1963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440C1EE-F43E-44A6-B173-5A74573D9F04}"/>
            </a:ext>
          </a:extLst>
        </xdr:cNvPr>
        <xdr:cNvSpPr/>
      </xdr:nvSpPr>
      <xdr:spPr>
        <a:xfrm>
          <a:off x="2512510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CC0E4969-E0C6-48C1-B50A-0C2807C76FFC}"/>
            </a:ext>
          </a:extLst>
        </xdr:cNvPr>
        <xdr:cNvSpPr/>
      </xdr:nvSpPr>
      <xdr:spPr>
        <a:xfrm>
          <a:off x="2674357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323" name="Group 13">
          <a:extLst>
            <a:ext uri="{FF2B5EF4-FFF2-40B4-BE49-F238E27FC236}">
              <a16:creationId xmlns:a16="http://schemas.microsoft.com/office/drawing/2014/main" id="{72028FA4-5C38-6ABD-621C-8A95E1DCECD6}"/>
            </a:ext>
          </a:extLst>
        </xdr:cNvPr>
        <xdr:cNvGrpSpPr/>
      </xdr:nvGrpSpPr>
      <xdr:grpSpPr>
        <a:xfrm>
          <a:off x="7991950" y="5420202"/>
          <a:ext cx="5436005" cy="275293"/>
          <a:chOff x="7190500" y="4986830"/>
          <a:chExt cx="5444678" cy="266789"/>
        </a:xfrm>
      </xdr:grpSpPr>
      <xdr:sp macro="" textlink="">
        <xdr:nvSpPr>
          <xdr:cNvPr id="324" name="Rectangle: Rounded Corners 4">
            <a:extLst>
              <a:ext uri="{FF2B5EF4-FFF2-40B4-BE49-F238E27FC236}">
                <a16:creationId xmlns:a16="http://schemas.microsoft.com/office/drawing/2014/main" id="{A430C631-31F1-85E6-50EE-6305ADD095B4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25" name="TextBox 5">
            <a:extLst>
              <a:ext uri="{FF2B5EF4-FFF2-40B4-BE49-F238E27FC236}">
                <a16:creationId xmlns:a16="http://schemas.microsoft.com/office/drawing/2014/main" id="{C8C28593-0F73-5886-3CB7-B6C256EDD6A0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26" name="TextBox 6">
            <a:extLst>
              <a:ext uri="{FF2B5EF4-FFF2-40B4-BE49-F238E27FC236}">
                <a16:creationId xmlns:a16="http://schemas.microsoft.com/office/drawing/2014/main" id="{720216B5-DD75-C73C-637B-D9F74292C180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27" name="TextBox 7">
            <a:extLst>
              <a:ext uri="{FF2B5EF4-FFF2-40B4-BE49-F238E27FC236}">
                <a16:creationId xmlns:a16="http://schemas.microsoft.com/office/drawing/2014/main" id="{B96E6C01-F508-57DD-B1EF-94323887D2E9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28" name="TextBox 8">
            <a:extLst>
              <a:ext uri="{FF2B5EF4-FFF2-40B4-BE49-F238E27FC236}">
                <a16:creationId xmlns:a16="http://schemas.microsoft.com/office/drawing/2014/main" id="{1FC583E0-98B9-ECA9-F55B-960FFD253C60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29" name="TextBox 9">
            <a:extLst>
              <a:ext uri="{FF2B5EF4-FFF2-40B4-BE49-F238E27FC236}">
                <a16:creationId xmlns:a16="http://schemas.microsoft.com/office/drawing/2014/main" id="{D43976AF-17DA-D007-5D62-F42D4B295B3B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30" name="TextBox 10">
            <a:extLst>
              <a:ext uri="{FF2B5EF4-FFF2-40B4-BE49-F238E27FC236}">
                <a16:creationId xmlns:a16="http://schemas.microsoft.com/office/drawing/2014/main" id="{BF00521A-0B0C-FCDD-5A5E-9A6D6BE6DA2F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31" name="TextBox 11">
            <a:extLst>
              <a:ext uri="{FF2B5EF4-FFF2-40B4-BE49-F238E27FC236}">
                <a16:creationId xmlns:a16="http://schemas.microsoft.com/office/drawing/2014/main" id="{FD35F932-FF1A-5009-D333-FF6CE7EF61D0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43" name="TextBox 12">
            <a:extLst>
              <a:ext uri="{FF2B5EF4-FFF2-40B4-BE49-F238E27FC236}">
                <a16:creationId xmlns:a16="http://schemas.microsoft.com/office/drawing/2014/main" id="{C431B174-7A85-4E0C-3A67-4E10FE5818A1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74" name="Group 45">
          <a:extLst>
            <a:ext uri="{FF2B5EF4-FFF2-40B4-BE49-F238E27FC236}">
              <a16:creationId xmlns:a16="http://schemas.microsoft.com/office/drawing/2014/main" id="{89C39A4A-15F4-E2CC-D003-CC90620B860E}"/>
            </a:ext>
          </a:extLst>
        </xdr:cNvPr>
        <xdr:cNvGrpSpPr/>
      </xdr:nvGrpSpPr>
      <xdr:grpSpPr>
        <a:xfrm>
          <a:off x="7985997" y="6918009"/>
          <a:ext cx="5436005" cy="273741"/>
          <a:chOff x="7190500" y="4986830"/>
          <a:chExt cx="5444678" cy="266789"/>
        </a:xfrm>
      </xdr:grpSpPr>
      <xdr:sp macro="" textlink="">
        <xdr:nvSpPr>
          <xdr:cNvPr id="375" name="Rectangle: Rounded Corners 46">
            <a:extLst>
              <a:ext uri="{FF2B5EF4-FFF2-40B4-BE49-F238E27FC236}">
                <a16:creationId xmlns:a16="http://schemas.microsoft.com/office/drawing/2014/main" id="{6EAAFA83-35C7-5668-3D16-7E42BB6569B3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76" name="TextBox 47">
            <a:extLst>
              <a:ext uri="{FF2B5EF4-FFF2-40B4-BE49-F238E27FC236}">
                <a16:creationId xmlns:a16="http://schemas.microsoft.com/office/drawing/2014/main" id="{EFAEE1CF-0A96-D195-BC63-73DD87A68CA4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77" name="TextBox 48">
            <a:extLst>
              <a:ext uri="{FF2B5EF4-FFF2-40B4-BE49-F238E27FC236}">
                <a16:creationId xmlns:a16="http://schemas.microsoft.com/office/drawing/2014/main" id="{0D1F5C59-A324-7C66-F470-3D3C1AD60F0B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78" name="TextBox 49">
            <a:extLst>
              <a:ext uri="{FF2B5EF4-FFF2-40B4-BE49-F238E27FC236}">
                <a16:creationId xmlns:a16="http://schemas.microsoft.com/office/drawing/2014/main" id="{FC1B3E7D-7105-13F5-5A39-C7ED673400B4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9" name="TextBox 50">
            <a:extLst>
              <a:ext uri="{FF2B5EF4-FFF2-40B4-BE49-F238E27FC236}">
                <a16:creationId xmlns:a16="http://schemas.microsoft.com/office/drawing/2014/main" id="{0B2DE0E2-CB32-B879-C70B-6A8E2A5B6A02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0" name="TextBox 51">
            <a:extLst>
              <a:ext uri="{FF2B5EF4-FFF2-40B4-BE49-F238E27FC236}">
                <a16:creationId xmlns:a16="http://schemas.microsoft.com/office/drawing/2014/main" id="{76C4584C-9E4B-7891-9AC7-E1A93BBB6DE7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81" name="TextBox 52">
            <a:extLst>
              <a:ext uri="{FF2B5EF4-FFF2-40B4-BE49-F238E27FC236}">
                <a16:creationId xmlns:a16="http://schemas.microsoft.com/office/drawing/2014/main" id="{6CDA5DBE-AFE0-FBB9-646B-588E73CEFEA5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82" name="TextBox 53">
            <a:extLst>
              <a:ext uri="{FF2B5EF4-FFF2-40B4-BE49-F238E27FC236}">
                <a16:creationId xmlns:a16="http://schemas.microsoft.com/office/drawing/2014/main" id="{E2905416-3D83-2484-D6CC-E2CB72831A8C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83" name="TextBox 54">
            <a:extLst>
              <a:ext uri="{FF2B5EF4-FFF2-40B4-BE49-F238E27FC236}">
                <a16:creationId xmlns:a16="http://schemas.microsoft.com/office/drawing/2014/main" id="{677CF5F6-AE72-7DB7-C67F-C8B886BC86C3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6" name="TextBox 55">
          <a:extLst>
            <a:ext uri="{FF2B5EF4-FFF2-40B4-BE49-F238E27FC236}">
              <a16:creationId xmlns:a16="http://schemas.microsoft.com/office/drawing/2014/main" id="{2D55542B-9C40-B590-D55A-C8C6E7522978}"/>
            </a:ext>
          </a:extLst>
        </xdr:cNvPr>
        <xdr:cNvSpPr txBox="1"/>
      </xdr:nvSpPr>
      <xdr:spPr>
        <a:xfrm>
          <a:off x="7072467" y="4999523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DASH!AG29">
      <xdr:nvSpPr>
        <xdr:cNvPr id="5" name="TextBox 56">
          <a:extLst>
            <a:ext uri="{FF2B5EF4-FFF2-40B4-BE49-F238E27FC236}">
              <a16:creationId xmlns:a16="http://schemas.microsoft.com/office/drawing/2014/main" id="{D4762CD3-E81A-D40A-5964-6C98C69274B9}"/>
            </a:ext>
          </a:extLst>
        </xdr:cNvPr>
        <xdr:cNvSpPr txBox="1"/>
      </xdr:nvSpPr>
      <xdr:spPr>
        <a:xfrm>
          <a:off x="532086" y="1669971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8 and Under Coed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BF37FD2-286C-D239-B916-41B9AAB69979}"/>
            </a:ext>
          </a:extLst>
        </xdr:cNvPr>
        <xdr:cNvSpPr txBox="1"/>
      </xdr:nvSpPr>
      <xdr:spPr>
        <a:xfrm>
          <a:off x="532087" y="5076568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975BC9AC-BD9E-DDA2-2344-DE01A8A20A57}"/>
            </a:ext>
          </a:extLst>
        </xdr:cNvPr>
        <xdr:cNvSpPr txBox="1"/>
      </xdr:nvSpPr>
      <xdr:spPr>
        <a:xfrm>
          <a:off x="4173568" y="5074019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765" name="Picture 2">
          <a:extLst>
            <a:ext uri="{FF2B5EF4-FFF2-40B4-BE49-F238E27FC236}">
              <a16:creationId xmlns:a16="http://schemas.microsoft.com/office/drawing/2014/main" id="{40EF4BBA-CB50-4395-928B-5A82072C2510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23501" y="18371386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580" name="Group 23">
          <a:extLst>
            <a:ext uri="{FF2B5EF4-FFF2-40B4-BE49-F238E27FC236}">
              <a16:creationId xmlns:a16="http://schemas.microsoft.com/office/drawing/2014/main" id="{5A036A45-639D-4C55-B3FC-74444CE807B2}"/>
            </a:ext>
          </a:extLst>
        </xdr:cNvPr>
        <xdr:cNvGrpSpPr/>
      </xdr:nvGrpSpPr>
      <xdr:grpSpPr>
        <a:xfrm>
          <a:off x="6127224" y="10296525"/>
          <a:ext cx="1766612" cy="1344313"/>
          <a:chOff x="5648325" y="1781175"/>
          <a:chExt cx="1638300" cy="1344313"/>
        </a:xfrm>
      </xdr:grpSpPr>
      <xdr:sp macro="" textlink="">
        <xdr:nvSpPr>
          <xdr:cNvPr id="581" name="TextBox 4">
            <a:extLst>
              <a:ext uri="{FF2B5EF4-FFF2-40B4-BE49-F238E27FC236}">
                <a16:creationId xmlns:a16="http://schemas.microsoft.com/office/drawing/2014/main" id="{D317D013-7B8F-647C-F259-56708B1BEE4D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582" name="Group 22">
            <a:extLst>
              <a:ext uri="{FF2B5EF4-FFF2-40B4-BE49-F238E27FC236}">
                <a16:creationId xmlns:a16="http://schemas.microsoft.com/office/drawing/2014/main" id="{9AB9273E-0063-928F-FF5C-A2CD762991FB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83" name="TextBox 6">
              <a:extLst>
                <a:ext uri="{FF2B5EF4-FFF2-40B4-BE49-F238E27FC236}">
                  <a16:creationId xmlns:a16="http://schemas.microsoft.com/office/drawing/2014/main" id="{99ACD4E1-EC19-B882-F811-0509FDE3B2E5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84" name="TextBox 7">
              <a:extLst>
                <a:ext uri="{FF2B5EF4-FFF2-40B4-BE49-F238E27FC236}">
                  <a16:creationId xmlns:a16="http://schemas.microsoft.com/office/drawing/2014/main" id="{8064698E-31B5-A770-DC04-2358A273A92E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481" name="Group 355">
          <a:extLst>
            <a:ext uri="{FF2B5EF4-FFF2-40B4-BE49-F238E27FC236}">
              <a16:creationId xmlns:a16="http://schemas.microsoft.com/office/drawing/2014/main" id="{AF8EFCB8-7D39-4F41-9C1A-E909637BC888}"/>
            </a:ext>
          </a:extLst>
        </xdr:cNvPr>
        <xdr:cNvGrpSpPr/>
      </xdr:nvGrpSpPr>
      <xdr:grpSpPr>
        <a:xfrm>
          <a:off x="10473817" y="9843407"/>
          <a:ext cx="1575707" cy="719818"/>
          <a:chOff x="10077450" y="1323975"/>
          <a:chExt cx="1571625" cy="723900"/>
        </a:xfrm>
      </xdr:grpSpPr>
      <xdr:sp macro="" textlink="">
        <xdr:nvSpPr>
          <xdr:cNvPr id="482" name="TextBox 20">
            <a:extLst>
              <a:ext uri="{FF2B5EF4-FFF2-40B4-BE49-F238E27FC236}">
                <a16:creationId xmlns:a16="http://schemas.microsoft.com/office/drawing/2014/main" id="{5346BB90-17CE-4864-BB95-8D9C59A65F0D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483" name="TextBox 21">
            <a:extLst>
              <a:ext uri="{FF2B5EF4-FFF2-40B4-BE49-F238E27FC236}">
                <a16:creationId xmlns:a16="http://schemas.microsoft.com/office/drawing/2014/main" id="{5535E691-5594-B20A-5CDB-70EB15F9EB1B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472" name="Group 20">
          <a:extLst>
            <a:ext uri="{FF2B5EF4-FFF2-40B4-BE49-F238E27FC236}">
              <a16:creationId xmlns:a16="http://schemas.microsoft.com/office/drawing/2014/main" id="{7C06D821-0705-4833-A77A-F1F63C370BF9}"/>
            </a:ext>
          </a:extLst>
        </xdr:cNvPr>
        <xdr:cNvGrpSpPr/>
      </xdr:nvGrpSpPr>
      <xdr:grpSpPr>
        <a:xfrm>
          <a:off x="2168978" y="9843407"/>
          <a:ext cx="1448040" cy="719818"/>
          <a:chOff x="1409700" y="1323975"/>
          <a:chExt cx="1571625" cy="723900"/>
        </a:xfrm>
      </xdr:grpSpPr>
      <xdr:sp macro="" textlink="">
        <xdr:nvSpPr>
          <xdr:cNvPr id="473" name="TextBox 20">
            <a:extLst>
              <a:ext uri="{FF2B5EF4-FFF2-40B4-BE49-F238E27FC236}">
                <a16:creationId xmlns:a16="http://schemas.microsoft.com/office/drawing/2014/main" id="{804255F7-D3ED-92E6-2386-CDE8B12F07DF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474" name="TextBox 21">
            <a:extLst>
              <a:ext uri="{FF2B5EF4-FFF2-40B4-BE49-F238E27FC236}">
                <a16:creationId xmlns:a16="http://schemas.microsoft.com/office/drawing/2014/main" id="{F597AE92-8581-3EBA-951C-8F065A6911A1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362" name="TextBox 1">
          <a:extLst>
            <a:ext uri="{FF2B5EF4-FFF2-40B4-BE49-F238E27FC236}">
              <a16:creationId xmlns:a16="http://schemas.microsoft.com/office/drawing/2014/main" id="{6B97F28E-C671-4D4E-88B0-3F1149E89FF5}"/>
            </a:ext>
          </a:extLst>
        </xdr:cNvPr>
        <xdr:cNvSpPr txBox="1"/>
      </xdr:nvSpPr>
      <xdr:spPr>
        <a:xfrm>
          <a:off x="2528499" y="11979382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363" name="TextBox 2">
          <a:extLst>
            <a:ext uri="{FF2B5EF4-FFF2-40B4-BE49-F238E27FC236}">
              <a16:creationId xmlns:a16="http://schemas.microsoft.com/office/drawing/2014/main" id="{A3FB5A97-785D-495D-A253-B31602DACBC9}"/>
            </a:ext>
          </a:extLst>
        </xdr:cNvPr>
        <xdr:cNvSpPr txBox="1"/>
      </xdr:nvSpPr>
      <xdr:spPr>
        <a:xfrm>
          <a:off x="2528499" y="1368651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495" name="Rectangle 1">
          <a:extLst>
            <a:ext uri="{FF2B5EF4-FFF2-40B4-BE49-F238E27FC236}">
              <a16:creationId xmlns:a16="http://schemas.microsoft.com/office/drawing/2014/main" id="{66373C4E-DBE2-4021-847D-68C0679378A7}"/>
            </a:ext>
          </a:extLst>
        </xdr:cNvPr>
        <xdr:cNvSpPr/>
      </xdr:nvSpPr>
      <xdr:spPr>
        <a:xfrm>
          <a:off x="1551214" y="10766114"/>
          <a:ext cx="2470459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498" name="Rectangle 2">
          <a:extLst>
            <a:ext uri="{FF2B5EF4-FFF2-40B4-BE49-F238E27FC236}">
              <a16:creationId xmlns:a16="http://schemas.microsoft.com/office/drawing/2014/main" id="{28CA83EC-A293-4C07-A279-0F5BE6D2A9C3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6280" y="13428770"/>
          <a:ext cx="2455891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507" name="Rectangle 3">
          <a:extLst>
            <a:ext uri="{FF2B5EF4-FFF2-40B4-BE49-F238E27FC236}">
              <a16:creationId xmlns:a16="http://schemas.microsoft.com/office/drawing/2014/main" id="{BDFD8A61-601A-46BD-B737-A4BC006E28BE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0096" y="10777320"/>
          <a:ext cx="2681041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510" name="Rectangle 12">
          <a:extLst>
            <a:ext uri="{FF2B5EF4-FFF2-40B4-BE49-F238E27FC236}">
              <a16:creationId xmlns:a16="http://schemas.microsoft.com/office/drawing/2014/main" id="{03988B53-D8F9-42A8-BDE2-2387C2BC843F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0096" y="13481438"/>
          <a:ext cx="2728666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586" name="Rectangle 6">
          <a:extLst>
            <a:ext uri="{FF2B5EF4-FFF2-40B4-BE49-F238E27FC236}">
              <a16:creationId xmlns:a16="http://schemas.microsoft.com/office/drawing/2014/main" id="{E0BD1CB2-4960-4527-AA7D-EFC1BE435A6F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61898" y="12081898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585" name="Rectangle 7">
          <a:extLst>
            <a:ext uri="{FF2B5EF4-FFF2-40B4-BE49-F238E27FC236}">
              <a16:creationId xmlns:a16="http://schemas.microsoft.com/office/drawing/2014/main" id="{986BFD5B-6729-499D-96FB-B832902F0AFC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01431" y="12081631"/>
          <a:ext cx="1965326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488" name="Elbow Connector 10">
          <a:extLst>
            <a:ext uri="{FF2B5EF4-FFF2-40B4-BE49-F238E27FC236}">
              <a16:creationId xmlns:a16="http://schemas.microsoft.com/office/drawing/2014/main" id="{22686B41-62D1-40BF-B777-6B7E738BDC55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495" idx="3"/>
          <a:endCxn id="586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1938" y="11292090"/>
          <a:ext cx="640082" cy="135305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489" name="Elbow Connector 11">
          <a:extLst>
            <a:ext uri="{FF2B5EF4-FFF2-40B4-BE49-F238E27FC236}">
              <a16:creationId xmlns:a16="http://schemas.microsoft.com/office/drawing/2014/main" id="{D5E19666-9D45-4BF9-AC38-E8073FAD70F8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498" idx="3"/>
          <a:endCxn id="586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2436" y="12645144"/>
          <a:ext cx="629584" cy="1331315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490" name="Elbow Connector 12">
          <a:extLst>
            <a:ext uri="{FF2B5EF4-FFF2-40B4-BE49-F238E27FC236}">
              <a16:creationId xmlns:a16="http://schemas.microsoft.com/office/drawing/2014/main" id="{C4CF38B4-15A6-4C15-AAF5-BDDC2878311E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507" idx="1"/>
          <a:endCxn id="58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7500" y="11302451"/>
          <a:ext cx="722623" cy="1323140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491" name="Elbow Connector 13">
          <a:extLst>
            <a:ext uri="{FF2B5EF4-FFF2-40B4-BE49-F238E27FC236}">
              <a16:creationId xmlns:a16="http://schemas.microsoft.com/office/drawing/2014/main" id="{8B99FF76-F2AC-4E09-AA0E-E0178D4E6B1E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585" idx="3"/>
          <a:endCxn id="510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7499" y="12625591"/>
          <a:ext cx="722623" cy="1403536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373" name="TextBox 1">
          <a:extLst>
            <a:ext uri="{FF2B5EF4-FFF2-40B4-BE49-F238E27FC236}">
              <a16:creationId xmlns:a16="http://schemas.microsoft.com/office/drawing/2014/main" id="{E9378E9F-7EEB-4731-A9D0-9373B8BC2990}"/>
            </a:ext>
          </a:extLst>
        </xdr:cNvPr>
        <xdr:cNvSpPr txBox="1"/>
      </xdr:nvSpPr>
      <xdr:spPr>
        <a:xfrm>
          <a:off x="3454547" y="16402659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384" name="TextBox 2">
          <a:extLst>
            <a:ext uri="{FF2B5EF4-FFF2-40B4-BE49-F238E27FC236}">
              <a16:creationId xmlns:a16="http://schemas.microsoft.com/office/drawing/2014/main" id="{5A5E180C-E0C6-4DD4-9349-2E24E103E117}"/>
            </a:ext>
          </a:extLst>
        </xdr:cNvPr>
        <xdr:cNvSpPr txBox="1"/>
      </xdr:nvSpPr>
      <xdr:spPr>
        <a:xfrm>
          <a:off x="3454547" y="18094747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DASH!AG29">
      <xdr:nvSpPr>
        <xdr:cNvPr id="747" name="TextBox 386">
          <a:extLst>
            <a:ext uri="{FF2B5EF4-FFF2-40B4-BE49-F238E27FC236}">
              <a16:creationId xmlns:a16="http://schemas.microsoft.com/office/drawing/2014/main" id="{074DD7C8-7425-9795-B371-5865FF4EDE5E}"/>
            </a:ext>
          </a:extLst>
        </xdr:cNvPr>
        <xdr:cNvSpPr txBox="1"/>
      </xdr:nvSpPr>
      <xdr:spPr>
        <a:xfrm>
          <a:off x="5376229" y="9018069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69" name="Group 23">
          <a:extLst>
            <a:ext uri="{FF2B5EF4-FFF2-40B4-BE49-F238E27FC236}">
              <a16:creationId xmlns:a16="http://schemas.microsoft.com/office/drawing/2014/main" id="{EEFA79E8-6FC1-795E-05EA-6DB5135C4CA6}"/>
            </a:ext>
          </a:extLst>
        </xdr:cNvPr>
        <xdr:cNvGrpSpPr/>
      </xdr:nvGrpSpPr>
      <xdr:grpSpPr>
        <a:xfrm>
          <a:off x="5318987" y="15195096"/>
          <a:ext cx="3429048" cy="1281732"/>
          <a:chOff x="4899368" y="1781175"/>
          <a:chExt cx="3183847" cy="1281732"/>
        </a:xfrm>
      </xdr:grpSpPr>
      <xdr:sp macro="" textlink="">
        <xdr:nvSpPr>
          <xdr:cNvPr id="770" name="TextBox 4">
            <a:extLst>
              <a:ext uri="{FF2B5EF4-FFF2-40B4-BE49-F238E27FC236}">
                <a16:creationId xmlns:a16="http://schemas.microsoft.com/office/drawing/2014/main" id="{03102AA2-1B10-D3C5-BF66-8EBFF776F60E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71" name="Group 22">
            <a:extLst>
              <a:ext uri="{FF2B5EF4-FFF2-40B4-BE49-F238E27FC236}">
                <a16:creationId xmlns:a16="http://schemas.microsoft.com/office/drawing/2014/main" id="{60D3B186-C184-E720-D826-BA3CFE082ABE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72" name="TextBox 6">
              <a:extLst>
                <a:ext uri="{FF2B5EF4-FFF2-40B4-BE49-F238E27FC236}">
                  <a16:creationId xmlns:a16="http://schemas.microsoft.com/office/drawing/2014/main" id="{7CAB381F-6A39-09AD-11F6-1B446929C4E0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3" name="TextBox 7">
              <a:extLst>
                <a:ext uri="{FF2B5EF4-FFF2-40B4-BE49-F238E27FC236}">
                  <a16:creationId xmlns:a16="http://schemas.microsoft.com/office/drawing/2014/main" id="{8103B96E-F679-8A32-4659-7633F652A67C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93" name="Rectangle 6">
          <a:extLst>
            <a:ext uri="{FF2B5EF4-FFF2-40B4-BE49-F238E27FC236}">
              <a16:creationId xmlns:a16="http://schemas.microsoft.com/office/drawing/2014/main" id="{61EAEDA5-71A4-F5FD-F6EB-07767B58385E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67292" y="16980469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7" name="Rectangle 7">
          <a:extLst>
            <a:ext uri="{FF2B5EF4-FFF2-40B4-BE49-F238E27FC236}">
              <a16:creationId xmlns:a16="http://schemas.microsoft.com/office/drawing/2014/main" id="{5B5E688B-1D03-6432-780E-14398196E0CF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482431" y="16980202"/>
          <a:ext cx="1965326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DASH!AG29">
      <xdr:nvSpPr>
        <xdr:cNvPr id="767" name="TextBox 400">
          <a:extLst>
            <a:ext uri="{FF2B5EF4-FFF2-40B4-BE49-F238E27FC236}">
              <a16:creationId xmlns:a16="http://schemas.microsoft.com/office/drawing/2014/main" id="{787E8487-1263-C7EA-C483-1D8FCFB764E8}"/>
            </a:ext>
          </a:extLst>
        </xdr:cNvPr>
        <xdr:cNvSpPr txBox="1"/>
      </xdr:nvSpPr>
      <xdr:spPr>
        <a:xfrm>
          <a:off x="6354536" y="17182355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4E69EFDB-A97B-B543-C0F4-D07B49C0F291}"/>
            </a:ext>
          </a:extLst>
        </xdr:cNvPr>
        <xdr:cNvGrpSpPr/>
      </xdr:nvGrpSpPr>
      <xdr:grpSpPr>
        <a:xfrm>
          <a:off x="0" y="6402369"/>
          <a:ext cx="295024" cy="1561313"/>
          <a:chOff x="109580" y="6266638"/>
          <a:chExt cx="295024" cy="1577982"/>
        </a:xfrm>
      </xdr:grpSpPr>
      <xdr:sp macro="" textlink="">
        <xdr:nvSpPr>
          <xdr:cNvPr id="7" name="Rectangle: Rounded Corners 6">
            <a:extLst>
              <a:ext uri="{FF2B5EF4-FFF2-40B4-BE49-F238E27FC236}">
                <a16:creationId xmlns:a16="http://schemas.microsoft.com/office/drawing/2014/main" id="{65197114-2CDC-6D47-16C8-B6A4ECA10054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15" name="Graphic 14">
            <a:extLst>
              <a:ext uri="{FF2B5EF4-FFF2-40B4-BE49-F238E27FC236}">
                <a16:creationId xmlns:a16="http://schemas.microsoft.com/office/drawing/2014/main" id="{2D1D35C2-50F5-96F4-CFBD-1D02E58701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31" name="Group 27">
          <a:extLst>
            <a:ext uri="{FF2B5EF4-FFF2-40B4-BE49-F238E27FC236}">
              <a16:creationId xmlns:a16="http://schemas.microsoft.com/office/drawing/2014/main" id="{9E4E082A-E037-A3F6-EFC8-B0229E4EE466}"/>
            </a:ext>
          </a:extLst>
        </xdr:cNvPr>
        <xdr:cNvGrpSpPr/>
      </xdr:nvGrpSpPr>
      <xdr:grpSpPr>
        <a:xfrm>
          <a:off x="0" y="12426553"/>
          <a:ext cx="295024" cy="1808151"/>
          <a:chOff x="109580" y="6036469"/>
          <a:chExt cx="295024" cy="1808151"/>
        </a:xfrm>
      </xdr:grpSpPr>
      <xdr:sp macro="" textlink="">
        <xdr:nvSpPr>
          <xdr:cNvPr id="32" name="Rectangle: Rounded Corners 28">
            <a:extLst>
              <a:ext uri="{FF2B5EF4-FFF2-40B4-BE49-F238E27FC236}">
                <a16:creationId xmlns:a16="http://schemas.microsoft.com/office/drawing/2014/main" id="{8F0F2300-0D04-AAC0-14EB-7FF293724B1C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33" name="Graphic 29">
            <a:extLst>
              <a:ext uri="{FF2B5EF4-FFF2-40B4-BE49-F238E27FC236}">
                <a16:creationId xmlns:a16="http://schemas.microsoft.com/office/drawing/2014/main" id="{33CE43E8-9076-3ACB-45FC-1BF4388A32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521678</xdr:colOff>
      <xdr:row>2</xdr:row>
      <xdr:rowOff>82794</xdr:rowOff>
    </xdr:from>
    <xdr:ext cx="4272560" cy="378442"/>
    <xdr:sp macro="" textlink="'DASH 8U Coed'!AG29">
      <xdr:nvSpPr>
        <xdr:cNvPr id="4" name="TextBox 56">
          <a:extLst>
            <a:ext uri="{FF2B5EF4-FFF2-40B4-BE49-F238E27FC236}">
              <a16:creationId xmlns:a16="http://schemas.microsoft.com/office/drawing/2014/main" id="{D7AFF3C6-743C-4110-8466-A3A0C3970209}"/>
            </a:ext>
          </a:extLst>
        </xdr:cNvPr>
        <xdr:cNvSpPr txBox="1"/>
      </xdr:nvSpPr>
      <xdr:spPr>
        <a:xfrm>
          <a:off x="521678" y="463794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8 and Under Coed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11</xdr:col>
      <xdr:colOff>512885</xdr:colOff>
      <xdr:row>2</xdr:row>
      <xdr:rowOff>95250</xdr:rowOff>
    </xdr:from>
    <xdr:ext cx="4272560" cy="378442"/>
    <xdr:sp macro="" textlink="'DASH 10U Coed'!AG29">
      <xdr:nvSpPr>
        <xdr:cNvPr id="10" name="TextBox 56">
          <a:extLst>
            <a:ext uri="{FF2B5EF4-FFF2-40B4-BE49-F238E27FC236}">
              <a16:creationId xmlns:a16="http://schemas.microsoft.com/office/drawing/2014/main" id="{853A8746-8260-4BE9-9454-E58351D1993B}"/>
            </a:ext>
          </a:extLst>
        </xdr:cNvPr>
        <xdr:cNvSpPr txBox="1"/>
      </xdr:nvSpPr>
      <xdr:spPr>
        <a:xfrm>
          <a:off x="6213231" y="476250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98514055-5E4B-4D1C-951A-0695AD98C587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10 and Under Coed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520211</xdr:colOff>
      <xdr:row>21</xdr:row>
      <xdr:rowOff>87923</xdr:rowOff>
    </xdr:from>
    <xdr:ext cx="4272560" cy="378442"/>
    <xdr:sp macro="" textlink="'DASH 12U Boys'!AG29">
      <xdr:nvSpPr>
        <xdr:cNvPr id="11" name="TextBox 56">
          <a:extLst>
            <a:ext uri="{FF2B5EF4-FFF2-40B4-BE49-F238E27FC236}">
              <a16:creationId xmlns:a16="http://schemas.microsoft.com/office/drawing/2014/main" id="{20E1FFE2-6BA5-41E7-ADCF-2CA5C34626F3}"/>
            </a:ext>
          </a:extLst>
        </xdr:cNvPr>
        <xdr:cNvSpPr txBox="1"/>
      </xdr:nvSpPr>
      <xdr:spPr>
        <a:xfrm>
          <a:off x="520211" y="4088423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C253EA03-AE6C-438C-80B1-BE307CC1BA8E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12 and Under Boys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11</xdr:col>
      <xdr:colOff>490904</xdr:colOff>
      <xdr:row>21</xdr:row>
      <xdr:rowOff>109903</xdr:rowOff>
    </xdr:from>
    <xdr:ext cx="4272560" cy="378442"/>
    <xdr:sp macro="" textlink="'DASH 12U Girls'!AG29">
      <xdr:nvSpPr>
        <xdr:cNvPr id="13" name="TextBox 56">
          <a:extLst>
            <a:ext uri="{FF2B5EF4-FFF2-40B4-BE49-F238E27FC236}">
              <a16:creationId xmlns:a16="http://schemas.microsoft.com/office/drawing/2014/main" id="{23D31CD6-5386-49AA-A223-174C5FDF903D}"/>
            </a:ext>
          </a:extLst>
        </xdr:cNvPr>
        <xdr:cNvSpPr txBox="1"/>
      </xdr:nvSpPr>
      <xdr:spPr>
        <a:xfrm>
          <a:off x="6191250" y="4110403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01859B82-62A2-4E36-B1D4-1ED974C15EC3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12 and Under Girls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509954</xdr:colOff>
      <xdr:row>40</xdr:row>
      <xdr:rowOff>87923</xdr:rowOff>
    </xdr:from>
    <xdr:ext cx="4272560" cy="378442"/>
    <xdr:sp macro="" textlink="'DASH 15U Boys'!AG29">
      <xdr:nvSpPr>
        <xdr:cNvPr id="17" name="TextBox 56">
          <a:extLst>
            <a:ext uri="{FF2B5EF4-FFF2-40B4-BE49-F238E27FC236}">
              <a16:creationId xmlns:a16="http://schemas.microsoft.com/office/drawing/2014/main" id="{6B1DE226-1808-4359-95EE-9C8C941DF880}"/>
            </a:ext>
          </a:extLst>
        </xdr:cNvPr>
        <xdr:cNvSpPr txBox="1"/>
      </xdr:nvSpPr>
      <xdr:spPr>
        <a:xfrm>
          <a:off x="509954" y="7707923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8C39B01F-63BB-429A-8656-4FAE57F29C1C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15 and Under Boys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11</xdr:col>
      <xdr:colOff>520212</xdr:colOff>
      <xdr:row>40</xdr:row>
      <xdr:rowOff>80597</xdr:rowOff>
    </xdr:from>
    <xdr:ext cx="4272560" cy="378442"/>
    <xdr:sp macro="" textlink="'DASH 17U Boys'!AG29">
      <xdr:nvSpPr>
        <xdr:cNvPr id="19" name="TextBox 56">
          <a:extLst>
            <a:ext uri="{FF2B5EF4-FFF2-40B4-BE49-F238E27FC236}">
              <a16:creationId xmlns:a16="http://schemas.microsoft.com/office/drawing/2014/main" id="{6ABC7670-317D-4FAE-BD8E-40C6D8234FC8}"/>
            </a:ext>
          </a:extLst>
        </xdr:cNvPr>
        <xdr:cNvSpPr txBox="1"/>
      </xdr:nvSpPr>
      <xdr:spPr>
        <a:xfrm>
          <a:off x="6220558" y="7700597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5637A82-3B09-42D5-9151-FD413ED8F8FA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17 and Under Boys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2" name="Group 154">
          <a:extLst>
            <a:ext uri="{FF2B5EF4-FFF2-40B4-BE49-F238E27FC236}">
              <a16:creationId xmlns:a16="http://schemas.microsoft.com/office/drawing/2014/main" id="{90880661-4C90-4454-9B0A-64D404336173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7892" y="1542599"/>
          <a:ext cx="5402357" cy="3310949"/>
          <a:chOff x="6935947" y="1539877"/>
          <a:chExt cx="5407446" cy="3368190"/>
        </a:xfrm>
      </xdr:grpSpPr>
      <xdr:sp macro="" textlink="">
        <xdr:nvSpPr>
          <xdr:cNvPr id="3" name="Rectangle: Rounded Corners 125">
            <a:extLst>
              <a:ext uri="{FF2B5EF4-FFF2-40B4-BE49-F238E27FC236}">
                <a16:creationId xmlns:a16="http://schemas.microsoft.com/office/drawing/2014/main" id="{034A3966-E328-3C4D-1200-E3D1C3857710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4" name="TextBox 5">
            <a:extLst>
              <a:ext uri="{FF2B5EF4-FFF2-40B4-BE49-F238E27FC236}">
                <a16:creationId xmlns:a16="http://schemas.microsoft.com/office/drawing/2014/main" id="{139CEB1D-22CF-5F1D-745E-A02BF8AD38F9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" name="TextBox 20">
            <a:extLst>
              <a:ext uri="{FF2B5EF4-FFF2-40B4-BE49-F238E27FC236}">
                <a16:creationId xmlns:a16="http://schemas.microsoft.com/office/drawing/2014/main" id="{B22646E6-BAC9-D55A-2785-CAD988840B79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6" name="TextBox 21">
            <a:extLst>
              <a:ext uri="{FF2B5EF4-FFF2-40B4-BE49-F238E27FC236}">
                <a16:creationId xmlns:a16="http://schemas.microsoft.com/office/drawing/2014/main" id="{583E02D9-20DA-212A-3C87-D07875BB92D8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7" name="TextBox 5">
            <a:extLst>
              <a:ext uri="{FF2B5EF4-FFF2-40B4-BE49-F238E27FC236}">
                <a16:creationId xmlns:a16="http://schemas.microsoft.com/office/drawing/2014/main" id="{9DB94A71-1C5D-E791-1AD8-41B641613D1A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8" name="Group 27">
            <a:extLst>
              <a:ext uri="{FF2B5EF4-FFF2-40B4-BE49-F238E27FC236}">
                <a16:creationId xmlns:a16="http://schemas.microsoft.com/office/drawing/2014/main" id="{B5913B96-BA66-C7F5-DA74-8E8E0B9504B8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9" name="TextBox 18">
              <a:extLst>
                <a:ext uri="{FF2B5EF4-FFF2-40B4-BE49-F238E27FC236}">
                  <a16:creationId xmlns:a16="http://schemas.microsoft.com/office/drawing/2014/main" id="{428E5028-597B-91C5-DB02-B7FE29746B7A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10" name="TextBox 25">
              <a:extLst>
                <a:ext uri="{FF2B5EF4-FFF2-40B4-BE49-F238E27FC236}">
                  <a16:creationId xmlns:a16="http://schemas.microsoft.com/office/drawing/2014/main" id="{702BC54E-D94C-6BA1-A68C-ED096F497289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11" name="TextBox 10">
              <a:extLst>
                <a:ext uri="{FF2B5EF4-FFF2-40B4-BE49-F238E27FC236}">
                  <a16:creationId xmlns:a16="http://schemas.microsoft.com/office/drawing/2014/main" id="{177295C4-A06C-8CA7-4323-8738AEE9E89D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12" name="Group 123">
          <a:extLst>
            <a:ext uri="{FF2B5EF4-FFF2-40B4-BE49-F238E27FC236}">
              <a16:creationId xmlns:a16="http://schemas.microsoft.com/office/drawing/2014/main" id="{8C6AA70C-DE9B-4D44-91BF-BD5C887725BD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1015" y="1545032"/>
          <a:ext cx="5401799" cy="3313176"/>
          <a:chOff x="6925307" y="1536160"/>
          <a:chExt cx="5413808" cy="3371620"/>
        </a:xfrm>
      </xdr:grpSpPr>
      <xdr:sp macro="" textlink="">
        <xdr:nvSpPr>
          <xdr:cNvPr id="13" name="Rectangle: Rounded Corners 122">
            <a:extLst>
              <a:ext uri="{FF2B5EF4-FFF2-40B4-BE49-F238E27FC236}">
                <a16:creationId xmlns:a16="http://schemas.microsoft.com/office/drawing/2014/main" id="{8E005753-1E32-9547-0D22-E3B75E6E5BAF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4" name="TextBox 5">
            <a:extLst>
              <a:ext uri="{FF2B5EF4-FFF2-40B4-BE49-F238E27FC236}">
                <a16:creationId xmlns:a16="http://schemas.microsoft.com/office/drawing/2014/main" id="{0B055EEA-5674-0055-A3A1-19BB695767A3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5" name="TextBox 28">
            <a:extLst>
              <a:ext uri="{FF2B5EF4-FFF2-40B4-BE49-F238E27FC236}">
                <a16:creationId xmlns:a16="http://schemas.microsoft.com/office/drawing/2014/main" id="{950AAF64-21F4-DC66-8F07-D8F9D0E16ACB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16" name="TextBox 5">
            <a:extLst>
              <a:ext uri="{FF2B5EF4-FFF2-40B4-BE49-F238E27FC236}">
                <a16:creationId xmlns:a16="http://schemas.microsoft.com/office/drawing/2014/main" id="{1F51B24B-F1B9-6B99-7140-AACAAE4F0869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28">
            <a:extLst>
              <a:ext uri="{FF2B5EF4-FFF2-40B4-BE49-F238E27FC236}">
                <a16:creationId xmlns:a16="http://schemas.microsoft.com/office/drawing/2014/main" id="{F66B60C4-2911-CEAF-2A34-74D6C6C99027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18" name="TextBox 28">
            <a:extLst>
              <a:ext uri="{FF2B5EF4-FFF2-40B4-BE49-F238E27FC236}">
                <a16:creationId xmlns:a16="http://schemas.microsoft.com/office/drawing/2014/main" id="{83539044-081F-5E20-ECC3-E5AD0C272530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19" name="Picture 18">
          <a:extLst>
            <a:ext uri="{FF2B5EF4-FFF2-40B4-BE49-F238E27FC236}">
              <a16:creationId xmlns:a16="http://schemas.microsoft.com/office/drawing/2014/main" id="{ED3B6F9A-F14F-4059-A2C2-DB24A1CF0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D43AA7B0-33EF-4962-914A-1A8FC6F7A5DE}"/>
            </a:ext>
          </a:extLst>
        </xdr:cNvPr>
        <xdr:cNvSpPr/>
      </xdr:nvSpPr>
      <xdr:spPr>
        <a:xfrm>
          <a:off x="2788321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AF29B38-E2B6-4184-89D1-81DEB318F8C1}"/>
            </a:ext>
          </a:extLst>
        </xdr:cNvPr>
        <xdr:cNvSpPr/>
      </xdr:nvSpPr>
      <xdr:spPr>
        <a:xfrm>
          <a:off x="2950168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22" name="Group 13">
          <a:extLst>
            <a:ext uri="{FF2B5EF4-FFF2-40B4-BE49-F238E27FC236}">
              <a16:creationId xmlns:a16="http://schemas.microsoft.com/office/drawing/2014/main" id="{D3E2751D-6AD4-49E6-A155-A23FBBF4390E}"/>
            </a:ext>
          </a:extLst>
        </xdr:cNvPr>
        <xdr:cNvGrpSpPr/>
      </xdr:nvGrpSpPr>
      <xdr:grpSpPr>
        <a:xfrm>
          <a:off x="7990759" y="5423774"/>
          <a:ext cx="5420527" cy="277674"/>
          <a:chOff x="7190500" y="4986830"/>
          <a:chExt cx="5444678" cy="266789"/>
        </a:xfrm>
      </xdr:grpSpPr>
      <xdr:sp macro="" textlink="">
        <xdr:nvSpPr>
          <xdr:cNvPr id="23" name="Rectangle: Rounded Corners 4">
            <a:extLst>
              <a:ext uri="{FF2B5EF4-FFF2-40B4-BE49-F238E27FC236}">
                <a16:creationId xmlns:a16="http://schemas.microsoft.com/office/drawing/2014/main" id="{8F4DBA5A-E929-E280-D0F2-DD22D0A2F783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TextBox 5">
            <a:extLst>
              <a:ext uri="{FF2B5EF4-FFF2-40B4-BE49-F238E27FC236}">
                <a16:creationId xmlns:a16="http://schemas.microsoft.com/office/drawing/2014/main" id="{3EA6EE4B-11E1-F342-E24B-992CA28F7451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25" name="TextBox 6">
            <a:extLst>
              <a:ext uri="{FF2B5EF4-FFF2-40B4-BE49-F238E27FC236}">
                <a16:creationId xmlns:a16="http://schemas.microsoft.com/office/drawing/2014/main" id="{DCBA15DD-B1B0-B458-88F6-FC17EFF54760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26" name="TextBox 7">
            <a:extLst>
              <a:ext uri="{FF2B5EF4-FFF2-40B4-BE49-F238E27FC236}">
                <a16:creationId xmlns:a16="http://schemas.microsoft.com/office/drawing/2014/main" id="{3D4C89E8-F5F2-CA5E-406F-1F33D1DF5CF9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9254784B-60D2-E341-060A-23F2E7565A4C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28" name="TextBox 9">
            <a:extLst>
              <a:ext uri="{FF2B5EF4-FFF2-40B4-BE49-F238E27FC236}">
                <a16:creationId xmlns:a16="http://schemas.microsoft.com/office/drawing/2014/main" id="{EAAC7556-9A32-8CF6-E96A-9D6FE611BF8E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29" name="TextBox 10">
            <a:extLst>
              <a:ext uri="{FF2B5EF4-FFF2-40B4-BE49-F238E27FC236}">
                <a16:creationId xmlns:a16="http://schemas.microsoft.com/office/drawing/2014/main" id="{F8290E9E-1887-01E7-F92B-9D916216FF30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0" name="TextBox 11">
            <a:extLst>
              <a:ext uri="{FF2B5EF4-FFF2-40B4-BE49-F238E27FC236}">
                <a16:creationId xmlns:a16="http://schemas.microsoft.com/office/drawing/2014/main" id="{556E26BD-0A73-A4AC-6787-7D602F79529A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1" name="TextBox 12">
            <a:extLst>
              <a:ext uri="{FF2B5EF4-FFF2-40B4-BE49-F238E27FC236}">
                <a16:creationId xmlns:a16="http://schemas.microsoft.com/office/drawing/2014/main" id="{32CAB692-D1D5-19C3-3A28-5277A9756BBF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2" name="Group 45">
          <a:extLst>
            <a:ext uri="{FF2B5EF4-FFF2-40B4-BE49-F238E27FC236}">
              <a16:creationId xmlns:a16="http://schemas.microsoft.com/office/drawing/2014/main" id="{44D57F98-B524-4DD9-882B-92E1D26CF369}"/>
            </a:ext>
          </a:extLst>
        </xdr:cNvPr>
        <xdr:cNvGrpSpPr/>
      </xdr:nvGrpSpPr>
      <xdr:grpSpPr>
        <a:xfrm>
          <a:off x="7984806" y="6935868"/>
          <a:ext cx="5420527" cy="276123"/>
          <a:chOff x="7190500" y="4986830"/>
          <a:chExt cx="5444678" cy="266789"/>
        </a:xfrm>
      </xdr:grpSpPr>
      <xdr:sp macro="" textlink="">
        <xdr:nvSpPr>
          <xdr:cNvPr id="33" name="Rectangle: Rounded Corners 46">
            <a:extLst>
              <a:ext uri="{FF2B5EF4-FFF2-40B4-BE49-F238E27FC236}">
                <a16:creationId xmlns:a16="http://schemas.microsoft.com/office/drawing/2014/main" id="{B95CB829-86E9-FDF4-AB07-F5DCBE8AD70B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47">
            <a:extLst>
              <a:ext uri="{FF2B5EF4-FFF2-40B4-BE49-F238E27FC236}">
                <a16:creationId xmlns:a16="http://schemas.microsoft.com/office/drawing/2014/main" id="{4F0F251F-B72B-40E8-D989-768006739008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5" name="TextBox 48">
            <a:extLst>
              <a:ext uri="{FF2B5EF4-FFF2-40B4-BE49-F238E27FC236}">
                <a16:creationId xmlns:a16="http://schemas.microsoft.com/office/drawing/2014/main" id="{D35A6DFD-5838-FBDC-B3E3-E9CD1C28CCC2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6" name="TextBox 49">
            <a:extLst>
              <a:ext uri="{FF2B5EF4-FFF2-40B4-BE49-F238E27FC236}">
                <a16:creationId xmlns:a16="http://schemas.microsoft.com/office/drawing/2014/main" id="{7E6438D7-1D84-EF2F-EE5E-1F17353BA502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" name="TextBox 50">
            <a:extLst>
              <a:ext uri="{FF2B5EF4-FFF2-40B4-BE49-F238E27FC236}">
                <a16:creationId xmlns:a16="http://schemas.microsoft.com/office/drawing/2014/main" id="{FD459C7A-B98E-877D-4822-6859B7D6F93F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" name="TextBox 51">
            <a:extLst>
              <a:ext uri="{FF2B5EF4-FFF2-40B4-BE49-F238E27FC236}">
                <a16:creationId xmlns:a16="http://schemas.microsoft.com/office/drawing/2014/main" id="{5EA59BDC-8B31-120A-7A72-6DD42A72ADB9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9" name="TextBox 52">
            <a:extLst>
              <a:ext uri="{FF2B5EF4-FFF2-40B4-BE49-F238E27FC236}">
                <a16:creationId xmlns:a16="http://schemas.microsoft.com/office/drawing/2014/main" id="{1F4258AB-D00A-8312-65B7-4A442B259AE5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40" name="TextBox 53">
            <a:extLst>
              <a:ext uri="{FF2B5EF4-FFF2-40B4-BE49-F238E27FC236}">
                <a16:creationId xmlns:a16="http://schemas.microsoft.com/office/drawing/2014/main" id="{C00CDCB5-3E73-BECF-5442-86E5D77BEB7A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41" name="TextBox 54">
            <a:extLst>
              <a:ext uri="{FF2B5EF4-FFF2-40B4-BE49-F238E27FC236}">
                <a16:creationId xmlns:a16="http://schemas.microsoft.com/office/drawing/2014/main" id="{275B427B-6E32-0CB4-346D-F09A7EAB6033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42" name="TextBox 55">
          <a:extLst>
            <a:ext uri="{FF2B5EF4-FFF2-40B4-BE49-F238E27FC236}">
              <a16:creationId xmlns:a16="http://schemas.microsoft.com/office/drawing/2014/main" id="{C0278F21-A1D4-4671-ACD3-005DDB7179A3}"/>
            </a:ext>
          </a:extLst>
        </xdr:cNvPr>
        <xdr:cNvSpPr txBox="1"/>
      </xdr:nvSpPr>
      <xdr:spPr>
        <a:xfrm>
          <a:off x="7879660" y="4927174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'DASH 8U Coed'!AG29">
      <xdr:nvSpPr>
        <xdr:cNvPr id="43" name="TextBox 56">
          <a:extLst>
            <a:ext uri="{FF2B5EF4-FFF2-40B4-BE49-F238E27FC236}">
              <a16:creationId xmlns:a16="http://schemas.microsoft.com/office/drawing/2014/main" id="{4FB89126-CA1E-4099-977A-6C40CED0C369}"/>
            </a:ext>
          </a:extLst>
        </xdr:cNvPr>
        <xdr:cNvSpPr txBox="1"/>
      </xdr:nvSpPr>
      <xdr:spPr>
        <a:xfrm>
          <a:off x="532086" y="1642998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8 and Under Coed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F895996E-A747-443D-ABF8-160F4FF8C39C}"/>
            </a:ext>
          </a:extLst>
        </xdr:cNvPr>
        <xdr:cNvSpPr txBox="1"/>
      </xdr:nvSpPr>
      <xdr:spPr>
        <a:xfrm>
          <a:off x="532087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C9584C64-0924-4B60-9935-98C2D737B635}"/>
            </a:ext>
          </a:extLst>
        </xdr:cNvPr>
        <xdr:cNvSpPr txBox="1"/>
      </xdr:nvSpPr>
      <xdr:spPr>
        <a:xfrm>
          <a:off x="4443199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46" name="Picture 2">
          <a:extLst>
            <a:ext uri="{FF2B5EF4-FFF2-40B4-BE49-F238E27FC236}">
              <a16:creationId xmlns:a16="http://schemas.microsoft.com/office/drawing/2014/main" id="{1A57D336-475C-423D-B613-EA463C51AED4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2551" y="18395879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47" name="Group 23">
          <a:extLst>
            <a:ext uri="{FF2B5EF4-FFF2-40B4-BE49-F238E27FC236}">
              <a16:creationId xmlns:a16="http://schemas.microsoft.com/office/drawing/2014/main" id="{A261A4C3-DC89-461A-A69A-2093FCF20C61}"/>
            </a:ext>
          </a:extLst>
        </xdr:cNvPr>
        <xdr:cNvGrpSpPr/>
      </xdr:nvGrpSpPr>
      <xdr:grpSpPr>
        <a:xfrm>
          <a:off x="6126033" y="10335816"/>
          <a:ext cx="1765422" cy="1344313"/>
          <a:chOff x="5648325" y="1781175"/>
          <a:chExt cx="1638300" cy="1344313"/>
        </a:xfrm>
      </xdr:grpSpPr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E425559E-25B4-BD29-FB94-AE7CADA9A359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49" name="Group 22">
            <a:extLst>
              <a:ext uri="{FF2B5EF4-FFF2-40B4-BE49-F238E27FC236}">
                <a16:creationId xmlns:a16="http://schemas.microsoft.com/office/drawing/2014/main" id="{521F265B-BE44-7FB8-C4B9-1A448DF80A32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0" name="TextBox 6">
              <a:extLst>
                <a:ext uri="{FF2B5EF4-FFF2-40B4-BE49-F238E27FC236}">
                  <a16:creationId xmlns:a16="http://schemas.microsoft.com/office/drawing/2014/main" id="{C8822312-1F5B-56F0-FA3E-9F61FA480DB5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1" name="TextBox 7">
              <a:extLst>
                <a:ext uri="{FF2B5EF4-FFF2-40B4-BE49-F238E27FC236}">
                  <a16:creationId xmlns:a16="http://schemas.microsoft.com/office/drawing/2014/main" id="{63264233-3244-DBFB-D898-1038DB3D1D0C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52" name="Group 355">
          <a:extLst>
            <a:ext uri="{FF2B5EF4-FFF2-40B4-BE49-F238E27FC236}">
              <a16:creationId xmlns:a16="http://schemas.microsoft.com/office/drawing/2014/main" id="{0E8AD733-7985-451A-AB72-6A6B3FFA68B3}"/>
            </a:ext>
          </a:extLst>
        </xdr:cNvPr>
        <xdr:cNvGrpSpPr/>
      </xdr:nvGrpSpPr>
      <xdr:grpSpPr>
        <a:xfrm>
          <a:off x="10465483" y="9880316"/>
          <a:ext cx="1572135" cy="722200"/>
          <a:chOff x="10077450" y="1323975"/>
          <a:chExt cx="1571625" cy="723900"/>
        </a:xfrm>
      </xdr:grpSpPr>
      <xdr:sp macro="" textlink="">
        <xdr:nvSpPr>
          <xdr:cNvPr id="53" name="TextBox 20">
            <a:extLst>
              <a:ext uri="{FF2B5EF4-FFF2-40B4-BE49-F238E27FC236}">
                <a16:creationId xmlns:a16="http://schemas.microsoft.com/office/drawing/2014/main" id="{74B86E67-BF7E-863A-1283-46CB5E629BA3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4" name="TextBox 21">
            <a:extLst>
              <a:ext uri="{FF2B5EF4-FFF2-40B4-BE49-F238E27FC236}">
                <a16:creationId xmlns:a16="http://schemas.microsoft.com/office/drawing/2014/main" id="{34D86711-5E93-CC81-5A1D-63C98962C761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55" name="Group 20">
          <a:extLst>
            <a:ext uri="{FF2B5EF4-FFF2-40B4-BE49-F238E27FC236}">
              <a16:creationId xmlns:a16="http://schemas.microsoft.com/office/drawing/2014/main" id="{B3D320E4-8E3D-4AB0-93CA-6820FEF79523}"/>
            </a:ext>
          </a:extLst>
        </xdr:cNvPr>
        <xdr:cNvGrpSpPr/>
      </xdr:nvGrpSpPr>
      <xdr:grpSpPr>
        <a:xfrm>
          <a:off x="2161834" y="9880316"/>
          <a:ext cx="1446850" cy="722200"/>
          <a:chOff x="1409700" y="1323975"/>
          <a:chExt cx="1571625" cy="723900"/>
        </a:xfrm>
      </xdr:grpSpPr>
      <xdr:sp macro="" textlink="">
        <xdr:nvSpPr>
          <xdr:cNvPr id="56" name="TextBox 20">
            <a:extLst>
              <a:ext uri="{FF2B5EF4-FFF2-40B4-BE49-F238E27FC236}">
                <a16:creationId xmlns:a16="http://schemas.microsoft.com/office/drawing/2014/main" id="{8A7E0714-B998-A1AB-A656-7F196500B33E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7" name="TextBox 21">
            <a:extLst>
              <a:ext uri="{FF2B5EF4-FFF2-40B4-BE49-F238E27FC236}">
                <a16:creationId xmlns:a16="http://schemas.microsoft.com/office/drawing/2014/main" id="{207E50F4-F369-EEA1-B5C8-84AEADCE6F1D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58" name="TextBox 1">
          <a:extLst>
            <a:ext uri="{FF2B5EF4-FFF2-40B4-BE49-F238E27FC236}">
              <a16:creationId xmlns:a16="http://schemas.microsoft.com/office/drawing/2014/main" id="{FF26FAE7-11C2-40EC-B0F4-7CD273FDE1AC}"/>
            </a:ext>
          </a:extLst>
        </xdr:cNvPr>
        <xdr:cNvSpPr txBox="1"/>
      </xdr:nvSpPr>
      <xdr:spPr>
        <a:xfrm>
          <a:off x="2529167" y="11877114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59" name="TextBox 2">
          <a:extLst>
            <a:ext uri="{FF2B5EF4-FFF2-40B4-BE49-F238E27FC236}">
              <a16:creationId xmlns:a16="http://schemas.microsoft.com/office/drawing/2014/main" id="{C735E4AC-8A17-4AF0-82A9-7AA10AF1EFCB}"/>
            </a:ext>
          </a:extLst>
        </xdr:cNvPr>
        <xdr:cNvSpPr txBox="1"/>
      </xdr:nvSpPr>
      <xdr:spPr>
        <a:xfrm>
          <a:off x="2529167" y="13569202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60" name="Rectangle 1">
          <a:extLst>
            <a:ext uri="{FF2B5EF4-FFF2-40B4-BE49-F238E27FC236}">
              <a16:creationId xmlns:a16="http://schemas.microsoft.com/office/drawing/2014/main" id="{80D47297-5EE6-4832-8824-B3FBA1C73E0F}"/>
            </a:ext>
          </a:extLst>
        </xdr:cNvPr>
        <xdr:cNvSpPr/>
      </xdr:nvSpPr>
      <xdr:spPr>
        <a:xfrm>
          <a:off x="1548493" y="10790607"/>
          <a:ext cx="2486787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61" name="Rectangle 2">
          <a:extLst>
            <a:ext uri="{FF2B5EF4-FFF2-40B4-BE49-F238E27FC236}">
              <a16:creationId xmlns:a16="http://schemas.microsoft.com/office/drawing/2014/main" id="{2B57C0E3-1B22-4C5A-B736-D528638050AD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3559" y="13453263"/>
          <a:ext cx="2472219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62" name="Rectangle 3">
          <a:extLst>
            <a:ext uri="{FF2B5EF4-FFF2-40B4-BE49-F238E27FC236}">
              <a16:creationId xmlns:a16="http://schemas.microsoft.com/office/drawing/2014/main" id="{45B7FC77-E4CE-49A0-BFEA-3EFD702B4F4E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9621" y="10801813"/>
          <a:ext cx="2671516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63" name="Rectangle 12">
          <a:extLst>
            <a:ext uri="{FF2B5EF4-FFF2-40B4-BE49-F238E27FC236}">
              <a16:creationId xmlns:a16="http://schemas.microsoft.com/office/drawing/2014/main" id="{EFC35BE2-5C6F-401B-8912-29A3FA31689F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9621" y="13505931"/>
          <a:ext cx="2719141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64" name="Rectangle 6">
          <a:extLst>
            <a:ext uri="{FF2B5EF4-FFF2-40B4-BE49-F238E27FC236}">
              <a16:creationId xmlns:a16="http://schemas.microsoft.com/office/drawing/2014/main" id="{AF546A13-F83A-4EEA-8F78-01FA747FFA18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80948" y="12106391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65" name="Rectangle 7">
          <a:extLst>
            <a:ext uri="{FF2B5EF4-FFF2-40B4-BE49-F238E27FC236}">
              <a16:creationId xmlns:a16="http://schemas.microsoft.com/office/drawing/2014/main" id="{769B84EB-0CE1-49FC-8695-41119480948C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20481" y="12106124"/>
          <a:ext cx="1958522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66" name="Elbow Connector 10">
          <a:extLst>
            <a:ext uri="{FF2B5EF4-FFF2-40B4-BE49-F238E27FC236}">
              <a16:creationId xmlns:a16="http://schemas.microsoft.com/office/drawing/2014/main" id="{F174D778-4A71-4069-AE29-34593E1E0E41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60" idx="3"/>
          <a:endCxn id="64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5280" y="11186479"/>
          <a:ext cx="645764" cy="1341357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67" name="Elbow Connector 11">
          <a:extLst>
            <a:ext uri="{FF2B5EF4-FFF2-40B4-BE49-F238E27FC236}">
              <a16:creationId xmlns:a16="http://schemas.microsoft.com/office/drawing/2014/main" id="{F4F5F633-5B90-4DEA-BAB9-C342047904A0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61" idx="3"/>
          <a:endCxn id="64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5778" y="12527836"/>
          <a:ext cx="635266" cy="1321289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68" name="Elbow Connector 12">
          <a:extLst>
            <a:ext uri="{FF2B5EF4-FFF2-40B4-BE49-F238E27FC236}">
              <a16:creationId xmlns:a16="http://schemas.microsoft.com/office/drawing/2014/main" id="{1FF741BB-AF0F-4346-9122-F9DC72C39B8A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62" idx="1"/>
          <a:endCxn id="6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9004" y="11196840"/>
          <a:ext cx="720618" cy="131311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69" name="Elbow Connector 13">
          <a:extLst>
            <a:ext uri="{FF2B5EF4-FFF2-40B4-BE49-F238E27FC236}">
              <a16:creationId xmlns:a16="http://schemas.microsoft.com/office/drawing/2014/main" id="{7F875619-E42F-4860-BD00-C695C7F1434C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65" idx="3"/>
          <a:endCxn id="63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9003" y="12509954"/>
          <a:ext cx="720618" cy="1390168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70" name="TextBox 1">
          <a:extLst>
            <a:ext uri="{FF2B5EF4-FFF2-40B4-BE49-F238E27FC236}">
              <a16:creationId xmlns:a16="http://schemas.microsoft.com/office/drawing/2014/main" id="{C4B549D7-C959-4DD6-9B4B-37AF76D562D9}"/>
            </a:ext>
          </a:extLst>
        </xdr:cNvPr>
        <xdr:cNvSpPr txBox="1"/>
      </xdr:nvSpPr>
      <xdr:spPr>
        <a:xfrm>
          <a:off x="3455215" y="16253601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71" name="TextBox 2">
          <a:extLst>
            <a:ext uri="{FF2B5EF4-FFF2-40B4-BE49-F238E27FC236}">
              <a16:creationId xmlns:a16="http://schemas.microsoft.com/office/drawing/2014/main" id="{861B5080-CC39-4ABD-AB33-94D99C0CE9F4}"/>
            </a:ext>
          </a:extLst>
        </xdr:cNvPr>
        <xdr:cNvSpPr txBox="1"/>
      </xdr:nvSpPr>
      <xdr:spPr>
        <a:xfrm>
          <a:off x="3455215" y="1793065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'DASH 8U Coed'!AG29">
      <xdr:nvSpPr>
        <xdr:cNvPr id="72" name="TextBox 386">
          <a:extLst>
            <a:ext uri="{FF2B5EF4-FFF2-40B4-BE49-F238E27FC236}">
              <a16:creationId xmlns:a16="http://schemas.microsoft.com/office/drawing/2014/main" id="{99183645-02D1-4DA4-ADDE-C6E7A9FF3CBB}"/>
            </a:ext>
          </a:extLst>
        </xdr:cNvPr>
        <xdr:cNvSpPr txBox="1"/>
      </xdr:nvSpPr>
      <xdr:spPr>
        <a:xfrm>
          <a:off x="5395279" y="9046644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3" name="Group 23">
          <a:extLst>
            <a:ext uri="{FF2B5EF4-FFF2-40B4-BE49-F238E27FC236}">
              <a16:creationId xmlns:a16="http://schemas.microsoft.com/office/drawing/2014/main" id="{87A1B740-649F-4A12-BBBF-F5DA3CA48108}"/>
            </a:ext>
          </a:extLst>
        </xdr:cNvPr>
        <xdr:cNvGrpSpPr/>
      </xdr:nvGrpSpPr>
      <xdr:grpSpPr>
        <a:xfrm>
          <a:off x="5317796" y="15234387"/>
          <a:ext cx="3429048" cy="1281732"/>
          <a:chOff x="4899368" y="1781175"/>
          <a:chExt cx="3183847" cy="1281732"/>
        </a:xfrm>
      </xdr:grpSpPr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684893B0-9162-F8D2-BA2B-C3687E8E0F48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5" name="Group 22">
            <a:extLst>
              <a:ext uri="{FF2B5EF4-FFF2-40B4-BE49-F238E27FC236}">
                <a16:creationId xmlns:a16="http://schemas.microsoft.com/office/drawing/2014/main" id="{3DCCADEC-898C-7CB7-A93D-822E3F1AC811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6" name="TextBox 6">
              <a:extLst>
                <a:ext uri="{FF2B5EF4-FFF2-40B4-BE49-F238E27FC236}">
                  <a16:creationId xmlns:a16="http://schemas.microsoft.com/office/drawing/2014/main" id="{263A43C1-B45E-E01E-2B48-A9EBE0647732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" name="TextBox 7">
              <a:extLst>
                <a:ext uri="{FF2B5EF4-FFF2-40B4-BE49-F238E27FC236}">
                  <a16:creationId xmlns:a16="http://schemas.microsoft.com/office/drawing/2014/main" id="{A7D60E7E-B580-8B4C-BA65-140CE0651A21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8" name="Rectangle 6">
          <a:extLst>
            <a:ext uri="{FF2B5EF4-FFF2-40B4-BE49-F238E27FC236}">
              <a16:creationId xmlns:a16="http://schemas.microsoft.com/office/drawing/2014/main" id="{BEDA6B49-4C9C-49B5-8D11-F3FA7CD463E9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83621" y="17004962"/>
          <a:ext cx="2285729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" name="Rectangle 7">
          <a:extLst>
            <a:ext uri="{FF2B5EF4-FFF2-40B4-BE49-F238E27FC236}">
              <a16:creationId xmlns:a16="http://schemas.microsoft.com/office/drawing/2014/main" id="{4A58E52A-5628-4F10-AF9D-9E2382427BAD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501481" y="17004695"/>
          <a:ext cx="1955801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'DASH 8U Coed'!AG29">
      <xdr:nvSpPr>
        <xdr:cNvPr id="80" name="TextBox 400">
          <a:extLst>
            <a:ext uri="{FF2B5EF4-FFF2-40B4-BE49-F238E27FC236}">
              <a16:creationId xmlns:a16="http://schemas.microsoft.com/office/drawing/2014/main" id="{359C508A-127C-4010-A4D0-65CA9A67DBC6}"/>
            </a:ext>
          </a:extLst>
        </xdr:cNvPr>
        <xdr:cNvSpPr txBox="1"/>
      </xdr:nvSpPr>
      <xdr:spPr>
        <a:xfrm>
          <a:off x="6373586" y="17206848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81" name="Group 15">
          <a:extLst>
            <a:ext uri="{FF2B5EF4-FFF2-40B4-BE49-F238E27FC236}">
              <a16:creationId xmlns:a16="http://schemas.microsoft.com/office/drawing/2014/main" id="{6C20E0A8-12B3-4D0F-A23B-FC6A5EE5A9C3}"/>
            </a:ext>
          </a:extLst>
        </xdr:cNvPr>
        <xdr:cNvGrpSpPr/>
      </xdr:nvGrpSpPr>
      <xdr:grpSpPr>
        <a:xfrm>
          <a:off x="0" y="6415466"/>
          <a:ext cx="295024" cy="1577982"/>
          <a:chOff x="109580" y="6266638"/>
          <a:chExt cx="295024" cy="1577982"/>
        </a:xfrm>
      </xdr:grpSpPr>
      <xdr:sp macro="" textlink="">
        <xdr:nvSpPr>
          <xdr:cNvPr id="82" name="Rectangle: Rounded Corners 6">
            <a:extLst>
              <a:ext uri="{FF2B5EF4-FFF2-40B4-BE49-F238E27FC236}">
                <a16:creationId xmlns:a16="http://schemas.microsoft.com/office/drawing/2014/main" id="{2512B24C-6C0C-A192-44BF-90F51252A96D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83" name="Graphic 14">
            <a:extLst>
              <a:ext uri="{FF2B5EF4-FFF2-40B4-BE49-F238E27FC236}">
                <a16:creationId xmlns:a16="http://schemas.microsoft.com/office/drawing/2014/main" id="{6AE7B44A-F1BF-9DE7-4CF9-4F8B0CE1BA3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84" name="Group 27">
          <a:extLst>
            <a:ext uri="{FF2B5EF4-FFF2-40B4-BE49-F238E27FC236}">
              <a16:creationId xmlns:a16="http://schemas.microsoft.com/office/drawing/2014/main" id="{DB7367C6-97C3-4140-BF30-C207AF973008}"/>
            </a:ext>
          </a:extLst>
        </xdr:cNvPr>
        <xdr:cNvGrpSpPr/>
      </xdr:nvGrpSpPr>
      <xdr:grpSpPr>
        <a:xfrm>
          <a:off x="0" y="12465844"/>
          <a:ext cx="295024" cy="1808151"/>
          <a:chOff x="109580" y="6036469"/>
          <a:chExt cx="295024" cy="1808151"/>
        </a:xfrm>
      </xdr:grpSpPr>
      <xdr:sp macro="" textlink="">
        <xdr:nvSpPr>
          <xdr:cNvPr id="85" name="Rectangle: Rounded Corners 28">
            <a:extLst>
              <a:ext uri="{FF2B5EF4-FFF2-40B4-BE49-F238E27FC236}">
                <a16:creationId xmlns:a16="http://schemas.microsoft.com/office/drawing/2014/main" id="{ECCB6790-3975-BA89-B820-6CE974A9BD8A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86" name="Graphic 29">
            <a:extLst>
              <a:ext uri="{FF2B5EF4-FFF2-40B4-BE49-F238E27FC236}">
                <a16:creationId xmlns:a16="http://schemas.microsoft.com/office/drawing/2014/main" id="{7D3F236F-D590-65D1-77DA-7B98A07746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2" name="Group 154">
          <a:extLst>
            <a:ext uri="{FF2B5EF4-FFF2-40B4-BE49-F238E27FC236}">
              <a16:creationId xmlns:a16="http://schemas.microsoft.com/office/drawing/2014/main" id="{876635E8-481C-4A4B-AE97-001CD879CF26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7892" y="1542599"/>
          <a:ext cx="5402357" cy="3310949"/>
          <a:chOff x="6935947" y="1539877"/>
          <a:chExt cx="5407446" cy="3368190"/>
        </a:xfrm>
      </xdr:grpSpPr>
      <xdr:sp macro="" textlink="">
        <xdr:nvSpPr>
          <xdr:cNvPr id="3" name="Rectangle: Rounded Corners 125">
            <a:extLst>
              <a:ext uri="{FF2B5EF4-FFF2-40B4-BE49-F238E27FC236}">
                <a16:creationId xmlns:a16="http://schemas.microsoft.com/office/drawing/2014/main" id="{43ADC484-D48B-2E37-7897-53927B3E1325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4" name="TextBox 5">
            <a:extLst>
              <a:ext uri="{FF2B5EF4-FFF2-40B4-BE49-F238E27FC236}">
                <a16:creationId xmlns:a16="http://schemas.microsoft.com/office/drawing/2014/main" id="{06ACC0A3-C426-EAAA-60D3-21D356E53987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" name="TextBox 20">
            <a:extLst>
              <a:ext uri="{FF2B5EF4-FFF2-40B4-BE49-F238E27FC236}">
                <a16:creationId xmlns:a16="http://schemas.microsoft.com/office/drawing/2014/main" id="{62B5EF94-50D2-B888-9F76-AB3EF634C415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6" name="TextBox 21">
            <a:extLst>
              <a:ext uri="{FF2B5EF4-FFF2-40B4-BE49-F238E27FC236}">
                <a16:creationId xmlns:a16="http://schemas.microsoft.com/office/drawing/2014/main" id="{88E3BC85-D66B-941C-6C32-ED10C9313BBF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7" name="TextBox 5">
            <a:extLst>
              <a:ext uri="{FF2B5EF4-FFF2-40B4-BE49-F238E27FC236}">
                <a16:creationId xmlns:a16="http://schemas.microsoft.com/office/drawing/2014/main" id="{8CC456CC-E866-EFE3-3D9E-6B26CD2C2A13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8" name="Group 27">
            <a:extLst>
              <a:ext uri="{FF2B5EF4-FFF2-40B4-BE49-F238E27FC236}">
                <a16:creationId xmlns:a16="http://schemas.microsoft.com/office/drawing/2014/main" id="{E913A411-9C4C-7DBC-E3FC-A74485DD9E18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9" name="TextBox 18">
              <a:extLst>
                <a:ext uri="{FF2B5EF4-FFF2-40B4-BE49-F238E27FC236}">
                  <a16:creationId xmlns:a16="http://schemas.microsoft.com/office/drawing/2014/main" id="{0610C91A-A15E-EB09-FC9C-E9217AA622D0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10" name="TextBox 25">
              <a:extLst>
                <a:ext uri="{FF2B5EF4-FFF2-40B4-BE49-F238E27FC236}">
                  <a16:creationId xmlns:a16="http://schemas.microsoft.com/office/drawing/2014/main" id="{25D05BE5-7C59-0008-715E-D8FD74B775DD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11" name="TextBox 10">
              <a:extLst>
                <a:ext uri="{FF2B5EF4-FFF2-40B4-BE49-F238E27FC236}">
                  <a16:creationId xmlns:a16="http://schemas.microsoft.com/office/drawing/2014/main" id="{35D3ADED-CC21-8F7E-7F42-D2258100B758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12" name="Group 123">
          <a:extLst>
            <a:ext uri="{FF2B5EF4-FFF2-40B4-BE49-F238E27FC236}">
              <a16:creationId xmlns:a16="http://schemas.microsoft.com/office/drawing/2014/main" id="{6F7C2498-F854-499A-B8FB-52EDB2A2620D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1015" y="1545032"/>
          <a:ext cx="5401799" cy="3313176"/>
          <a:chOff x="6925307" y="1536160"/>
          <a:chExt cx="5413808" cy="3371620"/>
        </a:xfrm>
      </xdr:grpSpPr>
      <xdr:sp macro="" textlink="">
        <xdr:nvSpPr>
          <xdr:cNvPr id="13" name="Rectangle: Rounded Corners 122">
            <a:extLst>
              <a:ext uri="{FF2B5EF4-FFF2-40B4-BE49-F238E27FC236}">
                <a16:creationId xmlns:a16="http://schemas.microsoft.com/office/drawing/2014/main" id="{E734A1A6-308D-070E-5018-AF782F12C457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4" name="TextBox 5">
            <a:extLst>
              <a:ext uri="{FF2B5EF4-FFF2-40B4-BE49-F238E27FC236}">
                <a16:creationId xmlns:a16="http://schemas.microsoft.com/office/drawing/2014/main" id="{E74D1078-C34B-C712-B826-D77680F22193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5" name="TextBox 28">
            <a:extLst>
              <a:ext uri="{FF2B5EF4-FFF2-40B4-BE49-F238E27FC236}">
                <a16:creationId xmlns:a16="http://schemas.microsoft.com/office/drawing/2014/main" id="{A0D59129-C76C-809E-C052-E9ED7FA323CC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16" name="TextBox 5">
            <a:extLst>
              <a:ext uri="{FF2B5EF4-FFF2-40B4-BE49-F238E27FC236}">
                <a16:creationId xmlns:a16="http://schemas.microsoft.com/office/drawing/2014/main" id="{96D1F782-8880-F1BA-FD59-D0DDC2BD5525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28">
            <a:extLst>
              <a:ext uri="{FF2B5EF4-FFF2-40B4-BE49-F238E27FC236}">
                <a16:creationId xmlns:a16="http://schemas.microsoft.com/office/drawing/2014/main" id="{87B553A1-29F8-8288-BE90-7E334BEA7294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18" name="TextBox 28">
            <a:extLst>
              <a:ext uri="{FF2B5EF4-FFF2-40B4-BE49-F238E27FC236}">
                <a16:creationId xmlns:a16="http://schemas.microsoft.com/office/drawing/2014/main" id="{5966004B-44CC-22C0-3FFF-946220AFE32A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19" name="Picture 18">
          <a:extLst>
            <a:ext uri="{FF2B5EF4-FFF2-40B4-BE49-F238E27FC236}">
              <a16:creationId xmlns:a16="http://schemas.microsoft.com/office/drawing/2014/main" id="{2DDE2F1D-EAB1-41CF-993E-1B254B975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3C21EE6-9A7F-4225-88F9-E64EA31307DF}"/>
            </a:ext>
          </a:extLst>
        </xdr:cNvPr>
        <xdr:cNvSpPr/>
      </xdr:nvSpPr>
      <xdr:spPr>
        <a:xfrm>
          <a:off x="2788321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2969B98-CB00-4759-9E06-3DD025C0BA48}"/>
            </a:ext>
          </a:extLst>
        </xdr:cNvPr>
        <xdr:cNvSpPr/>
      </xdr:nvSpPr>
      <xdr:spPr>
        <a:xfrm>
          <a:off x="2950168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22" name="Group 13">
          <a:extLst>
            <a:ext uri="{FF2B5EF4-FFF2-40B4-BE49-F238E27FC236}">
              <a16:creationId xmlns:a16="http://schemas.microsoft.com/office/drawing/2014/main" id="{25FA127E-CB9B-4D88-A2FF-1AE74377BE58}"/>
            </a:ext>
          </a:extLst>
        </xdr:cNvPr>
        <xdr:cNvGrpSpPr/>
      </xdr:nvGrpSpPr>
      <xdr:grpSpPr>
        <a:xfrm>
          <a:off x="7990759" y="5423774"/>
          <a:ext cx="5420527" cy="277674"/>
          <a:chOff x="7190500" y="4986830"/>
          <a:chExt cx="5444678" cy="266789"/>
        </a:xfrm>
      </xdr:grpSpPr>
      <xdr:sp macro="" textlink="">
        <xdr:nvSpPr>
          <xdr:cNvPr id="23" name="Rectangle: Rounded Corners 4">
            <a:extLst>
              <a:ext uri="{FF2B5EF4-FFF2-40B4-BE49-F238E27FC236}">
                <a16:creationId xmlns:a16="http://schemas.microsoft.com/office/drawing/2014/main" id="{D14A0963-70E3-8A6B-1941-0082D1C867FE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TextBox 5">
            <a:extLst>
              <a:ext uri="{FF2B5EF4-FFF2-40B4-BE49-F238E27FC236}">
                <a16:creationId xmlns:a16="http://schemas.microsoft.com/office/drawing/2014/main" id="{1F08B27F-F572-C996-138C-83E3FB5EC3FC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25" name="TextBox 6">
            <a:extLst>
              <a:ext uri="{FF2B5EF4-FFF2-40B4-BE49-F238E27FC236}">
                <a16:creationId xmlns:a16="http://schemas.microsoft.com/office/drawing/2014/main" id="{1E7496BC-E1F9-15A6-1FF4-D8F44807D018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26" name="TextBox 7">
            <a:extLst>
              <a:ext uri="{FF2B5EF4-FFF2-40B4-BE49-F238E27FC236}">
                <a16:creationId xmlns:a16="http://schemas.microsoft.com/office/drawing/2014/main" id="{11106D5E-FD4A-8465-679F-4A66DC811575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E2C0D6EE-A499-4ED4-8D6C-CB9AEDED9135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28" name="TextBox 9">
            <a:extLst>
              <a:ext uri="{FF2B5EF4-FFF2-40B4-BE49-F238E27FC236}">
                <a16:creationId xmlns:a16="http://schemas.microsoft.com/office/drawing/2014/main" id="{E4F8AA05-8455-021B-6690-A5D78757B4A0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29" name="TextBox 10">
            <a:extLst>
              <a:ext uri="{FF2B5EF4-FFF2-40B4-BE49-F238E27FC236}">
                <a16:creationId xmlns:a16="http://schemas.microsoft.com/office/drawing/2014/main" id="{7B05C913-279F-5473-8A91-FF70E54D397B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0" name="TextBox 11">
            <a:extLst>
              <a:ext uri="{FF2B5EF4-FFF2-40B4-BE49-F238E27FC236}">
                <a16:creationId xmlns:a16="http://schemas.microsoft.com/office/drawing/2014/main" id="{9EC51493-71A0-8DD1-66EC-80E46B4EFA17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1" name="TextBox 12">
            <a:extLst>
              <a:ext uri="{FF2B5EF4-FFF2-40B4-BE49-F238E27FC236}">
                <a16:creationId xmlns:a16="http://schemas.microsoft.com/office/drawing/2014/main" id="{7C64918D-EEC1-5088-0BBA-21B3E9C289AC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2" name="Group 45">
          <a:extLst>
            <a:ext uri="{FF2B5EF4-FFF2-40B4-BE49-F238E27FC236}">
              <a16:creationId xmlns:a16="http://schemas.microsoft.com/office/drawing/2014/main" id="{154F652A-7622-4645-A5EC-D2DE1EE3C8DD}"/>
            </a:ext>
          </a:extLst>
        </xdr:cNvPr>
        <xdr:cNvGrpSpPr/>
      </xdr:nvGrpSpPr>
      <xdr:grpSpPr>
        <a:xfrm>
          <a:off x="7984806" y="6935868"/>
          <a:ext cx="5420527" cy="276123"/>
          <a:chOff x="7190500" y="4986830"/>
          <a:chExt cx="5444678" cy="266789"/>
        </a:xfrm>
      </xdr:grpSpPr>
      <xdr:sp macro="" textlink="">
        <xdr:nvSpPr>
          <xdr:cNvPr id="33" name="Rectangle: Rounded Corners 46">
            <a:extLst>
              <a:ext uri="{FF2B5EF4-FFF2-40B4-BE49-F238E27FC236}">
                <a16:creationId xmlns:a16="http://schemas.microsoft.com/office/drawing/2014/main" id="{17554F02-1025-CF9A-FCCB-7B270D9CC8BA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47">
            <a:extLst>
              <a:ext uri="{FF2B5EF4-FFF2-40B4-BE49-F238E27FC236}">
                <a16:creationId xmlns:a16="http://schemas.microsoft.com/office/drawing/2014/main" id="{7CF8665E-0FEA-D32F-54FD-1D81F7E0407C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5" name="TextBox 48">
            <a:extLst>
              <a:ext uri="{FF2B5EF4-FFF2-40B4-BE49-F238E27FC236}">
                <a16:creationId xmlns:a16="http://schemas.microsoft.com/office/drawing/2014/main" id="{7ED096E1-0BF7-B71F-A87C-87D243FAC035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6" name="TextBox 49">
            <a:extLst>
              <a:ext uri="{FF2B5EF4-FFF2-40B4-BE49-F238E27FC236}">
                <a16:creationId xmlns:a16="http://schemas.microsoft.com/office/drawing/2014/main" id="{003A0352-2A55-4D3A-B247-6643416AB626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" name="TextBox 50">
            <a:extLst>
              <a:ext uri="{FF2B5EF4-FFF2-40B4-BE49-F238E27FC236}">
                <a16:creationId xmlns:a16="http://schemas.microsoft.com/office/drawing/2014/main" id="{057E3B69-A3FE-F87B-975B-5ABB845B9385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" name="TextBox 51">
            <a:extLst>
              <a:ext uri="{FF2B5EF4-FFF2-40B4-BE49-F238E27FC236}">
                <a16:creationId xmlns:a16="http://schemas.microsoft.com/office/drawing/2014/main" id="{3CD3641B-4887-47CA-8FB3-C31DAF237C01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9" name="TextBox 52">
            <a:extLst>
              <a:ext uri="{FF2B5EF4-FFF2-40B4-BE49-F238E27FC236}">
                <a16:creationId xmlns:a16="http://schemas.microsoft.com/office/drawing/2014/main" id="{8D6DB967-7683-F97E-91F7-AF50417D9C0F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40" name="TextBox 53">
            <a:extLst>
              <a:ext uri="{FF2B5EF4-FFF2-40B4-BE49-F238E27FC236}">
                <a16:creationId xmlns:a16="http://schemas.microsoft.com/office/drawing/2014/main" id="{1C7491B2-F387-E30A-23BA-565EAD8ED597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41" name="TextBox 54">
            <a:extLst>
              <a:ext uri="{FF2B5EF4-FFF2-40B4-BE49-F238E27FC236}">
                <a16:creationId xmlns:a16="http://schemas.microsoft.com/office/drawing/2014/main" id="{9B99BEAD-C381-9DBA-0AE9-E3C170DF9C92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42" name="TextBox 55">
          <a:extLst>
            <a:ext uri="{FF2B5EF4-FFF2-40B4-BE49-F238E27FC236}">
              <a16:creationId xmlns:a16="http://schemas.microsoft.com/office/drawing/2014/main" id="{A920ECAE-B834-4A12-9FA1-731F7E7F5354}"/>
            </a:ext>
          </a:extLst>
        </xdr:cNvPr>
        <xdr:cNvSpPr txBox="1"/>
      </xdr:nvSpPr>
      <xdr:spPr>
        <a:xfrm>
          <a:off x="7879660" y="4927174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'DASH 10U Coed'!AG29">
      <xdr:nvSpPr>
        <xdr:cNvPr id="43" name="TextBox 56">
          <a:extLst>
            <a:ext uri="{FF2B5EF4-FFF2-40B4-BE49-F238E27FC236}">
              <a16:creationId xmlns:a16="http://schemas.microsoft.com/office/drawing/2014/main" id="{D110E816-CCBF-4510-8FD0-418CF9C0A6D5}"/>
            </a:ext>
          </a:extLst>
        </xdr:cNvPr>
        <xdr:cNvSpPr txBox="1"/>
      </xdr:nvSpPr>
      <xdr:spPr>
        <a:xfrm>
          <a:off x="532086" y="1642998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10 and Under Coed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9B4238F-B02A-4CF3-84C4-5425E20E83E0}"/>
            </a:ext>
          </a:extLst>
        </xdr:cNvPr>
        <xdr:cNvSpPr txBox="1"/>
      </xdr:nvSpPr>
      <xdr:spPr>
        <a:xfrm>
          <a:off x="532087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2B6AB852-5832-4411-B6A1-4EAFD89447AE}"/>
            </a:ext>
          </a:extLst>
        </xdr:cNvPr>
        <xdr:cNvSpPr txBox="1"/>
      </xdr:nvSpPr>
      <xdr:spPr>
        <a:xfrm>
          <a:off x="4443199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46" name="Picture 2">
          <a:extLst>
            <a:ext uri="{FF2B5EF4-FFF2-40B4-BE49-F238E27FC236}">
              <a16:creationId xmlns:a16="http://schemas.microsoft.com/office/drawing/2014/main" id="{0235C504-3F59-4DF7-BD49-D669E44221E4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2551" y="18395879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47" name="Group 23">
          <a:extLst>
            <a:ext uri="{FF2B5EF4-FFF2-40B4-BE49-F238E27FC236}">
              <a16:creationId xmlns:a16="http://schemas.microsoft.com/office/drawing/2014/main" id="{6F684868-AD61-49F6-98D2-1AEDE3C24894}"/>
            </a:ext>
          </a:extLst>
        </xdr:cNvPr>
        <xdr:cNvGrpSpPr/>
      </xdr:nvGrpSpPr>
      <xdr:grpSpPr>
        <a:xfrm>
          <a:off x="6126033" y="10335816"/>
          <a:ext cx="1765422" cy="1344313"/>
          <a:chOff x="5648325" y="1781175"/>
          <a:chExt cx="1638300" cy="1344313"/>
        </a:xfrm>
      </xdr:grpSpPr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C39EE7D0-BB96-0C89-376D-0C5206E12091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49" name="Group 22">
            <a:extLst>
              <a:ext uri="{FF2B5EF4-FFF2-40B4-BE49-F238E27FC236}">
                <a16:creationId xmlns:a16="http://schemas.microsoft.com/office/drawing/2014/main" id="{27709241-2E5C-35B3-C15D-63B2A5C8515B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0" name="TextBox 6">
              <a:extLst>
                <a:ext uri="{FF2B5EF4-FFF2-40B4-BE49-F238E27FC236}">
                  <a16:creationId xmlns:a16="http://schemas.microsoft.com/office/drawing/2014/main" id="{BAAAA094-AE7D-41EF-BB10-236DA54CCFD1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1" name="TextBox 7">
              <a:extLst>
                <a:ext uri="{FF2B5EF4-FFF2-40B4-BE49-F238E27FC236}">
                  <a16:creationId xmlns:a16="http://schemas.microsoft.com/office/drawing/2014/main" id="{4505862A-F7FA-9988-D698-E8E37C7BD55D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52" name="Group 355">
          <a:extLst>
            <a:ext uri="{FF2B5EF4-FFF2-40B4-BE49-F238E27FC236}">
              <a16:creationId xmlns:a16="http://schemas.microsoft.com/office/drawing/2014/main" id="{E3C3A7AD-412A-4AE6-B10C-DF625C9EF345}"/>
            </a:ext>
          </a:extLst>
        </xdr:cNvPr>
        <xdr:cNvGrpSpPr/>
      </xdr:nvGrpSpPr>
      <xdr:grpSpPr>
        <a:xfrm>
          <a:off x="10465483" y="9880316"/>
          <a:ext cx="1572135" cy="722200"/>
          <a:chOff x="10077450" y="1323975"/>
          <a:chExt cx="1571625" cy="723900"/>
        </a:xfrm>
      </xdr:grpSpPr>
      <xdr:sp macro="" textlink="">
        <xdr:nvSpPr>
          <xdr:cNvPr id="53" name="TextBox 20">
            <a:extLst>
              <a:ext uri="{FF2B5EF4-FFF2-40B4-BE49-F238E27FC236}">
                <a16:creationId xmlns:a16="http://schemas.microsoft.com/office/drawing/2014/main" id="{71DC43A0-DA2C-C703-3BAC-F008854B1CA8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4" name="TextBox 21">
            <a:extLst>
              <a:ext uri="{FF2B5EF4-FFF2-40B4-BE49-F238E27FC236}">
                <a16:creationId xmlns:a16="http://schemas.microsoft.com/office/drawing/2014/main" id="{64E71E7D-230D-6B5F-39CA-A234AEA4B507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55" name="Group 20">
          <a:extLst>
            <a:ext uri="{FF2B5EF4-FFF2-40B4-BE49-F238E27FC236}">
              <a16:creationId xmlns:a16="http://schemas.microsoft.com/office/drawing/2014/main" id="{94435D58-FC51-4200-B736-F47652C04BC6}"/>
            </a:ext>
          </a:extLst>
        </xdr:cNvPr>
        <xdr:cNvGrpSpPr/>
      </xdr:nvGrpSpPr>
      <xdr:grpSpPr>
        <a:xfrm>
          <a:off x="2161834" y="9880316"/>
          <a:ext cx="1446850" cy="722200"/>
          <a:chOff x="1409700" y="1323975"/>
          <a:chExt cx="1571625" cy="723900"/>
        </a:xfrm>
      </xdr:grpSpPr>
      <xdr:sp macro="" textlink="">
        <xdr:nvSpPr>
          <xdr:cNvPr id="56" name="TextBox 20">
            <a:extLst>
              <a:ext uri="{FF2B5EF4-FFF2-40B4-BE49-F238E27FC236}">
                <a16:creationId xmlns:a16="http://schemas.microsoft.com/office/drawing/2014/main" id="{F544764D-84FA-BCFF-7DE4-8B88BD0DF3F2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7" name="TextBox 21">
            <a:extLst>
              <a:ext uri="{FF2B5EF4-FFF2-40B4-BE49-F238E27FC236}">
                <a16:creationId xmlns:a16="http://schemas.microsoft.com/office/drawing/2014/main" id="{434D9963-F6F2-BA57-F040-D8A9BFD025F1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58" name="TextBox 1">
          <a:extLst>
            <a:ext uri="{FF2B5EF4-FFF2-40B4-BE49-F238E27FC236}">
              <a16:creationId xmlns:a16="http://schemas.microsoft.com/office/drawing/2014/main" id="{98DFAE8B-CB86-427F-AE1D-BC4E8090B4E6}"/>
            </a:ext>
          </a:extLst>
        </xdr:cNvPr>
        <xdr:cNvSpPr txBox="1"/>
      </xdr:nvSpPr>
      <xdr:spPr>
        <a:xfrm>
          <a:off x="2529167" y="11877114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59" name="TextBox 2">
          <a:extLst>
            <a:ext uri="{FF2B5EF4-FFF2-40B4-BE49-F238E27FC236}">
              <a16:creationId xmlns:a16="http://schemas.microsoft.com/office/drawing/2014/main" id="{4C26395A-34C6-4F51-AB12-9E2C2E9D71F4}"/>
            </a:ext>
          </a:extLst>
        </xdr:cNvPr>
        <xdr:cNvSpPr txBox="1"/>
      </xdr:nvSpPr>
      <xdr:spPr>
        <a:xfrm>
          <a:off x="2529167" y="13569202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60" name="Rectangle 1">
          <a:extLst>
            <a:ext uri="{FF2B5EF4-FFF2-40B4-BE49-F238E27FC236}">
              <a16:creationId xmlns:a16="http://schemas.microsoft.com/office/drawing/2014/main" id="{5C39314B-0715-49D4-9A7E-DBA47854490D}"/>
            </a:ext>
          </a:extLst>
        </xdr:cNvPr>
        <xdr:cNvSpPr/>
      </xdr:nvSpPr>
      <xdr:spPr>
        <a:xfrm>
          <a:off x="1548493" y="10790607"/>
          <a:ext cx="2486787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61" name="Rectangle 2">
          <a:extLst>
            <a:ext uri="{FF2B5EF4-FFF2-40B4-BE49-F238E27FC236}">
              <a16:creationId xmlns:a16="http://schemas.microsoft.com/office/drawing/2014/main" id="{11EF3574-51A0-4DD9-90FF-38F88D7F1987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3559" y="13453263"/>
          <a:ext cx="2472219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62" name="Rectangle 3">
          <a:extLst>
            <a:ext uri="{FF2B5EF4-FFF2-40B4-BE49-F238E27FC236}">
              <a16:creationId xmlns:a16="http://schemas.microsoft.com/office/drawing/2014/main" id="{DA847BE1-C4DC-4B5B-BAEF-76B01E41A0D5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9621" y="10801813"/>
          <a:ext cx="2671516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63" name="Rectangle 12">
          <a:extLst>
            <a:ext uri="{FF2B5EF4-FFF2-40B4-BE49-F238E27FC236}">
              <a16:creationId xmlns:a16="http://schemas.microsoft.com/office/drawing/2014/main" id="{C4E9A736-8420-42C0-B807-8504D9842D5E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9621" y="13505931"/>
          <a:ext cx="2719141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64" name="Rectangle 6">
          <a:extLst>
            <a:ext uri="{FF2B5EF4-FFF2-40B4-BE49-F238E27FC236}">
              <a16:creationId xmlns:a16="http://schemas.microsoft.com/office/drawing/2014/main" id="{D5BB15D5-AE75-4A0D-8D38-13CEC1EB489D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80948" y="12106391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65" name="Rectangle 7">
          <a:extLst>
            <a:ext uri="{FF2B5EF4-FFF2-40B4-BE49-F238E27FC236}">
              <a16:creationId xmlns:a16="http://schemas.microsoft.com/office/drawing/2014/main" id="{75FDA108-4F83-471E-BDC3-F67FB964024B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20481" y="12106124"/>
          <a:ext cx="1958522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66" name="Elbow Connector 10">
          <a:extLst>
            <a:ext uri="{FF2B5EF4-FFF2-40B4-BE49-F238E27FC236}">
              <a16:creationId xmlns:a16="http://schemas.microsoft.com/office/drawing/2014/main" id="{EC008EC7-3CDD-45D9-A7C4-455DDA054BCA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60" idx="3"/>
          <a:endCxn id="64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5280" y="11186479"/>
          <a:ext cx="645764" cy="1341357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67" name="Elbow Connector 11">
          <a:extLst>
            <a:ext uri="{FF2B5EF4-FFF2-40B4-BE49-F238E27FC236}">
              <a16:creationId xmlns:a16="http://schemas.microsoft.com/office/drawing/2014/main" id="{522E9106-9F87-47BE-9667-224359BBA285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61" idx="3"/>
          <a:endCxn id="64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5778" y="12527836"/>
          <a:ext cx="635266" cy="1321289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68" name="Elbow Connector 12">
          <a:extLst>
            <a:ext uri="{FF2B5EF4-FFF2-40B4-BE49-F238E27FC236}">
              <a16:creationId xmlns:a16="http://schemas.microsoft.com/office/drawing/2014/main" id="{043B165E-C889-4476-A84A-05F799C59453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62" idx="1"/>
          <a:endCxn id="6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9004" y="11196840"/>
          <a:ext cx="720618" cy="131311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69" name="Elbow Connector 13">
          <a:extLst>
            <a:ext uri="{FF2B5EF4-FFF2-40B4-BE49-F238E27FC236}">
              <a16:creationId xmlns:a16="http://schemas.microsoft.com/office/drawing/2014/main" id="{D61D4DFA-ABC9-45F8-8054-82D70B7B072B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65" idx="3"/>
          <a:endCxn id="63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9003" y="12509954"/>
          <a:ext cx="720618" cy="1390168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70" name="TextBox 1">
          <a:extLst>
            <a:ext uri="{FF2B5EF4-FFF2-40B4-BE49-F238E27FC236}">
              <a16:creationId xmlns:a16="http://schemas.microsoft.com/office/drawing/2014/main" id="{2C9B39EF-3D69-491F-B232-38BC136CB247}"/>
            </a:ext>
          </a:extLst>
        </xdr:cNvPr>
        <xdr:cNvSpPr txBox="1"/>
      </xdr:nvSpPr>
      <xdr:spPr>
        <a:xfrm>
          <a:off x="3455215" y="16253601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71" name="TextBox 2">
          <a:extLst>
            <a:ext uri="{FF2B5EF4-FFF2-40B4-BE49-F238E27FC236}">
              <a16:creationId xmlns:a16="http://schemas.microsoft.com/office/drawing/2014/main" id="{0E8887E8-17AF-487F-B488-16C674EC8681}"/>
            </a:ext>
          </a:extLst>
        </xdr:cNvPr>
        <xdr:cNvSpPr txBox="1"/>
      </xdr:nvSpPr>
      <xdr:spPr>
        <a:xfrm>
          <a:off x="3455215" y="1793065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'DASH 10U Coed'!AG29">
      <xdr:nvSpPr>
        <xdr:cNvPr id="72" name="TextBox 386">
          <a:extLst>
            <a:ext uri="{FF2B5EF4-FFF2-40B4-BE49-F238E27FC236}">
              <a16:creationId xmlns:a16="http://schemas.microsoft.com/office/drawing/2014/main" id="{B34807CD-49CE-40E5-A346-6021814AC8FE}"/>
            </a:ext>
          </a:extLst>
        </xdr:cNvPr>
        <xdr:cNvSpPr txBox="1"/>
      </xdr:nvSpPr>
      <xdr:spPr>
        <a:xfrm>
          <a:off x="5395279" y="9046644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3" name="Group 23">
          <a:extLst>
            <a:ext uri="{FF2B5EF4-FFF2-40B4-BE49-F238E27FC236}">
              <a16:creationId xmlns:a16="http://schemas.microsoft.com/office/drawing/2014/main" id="{8669B3F0-71BD-4EDF-9867-3600957F8D53}"/>
            </a:ext>
          </a:extLst>
        </xdr:cNvPr>
        <xdr:cNvGrpSpPr/>
      </xdr:nvGrpSpPr>
      <xdr:grpSpPr>
        <a:xfrm>
          <a:off x="5317796" y="15234387"/>
          <a:ext cx="3429048" cy="1281732"/>
          <a:chOff x="4899368" y="1781175"/>
          <a:chExt cx="3183847" cy="1281732"/>
        </a:xfrm>
      </xdr:grpSpPr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1D8C45E8-81CB-4DF6-C972-2066627C238E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5" name="Group 22">
            <a:extLst>
              <a:ext uri="{FF2B5EF4-FFF2-40B4-BE49-F238E27FC236}">
                <a16:creationId xmlns:a16="http://schemas.microsoft.com/office/drawing/2014/main" id="{CCF822F0-0C58-FB61-4FF1-4CADBF243D5C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6" name="TextBox 6">
              <a:extLst>
                <a:ext uri="{FF2B5EF4-FFF2-40B4-BE49-F238E27FC236}">
                  <a16:creationId xmlns:a16="http://schemas.microsoft.com/office/drawing/2014/main" id="{60DCF128-B4A7-98BF-CDE1-9566CA6A7CEF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" name="TextBox 7">
              <a:extLst>
                <a:ext uri="{FF2B5EF4-FFF2-40B4-BE49-F238E27FC236}">
                  <a16:creationId xmlns:a16="http://schemas.microsoft.com/office/drawing/2014/main" id="{9708FD89-1670-585A-3D3C-007C3AF33D04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8" name="Rectangle 6">
          <a:extLst>
            <a:ext uri="{FF2B5EF4-FFF2-40B4-BE49-F238E27FC236}">
              <a16:creationId xmlns:a16="http://schemas.microsoft.com/office/drawing/2014/main" id="{C4586E36-7576-4C18-BFCC-0857276EBDD6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83621" y="17004962"/>
          <a:ext cx="2285729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" name="Rectangle 7">
          <a:extLst>
            <a:ext uri="{FF2B5EF4-FFF2-40B4-BE49-F238E27FC236}">
              <a16:creationId xmlns:a16="http://schemas.microsoft.com/office/drawing/2014/main" id="{D31A0D35-7D75-4DB0-9C02-00DFB6E8E983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501481" y="17004695"/>
          <a:ext cx="1955801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'DASH 10U Coed'!AG29">
      <xdr:nvSpPr>
        <xdr:cNvPr id="80" name="TextBox 400">
          <a:extLst>
            <a:ext uri="{FF2B5EF4-FFF2-40B4-BE49-F238E27FC236}">
              <a16:creationId xmlns:a16="http://schemas.microsoft.com/office/drawing/2014/main" id="{174ED90D-E334-4A6E-A42C-18D7E2AD7FF4}"/>
            </a:ext>
          </a:extLst>
        </xdr:cNvPr>
        <xdr:cNvSpPr txBox="1"/>
      </xdr:nvSpPr>
      <xdr:spPr>
        <a:xfrm>
          <a:off x="6373586" y="17206848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81" name="Group 15">
          <a:extLst>
            <a:ext uri="{FF2B5EF4-FFF2-40B4-BE49-F238E27FC236}">
              <a16:creationId xmlns:a16="http://schemas.microsoft.com/office/drawing/2014/main" id="{B0FB8680-AA9D-4489-8098-47F7E0D2AA39}"/>
            </a:ext>
          </a:extLst>
        </xdr:cNvPr>
        <xdr:cNvGrpSpPr/>
      </xdr:nvGrpSpPr>
      <xdr:grpSpPr>
        <a:xfrm>
          <a:off x="0" y="6415466"/>
          <a:ext cx="295024" cy="1577982"/>
          <a:chOff x="109580" y="6266638"/>
          <a:chExt cx="295024" cy="1577982"/>
        </a:xfrm>
      </xdr:grpSpPr>
      <xdr:sp macro="" textlink="">
        <xdr:nvSpPr>
          <xdr:cNvPr id="82" name="Rectangle: Rounded Corners 6">
            <a:extLst>
              <a:ext uri="{FF2B5EF4-FFF2-40B4-BE49-F238E27FC236}">
                <a16:creationId xmlns:a16="http://schemas.microsoft.com/office/drawing/2014/main" id="{3DB91ED9-351F-720E-DD6C-0B20D18C47D8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83" name="Graphic 14">
            <a:extLst>
              <a:ext uri="{FF2B5EF4-FFF2-40B4-BE49-F238E27FC236}">
                <a16:creationId xmlns:a16="http://schemas.microsoft.com/office/drawing/2014/main" id="{450C3346-EA71-B4F4-DF45-D6E5AE81A0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84" name="Group 27">
          <a:extLst>
            <a:ext uri="{FF2B5EF4-FFF2-40B4-BE49-F238E27FC236}">
              <a16:creationId xmlns:a16="http://schemas.microsoft.com/office/drawing/2014/main" id="{BE94A027-DB71-455F-8774-2C8F560064DB}"/>
            </a:ext>
          </a:extLst>
        </xdr:cNvPr>
        <xdr:cNvGrpSpPr/>
      </xdr:nvGrpSpPr>
      <xdr:grpSpPr>
        <a:xfrm>
          <a:off x="0" y="12465844"/>
          <a:ext cx="295024" cy="1808151"/>
          <a:chOff x="109580" y="6036469"/>
          <a:chExt cx="295024" cy="1808151"/>
        </a:xfrm>
      </xdr:grpSpPr>
      <xdr:sp macro="" textlink="">
        <xdr:nvSpPr>
          <xdr:cNvPr id="85" name="Rectangle: Rounded Corners 28">
            <a:extLst>
              <a:ext uri="{FF2B5EF4-FFF2-40B4-BE49-F238E27FC236}">
                <a16:creationId xmlns:a16="http://schemas.microsoft.com/office/drawing/2014/main" id="{212CEC69-A9C6-8510-7245-96E8663CED5B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86" name="Graphic 29">
            <a:extLst>
              <a:ext uri="{FF2B5EF4-FFF2-40B4-BE49-F238E27FC236}">
                <a16:creationId xmlns:a16="http://schemas.microsoft.com/office/drawing/2014/main" id="{46603BE8-1507-A0D3-9438-5C7859CCB29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2" name="Group 154">
          <a:extLst>
            <a:ext uri="{FF2B5EF4-FFF2-40B4-BE49-F238E27FC236}">
              <a16:creationId xmlns:a16="http://schemas.microsoft.com/office/drawing/2014/main" id="{4F53E84E-3A69-4CA9-8103-540CDEB4CF32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7892" y="1542599"/>
          <a:ext cx="5402357" cy="3310949"/>
          <a:chOff x="6935947" y="1539877"/>
          <a:chExt cx="5407446" cy="3368190"/>
        </a:xfrm>
      </xdr:grpSpPr>
      <xdr:sp macro="" textlink="">
        <xdr:nvSpPr>
          <xdr:cNvPr id="3" name="Rectangle: Rounded Corners 125">
            <a:extLst>
              <a:ext uri="{FF2B5EF4-FFF2-40B4-BE49-F238E27FC236}">
                <a16:creationId xmlns:a16="http://schemas.microsoft.com/office/drawing/2014/main" id="{159C380F-E343-0F04-B7FE-8C9BE734EA86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4" name="TextBox 5">
            <a:extLst>
              <a:ext uri="{FF2B5EF4-FFF2-40B4-BE49-F238E27FC236}">
                <a16:creationId xmlns:a16="http://schemas.microsoft.com/office/drawing/2014/main" id="{95F5E323-331A-AC46-B409-5033641F47E8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" name="TextBox 20">
            <a:extLst>
              <a:ext uri="{FF2B5EF4-FFF2-40B4-BE49-F238E27FC236}">
                <a16:creationId xmlns:a16="http://schemas.microsoft.com/office/drawing/2014/main" id="{F5063A99-3863-9B03-8D2B-A23BBF7DC1D0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6" name="TextBox 21">
            <a:extLst>
              <a:ext uri="{FF2B5EF4-FFF2-40B4-BE49-F238E27FC236}">
                <a16:creationId xmlns:a16="http://schemas.microsoft.com/office/drawing/2014/main" id="{5B8C73E2-F4EB-E97E-E665-9028F2FC8251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7" name="TextBox 5">
            <a:extLst>
              <a:ext uri="{FF2B5EF4-FFF2-40B4-BE49-F238E27FC236}">
                <a16:creationId xmlns:a16="http://schemas.microsoft.com/office/drawing/2014/main" id="{A1DD2CFF-AA50-A4A2-ACCC-53F7A5AD57AA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8" name="Group 27">
            <a:extLst>
              <a:ext uri="{FF2B5EF4-FFF2-40B4-BE49-F238E27FC236}">
                <a16:creationId xmlns:a16="http://schemas.microsoft.com/office/drawing/2014/main" id="{B4D4D679-5D1D-F19F-FDEC-EA748C7EC448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9" name="TextBox 18">
              <a:extLst>
                <a:ext uri="{FF2B5EF4-FFF2-40B4-BE49-F238E27FC236}">
                  <a16:creationId xmlns:a16="http://schemas.microsoft.com/office/drawing/2014/main" id="{F94DC69F-62F2-CB44-E5AA-648F79105D8E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10" name="TextBox 25">
              <a:extLst>
                <a:ext uri="{FF2B5EF4-FFF2-40B4-BE49-F238E27FC236}">
                  <a16:creationId xmlns:a16="http://schemas.microsoft.com/office/drawing/2014/main" id="{86B04F99-03CF-543A-2698-5FCCD6784F2E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11" name="TextBox 10">
              <a:extLst>
                <a:ext uri="{FF2B5EF4-FFF2-40B4-BE49-F238E27FC236}">
                  <a16:creationId xmlns:a16="http://schemas.microsoft.com/office/drawing/2014/main" id="{356BBAB3-39DE-6989-BF7E-FAD0B8406011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12" name="Group 123">
          <a:extLst>
            <a:ext uri="{FF2B5EF4-FFF2-40B4-BE49-F238E27FC236}">
              <a16:creationId xmlns:a16="http://schemas.microsoft.com/office/drawing/2014/main" id="{D5F93F16-CD11-44B5-AA74-B38AE2AE14FA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1015" y="1545032"/>
          <a:ext cx="5401799" cy="3313176"/>
          <a:chOff x="6925307" y="1536160"/>
          <a:chExt cx="5413808" cy="3371620"/>
        </a:xfrm>
      </xdr:grpSpPr>
      <xdr:sp macro="" textlink="">
        <xdr:nvSpPr>
          <xdr:cNvPr id="13" name="Rectangle: Rounded Corners 122">
            <a:extLst>
              <a:ext uri="{FF2B5EF4-FFF2-40B4-BE49-F238E27FC236}">
                <a16:creationId xmlns:a16="http://schemas.microsoft.com/office/drawing/2014/main" id="{737BEE0B-A460-CF89-EA57-FF915D3F6FD3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4" name="TextBox 5">
            <a:extLst>
              <a:ext uri="{FF2B5EF4-FFF2-40B4-BE49-F238E27FC236}">
                <a16:creationId xmlns:a16="http://schemas.microsoft.com/office/drawing/2014/main" id="{8F6EE2B0-3A34-25C7-CF2D-72DD4CC25C26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5" name="TextBox 28">
            <a:extLst>
              <a:ext uri="{FF2B5EF4-FFF2-40B4-BE49-F238E27FC236}">
                <a16:creationId xmlns:a16="http://schemas.microsoft.com/office/drawing/2014/main" id="{C88F5DB9-7A02-7E9F-7AF6-1A5B14168A45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16" name="TextBox 5">
            <a:extLst>
              <a:ext uri="{FF2B5EF4-FFF2-40B4-BE49-F238E27FC236}">
                <a16:creationId xmlns:a16="http://schemas.microsoft.com/office/drawing/2014/main" id="{53A61FF8-8FF3-DBF0-F58D-A6DE7C3006A4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28">
            <a:extLst>
              <a:ext uri="{FF2B5EF4-FFF2-40B4-BE49-F238E27FC236}">
                <a16:creationId xmlns:a16="http://schemas.microsoft.com/office/drawing/2014/main" id="{2CCAEA98-8F6F-E1A1-B995-87AAA107E4EF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18" name="TextBox 28">
            <a:extLst>
              <a:ext uri="{FF2B5EF4-FFF2-40B4-BE49-F238E27FC236}">
                <a16:creationId xmlns:a16="http://schemas.microsoft.com/office/drawing/2014/main" id="{DB25ABD2-324B-7CB5-F40E-63E40B2399EF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19" name="Picture 18">
          <a:extLst>
            <a:ext uri="{FF2B5EF4-FFF2-40B4-BE49-F238E27FC236}">
              <a16:creationId xmlns:a16="http://schemas.microsoft.com/office/drawing/2014/main" id="{8042ABC7-C599-48CF-8973-68C430030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25DF8BB6-1466-4436-8989-B7E6D68D4E19}"/>
            </a:ext>
          </a:extLst>
        </xdr:cNvPr>
        <xdr:cNvSpPr/>
      </xdr:nvSpPr>
      <xdr:spPr>
        <a:xfrm>
          <a:off x="2788321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CDCBE0D9-4EA3-4978-BE3E-0C43A2E3D5BC}"/>
            </a:ext>
          </a:extLst>
        </xdr:cNvPr>
        <xdr:cNvSpPr/>
      </xdr:nvSpPr>
      <xdr:spPr>
        <a:xfrm>
          <a:off x="2950168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22" name="Group 13">
          <a:extLst>
            <a:ext uri="{FF2B5EF4-FFF2-40B4-BE49-F238E27FC236}">
              <a16:creationId xmlns:a16="http://schemas.microsoft.com/office/drawing/2014/main" id="{FACDC6B6-2E64-4A4F-AC63-D48D8D850F9D}"/>
            </a:ext>
          </a:extLst>
        </xdr:cNvPr>
        <xdr:cNvGrpSpPr/>
      </xdr:nvGrpSpPr>
      <xdr:grpSpPr>
        <a:xfrm>
          <a:off x="7990759" y="5423774"/>
          <a:ext cx="5420527" cy="277674"/>
          <a:chOff x="7190500" y="4986830"/>
          <a:chExt cx="5444678" cy="266789"/>
        </a:xfrm>
      </xdr:grpSpPr>
      <xdr:sp macro="" textlink="">
        <xdr:nvSpPr>
          <xdr:cNvPr id="23" name="Rectangle: Rounded Corners 4">
            <a:extLst>
              <a:ext uri="{FF2B5EF4-FFF2-40B4-BE49-F238E27FC236}">
                <a16:creationId xmlns:a16="http://schemas.microsoft.com/office/drawing/2014/main" id="{E6C9C40B-7229-CEDB-8105-F82BE987BD9D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TextBox 5">
            <a:extLst>
              <a:ext uri="{FF2B5EF4-FFF2-40B4-BE49-F238E27FC236}">
                <a16:creationId xmlns:a16="http://schemas.microsoft.com/office/drawing/2014/main" id="{3ADCE3F7-53CE-D265-B195-AE7A3E331C0A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25" name="TextBox 6">
            <a:extLst>
              <a:ext uri="{FF2B5EF4-FFF2-40B4-BE49-F238E27FC236}">
                <a16:creationId xmlns:a16="http://schemas.microsoft.com/office/drawing/2014/main" id="{AE5C44C5-2971-3A4F-2C46-0245E548B588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26" name="TextBox 7">
            <a:extLst>
              <a:ext uri="{FF2B5EF4-FFF2-40B4-BE49-F238E27FC236}">
                <a16:creationId xmlns:a16="http://schemas.microsoft.com/office/drawing/2014/main" id="{F18C1CB9-4CEA-0744-4AFD-68E97F8AA20D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E795677D-237E-0EE0-49FE-1D4E5F7CBACF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28" name="TextBox 9">
            <a:extLst>
              <a:ext uri="{FF2B5EF4-FFF2-40B4-BE49-F238E27FC236}">
                <a16:creationId xmlns:a16="http://schemas.microsoft.com/office/drawing/2014/main" id="{0BA6F089-A7A6-1033-E43F-2ECFFE343E16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29" name="TextBox 10">
            <a:extLst>
              <a:ext uri="{FF2B5EF4-FFF2-40B4-BE49-F238E27FC236}">
                <a16:creationId xmlns:a16="http://schemas.microsoft.com/office/drawing/2014/main" id="{139190BC-B99D-9CE4-FD2B-8B9F1E205F48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0" name="TextBox 11">
            <a:extLst>
              <a:ext uri="{FF2B5EF4-FFF2-40B4-BE49-F238E27FC236}">
                <a16:creationId xmlns:a16="http://schemas.microsoft.com/office/drawing/2014/main" id="{C8BF92CC-DCD7-F86A-3FD0-C3A5632B4E03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1" name="TextBox 12">
            <a:extLst>
              <a:ext uri="{FF2B5EF4-FFF2-40B4-BE49-F238E27FC236}">
                <a16:creationId xmlns:a16="http://schemas.microsoft.com/office/drawing/2014/main" id="{DB0FD5FA-6BA3-A2A7-5A9A-8B498CE0F02F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2" name="Group 45">
          <a:extLst>
            <a:ext uri="{FF2B5EF4-FFF2-40B4-BE49-F238E27FC236}">
              <a16:creationId xmlns:a16="http://schemas.microsoft.com/office/drawing/2014/main" id="{0E3ED043-084B-4C7F-96E6-489A49348419}"/>
            </a:ext>
          </a:extLst>
        </xdr:cNvPr>
        <xdr:cNvGrpSpPr/>
      </xdr:nvGrpSpPr>
      <xdr:grpSpPr>
        <a:xfrm>
          <a:off x="7984806" y="6935868"/>
          <a:ext cx="5420527" cy="276123"/>
          <a:chOff x="7190500" y="4986830"/>
          <a:chExt cx="5444678" cy="266789"/>
        </a:xfrm>
      </xdr:grpSpPr>
      <xdr:sp macro="" textlink="">
        <xdr:nvSpPr>
          <xdr:cNvPr id="33" name="Rectangle: Rounded Corners 46">
            <a:extLst>
              <a:ext uri="{FF2B5EF4-FFF2-40B4-BE49-F238E27FC236}">
                <a16:creationId xmlns:a16="http://schemas.microsoft.com/office/drawing/2014/main" id="{8A9B423D-2A3C-DA93-DC01-4B06B04E18A4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47">
            <a:extLst>
              <a:ext uri="{FF2B5EF4-FFF2-40B4-BE49-F238E27FC236}">
                <a16:creationId xmlns:a16="http://schemas.microsoft.com/office/drawing/2014/main" id="{913C1302-BDDC-1649-4886-51B872DC2346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5" name="TextBox 48">
            <a:extLst>
              <a:ext uri="{FF2B5EF4-FFF2-40B4-BE49-F238E27FC236}">
                <a16:creationId xmlns:a16="http://schemas.microsoft.com/office/drawing/2014/main" id="{BA2D3212-EC79-35FA-99B8-8C6EF26F41C7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6" name="TextBox 49">
            <a:extLst>
              <a:ext uri="{FF2B5EF4-FFF2-40B4-BE49-F238E27FC236}">
                <a16:creationId xmlns:a16="http://schemas.microsoft.com/office/drawing/2014/main" id="{2098E2F3-5250-96C7-A0AB-4DFD860D948C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" name="TextBox 50">
            <a:extLst>
              <a:ext uri="{FF2B5EF4-FFF2-40B4-BE49-F238E27FC236}">
                <a16:creationId xmlns:a16="http://schemas.microsoft.com/office/drawing/2014/main" id="{10EE10DF-B569-D7F9-B21D-F8D271AF6B28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" name="TextBox 51">
            <a:extLst>
              <a:ext uri="{FF2B5EF4-FFF2-40B4-BE49-F238E27FC236}">
                <a16:creationId xmlns:a16="http://schemas.microsoft.com/office/drawing/2014/main" id="{200D3730-187B-5E3D-268C-08ABA196EF50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9" name="TextBox 52">
            <a:extLst>
              <a:ext uri="{FF2B5EF4-FFF2-40B4-BE49-F238E27FC236}">
                <a16:creationId xmlns:a16="http://schemas.microsoft.com/office/drawing/2014/main" id="{42613F3A-A949-EEBE-B5DB-083D1B3DC27A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40" name="TextBox 53">
            <a:extLst>
              <a:ext uri="{FF2B5EF4-FFF2-40B4-BE49-F238E27FC236}">
                <a16:creationId xmlns:a16="http://schemas.microsoft.com/office/drawing/2014/main" id="{A90D8E00-CEB8-271E-977E-59834DD2E863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41" name="TextBox 54">
            <a:extLst>
              <a:ext uri="{FF2B5EF4-FFF2-40B4-BE49-F238E27FC236}">
                <a16:creationId xmlns:a16="http://schemas.microsoft.com/office/drawing/2014/main" id="{1A29A290-2608-781C-7CD7-9C74E5132CFC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42" name="TextBox 55">
          <a:extLst>
            <a:ext uri="{FF2B5EF4-FFF2-40B4-BE49-F238E27FC236}">
              <a16:creationId xmlns:a16="http://schemas.microsoft.com/office/drawing/2014/main" id="{7F6CC69C-C077-4010-8444-57A137B12C3D}"/>
            </a:ext>
          </a:extLst>
        </xdr:cNvPr>
        <xdr:cNvSpPr txBox="1"/>
      </xdr:nvSpPr>
      <xdr:spPr>
        <a:xfrm>
          <a:off x="7879660" y="4927174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'DASH 12U Boys'!AG29">
      <xdr:nvSpPr>
        <xdr:cNvPr id="43" name="TextBox 56">
          <a:extLst>
            <a:ext uri="{FF2B5EF4-FFF2-40B4-BE49-F238E27FC236}">
              <a16:creationId xmlns:a16="http://schemas.microsoft.com/office/drawing/2014/main" id="{97C5E8DB-3370-42C0-98BF-9A438837B3D4}"/>
            </a:ext>
          </a:extLst>
        </xdr:cNvPr>
        <xdr:cNvSpPr txBox="1"/>
      </xdr:nvSpPr>
      <xdr:spPr>
        <a:xfrm>
          <a:off x="532086" y="1642998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12 and Under Boys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87BD5E15-0D0A-4311-BC78-2D86CE6A1568}"/>
            </a:ext>
          </a:extLst>
        </xdr:cNvPr>
        <xdr:cNvSpPr txBox="1"/>
      </xdr:nvSpPr>
      <xdr:spPr>
        <a:xfrm>
          <a:off x="532087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89F85420-9FAE-4A12-AE7A-ABA738963D30}"/>
            </a:ext>
          </a:extLst>
        </xdr:cNvPr>
        <xdr:cNvSpPr txBox="1"/>
      </xdr:nvSpPr>
      <xdr:spPr>
        <a:xfrm>
          <a:off x="4443199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46" name="Picture 2">
          <a:extLst>
            <a:ext uri="{FF2B5EF4-FFF2-40B4-BE49-F238E27FC236}">
              <a16:creationId xmlns:a16="http://schemas.microsoft.com/office/drawing/2014/main" id="{D321FC9B-FE31-4390-AAAF-F167699A9A2A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2551" y="18395879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47" name="Group 23">
          <a:extLst>
            <a:ext uri="{FF2B5EF4-FFF2-40B4-BE49-F238E27FC236}">
              <a16:creationId xmlns:a16="http://schemas.microsoft.com/office/drawing/2014/main" id="{CFBA1F42-253A-4928-BAE4-932F1C7CC757}"/>
            </a:ext>
          </a:extLst>
        </xdr:cNvPr>
        <xdr:cNvGrpSpPr/>
      </xdr:nvGrpSpPr>
      <xdr:grpSpPr>
        <a:xfrm>
          <a:off x="6126033" y="10335816"/>
          <a:ext cx="1765422" cy="1344313"/>
          <a:chOff x="5648325" y="1781175"/>
          <a:chExt cx="1638300" cy="1344313"/>
        </a:xfrm>
      </xdr:grpSpPr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EE3BE46C-9645-3859-3A9D-085D4AF62E01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49" name="Group 22">
            <a:extLst>
              <a:ext uri="{FF2B5EF4-FFF2-40B4-BE49-F238E27FC236}">
                <a16:creationId xmlns:a16="http://schemas.microsoft.com/office/drawing/2014/main" id="{2E4FB89D-59DB-660F-E6C4-473956DA5AD8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0" name="TextBox 6">
              <a:extLst>
                <a:ext uri="{FF2B5EF4-FFF2-40B4-BE49-F238E27FC236}">
                  <a16:creationId xmlns:a16="http://schemas.microsoft.com/office/drawing/2014/main" id="{7701922A-B6A4-9D2A-8618-4BBFC94D5390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1" name="TextBox 7">
              <a:extLst>
                <a:ext uri="{FF2B5EF4-FFF2-40B4-BE49-F238E27FC236}">
                  <a16:creationId xmlns:a16="http://schemas.microsoft.com/office/drawing/2014/main" id="{57B9C623-FBD1-54D2-9ACF-79C6FA4B3F16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52" name="Group 355">
          <a:extLst>
            <a:ext uri="{FF2B5EF4-FFF2-40B4-BE49-F238E27FC236}">
              <a16:creationId xmlns:a16="http://schemas.microsoft.com/office/drawing/2014/main" id="{2BB0DD2A-8DAD-4ECA-8548-A85013B47018}"/>
            </a:ext>
          </a:extLst>
        </xdr:cNvPr>
        <xdr:cNvGrpSpPr/>
      </xdr:nvGrpSpPr>
      <xdr:grpSpPr>
        <a:xfrm>
          <a:off x="10465483" y="9880316"/>
          <a:ext cx="1572135" cy="722200"/>
          <a:chOff x="10077450" y="1323975"/>
          <a:chExt cx="1571625" cy="723900"/>
        </a:xfrm>
      </xdr:grpSpPr>
      <xdr:sp macro="" textlink="">
        <xdr:nvSpPr>
          <xdr:cNvPr id="53" name="TextBox 20">
            <a:extLst>
              <a:ext uri="{FF2B5EF4-FFF2-40B4-BE49-F238E27FC236}">
                <a16:creationId xmlns:a16="http://schemas.microsoft.com/office/drawing/2014/main" id="{0C5BAB28-CD00-8680-4D9C-51D1A209569D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4" name="TextBox 21">
            <a:extLst>
              <a:ext uri="{FF2B5EF4-FFF2-40B4-BE49-F238E27FC236}">
                <a16:creationId xmlns:a16="http://schemas.microsoft.com/office/drawing/2014/main" id="{E1214A6F-AC66-3180-9A5D-2B2E3845C161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55" name="Group 20">
          <a:extLst>
            <a:ext uri="{FF2B5EF4-FFF2-40B4-BE49-F238E27FC236}">
              <a16:creationId xmlns:a16="http://schemas.microsoft.com/office/drawing/2014/main" id="{1FDF0476-50EE-4EFE-9F34-ADCB9F7410E6}"/>
            </a:ext>
          </a:extLst>
        </xdr:cNvPr>
        <xdr:cNvGrpSpPr/>
      </xdr:nvGrpSpPr>
      <xdr:grpSpPr>
        <a:xfrm>
          <a:off x="2161834" y="9880316"/>
          <a:ext cx="1446850" cy="722200"/>
          <a:chOff x="1409700" y="1323975"/>
          <a:chExt cx="1571625" cy="723900"/>
        </a:xfrm>
      </xdr:grpSpPr>
      <xdr:sp macro="" textlink="">
        <xdr:nvSpPr>
          <xdr:cNvPr id="56" name="TextBox 20">
            <a:extLst>
              <a:ext uri="{FF2B5EF4-FFF2-40B4-BE49-F238E27FC236}">
                <a16:creationId xmlns:a16="http://schemas.microsoft.com/office/drawing/2014/main" id="{C03EC9F4-58D9-8DDC-8DB3-8BAB5DA41376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7" name="TextBox 21">
            <a:extLst>
              <a:ext uri="{FF2B5EF4-FFF2-40B4-BE49-F238E27FC236}">
                <a16:creationId xmlns:a16="http://schemas.microsoft.com/office/drawing/2014/main" id="{21AA459B-F787-DD78-263A-F3F4AFC1850D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58" name="TextBox 1">
          <a:extLst>
            <a:ext uri="{FF2B5EF4-FFF2-40B4-BE49-F238E27FC236}">
              <a16:creationId xmlns:a16="http://schemas.microsoft.com/office/drawing/2014/main" id="{AF36BA97-D3F2-4125-85B5-E1B77EA2C093}"/>
            </a:ext>
          </a:extLst>
        </xdr:cNvPr>
        <xdr:cNvSpPr txBox="1"/>
      </xdr:nvSpPr>
      <xdr:spPr>
        <a:xfrm>
          <a:off x="2529167" y="11877114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59" name="TextBox 2">
          <a:extLst>
            <a:ext uri="{FF2B5EF4-FFF2-40B4-BE49-F238E27FC236}">
              <a16:creationId xmlns:a16="http://schemas.microsoft.com/office/drawing/2014/main" id="{CB3CA47C-3A39-4123-9AE3-69FC918BC071}"/>
            </a:ext>
          </a:extLst>
        </xdr:cNvPr>
        <xdr:cNvSpPr txBox="1"/>
      </xdr:nvSpPr>
      <xdr:spPr>
        <a:xfrm>
          <a:off x="2529167" y="13569202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60" name="Rectangle 1">
          <a:extLst>
            <a:ext uri="{FF2B5EF4-FFF2-40B4-BE49-F238E27FC236}">
              <a16:creationId xmlns:a16="http://schemas.microsoft.com/office/drawing/2014/main" id="{275170F6-B339-4E02-900C-50AD17C0139B}"/>
            </a:ext>
          </a:extLst>
        </xdr:cNvPr>
        <xdr:cNvSpPr/>
      </xdr:nvSpPr>
      <xdr:spPr>
        <a:xfrm>
          <a:off x="1548493" y="10790607"/>
          <a:ext cx="2486787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61" name="Rectangle 2">
          <a:extLst>
            <a:ext uri="{FF2B5EF4-FFF2-40B4-BE49-F238E27FC236}">
              <a16:creationId xmlns:a16="http://schemas.microsoft.com/office/drawing/2014/main" id="{2C5F793E-F73B-404D-8246-AC944023C549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3559" y="13453263"/>
          <a:ext cx="2472219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62" name="Rectangle 3">
          <a:extLst>
            <a:ext uri="{FF2B5EF4-FFF2-40B4-BE49-F238E27FC236}">
              <a16:creationId xmlns:a16="http://schemas.microsoft.com/office/drawing/2014/main" id="{53BDB6F6-1E50-47DE-AD94-8A5A58E51401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9621" y="10801813"/>
          <a:ext cx="2671516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63" name="Rectangle 12">
          <a:extLst>
            <a:ext uri="{FF2B5EF4-FFF2-40B4-BE49-F238E27FC236}">
              <a16:creationId xmlns:a16="http://schemas.microsoft.com/office/drawing/2014/main" id="{4B475B4E-6518-4A2B-AE44-546ED84E040F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9621" y="13505931"/>
          <a:ext cx="2719141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64" name="Rectangle 6">
          <a:extLst>
            <a:ext uri="{FF2B5EF4-FFF2-40B4-BE49-F238E27FC236}">
              <a16:creationId xmlns:a16="http://schemas.microsoft.com/office/drawing/2014/main" id="{A9AE8BB2-3F04-4400-9268-3130D6E3FB26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80948" y="12106391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65" name="Rectangle 7">
          <a:extLst>
            <a:ext uri="{FF2B5EF4-FFF2-40B4-BE49-F238E27FC236}">
              <a16:creationId xmlns:a16="http://schemas.microsoft.com/office/drawing/2014/main" id="{F30B6FF4-FB83-464A-9A28-A61ADC57E588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20481" y="12106124"/>
          <a:ext cx="1958522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66" name="Elbow Connector 10">
          <a:extLst>
            <a:ext uri="{FF2B5EF4-FFF2-40B4-BE49-F238E27FC236}">
              <a16:creationId xmlns:a16="http://schemas.microsoft.com/office/drawing/2014/main" id="{2C29A8F1-80AC-41EA-A41F-687BEFEDFE76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60" idx="3"/>
          <a:endCxn id="64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5280" y="11186479"/>
          <a:ext cx="645764" cy="1341357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67" name="Elbow Connector 11">
          <a:extLst>
            <a:ext uri="{FF2B5EF4-FFF2-40B4-BE49-F238E27FC236}">
              <a16:creationId xmlns:a16="http://schemas.microsoft.com/office/drawing/2014/main" id="{D0B77F7F-91CB-49F7-AA9B-783E0FCCBEBF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61" idx="3"/>
          <a:endCxn id="64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5778" y="12527836"/>
          <a:ext cx="635266" cy="1321289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68" name="Elbow Connector 12">
          <a:extLst>
            <a:ext uri="{FF2B5EF4-FFF2-40B4-BE49-F238E27FC236}">
              <a16:creationId xmlns:a16="http://schemas.microsoft.com/office/drawing/2014/main" id="{095604DC-E526-492E-9091-8FA72E275C8C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62" idx="1"/>
          <a:endCxn id="6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9004" y="11196840"/>
          <a:ext cx="720618" cy="131311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69" name="Elbow Connector 13">
          <a:extLst>
            <a:ext uri="{FF2B5EF4-FFF2-40B4-BE49-F238E27FC236}">
              <a16:creationId xmlns:a16="http://schemas.microsoft.com/office/drawing/2014/main" id="{D8D514EF-5271-4BBB-BBDE-76BEB1EB8057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65" idx="3"/>
          <a:endCxn id="63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9003" y="12509954"/>
          <a:ext cx="720618" cy="1390168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70" name="TextBox 1">
          <a:extLst>
            <a:ext uri="{FF2B5EF4-FFF2-40B4-BE49-F238E27FC236}">
              <a16:creationId xmlns:a16="http://schemas.microsoft.com/office/drawing/2014/main" id="{A903632D-F035-431A-84B3-237E869C8577}"/>
            </a:ext>
          </a:extLst>
        </xdr:cNvPr>
        <xdr:cNvSpPr txBox="1"/>
      </xdr:nvSpPr>
      <xdr:spPr>
        <a:xfrm>
          <a:off x="3455215" y="16253601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71" name="TextBox 2">
          <a:extLst>
            <a:ext uri="{FF2B5EF4-FFF2-40B4-BE49-F238E27FC236}">
              <a16:creationId xmlns:a16="http://schemas.microsoft.com/office/drawing/2014/main" id="{363F3670-BF59-4B46-8F98-3F190ECCBF1B}"/>
            </a:ext>
          </a:extLst>
        </xdr:cNvPr>
        <xdr:cNvSpPr txBox="1"/>
      </xdr:nvSpPr>
      <xdr:spPr>
        <a:xfrm>
          <a:off x="3455215" y="1793065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'DASH 12U Boys'!AG29">
      <xdr:nvSpPr>
        <xdr:cNvPr id="72" name="TextBox 386">
          <a:extLst>
            <a:ext uri="{FF2B5EF4-FFF2-40B4-BE49-F238E27FC236}">
              <a16:creationId xmlns:a16="http://schemas.microsoft.com/office/drawing/2014/main" id="{9BE326AD-42BA-4E45-98A8-C9F034AB94CB}"/>
            </a:ext>
          </a:extLst>
        </xdr:cNvPr>
        <xdr:cNvSpPr txBox="1"/>
      </xdr:nvSpPr>
      <xdr:spPr>
        <a:xfrm>
          <a:off x="5395279" y="9046644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3" name="Group 23">
          <a:extLst>
            <a:ext uri="{FF2B5EF4-FFF2-40B4-BE49-F238E27FC236}">
              <a16:creationId xmlns:a16="http://schemas.microsoft.com/office/drawing/2014/main" id="{8EB69C3D-87D2-4B57-9A83-B9A8E5EB0D80}"/>
            </a:ext>
          </a:extLst>
        </xdr:cNvPr>
        <xdr:cNvGrpSpPr/>
      </xdr:nvGrpSpPr>
      <xdr:grpSpPr>
        <a:xfrm>
          <a:off x="5317796" y="15234387"/>
          <a:ext cx="3429048" cy="1281732"/>
          <a:chOff x="4899368" y="1781175"/>
          <a:chExt cx="3183847" cy="1281732"/>
        </a:xfrm>
      </xdr:grpSpPr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BE743CC7-382D-716B-F332-4C3873A61CB6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5" name="Group 22">
            <a:extLst>
              <a:ext uri="{FF2B5EF4-FFF2-40B4-BE49-F238E27FC236}">
                <a16:creationId xmlns:a16="http://schemas.microsoft.com/office/drawing/2014/main" id="{A27FC6AC-69A1-4AAE-D1C1-E021963A831F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6" name="TextBox 6">
              <a:extLst>
                <a:ext uri="{FF2B5EF4-FFF2-40B4-BE49-F238E27FC236}">
                  <a16:creationId xmlns:a16="http://schemas.microsoft.com/office/drawing/2014/main" id="{1E414DE8-E27D-291F-2304-B1EF52CE0EEB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" name="TextBox 7">
              <a:extLst>
                <a:ext uri="{FF2B5EF4-FFF2-40B4-BE49-F238E27FC236}">
                  <a16:creationId xmlns:a16="http://schemas.microsoft.com/office/drawing/2014/main" id="{345B3B27-A749-4ACC-3ADC-A2BC9D7148F8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8" name="Rectangle 6">
          <a:extLst>
            <a:ext uri="{FF2B5EF4-FFF2-40B4-BE49-F238E27FC236}">
              <a16:creationId xmlns:a16="http://schemas.microsoft.com/office/drawing/2014/main" id="{0E1CC762-0EDF-425A-86E2-61A198738075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83621" y="17004962"/>
          <a:ext cx="2285729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" name="Rectangle 7">
          <a:extLst>
            <a:ext uri="{FF2B5EF4-FFF2-40B4-BE49-F238E27FC236}">
              <a16:creationId xmlns:a16="http://schemas.microsoft.com/office/drawing/2014/main" id="{B02CBDE7-5468-435B-95B1-C47591490F78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501481" y="17004695"/>
          <a:ext cx="1955801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'DASH 12U Boys'!AG29">
      <xdr:nvSpPr>
        <xdr:cNvPr id="80" name="TextBox 400">
          <a:extLst>
            <a:ext uri="{FF2B5EF4-FFF2-40B4-BE49-F238E27FC236}">
              <a16:creationId xmlns:a16="http://schemas.microsoft.com/office/drawing/2014/main" id="{C0C21E6F-7049-47FB-B125-65826CE590F7}"/>
            </a:ext>
          </a:extLst>
        </xdr:cNvPr>
        <xdr:cNvSpPr txBox="1"/>
      </xdr:nvSpPr>
      <xdr:spPr>
        <a:xfrm>
          <a:off x="6373586" y="17206848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81" name="Group 15">
          <a:extLst>
            <a:ext uri="{FF2B5EF4-FFF2-40B4-BE49-F238E27FC236}">
              <a16:creationId xmlns:a16="http://schemas.microsoft.com/office/drawing/2014/main" id="{7FBBD2AE-3D89-4C6F-BE24-5BB6352867F8}"/>
            </a:ext>
          </a:extLst>
        </xdr:cNvPr>
        <xdr:cNvGrpSpPr/>
      </xdr:nvGrpSpPr>
      <xdr:grpSpPr>
        <a:xfrm>
          <a:off x="0" y="6415466"/>
          <a:ext cx="295024" cy="1577982"/>
          <a:chOff x="109580" y="6266638"/>
          <a:chExt cx="295024" cy="1577982"/>
        </a:xfrm>
      </xdr:grpSpPr>
      <xdr:sp macro="" textlink="">
        <xdr:nvSpPr>
          <xdr:cNvPr id="82" name="Rectangle: Rounded Corners 6">
            <a:extLst>
              <a:ext uri="{FF2B5EF4-FFF2-40B4-BE49-F238E27FC236}">
                <a16:creationId xmlns:a16="http://schemas.microsoft.com/office/drawing/2014/main" id="{D83FE201-6B97-917E-BB2E-60C38CE58029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83" name="Graphic 14">
            <a:extLst>
              <a:ext uri="{FF2B5EF4-FFF2-40B4-BE49-F238E27FC236}">
                <a16:creationId xmlns:a16="http://schemas.microsoft.com/office/drawing/2014/main" id="{0A1CDD32-1603-96C6-2F48-C483F36408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84" name="Group 27">
          <a:extLst>
            <a:ext uri="{FF2B5EF4-FFF2-40B4-BE49-F238E27FC236}">
              <a16:creationId xmlns:a16="http://schemas.microsoft.com/office/drawing/2014/main" id="{2B566EBD-050D-486A-B508-187A1D56CC0F}"/>
            </a:ext>
          </a:extLst>
        </xdr:cNvPr>
        <xdr:cNvGrpSpPr/>
      </xdr:nvGrpSpPr>
      <xdr:grpSpPr>
        <a:xfrm>
          <a:off x="0" y="12465844"/>
          <a:ext cx="295024" cy="1808151"/>
          <a:chOff x="109580" y="6036469"/>
          <a:chExt cx="295024" cy="1808151"/>
        </a:xfrm>
      </xdr:grpSpPr>
      <xdr:sp macro="" textlink="">
        <xdr:nvSpPr>
          <xdr:cNvPr id="85" name="Rectangle: Rounded Corners 28">
            <a:extLst>
              <a:ext uri="{FF2B5EF4-FFF2-40B4-BE49-F238E27FC236}">
                <a16:creationId xmlns:a16="http://schemas.microsoft.com/office/drawing/2014/main" id="{49E1C54C-EEE2-F3E7-6B8D-A1C67BFF530A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86" name="Graphic 29">
            <a:extLst>
              <a:ext uri="{FF2B5EF4-FFF2-40B4-BE49-F238E27FC236}">
                <a16:creationId xmlns:a16="http://schemas.microsoft.com/office/drawing/2014/main" id="{C1A6D156-B45B-2B99-3F71-96FE735F9A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2" name="Group 154">
          <a:extLst>
            <a:ext uri="{FF2B5EF4-FFF2-40B4-BE49-F238E27FC236}">
              <a16:creationId xmlns:a16="http://schemas.microsoft.com/office/drawing/2014/main" id="{2A86EBFB-B096-4C6D-9125-D32A11B81373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7892" y="1542599"/>
          <a:ext cx="5402357" cy="3310949"/>
          <a:chOff x="6935947" y="1539877"/>
          <a:chExt cx="5407446" cy="3368190"/>
        </a:xfrm>
      </xdr:grpSpPr>
      <xdr:sp macro="" textlink="">
        <xdr:nvSpPr>
          <xdr:cNvPr id="3" name="Rectangle: Rounded Corners 125">
            <a:extLst>
              <a:ext uri="{FF2B5EF4-FFF2-40B4-BE49-F238E27FC236}">
                <a16:creationId xmlns:a16="http://schemas.microsoft.com/office/drawing/2014/main" id="{61FEE576-6BB6-F677-6E3E-0E90D6ADEC00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4" name="TextBox 5">
            <a:extLst>
              <a:ext uri="{FF2B5EF4-FFF2-40B4-BE49-F238E27FC236}">
                <a16:creationId xmlns:a16="http://schemas.microsoft.com/office/drawing/2014/main" id="{56D6B60A-698B-7DAA-7464-4A8A6E3844ED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" name="TextBox 20">
            <a:extLst>
              <a:ext uri="{FF2B5EF4-FFF2-40B4-BE49-F238E27FC236}">
                <a16:creationId xmlns:a16="http://schemas.microsoft.com/office/drawing/2014/main" id="{B0103B73-CAA5-AFF4-F617-84DD5767086A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6" name="TextBox 21">
            <a:extLst>
              <a:ext uri="{FF2B5EF4-FFF2-40B4-BE49-F238E27FC236}">
                <a16:creationId xmlns:a16="http://schemas.microsoft.com/office/drawing/2014/main" id="{65AF5B7A-4A38-C070-E719-36FC64EB4248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7" name="TextBox 5">
            <a:extLst>
              <a:ext uri="{FF2B5EF4-FFF2-40B4-BE49-F238E27FC236}">
                <a16:creationId xmlns:a16="http://schemas.microsoft.com/office/drawing/2014/main" id="{8E97CB06-D49F-190D-7B09-3E6C0DA976FB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8" name="Group 27">
            <a:extLst>
              <a:ext uri="{FF2B5EF4-FFF2-40B4-BE49-F238E27FC236}">
                <a16:creationId xmlns:a16="http://schemas.microsoft.com/office/drawing/2014/main" id="{BABD1504-F747-144C-8D37-39F8D3ECD2FA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9" name="TextBox 18">
              <a:extLst>
                <a:ext uri="{FF2B5EF4-FFF2-40B4-BE49-F238E27FC236}">
                  <a16:creationId xmlns:a16="http://schemas.microsoft.com/office/drawing/2014/main" id="{A03634D3-701D-315C-E6EB-BCCF0FD2E8F9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10" name="TextBox 25">
              <a:extLst>
                <a:ext uri="{FF2B5EF4-FFF2-40B4-BE49-F238E27FC236}">
                  <a16:creationId xmlns:a16="http://schemas.microsoft.com/office/drawing/2014/main" id="{2A2F921A-6DDE-3591-3AC5-75DB22059D62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11" name="TextBox 10">
              <a:extLst>
                <a:ext uri="{FF2B5EF4-FFF2-40B4-BE49-F238E27FC236}">
                  <a16:creationId xmlns:a16="http://schemas.microsoft.com/office/drawing/2014/main" id="{C8AD2BD6-56DA-CB66-54F9-8197457F60ED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12" name="Group 123">
          <a:extLst>
            <a:ext uri="{FF2B5EF4-FFF2-40B4-BE49-F238E27FC236}">
              <a16:creationId xmlns:a16="http://schemas.microsoft.com/office/drawing/2014/main" id="{36D82B4A-5FD8-41D2-90B5-83FE3E56DBB9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1015" y="1545032"/>
          <a:ext cx="5401799" cy="3313176"/>
          <a:chOff x="6925307" y="1536160"/>
          <a:chExt cx="5413808" cy="3371620"/>
        </a:xfrm>
      </xdr:grpSpPr>
      <xdr:sp macro="" textlink="">
        <xdr:nvSpPr>
          <xdr:cNvPr id="13" name="Rectangle: Rounded Corners 122">
            <a:extLst>
              <a:ext uri="{FF2B5EF4-FFF2-40B4-BE49-F238E27FC236}">
                <a16:creationId xmlns:a16="http://schemas.microsoft.com/office/drawing/2014/main" id="{32FED268-0226-D08F-A231-5781250040F6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4" name="TextBox 5">
            <a:extLst>
              <a:ext uri="{FF2B5EF4-FFF2-40B4-BE49-F238E27FC236}">
                <a16:creationId xmlns:a16="http://schemas.microsoft.com/office/drawing/2014/main" id="{F7F927C1-35C5-D06F-9FA0-1757EBFBD38D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5" name="TextBox 28">
            <a:extLst>
              <a:ext uri="{FF2B5EF4-FFF2-40B4-BE49-F238E27FC236}">
                <a16:creationId xmlns:a16="http://schemas.microsoft.com/office/drawing/2014/main" id="{D6042B65-B86C-BF28-063D-771A071CB8A8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16" name="TextBox 5">
            <a:extLst>
              <a:ext uri="{FF2B5EF4-FFF2-40B4-BE49-F238E27FC236}">
                <a16:creationId xmlns:a16="http://schemas.microsoft.com/office/drawing/2014/main" id="{DF2C6C51-3EAF-23FA-ADDB-A1E5772FFBEA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28">
            <a:extLst>
              <a:ext uri="{FF2B5EF4-FFF2-40B4-BE49-F238E27FC236}">
                <a16:creationId xmlns:a16="http://schemas.microsoft.com/office/drawing/2014/main" id="{757B66E9-E141-24B1-CB61-08223A602E69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18" name="TextBox 28">
            <a:extLst>
              <a:ext uri="{FF2B5EF4-FFF2-40B4-BE49-F238E27FC236}">
                <a16:creationId xmlns:a16="http://schemas.microsoft.com/office/drawing/2014/main" id="{D2D82FA7-54DF-06FE-D7B8-0F6072919D1F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19" name="Picture 18">
          <a:extLst>
            <a:ext uri="{FF2B5EF4-FFF2-40B4-BE49-F238E27FC236}">
              <a16:creationId xmlns:a16="http://schemas.microsoft.com/office/drawing/2014/main" id="{110C23EA-889F-4A8A-A4F7-F0FD88A74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46FFC71C-5744-41DE-A204-196AD42798F0}"/>
            </a:ext>
          </a:extLst>
        </xdr:cNvPr>
        <xdr:cNvSpPr/>
      </xdr:nvSpPr>
      <xdr:spPr>
        <a:xfrm>
          <a:off x="2788321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D36F0CF-980B-4463-9002-E8131AD170E4}"/>
            </a:ext>
          </a:extLst>
        </xdr:cNvPr>
        <xdr:cNvSpPr/>
      </xdr:nvSpPr>
      <xdr:spPr>
        <a:xfrm>
          <a:off x="2950168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22" name="Group 13">
          <a:extLst>
            <a:ext uri="{FF2B5EF4-FFF2-40B4-BE49-F238E27FC236}">
              <a16:creationId xmlns:a16="http://schemas.microsoft.com/office/drawing/2014/main" id="{E542B85F-E838-415B-B949-F2E75022AA74}"/>
            </a:ext>
          </a:extLst>
        </xdr:cNvPr>
        <xdr:cNvGrpSpPr/>
      </xdr:nvGrpSpPr>
      <xdr:grpSpPr>
        <a:xfrm>
          <a:off x="7990759" y="5423774"/>
          <a:ext cx="5420527" cy="277674"/>
          <a:chOff x="7190500" y="4986830"/>
          <a:chExt cx="5444678" cy="266789"/>
        </a:xfrm>
      </xdr:grpSpPr>
      <xdr:sp macro="" textlink="">
        <xdr:nvSpPr>
          <xdr:cNvPr id="23" name="Rectangle: Rounded Corners 4">
            <a:extLst>
              <a:ext uri="{FF2B5EF4-FFF2-40B4-BE49-F238E27FC236}">
                <a16:creationId xmlns:a16="http://schemas.microsoft.com/office/drawing/2014/main" id="{32BD511B-1421-13A3-EC11-20B91CB8736F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TextBox 5">
            <a:extLst>
              <a:ext uri="{FF2B5EF4-FFF2-40B4-BE49-F238E27FC236}">
                <a16:creationId xmlns:a16="http://schemas.microsoft.com/office/drawing/2014/main" id="{C4715194-A898-74FE-F6E4-9BF9DAF46969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25" name="TextBox 6">
            <a:extLst>
              <a:ext uri="{FF2B5EF4-FFF2-40B4-BE49-F238E27FC236}">
                <a16:creationId xmlns:a16="http://schemas.microsoft.com/office/drawing/2014/main" id="{F125F74E-B981-6557-B0E4-ADF649292AC5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26" name="TextBox 7">
            <a:extLst>
              <a:ext uri="{FF2B5EF4-FFF2-40B4-BE49-F238E27FC236}">
                <a16:creationId xmlns:a16="http://schemas.microsoft.com/office/drawing/2014/main" id="{5E307987-D229-E7F9-F137-6DF900247A6C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5AFB78EE-D967-D490-46F6-2BC7A222A58D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28" name="TextBox 9">
            <a:extLst>
              <a:ext uri="{FF2B5EF4-FFF2-40B4-BE49-F238E27FC236}">
                <a16:creationId xmlns:a16="http://schemas.microsoft.com/office/drawing/2014/main" id="{47B9BA2B-BAC6-A57C-5CB5-7C34005CC5D3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29" name="TextBox 10">
            <a:extLst>
              <a:ext uri="{FF2B5EF4-FFF2-40B4-BE49-F238E27FC236}">
                <a16:creationId xmlns:a16="http://schemas.microsoft.com/office/drawing/2014/main" id="{003434E5-0B31-B6C7-C87B-B3384E04827D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0" name="TextBox 11">
            <a:extLst>
              <a:ext uri="{FF2B5EF4-FFF2-40B4-BE49-F238E27FC236}">
                <a16:creationId xmlns:a16="http://schemas.microsoft.com/office/drawing/2014/main" id="{74B40754-8DF3-5395-49B3-E546AB3C1EA5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1" name="TextBox 12">
            <a:extLst>
              <a:ext uri="{FF2B5EF4-FFF2-40B4-BE49-F238E27FC236}">
                <a16:creationId xmlns:a16="http://schemas.microsoft.com/office/drawing/2014/main" id="{8A450994-E472-17FF-E0F1-BB55D79D41A0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2" name="Group 45">
          <a:extLst>
            <a:ext uri="{FF2B5EF4-FFF2-40B4-BE49-F238E27FC236}">
              <a16:creationId xmlns:a16="http://schemas.microsoft.com/office/drawing/2014/main" id="{47EAAF6C-FA6C-4BF5-9F6B-0924F77207FB}"/>
            </a:ext>
          </a:extLst>
        </xdr:cNvPr>
        <xdr:cNvGrpSpPr/>
      </xdr:nvGrpSpPr>
      <xdr:grpSpPr>
        <a:xfrm>
          <a:off x="7984806" y="6935868"/>
          <a:ext cx="5420527" cy="276123"/>
          <a:chOff x="7190500" y="4986830"/>
          <a:chExt cx="5444678" cy="266789"/>
        </a:xfrm>
      </xdr:grpSpPr>
      <xdr:sp macro="" textlink="">
        <xdr:nvSpPr>
          <xdr:cNvPr id="33" name="Rectangle: Rounded Corners 46">
            <a:extLst>
              <a:ext uri="{FF2B5EF4-FFF2-40B4-BE49-F238E27FC236}">
                <a16:creationId xmlns:a16="http://schemas.microsoft.com/office/drawing/2014/main" id="{34047C66-5198-AA97-CBD0-30A2DCCDC51F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47">
            <a:extLst>
              <a:ext uri="{FF2B5EF4-FFF2-40B4-BE49-F238E27FC236}">
                <a16:creationId xmlns:a16="http://schemas.microsoft.com/office/drawing/2014/main" id="{37106FDB-D604-1949-3597-DD0885018C74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5" name="TextBox 48">
            <a:extLst>
              <a:ext uri="{FF2B5EF4-FFF2-40B4-BE49-F238E27FC236}">
                <a16:creationId xmlns:a16="http://schemas.microsoft.com/office/drawing/2014/main" id="{BA5A63C2-F988-3FC8-CEAC-64F6182CAF38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6" name="TextBox 49">
            <a:extLst>
              <a:ext uri="{FF2B5EF4-FFF2-40B4-BE49-F238E27FC236}">
                <a16:creationId xmlns:a16="http://schemas.microsoft.com/office/drawing/2014/main" id="{DDF51070-C64B-AE68-BB88-3C215640B16D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" name="TextBox 50">
            <a:extLst>
              <a:ext uri="{FF2B5EF4-FFF2-40B4-BE49-F238E27FC236}">
                <a16:creationId xmlns:a16="http://schemas.microsoft.com/office/drawing/2014/main" id="{A765DBFE-D490-AAC1-AE6D-53FC021465B9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" name="TextBox 51">
            <a:extLst>
              <a:ext uri="{FF2B5EF4-FFF2-40B4-BE49-F238E27FC236}">
                <a16:creationId xmlns:a16="http://schemas.microsoft.com/office/drawing/2014/main" id="{EF1AF85D-E145-566C-2D99-17B23B49CAFE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9" name="TextBox 52">
            <a:extLst>
              <a:ext uri="{FF2B5EF4-FFF2-40B4-BE49-F238E27FC236}">
                <a16:creationId xmlns:a16="http://schemas.microsoft.com/office/drawing/2014/main" id="{324A20F0-7CA6-36F7-4C93-E5B1B7A8EA8D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40" name="TextBox 53">
            <a:extLst>
              <a:ext uri="{FF2B5EF4-FFF2-40B4-BE49-F238E27FC236}">
                <a16:creationId xmlns:a16="http://schemas.microsoft.com/office/drawing/2014/main" id="{49DDD605-A353-D712-D3D5-4BCA9746C7C1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41" name="TextBox 54">
            <a:extLst>
              <a:ext uri="{FF2B5EF4-FFF2-40B4-BE49-F238E27FC236}">
                <a16:creationId xmlns:a16="http://schemas.microsoft.com/office/drawing/2014/main" id="{B0DFB6F3-C215-39D4-0442-E8E79BC97007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42" name="TextBox 55">
          <a:extLst>
            <a:ext uri="{FF2B5EF4-FFF2-40B4-BE49-F238E27FC236}">
              <a16:creationId xmlns:a16="http://schemas.microsoft.com/office/drawing/2014/main" id="{B4FAAB52-978F-477A-9279-98F5EF3799B8}"/>
            </a:ext>
          </a:extLst>
        </xdr:cNvPr>
        <xdr:cNvSpPr txBox="1"/>
      </xdr:nvSpPr>
      <xdr:spPr>
        <a:xfrm>
          <a:off x="7879660" y="4927174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'DASH 12U Girls'!AG29">
      <xdr:nvSpPr>
        <xdr:cNvPr id="43" name="TextBox 56">
          <a:extLst>
            <a:ext uri="{FF2B5EF4-FFF2-40B4-BE49-F238E27FC236}">
              <a16:creationId xmlns:a16="http://schemas.microsoft.com/office/drawing/2014/main" id="{FA7A968F-9C2D-4D98-B7D2-93580E776D9C}"/>
            </a:ext>
          </a:extLst>
        </xdr:cNvPr>
        <xdr:cNvSpPr txBox="1"/>
      </xdr:nvSpPr>
      <xdr:spPr>
        <a:xfrm>
          <a:off x="532086" y="1642998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12 and Under Girls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877D3EFF-CE41-450C-A67D-332B62544C34}"/>
            </a:ext>
          </a:extLst>
        </xdr:cNvPr>
        <xdr:cNvSpPr txBox="1"/>
      </xdr:nvSpPr>
      <xdr:spPr>
        <a:xfrm>
          <a:off x="532087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0C76A87-F49F-4350-B6C8-FFBDCB4AF55D}"/>
            </a:ext>
          </a:extLst>
        </xdr:cNvPr>
        <xdr:cNvSpPr txBox="1"/>
      </xdr:nvSpPr>
      <xdr:spPr>
        <a:xfrm>
          <a:off x="4443199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46" name="Picture 2">
          <a:extLst>
            <a:ext uri="{FF2B5EF4-FFF2-40B4-BE49-F238E27FC236}">
              <a16:creationId xmlns:a16="http://schemas.microsoft.com/office/drawing/2014/main" id="{E9F90893-92F4-465E-AE92-0F377639849C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2551" y="18395879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47" name="Group 23">
          <a:extLst>
            <a:ext uri="{FF2B5EF4-FFF2-40B4-BE49-F238E27FC236}">
              <a16:creationId xmlns:a16="http://schemas.microsoft.com/office/drawing/2014/main" id="{1365407D-BB83-4066-910F-CFC663666795}"/>
            </a:ext>
          </a:extLst>
        </xdr:cNvPr>
        <xdr:cNvGrpSpPr/>
      </xdr:nvGrpSpPr>
      <xdr:grpSpPr>
        <a:xfrm>
          <a:off x="6126033" y="10335816"/>
          <a:ext cx="1765422" cy="1344313"/>
          <a:chOff x="5648325" y="1781175"/>
          <a:chExt cx="1638300" cy="1344313"/>
        </a:xfrm>
      </xdr:grpSpPr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81FF1E88-B2EC-DA77-F6B9-847FD09C39C4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49" name="Group 22">
            <a:extLst>
              <a:ext uri="{FF2B5EF4-FFF2-40B4-BE49-F238E27FC236}">
                <a16:creationId xmlns:a16="http://schemas.microsoft.com/office/drawing/2014/main" id="{AB145B5D-EBC3-A454-D64C-491DFA5E0E88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0" name="TextBox 6">
              <a:extLst>
                <a:ext uri="{FF2B5EF4-FFF2-40B4-BE49-F238E27FC236}">
                  <a16:creationId xmlns:a16="http://schemas.microsoft.com/office/drawing/2014/main" id="{F8C35B28-60A6-EC82-56D2-A4035EF12FC6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1" name="TextBox 7">
              <a:extLst>
                <a:ext uri="{FF2B5EF4-FFF2-40B4-BE49-F238E27FC236}">
                  <a16:creationId xmlns:a16="http://schemas.microsoft.com/office/drawing/2014/main" id="{8712633C-6391-BCE8-335C-4198FF6FD10F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52" name="Group 355">
          <a:extLst>
            <a:ext uri="{FF2B5EF4-FFF2-40B4-BE49-F238E27FC236}">
              <a16:creationId xmlns:a16="http://schemas.microsoft.com/office/drawing/2014/main" id="{165B7D25-8A9F-4B3F-ABD9-4A8C76A2BD5F}"/>
            </a:ext>
          </a:extLst>
        </xdr:cNvPr>
        <xdr:cNvGrpSpPr/>
      </xdr:nvGrpSpPr>
      <xdr:grpSpPr>
        <a:xfrm>
          <a:off x="10465483" y="9880316"/>
          <a:ext cx="1572135" cy="722200"/>
          <a:chOff x="10077450" y="1323975"/>
          <a:chExt cx="1571625" cy="723900"/>
        </a:xfrm>
      </xdr:grpSpPr>
      <xdr:sp macro="" textlink="">
        <xdr:nvSpPr>
          <xdr:cNvPr id="53" name="TextBox 20">
            <a:extLst>
              <a:ext uri="{FF2B5EF4-FFF2-40B4-BE49-F238E27FC236}">
                <a16:creationId xmlns:a16="http://schemas.microsoft.com/office/drawing/2014/main" id="{14E41A37-ADE3-1CE8-6D85-2EC6C61937A5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4" name="TextBox 21">
            <a:extLst>
              <a:ext uri="{FF2B5EF4-FFF2-40B4-BE49-F238E27FC236}">
                <a16:creationId xmlns:a16="http://schemas.microsoft.com/office/drawing/2014/main" id="{D036359D-6480-C9C6-F84E-C1EF14B200CD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55" name="Group 20">
          <a:extLst>
            <a:ext uri="{FF2B5EF4-FFF2-40B4-BE49-F238E27FC236}">
              <a16:creationId xmlns:a16="http://schemas.microsoft.com/office/drawing/2014/main" id="{A19B7326-0BB2-4100-BE1D-83190A7D4F01}"/>
            </a:ext>
          </a:extLst>
        </xdr:cNvPr>
        <xdr:cNvGrpSpPr/>
      </xdr:nvGrpSpPr>
      <xdr:grpSpPr>
        <a:xfrm>
          <a:off x="2161834" y="9880316"/>
          <a:ext cx="1446850" cy="722200"/>
          <a:chOff x="1409700" y="1323975"/>
          <a:chExt cx="1571625" cy="723900"/>
        </a:xfrm>
      </xdr:grpSpPr>
      <xdr:sp macro="" textlink="">
        <xdr:nvSpPr>
          <xdr:cNvPr id="56" name="TextBox 20">
            <a:extLst>
              <a:ext uri="{FF2B5EF4-FFF2-40B4-BE49-F238E27FC236}">
                <a16:creationId xmlns:a16="http://schemas.microsoft.com/office/drawing/2014/main" id="{04EF7F08-B694-23D5-0E97-AF390F2418C4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7" name="TextBox 21">
            <a:extLst>
              <a:ext uri="{FF2B5EF4-FFF2-40B4-BE49-F238E27FC236}">
                <a16:creationId xmlns:a16="http://schemas.microsoft.com/office/drawing/2014/main" id="{E406F5DD-D34B-CAB8-E173-0C4C011E2466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58" name="TextBox 1">
          <a:extLst>
            <a:ext uri="{FF2B5EF4-FFF2-40B4-BE49-F238E27FC236}">
              <a16:creationId xmlns:a16="http://schemas.microsoft.com/office/drawing/2014/main" id="{10FB1DF9-8E96-4479-B984-A4E7A9E443D8}"/>
            </a:ext>
          </a:extLst>
        </xdr:cNvPr>
        <xdr:cNvSpPr txBox="1"/>
      </xdr:nvSpPr>
      <xdr:spPr>
        <a:xfrm>
          <a:off x="2529167" y="11877114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59" name="TextBox 2">
          <a:extLst>
            <a:ext uri="{FF2B5EF4-FFF2-40B4-BE49-F238E27FC236}">
              <a16:creationId xmlns:a16="http://schemas.microsoft.com/office/drawing/2014/main" id="{E4C7C507-BA24-4051-AF6E-8B4B2C564F6F}"/>
            </a:ext>
          </a:extLst>
        </xdr:cNvPr>
        <xdr:cNvSpPr txBox="1"/>
      </xdr:nvSpPr>
      <xdr:spPr>
        <a:xfrm>
          <a:off x="2529167" y="13569202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60" name="Rectangle 1">
          <a:extLst>
            <a:ext uri="{FF2B5EF4-FFF2-40B4-BE49-F238E27FC236}">
              <a16:creationId xmlns:a16="http://schemas.microsoft.com/office/drawing/2014/main" id="{538E8053-26A8-4CB2-A9EA-667D69BA20D9}"/>
            </a:ext>
          </a:extLst>
        </xdr:cNvPr>
        <xdr:cNvSpPr/>
      </xdr:nvSpPr>
      <xdr:spPr>
        <a:xfrm>
          <a:off x="1548493" y="10790607"/>
          <a:ext cx="2486787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61" name="Rectangle 2">
          <a:extLst>
            <a:ext uri="{FF2B5EF4-FFF2-40B4-BE49-F238E27FC236}">
              <a16:creationId xmlns:a16="http://schemas.microsoft.com/office/drawing/2014/main" id="{D2638BDB-8C0C-4B5F-A4FE-832E5FC385B3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3559" y="13453263"/>
          <a:ext cx="2472219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62" name="Rectangle 3">
          <a:extLst>
            <a:ext uri="{FF2B5EF4-FFF2-40B4-BE49-F238E27FC236}">
              <a16:creationId xmlns:a16="http://schemas.microsoft.com/office/drawing/2014/main" id="{9830AC73-145D-4A71-A2F9-D32A015C759D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9621" y="10801813"/>
          <a:ext cx="2671516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63" name="Rectangle 12">
          <a:extLst>
            <a:ext uri="{FF2B5EF4-FFF2-40B4-BE49-F238E27FC236}">
              <a16:creationId xmlns:a16="http://schemas.microsoft.com/office/drawing/2014/main" id="{48DC2A14-9DAD-4A89-8156-4BA0094C3FD4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9621" y="13505931"/>
          <a:ext cx="2719141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64" name="Rectangle 6">
          <a:extLst>
            <a:ext uri="{FF2B5EF4-FFF2-40B4-BE49-F238E27FC236}">
              <a16:creationId xmlns:a16="http://schemas.microsoft.com/office/drawing/2014/main" id="{A6E58CA1-9F10-46CD-979E-50A8FCBC0739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80948" y="12106391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65" name="Rectangle 7">
          <a:extLst>
            <a:ext uri="{FF2B5EF4-FFF2-40B4-BE49-F238E27FC236}">
              <a16:creationId xmlns:a16="http://schemas.microsoft.com/office/drawing/2014/main" id="{419A4135-F80D-4BA2-B07F-2791AF14114B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20481" y="12106124"/>
          <a:ext cx="1958522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66" name="Elbow Connector 10">
          <a:extLst>
            <a:ext uri="{FF2B5EF4-FFF2-40B4-BE49-F238E27FC236}">
              <a16:creationId xmlns:a16="http://schemas.microsoft.com/office/drawing/2014/main" id="{5E13B2A5-DE48-4246-A7FA-FDF7ADC5A377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60" idx="3"/>
          <a:endCxn id="64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5280" y="11186479"/>
          <a:ext cx="645764" cy="1341357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67" name="Elbow Connector 11">
          <a:extLst>
            <a:ext uri="{FF2B5EF4-FFF2-40B4-BE49-F238E27FC236}">
              <a16:creationId xmlns:a16="http://schemas.microsoft.com/office/drawing/2014/main" id="{626CBD76-0894-4C77-B17A-1DE3E922917C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61" idx="3"/>
          <a:endCxn id="64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5778" y="12527836"/>
          <a:ext cx="635266" cy="1321289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68" name="Elbow Connector 12">
          <a:extLst>
            <a:ext uri="{FF2B5EF4-FFF2-40B4-BE49-F238E27FC236}">
              <a16:creationId xmlns:a16="http://schemas.microsoft.com/office/drawing/2014/main" id="{974D4324-2445-4818-8E0F-333A3720C663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62" idx="1"/>
          <a:endCxn id="6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9004" y="11196840"/>
          <a:ext cx="720618" cy="131311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69" name="Elbow Connector 13">
          <a:extLst>
            <a:ext uri="{FF2B5EF4-FFF2-40B4-BE49-F238E27FC236}">
              <a16:creationId xmlns:a16="http://schemas.microsoft.com/office/drawing/2014/main" id="{8855C1F2-BFB3-47E7-8734-5A9390367B84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65" idx="3"/>
          <a:endCxn id="63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9003" y="12509954"/>
          <a:ext cx="720618" cy="1390168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70" name="TextBox 1">
          <a:extLst>
            <a:ext uri="{FF2B5EF4-FFF2-40B4-BE49-F238E27FC236}">
              <a16:creationId xmlns:a16="http://schemas.microsoft.com/office/drawing/2014/main" id="{93744E55-EFD2-42D4-9390-7FC343B7819A}"/>
            </a:ext>
          </a:extLst>
        </xdr:cNvPr>
        <xdr:cNvSpPr txBox="1"/>
      </xdr:nvSpPr>
      <xdr:spPr>
        <a:xfrm>
          <a:off x="3455215" y="16253601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71" name="TextBox 2">
          <a:extLst>
            <a:ext uri="{FF2B5EF4-FFF2-40B4-BE49-F238E27FC236}">
              <a16:creationId xmlns:a16="http://schemas.microsoft.com/office/drawing/2014/main" id="{D64099F8-68E3-47AD-8692-5687AD6829F9}"/>
            </a:ext>
          </a:extLst>
        </xdr:cNvPr>
        <xdr:cNvSpPr txBox="1"/>
      </xdr:nvSpPr>
      <xdr:spPr>
        <a:xfrm>
          <a:off x="3455215" y="1793065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'DASH 12U Girls'!AG29">
      <xdr:nvSpPr>
        <xdr:cNvPr id="72" name="TextBox 386">
          <a:extLst>
            <a:ext uri="{FF2B5EF4-FFF2-40B4-BE49-F238E27FC236}">
              <a16:creationId xmlns:a16="http://schemas.microsoft.com/office/drawing/2014/main" id="{75B04A6C-51DC-4933-A28A-7C09555BEB2C}"/>
            </a:ext>
          </a:extLst>
        </xdr:cNvPr>
        <xdr:cNvSpPr txBox="1"/>
      </xdr:nvSpPr>
      <xdr:spPr>
        <a:xfrm>
          <a:off x="5395279" y="9046644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3" name="Group 23">
          <a:extLst>
            <a:ext uri="{FF2B5EF4-FFF2-40B4-BE49-F238E27FC236}">
              <a16:creationId xmlns:a16="http://schemas.microsoft.com/office/drawing/2014/main" id="{24D0395E-D42A-4A53-863F-1D8664CBC229}"/>
            </a:ext>
          </a:extLst>
        </xdr:cNvPr>
        <xdr:cNvGrpSpPr/>
      </xdr:nvGrpSpPr>
      <xdr:grpSpPr>
        <a:xfrm>
          <a:off x="5317796" y="15234387"/>
          <a:ext cx="3429048" cy="1281732"/>
          <a:chOff x="4899368" y="1781175"/>
          <a:chExt cx="3183847" cy="1281732"/>
        </a:xfrm>
      </xdr:grpSpPr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EB978438-4BE2-344E-BAF8-536585BCFB1E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5" name="Group 22">
            <a:extLst>
              <a:ext uri="{FF2B5EF4-FFF2-40B4-BE49-F238E27FC236}">
                <a16:creationId xmlns:a16="http://schemas.microsoft.com/office/drawing/2014/main" id="{ADB00A00-205F-F613-CB88-8DABA817EE44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6" name="TextBox 6">
              <a:extLst>
                <a:ext uri="{FF2B5EF4-FFF2-40B4-BE49-F238E27FC236}">
                  <a16:creationId xmlns:a16="http://schemas.microsoft.com/office/drawing/2014/main" id="{257532B1-B83B-DD88-15C4-E2B9E339E843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" name="TextBox 7">
              <a:extLst>
                <a:ext uri="{FF2B5EF4-FFF2-40B4-BE49-F238E27FC236}">
                  <a16:creationId xmlns:a16="http://schemas.microsoft.com/office/drawing/2014/main" id="{CFB80C93-D984-D2B2-C665-B5BAF319BB80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8" name="Rectangle 6">
          <a:extLst>
            <a:ext uri="{FF2B5EF4-FFF2-40B4-BE49-F238E27FC236}">
              <a16:creationId xmlns:a16="http://schemas.microsoft.com/office/drawing/2014/main" id="{515177AB-B49B-4B55-9536-C1C5E646A78D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83621" y="17004962"/>
          <a:ext cx="2285729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" name="Rectangle 7">
          <a:extLst>
            <a:ext uri="{FF2B5EF4-FFF2-40B4-BE49-F238E27FC236}">
              <a16:creationId xmlns:a16="http://schemas.microsoft.com/office/drawing/2014/main" id="{57195594-650E-4A33-9CE8-32266D2C9ADA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501481" y="17004695"/>
          <a:ext cx="1955801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'DASH 12U Girls'!AG29">
      <xdr:nvSpPr>
        <xdr:cNvPr id="80" name="TextBox 400">
          <a:extLst>
            <a:ext uri="{FF2B5EF4-FFF2-40B4-BE49-F238E27FC236}">
              <a16:creationId xmlns:a16="http://schemas.microsoft.com/office/drawing/2014/main" id="{256E7E73-6D05-4B32-AA6D-8A345F66B489}"/>
            </a:ext>
          </a:extLst>
        </xdr:cNvPr>
        <xdr:cNvSpPr txBox="1"/>
      </xdr:nvSpPr>
      <xdr:spPr>
        <a:xfrm>
          <a:off x="6373586" y="17206848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81" name="Group 15">
          <a:extLst>
            <a:ext uri="{FF2B5EF4-FFF2-40B4-BE49-F238E27FC236}">
              <a16:creationId xmlns:a16="http://schemas.microsoft.com/office/drawing/2014/main" id="{2DF9D291-0D09-41D5-B9B0-24B1EC35920E}"/>
            </a:ext>
          </a:extLst>
        </xdr:cNvPr>
        <xdr:cNvGrpSpPr/>
      </xdr:nvGrpSpPr>
      <xdr:grpSpPr>
        <a:xfrm>
          <a:off x="0" y="6415466"/>
          <a:ext cx="295024" cy="1577982"/>
          <a:chOff x="109580" y="6266638"/>
          <a:chExt cx="295024" cy="1577982"/>
        </a:xfrm>
      </xdr:grpSpPr>
      <xdr:sp macro="" textlink="">
        <xdr:nvSpPr>
          <xdr:cNvPr id="82" name="Rectangle: Rounded Corners 6">
            <a:extLst>
              <a:ext uri="{FF2B5EF4-FFF2-40B4-BE49-F238E27FC236}">
                <a16:creationId xmlns:a16="http://schemas.microsoft.com/office/drawing/2014/main" id="{0D8F6136-D613-6086-7204-6582AC7B1F51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83" name="Graphic 14">
            <a:extLst>
              <a:ext uri="{FF2B5EF4-FFF2-40B4-BE49-F238E27FC236}">
                <a16:creationId xmlns:a16="http://schemas.microsoft.com/office/drawing/2014/main" id="{7876DB96-69E8-76DA-A8A9-53AA6F6B25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84" name="Group 27">
          <a:extLst>
            <a:ext uri="{FF2B5EF4-FFF2-40B4-BE49-F238E27FC236}">
              <a16:creationId xmlns:a16="http://schemas.microsoft.com/office/drawing/2014/main" id="{77D3CBEA-0097-468F-B357-A8621726E4FC}"/>
            </a:ext>
          </a:extLst>
        </xdr:cNvPr>
        <xdr:cNvGrpSpPr/>
      </xdr:nvGrpSpPr>
      <xdr:grpSpPr>
        <a:xfrm>
          <a:off x="0" y="12465844"/>
          <a:ext cx="295024" cy="1808151"/>
          <a:chOff x="109580" y="6036469"/>
          <a:chExt cx="295024" cy="1808151"/>
        </a:xfrm>
      </xdr:grpSpPr>
      <xdr:sp macro="" textlink="">
        <xdr:nvSpPr>
          <xdr:cNvPr id="85" name="Rectangle: Rounded Corners 28">
            <a:extLst>
              <a:ext uri="{FF2B5EF4-FFF2-40B4-BE49-F238E27FC236}">
                <a16:creationId xmlns:a16="http://schemas.microsoft.com/office/drawing/2014/main" id="{0E95DC65-EAB8-B29C-69D5-E948226D92CD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86" name="Graphic 29">
            <a:extLst>
              <a:ext uri="{FF2B5EF4-FFF2-40B4-BE49-F238E27FC236}">
                <a16:creationId xmlns:a16="http://schemas.microsoft.com/office/drawing/2014/main" id="{91C39AB4-AA72-5587-187C-57B3C0EABBF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2" name="Group 154">
          <a:extLst>
            <a:ext uri="{FF2B5EF4-FFF2-40B4-BE49-F238E27FC236}">
              <a16:creationId xmlns:a16="http://schemas.microsoft.com/office/drawing/2014/main" id="{2A4C4FC0-C0CB-4699-B9F9-7EF7C914C6B2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7892" y="1542599"/>
          <a:ext cx="5402357" cy="3310949"/>
          <a:chOff x="6935947" y="1539877"/>
          <a:chExt cx="5407446" cy="3368190"/>
        </a:xfrm>
      </xdr:grpSpPr>
      <xdr:sp macro="" textlink="">
        <xdr:nvSpPr>
          <xdr:cNvPr id="3" name="Rectangle: Rounded Corners 125">
            <a:extLst>
              <a:ext uri="{FF2B5EF4-FFF2-40B4-BE49-F238E27FC236}">
                <a16:creationId xmlns:a16="http://schemas.microsoft.com/office/drawing/2014/main" id="{BC106FB0-1225-C23C-40AD-4EA8E5EC7613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4" name="TextBox 5">
            <a:extLst>
              <a:ext uri="{FF2B5EF4-FFF2-40B4-BE49-F238E27FC236}">
                <a16:creationId xmlns:a16="http://schemas.microsoft.com/office/drawing/2014/main" id="{22D54EA6-6E7B-9B86-1704-D65AF1E3C024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" name="TextBox 20">
            <a:extLst>
              <a:ext uri="{FF2B5EF4-FFF2-40B4-BE49-F238E27FC236}">
                <a16:creationId xmlns:a16="http://schemas.microsoft.com/office/drawing/2014/main" id="{89E3F718-0175-DF6E-30B7-152DDE7BCA7A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6" name="TextBox 21">
            <a:extLst>
              <a:ext uri="{FF2B5EF4-FFF2-40B4-BE49-F238E27FC236}">
                <a16:creationId xmlns:a16="http://schemas.microsoft.com/office/drawing/2014/main" id="{CB3782C3-8B04-786D-4C8F-B54D2818AF28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7" name="TextBox 5">
            <a:extLst>
              <a:ext uri="{FF2B5EF4-FFF2-40B4-BE49-F238E27FC236}">
                <a16:creationId xmlns:a16="http://schemas.microsoft.com/office/drawing/2014/main" id="{EE5D63B3-1D59-6A12-737E-625B3A4B50F3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8" name="Group 27">
            <a:extLst>
              <a:ext uri="{FF2B5EF4-FFF2-40B4-BE49-F238E27FC236}">
                <a16:creationId xmlns:a16="http://schemas.microsoft.com/office/drawing/2014/main" id="{F367A6D8-E8BA-944B-B28E-A064674ED752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9" name="TextBox 18">
              <a:extLst>
                <a:ext uri="{FF2B5EF4-FFF2-40B4-BE49-F238E27FC236}">
                  <a16:creationId xmlns:a16="http://schemas.microsoft.com/office/drawing/2014/main" id="{C71F3045-D59B-C731-10D6-EC3AADD38233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10" name="TextBox 25">
              <a:extLst>
                <a:ext uri="{FF2B5EF4-FFF2-40B4-BE49-F238E27FC236}">
                  <a16:creationId xmlns:a16="http://schemas.microsoft.com/office/drawing/2014/main" id="{295A17D2-335D-32DB-AF34-E6F3D1FB2255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11" name="TextBox 10">
              <a:extLst>
                <a:ext uri="{FF2B5EF4-FFF2-40B4-BE49-F238E27FC236}">
                  <a16:creationId xmlns:a16="http://schemas.microsoft.com/office/drawing/2014/main" id="{B66DC508-EE56-91A1-C91E-76C3C537EF95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12" name="Group 123">
          <a:extLst>
            <a:ext uri="{FF2B5EF4-FFF2-40B4-BE49-F238E27FC236}">
              <a16:creationId xmlns:a16="http://schemas.microsoft.com/office/drawing/2014/main" id="{4C55E255-2FF8-49A9-B156-7DC91B88B282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1015" y="1545032"/>
          <a:ext cx="5401799" cy="3313176"/>
          <a:chOff x="6925307" y="1536160"/>
          <a:chExt cx="5413808" cy="3371620"/>
        </a:xfrm>
      </xdr:grpSpPr>
      <xdr:sp macro="" textlink="">
        <xdr:nvSpPr>
          <xdr:cNvPr id="13" name="Rectangle: Rounded Corners 122">
            <a:extLst>
              <a:ext uri="{FF2B5EF4-FFF2-40B4-BE49-F238E27FC236}">
                <a16:creationId xmlns:a16="http://schemas.microsoft.com/office/drawing/2014/main" id="{24C104F8-633B-42CC-440E-EDAE7FA735E5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4" name="TextBox 5">
            <a:extLst>
              <a:ext uri="{FF2B5EF4-FFF2-40B4-BE49-F238E27FC236}">
                <a16:creationId xmlns:a16="http://schemas.microsoft.com/office/drawing/2014/main" id="{0C03D8E3-20F7-60E0-EB05-DECA31044BA6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5" name="TextBox 28">
            <a:extLst>
              <a:ext uri="{FF2B5EF4-FFF2-40B4-BE49-F238E27FC236}">
                <a16:creationId xmlns:a16="http://schemas.microsoft.com/office/drawing/2014/main" id="{888A8D5D-0248-32DE-9591-AE876B8B36CE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16" name="TextBox 5">
            <a:extLst>
              <a:ext uri="{FF2B5EF4-FFF2-40B4-BE49-F238E27FC236}">
                <a16:creationId xmlns:a16="http://schemas.microsoft.com/office/drawing/2014/main" id="{D4E07193-ECDE-606B-C8A8-9A2FA470375B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28">
            <a:extLst>
              <a:ext uri="{FF2B5EF4-FFF2-40B4-BE49-F238E27FC236}">
                <a16:creationId xmlns:a16="http://schemas.microsoft.com/office/drawing/2014/main" id="{2FDC69DD-BCE7-6E30-196B-224FC394757D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18" name="TextBox 28">
            <a:extLst>
              <a:ext uri="{FF2B5EF4-FFF2-40B4-BE49-F238E27FC236}">
                <a16:creationId xmlns:a16="http://schemas.microsoft.com/office/drawing/2014/main" id="{98E4C1F5-9D80-AED4-E39D-FA9AFF8C6332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19" name="Picture 18">
          <a:extLst>
            <a:ext uri="{FF2B5EF4-FFF2-40B4-BE49-F238E27FC236}">
              <a16:creationId xmlns:a16="http://schemas.microsoft.com/office/drawing/2014/main" id="{6125FFE0-2B77-429A-B690-485A1EDA1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FA47D9EB-3BEF-4D54-BEFD-5E44E8E809F0}"/>
            </a:ext>
          </a:extLst>
        </xdr:cNvPr>
        <xdr:cNvSpPr/>
      </xdr:nvSpPr>
      <xdr:spPr>
        <a:xfrm>
          <a:off x="2788321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FCD32852-3EC9-466E-9561-FCC422B8102D}"/>
            </a:ext>
          </a:extLst>
        </xdr:cNvPr>
        <xdr:cNvSpPr/>
      </xdr:nvSpPr>
      <xdr:spPr>
        <a:xfrm>
          <a:off x="2950168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22" name="Group 13">
          <a:extLst>
            <a:ext uri="{FF2B5EF4-FFF2-40B4-BE49-F238E27FC236}">
              <a16:creationId xmlns:a16="http://schemas.microsoft.com/office/drawing/2014/main" id="{A64C0410-C6DA-44A9-A670-796AB0335061}"/>
            </a:ext>
          </a:extLst>
        </xdr:cNvPr>
        <xdr:cNvGrpSpPr/>
      </xdr:nvGrpSpPr>
      <xdr:grpSpPr>
        <a:xfrm>
          <a:off x="7990759" y="5423774"/>
          <a:ext cx="5420527" cy="277674"/>
          <a:chOff x="7190500" y="4986830"/>
          <a:chExt cx="5444678" cy="266789"/>
        </a:xfrm>
      </xdr:grpSpPr>
      <xdr:sp macro="" textlink="">
        <xdr:nvSpPr>
          <xdr:cNvPr id="23" name="Rectangle: Rounded Corners 4">
            <a:extLst>
              <a:ext uri="{FF2B5EF4-FFF2-40B4-BE49-F238E27FC236}">
                <a16:creationId xmlns:a16="http://schemas.microsoft.com/office/drawing/2014/main" id="{CB5206D5-9C95-E808-F595-B3DCE431BD3B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TextBox 5">
            <a:extLst>
              <a:ext uri="{FF2B5EF4-FFF2-40B4-BE49-F238E27FC236}">
                <a16:creationId xmlns:a16="http://schemas.microsoft.com/office/drawing/2014/main" id="{96DD160C-E659-82C0-3896-18109DD60493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25" name="TextBox 6">
            <a:extLst>
              <a:ext uri="{FF2B5EF4-FFF2-40B4-BE49-F238E27FC236}">
                <a16:creationId xmlns:a16="http://schemas.microsoft.com/office/drawing/2014/main" id="{3970DB9C-1885-17C6-BBC4-E92180BABF7F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26" name="TextBox 7">
            <a:extLst>
              <a:ext uri="{FF2B5EF4-FFF2-40B4-BE49-F238E27FC236}">
                <a16:creationId xmlns:a16="http://schemas.microsoft.com/office/drawing/2014/main" id="{BF3EA1AE-A24A-49AE-FBD1-78F4F0CBA2B2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B53BF5CF-2531-1432-4403-C5969A38A45F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28" name="TextBox 9">
            <a:extLst>
              <a:ext uri="{FF2B5EF4-FFF2-40B4-BE49-F238E27FC236}">
                <a16:creationId xmlns:a16="http://schemas.microsoft.com/office/drawing/2014/main" id="{70056324-B669-5D87-0C16-61E4BCEBAD2E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29" name="TextBox 10">
            <a:extLst>
              <a:ext uri="{FF2B5EF4-FFF2-40B4-BE49-F238E27FC236}">
                <a16:creationId xmlns:a16="http://schemas.microsoft.com/office/drawing/2014/main" id="{E6E91C8A-9798-FDD2-D8D1-78C279262F7F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0" name="TextBox 11">
            <a:extLst>
              <a:ext uri="{FF2B5EF4-FFF2-40B4-BE49-F238E27FC236}">
                <a16:creationId xmlns:a16="http://schemas.microsoft.com/office/drawing/2014/main" id="{050655AC-1E9F-32E8-0CF6-F9E9870934A8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1" name="TextBox 12">
            <a:extLst>
              <a:ext uri="{FF2B5EF4-FFF2-40B4-BE49-F238E27FC236}">
                <a16:creationId xmlns:a16="http://schemas.microsoft.com/office/drawing/2014/main" id="{0632D61F-DAF7-61AE-12C7-4121DD947311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2" name="Group 45">
          <a:extLst>
            <a:ext uri="{FF2B5EF4-FFF2-40B4-BE49-F238E27FC236}">
              <a16:creationId xmlns:a16="http://schemas.microsoft.com/office/drawing/2014/main" id="{6E0EEE7F-2437-4A64-9081-A357740B9577}"/>
            </a:ext>
          </a:extLst>
        </xdr:cNvPr>
        <xdr:cNvGrpSpPr/>
      </xdr:nvGrpSpPr>
      <xdr:grpSpPr>
        <a:xfrm>
          <a:off x="7984806" y="6935868"/>
          <a:ext cx="5420527" cy="276123"/>
          <a:chOff x="7190500" y="4986830"/>
          <a:chExt cx="5444678" cy="266789"/>
        </a:xfrm>
      </xdr:grpSpPr>
      <xdr:sp macro="" textlink="">
        <xdr:nvSpPr>
          <xdr:cNvPr id="33" name="Rectangle: Rounded Corners 46">
            <a:extLst>
              <a:ext uri="{FF2B5EF4-FFF2-40B4-BE49-F238E27FC236}">
                <a16:creationId xmlns:a16="http://schemas.microsoft.com/office/drawing/2014/main" id="{86A4BC04-E11F-5047-6CCF-FDFB9FF92209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47">
            <a:extLst>
              <a:ext uri="{FF2B5EF4-FFF2-40B4-BE49-F238E27FC236}">
                <a16:creationId xmlns:a16="http://schemas.microsoft.com/office/drawing/2014/main" id="{E522400A-B404-F166-7976-F8273AC78B66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5" name="TextBox 48">
            <a:extLst>
              <a:ext uri="{FF2B5EF4-FFF2-40B4-BE49-F238E27FC236}">
                <a16:creationId xmlns:a16="http://schemas.microsoft.com/office/drawing/2014/main" id="{46D524D4-2CF1-16D6-9293-C56963D220B1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6" name="TextBox 49">
            <a:extLst>
              <a:ext uri="{FF2B5EF4-FFF2-40B4-BE49-F238E27FC236}">
                <a16:creationId xmlns:a16="http://schemas.microsoft.com/office/drawing/2014/main" id="{594DE90E-CFDA-C2D1-ECBF-880F86CDDCCD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" name="TextBox 50">
            <a:extLst>
              <a:ext uri="{FF2B5EF4-FFF2-40B4-BE49-F238E27FC236}">
                <a16:creationId xmlns:a16="http://schemas.microsoft.com/office/drawing/2014/main" id="{902A9F40-64C1-3D20-6819-EEB6A6564AD3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" name="TextBox 51">
            <a:extLst>
              <a:ext uri="{FF2B5EF4-FFF2-40B4-BE49-F238E27FC236}">
                <a16:creationId xmlns:a16="http://schemas.microsoft.com/office/drawing/2014/main" id="{3F09F379-1CE4-FAA5-F7F6-E0753A1065C8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9" name="TextBox 52">
            <a:extLst>
              <a:ext uri="{FF2B5EF4-FFF2-40B4-BE49-F238E27FC236}">
                <a16:creationId xmlns:a16="http://schemas.microsoft.com/office/drawing/2014/main" id="{C87C9BFD-D952-B661-6F6A-5F3297B7CF88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40" name="TextBox 53">
            <a:extLst>
              <a:ext uri="{FF2B5EF4-FFF2-40B4-BE49-F238E27FC236}">
                <a16:creationId xmlns:a16="http://schemas.microsoft.com/office/drawing/2014/main" id="{0A7B8060-23C2-C429-29DE-F051A78921FC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41" name="TextBox 54">
            <a:extLst>
              <a:ext uri="{FF2B5EF4-FFF2-40B4-BE49-F238E27FC236}">
                <a16:creationId xmlns:a16="http://schemas.microsoft.com/office/drawing/2014/main" id="{FDC35797-DCAA-D32D-A765-259C0E958FA5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42" name="TextBox 55">
          <a:extLst>
            <a:ext uri="{FF2B5EF4-FFF2-40B4-BE49-F238E27FC236}">
              <a16:creationId xmlns:a16="http://schemas.microsoft.com/office/drawing/2014/main" id="{E878ED68-6AC6-4C51-BDF4-7E386DA0F846}"/>
            </a:ext>
          </a:extLst>
        </xdr:cNvPr>
        <xdr:cNvSpPr txBox="1"/>
      </xdr:nvSpPr>
      <xdr:spPr>
        <a:xfrm>
          <a:off x="7879660" y="4927174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'DASH 15U Boys'!AG29">
      <xdr:nvSpPr>
        <xdr:cNvPr id="43" name="TextBox 56">
          <a:extLst>
            <a:ext uri="{FF2B5EF4-FFF2-40B4-BE49-F238E27FC236}">
              <a16:creationId xmlns:a16="http://schemas.microsoft.com/office/drawing/2014/main" id="{E2CBD4C6-F38F-4724-9DD6-F8773282EDAD}"/>
            </a:ext>
          </a:extLst>
        </xdr:cNvPr>
        <xdr:cNvSpPr txBox="1"/>
      </xdr:nvSpPr>
      <xdr:spPr>
        <a:xfrm>
          <a:off x="532086" y="1642998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15 and Under Boys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253EF46A-034C-4565-8906-8424427F4D9C}"/>
            </a:ext>
          </a:extLst>
        </xdr:cNvPr>
        <xdr:cNvSpPr txBox="1"/>
      </xdr:nvSpPr>
      <xdr:spPr>
        <a:xfrm>
          <a:off x="532087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A66DD2F8-F228-4B6B-9695-28C1977B14D7}"/>
            </a:ext>
          </a:extLst>
        </xdr:cNvPr>
        <xdr:cNvSpPr txBox="1"/>
      </xdr:nvSpPr>
      <xdr:spPr>
        <a:xfrm>
          <a:off x="4443199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46" name="Picture 2">
          <a:extLst>
            <a:ext uri="{FF2B5EF4-FFF2-40B4-BE49-F238E27FC236}">
              <a16:creationId xmlns:a16="http://schemas.microsoft.com/office/drawing/2014/main" id="{7B216C3F-5C75-4155-BCCD-E5E68C5FBE20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2551" y="18395879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47" name="Group 23">
          <a:extLst>
            <a:ext uri="{FF2B5EF4-FFF2-40B4-BE49-F238E27FC236}">
              <a16:creationId xmlns:a16="http://schemas.microsoft.com/office/drawing/2014/main" id="{87F05185-392A-4347-85FF-9BA78A1E5D6D}"/>
            </a:ext>
          </a:extLst>
        </xdr:cNvPr>
        <xdr:cNvGrpSpPr/>
      </xdr:nvGrpSpPr>
      <xdr:grpSpPr>
        <a:xfrm>
          <a:off x="6126033" y="10335816"/>
          <a:ext cx="1765422" cy="1344313"/>
          <a:chOff x="5648325" y="1781175"/>
          <a:chExt cx="1638300" cy="1344313"/>
        </a:xfrm>
      </xdr:grpSpPr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8B104694-D230-3796-C579-E0D1C0DFED67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49" name="Group 22">
            <a:extLst>
              <a:ext uri="{FF2B5EF4-FFF2-40B4-BE49-F238E27FC236}">
                <a16:creationId xmlns:a16="http://schemas.microsoft.com/office/drawing/2014/main" id="{B04389CD-9279-421D-40C9-84D10B0F3983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0" name="TextBox 6">
              <a:extLst>
                <a:ext uri="{FF2B5EF4-FFF2-40B4-BE49-F238E27FC236}">
                  <a16:creationId xmlns:a16="http://schemas.microsoft.com/office/drawing/2014/main" id="{AAE1A25C-1CA7-C3E6-05CC-4F15F7D5F706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1" name="TextBox 7">
              <a:extLst>
                <a:ext uri="{FF2B5EF4-FFF2-40B4-BE49-F238E27FC236}">
                  <a16:creationId xmlns:a16="http://schemas.microsoft.com/office/drawing/2014/main" id="{BDED0872-8191-AF97-3C56-6CB2377B8F1F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52" name="Group 355">
          <a:extLst>
            <a:ext uri="{FF2B5EF4-FFF2-40B4-BE49-F238E27FC236}">
              <a16:creationId xmlns:a16="http://schemas.microsoft.com/office/drawing/2014/main" id="{3B974953-014C-4BFE-9265-DE04A16C0B38}"/>
            </a:ext>
          </a:extLst>
        </xdr:cNvPr>
        <xdr:cNvGrpSpPr/>
      </xdr:nvGrpSpPr>
      <xdr:grpSpPr>
        <a:xfrm>
          <a:off x="10465483" y="9880316"/>
          <a:ext cx="1572135" cy="722200"/>
          <a:chOff x="10077450" y="1323975"/>
          <a:chExt cx="1571625" cy="723900"/>
        </a:xfrm>
      </xdr:grpSpPr>
      <xdr:sp macro="" textlink="">
        <xdr:nvSpPr>
          <xdr:cNvPr id="53" name="TextBox 20">
            <a:extLst>
              <a:ext uri="{FF2B5EF4-FFF2-40B4-BE49-F238E27FC236}">
                <a16:creationId xmlns:a16="http://schemas.microsoft.com/office/drawing/2014/main" id="{2F860E67-9F85-AB77-6DE6-DD584F9864EF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4" name="TextBox 21">
            <a:extLst>
              <a:ext uri="{FF2B5EF4-FFF2-40B4-BE49-F238E27FC236}">
                <a16:creationId xmlns:a16="http://schemas.microsoft.com/office/drawing/2014/main" id="{59BFDB4F-4D2D-5893-BE48-93B353F189E1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55" name="Group 20">
          <a:extLst>
            <a:ext uri="{FF2B5EF4-FFF2-40B4-BE49-F238E27FC236}">
              <a16:creationId xmlns:a16="http://schemas.microsoft.com/office/drawing/2014/main" id="{2931EF64-E288-4944-92E3-8C3CA42333D2}"/>
            </a:ext>
          </a:extLst>
        </xdr:cNvPr>
        <xdr:cNvGrpSpPr/>
      </xdr:nvGrpSpPr>
      <xdr:grpSpPr>
        <a:xfrm>
          <a:off x="2161834" y="9880316"/>
          <a:ext cx="1446850" cy="722200"/>
          <a:chOff x="1409700" y="1323975"/>
          <a:chExt cx="1571625" cy="723900"/>
        </a:xfrm>
      </xdr:grpSpPr>
      <xdr:sp macro="" textlink="">
        <xdr:nvSpPr>
          <xdr:cNvPr id="56" name="TextBox 20">
            <a:extLst>
              <a:ext uri="{FF2B5EF4-FFF2-40B4-BE49-F238E27FC236}">
                <a16:creationId xmlns:a16="http://schemas.microsoft.com/office/drawing/2014/main" id="{CA1F7D70-1F99-8723-83E8-E15FB706E29F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7" name="TextBox 21">
            <a:extLst>
              <a:ext uri="{FF2B5EF4-FFF2-40B4-BE49-F238E27FC236}">
                <a16:creationId xmlns:a16="http://schemas.microsoft.com/office/drawing/2014/main" id="{C7EFBEF1-4008-D71D-EC65-403CDDD03F12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58" name="TextBox 1">
          <a:extLst>
            <a:ext uri="{FF2B5EF4-FFF2-40B4-BE49-F238E27FC236}">
              <a16:creationId xmlns:a16="http://schemas.microsoft.com/office/drawing/2014/main" id="{E9573553-FDE5-4FF0-BEA2-C42071323470}"/>
            </a:ext>
          </a:extLst>
        </xdr:cNvPr>
        <xdr:cNvSpPr txBox="1"/>
      </xdr:nvSpPr>
      <xdr:spPr>
        <a:xfrm>
          <a:off x="2529167" y="11877114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59" name="TextBox 2">
          <a:extLst>
            <a:ext uri="{FF2B5EF4-FFF2-40B4-BE49-F238E27FC236}">
              <a16:creationId xmlns:a16="http://schemas.microsoft.com/office/drawing/2014/main" id="{55A9CF5C-67DC-4156-A797-7894988ECCD7}"/>
            </a:ext>
          </a:extLst>
        </xdr:cNvPr>
        <xdr:cNvSpPr txBox="1"/>
      </xdr:nvSpPr>
      <xdr:spPr>
        <a:xfrm>
          <a:off x="2529167" y="13569202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60" name="Rectangle 1">
          <a:extLst>
            <a:ext uri="{FF2B5EF4-FFF2-40B4-BE49-F238E27FC236}">
              <a16:creationId xmlns:a16="http://schemas.microsoft.com/office/drawing/2014/main" id="{32DC1935-E3C9-4F49-984D-3E098F0779B7}"/>
            </a:ext>
          </a:extLst>
        </xdr:cNvPr>
        <xdr:cNvSpPr/>
      </xdr:nvSpPr>
      <xdr:spPr>
        <a:xfrm>
          <a:off x="1548493" y="10790607"/>
          <a:ext cx="2486787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61" name="Rectangle 2">
          <a:extLst>
            <a:ext uri="{FF2B5EF4-FFF2-40B4-BE49-F238E27FC236}">
              <a16:creationId xmlns:a16="http://schemas.microsoft.com/office/drawing/2014/main" id="{FCD5CD67-D46F-4E9D-B450-244521930256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3559" y="13453263"/>
          <a:ext cx="2472219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62" name="Rectangle 3">
          <a:extLst>
            <a:ext uri="{FF2B5EF4-FFF2-40B4-BE49-F238E27FC236}">
              <a16:creationId xmlns:a16="http://schemas.microsoft.com/office/drawing/2014/main" id="{B6257F59-1357-46D5-9E7B-F8752D27DBE0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9621" y="10801813"/>
          <a:ext cx="2671516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63" name="Rectangle 12">
          <a:extLst>
            <a:ext uri="{FF2B5EF4-FFF2-40B4-BE49-F238E27FC236}">
              <a16:creationId xmlns:a16="http://schemas.microsoft.com/office/drawing/2014/main" id="{0F1E3FFE-06E7-4623-B396-E654E2502B0A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9621" y="13505931"/>
          <a:ext cx="2719141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64" name="Rectangle 6">
          <a:extLst>
            <a:ext uri="{FF2B5EF4-FFF2-40B4-BE49-F238E27FC236}">
              <a16:creationId xmlns:a16="http://schemas.microsoft.com/office/drawing/2014/main" id="{2B3729F8-6E11-4ED3-A0A8-E314573C3FB6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80948" y="12106391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65" name="Rectangle 7">
          <a:extLst>
            <a:ext uri="{FF2B5EF4-FFF2-40B4-BE49-F238E27FC236}">
              <a16:creationId xmlns:a16="http://schemas.microsoft.com/office/drawing/2014/main" id="{8C6B7278-A1FC-4966-A01B-5024DDEA7F58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20481" y="12106124"/>
          <a:ext cx="1958522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66" name="Elbow Connector 10">
          <a:extLst>
            <a:ext uri="{FF2B5EF4-FFF2-40B4-BE49-F238E27FC236}">
              <a16:creationId xmlns:a16="http://schemas.microsoft.com/office/drawing/2014/main" id="{2BB0F145-8862-4EBB-A678-0E8F8F68D4FC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60" idx="3"/>
          <a:endCxn id="64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5280" y="11186479"/>
          <a:ext cx="645764" cy="1341357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67" name="Elbow Connector 11">
          <a:extLst>
            <a:ext uri="{FF2B5EF4-FFF2-40B4-BE49-F238E27FC236}">
              <a16:creationId xmlns:a16="http://schemas.microsoft.com/office/drawing/2014/main" id="{EE7081A8-0A58-43A9-9E1A-8CD407C7C478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61" idx="3"/>
          <a:endCxn id="64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5778" y="12527836"/>
          <a:ext cx="635266" cy="1321289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68" name="Elbow Connector 12">
          <a:extLst>
            <a:ext uri="{FF2B5EF4-FFF2-40B4-BE49-F238E27FC236}">
              <a16:creationId xmlns:a16="http://schemas.microsoft.com/office/drawing/2014/main" id="{4675D138-92A6-4178-9D5A-3F26374A2DB9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62" idx="1"/>
          <a:endCxn id="6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9004" y="11196840"/>
          <a:ext cx="720618" cy="131311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69" name="Elbow Connector 13">
          <a:extLst>
            <a:ext uri="{FF2B5EF4-FFF2-40B4-BE49-F238E27FC236}">
              <a16:creationId xmlns:a16="http://schemas.microsoft.com/office/drawing/2014/main" id="{AD1ECC33-C289-4033-B1C6-44B0DB145DCB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65" idx="3"/>
          <a:endCxn id="63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9003" y="12509954"/>
          <a:ext cx="720618" cy="1390168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70" name="TextBox 1">
          <a:extLst>
            <a:ext uri="{FF2B5EF4-FFF2-40B4-BE49-F238E27FC236}">
              <a16:creationId xmlns:a16="http://schemas.microsoft.com/office/drawing/2014/main" id="{5F660873-4417-41F8-9673-D3DBB1D19477}"/>
            </a:ext>
          </a:extLst>
        </xdr:cNvPr>
        <xdr:cNvSpPr txBox="1"/>
      </xdr:nvSpPr>
      <xdr:spPr>
        <a:xfrm>
          <a:off x="3455215" y="16253601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71" name="TextBox 2">
          <a:extLst>
            <a:ext uri="{FF2B5EF4-FFF2-40B4-BE49-F238E27FC236}">
              <a16:creationId xmlns:a16="http://schemas.microsoft.com/office/drawing/2014/main" id="{4FF4C5A9-9BAB-4B0F-A9E9-16099F794B37}"/>
            </a:ext>
          </a:extLst>
        </xdr:cNvPr>
        <xdr:cNvSpPr txBox="1"/>
      </xdr:nvSpPr>
      <xdr:spPr>
        <a:xfrm>
          <a:off x="3455215" y="1793065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'DASH 15U Boys'!AG29">
      <xdr:nvSpPr>
        <xdr:cNvPr id="72" name="TextBox 386">
          <a:extLst>
            <a:ext uri="{FF2B5EF4-FFF2-40B4-BE49-F238E27FC236}">
              <a16:creationId xmlns:a16="http://schemas.microsoft.com/office/drawing/2014/main" id="{110D4A98-96F7-408B-A0CC-C0527CAD25F4}"/>
            </a:ext>
          </a:extLst>
        </xdr:cNvPr>
        <xdr:cNvSpPr txBox="1"/>
      </xdr:nvSpPr>
      <xdr:spPr>
        <a:xfrm>
          <a:off x="5395279" y="9046644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3" name="Group 23">
          <a:extLst>
            <a:ext uri="{FF2B5EF4-FFF2-40B4-BE49-F238E27FC236}">
              <a16:creationId xmlns:a16="http://schemas.microsoft.com/office/drawing/2014/main" id="{3A1B39A5-BC7A-4566-9411-6BC0C1DCC7E9}"/>
            </a:ext>
          </a:extLst>
        </xdr:cNvPr>
        <xdr:cNvGrpSpPr/>
      </xdr:nvGrpSpPr>
      <xdr:grpSpPr>
        <a:xfrm>
          <a:off x="5317796" y="15234387"/>
          <a:ext cx="3429048" cy="1281732"/>
          <a:chOff x="4899368" y="1781175"/>
          <a:chExt cx="3183847" cy="1281732"/>
        </a:xfrm>
      </xdr:grpSpPr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936426ED-892C-C6CF-65AA-9BCC5C768F18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5" name="Group 22">
            <a:extLst>
              <a:ext uri="{FF2B5EF4-FFF2-40B4-BE49-F238E27FC236}">
                <a16:creationId xmlns:a16="http://schemas.microsoft.com/office/drawing/2014/main" id="{5DB81C08-DDC8-B70A-7694-CFF6E933A454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6" name="TextBox 6">
              <a:extLst>
                <a:ext uri="{FF2B5EF4-FFF2-40B4-BE49-F238E27FC236}">
                  <a16:creationId xmlns:a16="http://schemas.microsoft.com/office/drawing/2014/main" id="{A922F3FB-5BCE-FD09-0468-98C50FBBC5E5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" name="TextBox 7">
              <a:extLst>
                <a:ext uri="{FF2B5EF4-FFF2-40B4-BE49-F238E27FC236}">
                  <a16:creationId xmlns:a16="http://schemas.microsoft.com/office/drawing/2014/main" id="{B6AACF18-3D6D-4D67-DA5F-F1D88C50EEF5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8" name="Rectangle 6">
          <a:extLst>
            <a:ext uri="{FF2B5EF4-FFF2-40B4-BE49-F238E27FC236}">
              <a16:creationId xmlns:a16="http://schemas.microsoft.com/office/drawing/2014/main" id="{03E761C8-AF0E-45D4-A116-397BCF544A9F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83621" y="17004962"/>
          <a:ext cx="2285729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" name="Rectangle 7">
          <a:extLst>
            <a:ext uri="{FF2B5EF4-FFF2-40B4-BE49-F238E27FC236}">
              <a16:creationId xmlns:a16="http://schemas.microsoft.com/office/drawing/2014/main" id="{65365708-0814-449D-BD82-9F08F5C01FA3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501481" y="17004695"/>
          <a:ext cx="1955801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'DASH 15U Boys'!AG29">
      <xdr:nvSpPr>
        <xdr:cNvPr id="80" name="TextBox 400">
          <a:extLst>
            <a:ext uri="{FF2B5EF4-FFF2-40B4-BE49-F238E27FC236}">
              <a16:creationId xmlns:a16="http://schemas.microsoft.com/office/drawing/2014/main" id="{D40F2FEB-33F0-4C73-9009-2DFE596513EA}"/>
            </a:ext>
          </a:extLst>
        </xdr:cNvPr>
        <xdr:cNvSpPr txBox="1"/>
      </xdr:nvSpPr>
      <xdr:spPr>
        <a:xfrm>
          <a:off x="6373586" y="17206848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81" name="Group 15">
          <a:extLst>
            <a:ext uri="{FF2B5EF4-FFF2-40B4-BE49-F238E27FC236}">
              <a16:creationId xmlns:a16="http://schemas.microsoft.com/office/drawing/2014/main" id="{71286D04-BA79-4F8D-A91F-4A9727AC978F}"/>
            </a:ext>
          </a:extLst>
        </xdr:cNvPr>
        <xdr:cNvGrpSpPr/>
      </xdr:nvGrpSpPr>
      <xdr:grpSpPr>
        <a:xfrm>
          <a:off x="0" y="6415466"/>
          <a:ext cx="295024" cy="1577982"/>
          <a:chOff x="109580" y="6266638"/>
          <a:chExt cx="295024" cy="1577982"/>
        </a:xfrm>
      </xdr:grpSpPr>
      <xdr:sp macro="" textlink="">
        <xdr:nvSpPr>
          <xdr:cNvPr id="82" name="Rectangle: Rounded Corners 6">
            <a:extLst>
              <a:ext uri="{FF2B5EF4-FFF2-40B4-BE49-F238E27FC236}">
                <a16:creationId xmlns:a16="http://schemas.microsoft.com/office/drawing/2014/main" id="{8CFF2F74-CD59-7DF6-5A8A-CBCFEA171D88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83" name="Graphic 14">
            <a:extLst>
              <a:ext uri="{FF2B5EF4-FFF2-40B4-BE49-F238E27FC236}">
                <a16:creationId xmlns:a16="http://schemas.microsoft.com/office/drawing/2014/main" id="{5D7A130F-0348-4EF2-7759-8A9689DDE6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84" name="Group 27">
          <a:extLst>
            <a:ext uri="{FF2B5EF4-FFF2-40B4-BE49-F238E27FC236}">
              <a16:creationId xmlns:a16="http://schemas.microsoft.com/office/drawing/2014/main" id="{EF866E67-BEF0-446C-9B5D-47ABBDCC7AB8}"/>
            </a:ext>
          </a:extLst>
        </xdr:cNvPr>
        <xdr:cNvGrpSpPr/>
      </xdr:nvGrpSpPr>
      <xdr:grpSpPr>
        <a:xfrm>
          <a:off x="0" y="12465844"/>
          <a:ext cx="295024" cy="1808151"/>
          <a:chOff x="109580" y="6036469"/>
          <a:chExt cx="295024" cy="1808151"/>
        </a:xfrm>
      </xdr:grpSpPr>
      <xdr:sp macro="" textlink="">
        <xdr:nvSpPr>
          <xdr:cNvPr id="85" name="Rectangle: Rounded Corners 28">
            <a:extLst>
              <a:ext uri="{FF2B5EF4-FFF2-40B4-BE49-F238E27FC236}">
                <a16:creationId xmlns:a16="http://schemas.microsoft.com/office/drawing/2014/main" id="{90B5BEEF-59C6-F6B3-44B2-28BFA6EEF0AD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86" name="Graphic 29">
            <a:extLst>
              <a:ext uri="{FF2B5EF4-FFF2-40B4-BE49-F238E27FC236}">
                <a16:creationId xmlns:a16="http://schemas.microsoft.com/office/drawing/2014/main" id="{BAB0235D-788C-B6CE-DAE9-4C09EB2B2F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26658</xdr:colOff>
      <xdr:row>8</xdr:row>
      <xdr:rowOff>18599</xdr:rowOff>
    </xdr:from>
    <xdr:to>
      <xdr:col>22</xdr:col>
      <xdr:colOff>5718</xdr:colOff>
      <xdr:row>25</xdr:row>
      <xdr:rowOff>1751</xdr:rowOff>
    </xdr:to>
    <xdr:grpSp>
      <xdr:nvGrpSpPr>
        <xdr:cNvPr id="2" name="Group 154">
          <a:extLst>
            <a:ext uri="{FF2B5EF4-FFF2-40B4-BE49-F238E27FC236}">
              <a16:creationId xmlns:a16="http://schemas.microsoft.com/office/drawing/2014/main" id="{6CCEB8CE-AE06-4B06-8DF1-9AE8687AAFAE}"/>
            </a:ext>
            <a:ext uri="{147F2762-F138-4A5C-976F-8EAC2B608ADB}">
              <a16:predDERef xmlns:a16="http://schemas.microsoft.com/office/drawing/2014/main" pred="{7D984C7D-777D-1F83-587E-07A52027F289}"/>
            </a:ext>
          </a:extLst>
        </xdr:cNvPr>
        <xdr:cNvGrpSpPr/>
      </xdr:nvGrpSpPr>
      <xdr:grpSpPr>
        <a:xfrm>
          <a:off x="7997892" y="1542599"/>
          <a:ext cx="5402357" cy="3310949"/>
          <a:chOff x="6935947" y="1539877"/>
          <a:chExt cx="5407446" cy="3368190"/>
        </a:xfrm>
      </xdr:grpSpPr>
      <xdr:sp macro="" textlink="">
        <xdr:nvSpPr>
          <xdr:cNvPr id="3" name="Rectangle: Rounded Corners 125">
            <a:extLst>
              <a:ext uri="{FF2B5EF4-FFF2-40B4-BE49-F238E27FC236}">
                <a16:creationId xmlns:a16="http://schemas.microsoft.com/office/drawing/2014/main" id="{5B455724-3DFC-1421-0316-3EE8D5C221C9}"/>
              </a:ext>
            </a:extLst>
          </xdr:cNvPr>
          <xdr:cNvSpPr>
            <a:spLocks/>
          </xdr:cNvSpPr>
        </xdr:nvSpPr>
        <xdr:spPr>
          <a:xfrm>
            <a:off x="6935947" y="1539877"/>
            <a:ext cx="5407446" cy="3368190"/>
          </a:xfrm>
          <a:prstGeom prst="roundRect">
            <a:avLst>
              <a:gd name="adj" fmla="val 3202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4" name="TextBox 5">
            <a:extLst>
              <a:ext uri="{FF2B5EF4-FFF2-40B4-BE49-F238E27FC236}">
                <a16:creationId xmlns:a16="http://schemas.microsoft.com/office/drawing/2014/main" id="{E342E69C-67BB-F714-A2EC-8311CC9D1525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52000" y="2362476"/>
            <a:ext cx="2696466" cy="564257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5" name="TextBox 20">
            <a:extLst>
              <a:ext uri="{FF2B5EF4-FFF2-40B4-BE49-F238E27FC236}">
                <a16:creationId xmlns:a16="http://schemas.microsoft.com/office/drawing/2014/main" id="{763DDA1F-1CCF-F908-88C8-9DD7271431E7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7954771" y="2265132"/>
            <a:ext cx="694806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6" name="TextBox 21">
            <a:extLst>
              <a:ext uri="{FF2B5EF4-FFF2-40B4-BE49-F238E27FC236}">
                <a16:creationId xmlns:a16="http://schemas.microsoft.com/office/drawing/2014/main" id="{EE016EAF-2B4C-A756-D3E0-A81420199A94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10649541" y="2234644"/>
            <a:ext cx="691267" cy="196084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7" name="TextBox 5">
            <a:extLst>
              <a:ext uri="{FF2B5EF4-FFF2-40B4-BE49-F238E27FC236}">
                <a16:creationId xmlns:a16="http://schemas.microsoft.com/office/drawing/2014/main" id="{470AA708-C68F-3B66-25CD-8FF57BABB185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9661473" y="2353515"/>
            <a:ext cx="2676192" cy="553993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2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2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grpSp>
        <xdr:nvGrpSpPr>
          <xdr:cNvPr id="8" name="Group 27">
            <a:extLst>
              <a:ext uri="{FF2B5EF4-FFF2-40B4-BE49-F238E27FC236}">
                <a16:creationId xmlns:a16="http://schemas.microsoft.com/office/drawing/2014/main" id="{21489C92-917F-0D14-4F0A-7DF470CDFF51}"/>
              </a:ext>
            </a:extLst>
          </xdr:cNvPr>
          <xdr:cNvGrpSpPr/>
        </xdr:nvGrpSpPr>
        <xdr:grpSpPr>
          <a:xfrm>
            <a:off x="7749440" y="3065424"/>
            <a:ext cx="3666203" cy="1145186"/>
            <a:chOff x="1354493" y="3676708"/>
            <a:chExt cx="5227285" cy="1628118"/>
          </a:xfrm>
        </xdr:grpSpPr>
        <xdr:sp macro="" textlink="$AH$11">
          <xdr:nvSpPr>
            <xdr:cNvPr id="9" name="TextBox 18">
              <a:extLst>
                <a:ext uri="{FF2B5EF4-FFF2-40B4-BE49-F238E27FC236}">
                  <a16:creationId xmlns:a16="http://schemas.microsoft.com/office/drawing/2014/main" id="{961A22EF-4AC7-DA82-5B8F-563FD192E68C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1354493" y="3676708"/>
              <a:ext cx="2143085" cy="1628118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r"/>
              <a:fld id="{EA778529-6129-4496-840A-41C2FB147068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r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H$11">
          <xdr:nvSpPr>
            <xdr:cNvPr id="10" name="TextBox 25">
              <a:extLst>
                <a:ext uri="{FF2B5EF4-FFF2-40B4-BE49-F238E27FC236}">
                  <a16:creationId xmlns:a16="http://schemas.microsoft.com/office/drawing/2014/main" id="{A5B6E04D-4F92-EA4D-0771-8736166A6BFA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3276599" y="3774996"/>
              <a:ext cx="1514476" cy="1431540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12000" b="1" i="0" u="none" strike="noStrike">
                  <a:solidFill>
                    <a:schemeClr val="bg1"/>
                  </a:solidFill>
                  <a:latin typeface="Aptos Narrow"/>
                </a:rPr>
                <a:t>-</a:t>
              </a:r>
              <a:endParaRPr lang="en-US" sz="12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  <xdr:sp macro="" textlink="$AI$11">
          <xdr:nvSpPr>
            <xdr:cNvPr id="11" name="TextBox 10">
              <a:extLst>
                <a:ext uri="{FF2B5EF4-FFF2-40B4-BE49-F238E27FC236}">
                  <a16:creationId xmlns:a16="http://schemas.microsoft.com/office/drawing/2014/main" id="{E61C7EFF-2807-7536-5FA9-B2755E57E599}"/>
                </a:ext>
                <a:ext uri="{147F2762-F138-4A5C-976F-8EAC2B608ADB}">
                  <a16:predDERef xmlns:a16="http://schemas.microsoft.com/office/drawing/2014/main" pred="{D7DBD210-04EA-4814-B91F-BB3D25627D7F}"/>
                </a:ext>
              </a:extLst>
            </xdr:cNvPr>
            <xdr:cNvSpPr txBox="1"/>
          </xdr:nvSpPr>
          <xdr:spPr>
            <a:xfrm>
              <a:off x="4427853" y="3676708"/>
              <a:ext cx="2153925" cy="1628117"/>
            </a:xfrm>
            <a:prstGeom prst="rect">
              <a:avLst/>
            </a:prstGeom>
            <a:noFill/>
            <a:ln w="9525" cmpd="sng">
              <a:noFill/>
            </a:ln>
          </xdr:spPr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l"/>
              <a:fld id="{0B7924D5-D9F5-4516-B821-3A6A364E7B7F}" type="TxLink">
                <a:rPr lang="en-US" sz="13000" b="1" i="0" u="none" strike="noStrike">
                  <a:solidFill>
                    <a:schemeClr val="bg1"/>
                  </a:solidFill>
                  <a:latin typeface="Aptos Narrow"/>
                </a:rPr>
                <a:pPr marL="0" indent="0" algn="l"/>
                <a:t>0</a:t>
              </a:fld>
              <a:endParaRPr lang="en-US" sz="13000" b="1" i="0" u="none" strike="noStrike">
                <a:solidFill>
                  <a:schemeClr val="bg1"/>
                </a:solidFill>
                <a:latin typeface="Aptos Narrow" panose="020B0004020202020204" pitchFamily="34" charset="0"/>
              </a:endParaRPr>
            </a:p>
          </xdr:txBody>
        </xdr:sp>
      </xdr:grpSp>
    </xdr:grpSp>
    <xdr:clientData/>
  </xdr:twoCellAnchor>
  <xdr:twoCellAnchor>
    <xdr:from>
      <xdr:col>14</xdr:col>
      <xdr:colOff>29781</xdr:colOff>
      <xdr:row>8</xdr:row>
      <xdr:rowOff>21032</xdr:rowOff>
    </xdr:from>
    <xdr:to>
      <xdr:col>22</xdr:col>
      <xdr:colOff>8283</xdr:colOff>
      <xdr:row>25</xdr:row>
      <xdr:rowOff>6411</xdr:rowOff>
    </xdr:to>
    <xdr:grpSp>
      <xdr:nvGrpSpPr>
        <xdr:cNvPr id="12" name="Group 123">
          <a:extLst>
            <a:ext uri="{FF2B5EF4-FFF2-40B4-BE49-F238E27FC236}">
              <a16:creationId xmlns:a16="http://schemas.microsoft.com/office/drawing/2014/main" id="{B38B9BE2-6604-475A-B2AD-D000B6A1D446}"/>
            </a:ext>
            <a:ext uri="{147F2762-F138-4A5C-976F-8EAC2B608ADB}">
              <a16:predDERef xmlns:a16="http://schemas.microsoft.com/office/drawing/2014/main" pred="{BECF7E7D-A4CC-8A3F-2C55-D60D7E990B87}"/>
            </a:ext>
          </a:extLst>
        </xdr:cNvPr>
        <xdr:cNvGrpSpPr/>
      </xdr:nvGrpSpPr>
      <xdr:grpSpPr>
        <a:xfrm>
          <a:off x="8001015" y="1545032"/>
          <a:ext cx="5401799" cy="3313176"/>
          <a:chOff x="6925307" y="1536160"/>
          <a:chExt cx="5413808" cy="3371620"/>
        </a:xfrm>
      </xdr:grpSpPr>
      <xdr:sp macro="" textlink="">
        <xdr:nvSpPr>
          <xdr:cNvPr id="13" name="Rectangle: Rounded Corners 122">
            <a:extLst>
              <a:ext uri="{FF2B5EF4-FFF2-40B4-BE49-F238E27FC236}">
                <a16:creationId xmlns:a16="http://schemas.microsoft.com/office/drawing/2014/main" id="{63337B6B-F86B-E8ED-65BA-18BD8855E456}"/>
              </a:ext>
            </a:extLst>
          </xdr:cNvPr>
          <xdr:cNvSpPr>
            <a:spLocks/>
          </xdr:cNvSpPr>
        </xdr:nvSpPr>
        <xdr:spPr>
          <a:xfrm>
            <a:off x="6925307" y="1536160"/>
            <a:ext cx="5409539" cy="3371620"/>
          </a:xfrm>
          <a:prstGeom prst="roundRect">
            <a:avLst>
              <a:gd name="adj" fmla="val 3643"/>
            </a:avLst>
          </a:prstGeom>
          <a:blipFill dpi="0"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 l="-21111" t="-21447" r="-21111" b="-21447"/>
            </a:stretch>
          </a:blip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$AG$11">
        <xdr:nvSpPr>
          <xdr:cNvPr id="14" name="TextBox 5">
            <a:extLst>
              <a:ext uri="{FF2B5EF4-FFF2-40B4-BE49-F238E27FC236}">
                <a16:creationId xmlns:a16="http://schemas.microsoft.com/office/drawing/2014/main" id="{0456AFA1-7059-602C-FECF-B675B2DD7035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28011" y="2328260"/>
            <a:ext cx="5402857" cy="553524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541DEC0C-82A9-4820-9652-F867FB1C4E64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5" name="TextBox 28">
            <a:extLst>
              <a:ext uri="{FF2B5EF4-FFF2-40B4-BE49-F238E27FC236}">
                <a16:creationId xmlns:a16="http://schemas.microsoft.com/office/drawing/2014/main" id="{24160461-086D-5964-0B19-DB4E3763BB7E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2014537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AWAY</a:t>
            </a:r>
          </a:p>
        </xdr:txBody>
      </xdr:sp>
      <xdr:sp macro="" textlink="$AJ$11">
        <xdr:nvSpPr>
          <xdr:cNvPr id="16" name="TextBox 5">
            <a:extLst>
              <a:ext uri="{FF2B5EF4-FFF2-40B4-BE49-F238E27FC236}">
                <a16:creationId xmlns:a16="http://schemas.microsoft.com/office/drawing/2014/main" id="{07C1FE31-922C-BC8B-1038-483C187FC697}"/>
              </a:ext>
              <a:ext uri="{147F2762-F138-4A5C-976F-8EAC2B608ADB}">
                <a16:predDERef xmlns:a16="http://schemas.microsoft.com/office/drawing/2014/main" pred="{32358184-58EB-4632-AB81-EA8D87D5C972}"/>
              </a:ext>
            </a:extLst>
          </xdr:cNvPr>
          <xdr:cNvSpPr txBox="1"/>
        </xdr:nvSpPr>
        <xdr:spPr>
          <a:xfrm>
            <a:off x="6931573" y="3574706"/>
            <a:ext cx="5407542" cy="544072"/>
          </a:xfrm>
          <a:prstGeom prst="rect">
            <a:avLst/>
          </a:prstGeom>
          <a:noFill/>
          <a:ln w="9525" cmpd="sng">
            <a:noFill/>
          </a:ln>
        </xdr:spPr>
        <xdr:txBody>
          <a:bodyPr spcFirstLastPara="0" vertOverflow="clip" horzOverflow="clip" wrap="square" lIns="91440" tIns="45720" rIns="91440" bIns="45720" rtlCol="0" anchor="ctr">
            <a:noAutofit/>
          </a:bodyPr>
          <a:lstStyle/>
          <a:p>
            <a:pPr marL="0" indent="0" algn="ctr"/>
            <a:fld id="{7CDB3350-DFA2-4933-9CAD-938191984A77}" type="TxLink">
              <a:rPr lang="en-US" sz="4800" b="1" i="0" u="none" strike="noStrike">
                <a:solidFill>
                  <a:schemeClr val="bg1"/>
                </a:solidFill>
                <a:latin typeface="Aptos Narrow" panose="020B0004020202020204" pitchFamily="34" charset="0"/>
                <a:ea typeface="+mn-ea"/>
                <a:cs typeface="+mn-cs"/>
              </a:rPr>
              <a:pPr marL="0" indent="0" algn="ctr"/>
              <a:t>TBA</a:t>
            </a:fld>
            <a:endParaRPr lang="en-US" sz="4800" b="1" i="0" u="none" strike="noStrike">
              <a:solidFill>
                <a:schemeClr val="bg1"/>
              </a:solidFill>
              <a:latin typeface="Aptos Narrow" panose="020B0004020202020204" pitchFamily="34" charset="0"/>
              <a:ea typeface="+mn-ea"/>
              <a:cs typeface="+mn-cs"/>
            </a:endParaRPr>
          </a:p>
        </xdr:txBody>
      </xdr:sp>
      <xdr:sp macro="" textlink="">
        <xdr:nvSpPr>
          <xdr:cNvPr id="17" name="TextBox 28">
            <a:extLst>
              <a:ext uri="{FF2B5EF4-FFF2-40B4-BE49-F238E27FC236}">
                <a16:creationId xmlns:a16="http://schemas.microsoft.com/office/drawing/2014/main" id="{586D5047-576A-EDC7-A1EE-E833224BA18D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91110" y="42746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12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HOME</a:t>
            </a:r>
          </a:p>
        </xdr:txBody>
      </xdr:sp>
      <xdr:sp macro="" textlink="">
        <xdr:nvSpPr>
          <xdr:cNvPr id="18" name="TextBox 28">
            <a:extLst>
              <a:ext uri="{FF2B5EF4-FFF2-40B4-BE49-F238E27FC236}">
                <a16:creationId xmlns:a16="http://schemas.microsoft.com/office/drawing/2014/main" id="{0119EF02-FC32-653C-F385-A05700D83C45}"/>
              </a:ext>
              <a:ext uri="{147F2762-F138-4A5C-976F-8EAC2B608ADB}">
                <a16:predDERef xmlns:a16="http://schemas.microsoft.com/office/drawing/2014/main" pred="{A1C0C01F-CFD2-4909-9279-5510CA3AB826}"/>
              </a:ext>
            </a:extLst>
          </xdr:cNvPr>
          <xdr:cNvSpPr txBox="1"/>
        </xdr:nvSpPr>
        <xdr:spPr>
          <a:xfrm>
            <a:off x="9258120" y="3187494"/>
            <a:ext cx="692431" cy="196298"/>
          </a:xfrm>
          <a:prstGeom prst="rect">
            <a:avLst/>
          </a:prstGeom>
          <a:noFill/>
          <a:ln w="9525" cmpd="sng">
            <a:noFill/>
          </a:ln>
        </xdr:spPr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chemeClr val="bg1"/>
                </a:solidFill>
                <a:latin typeface="Aptos Narrow" panose="020B0004020202020204" pitchFamily="34" charset="0"/>
              </a:rPr>
              <a:t>VS</a:t>
            </a:r>
          </a:p>
        </xdr:txBody>
      </xdr:sp>
    </xdr:grpSp>
    <xdr:clientData/>
  </xdr:twoCellAnchor>
  <xdr:oneCellAnchor>
    <xdr:from>
      <xdr:col>3</xdr:col>
      <xdr:colOff>19050</xdr:colOff>
      <xdr:row>1</xdr:row>
      <xdr:rowOff>105557</xdr:rowOff>
    </xdr:from>
    <xdr:ext cx="1066800" cy="1068938"/>
    <xdr:pic>
      <xdr:nvPicPr>
        <xdr:cNvPr id="19" name="Picture 18">
          <a:extLst>
            <a:ext uri="{FF2B5EF4-FFF2-40B4-BE49-F238E27FC236}">
              <a16:creationId xmlns:a16="http://schemas.microsoft.com/office/drawing/2014/main" id="{D2960F8F-D72C-46F3-9522-651559581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8650" y="296057"/>
          <a:ext cx="1066800" cy="1068938"/>
        </a:xfrm>
        <a:prstGeom prst="rect">
          <a:avLst/>
        </a:prstGeom>
      </xdr:spPr>
    </xdr:pic>
    <xdr:clientData/>
  </xdr:oneCellAnchor>
  <xdr:oneCellAnchor>
    <xdr:from>
      <xdr:col>5</xdr:col>
      <xdr:colOff>673771</xdr:colOff>
      <xdr:row>1</xdr:row>
      <xdr:rowOff>35615</xdr:rowOff>
    </xdr:from>
    <xdr:ext cx="10213304" cy="937693"/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E473655E-4B50-4D6D-8160-A13E6EC122D8}"/>
            </a:ext>
          </a:extLst>
        </xdr:cNvPr>
        <xdr:cNvSpPr/>
      </xdr:nvSpPr>
      <xdr:spPr>
        <a:xfrm>
          <a:off x="2788321" y="226115"/>
          <a:ext cx="10213304" cy="93769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5400" b="1" cap="none" spc="0">
              <a:ln>
                <a:noFill/>
              </a:ln>
              <a:solidFill>
                <a:schemeClr val="tx1"/>
              </a:solidFill>
              <a:effectLst/>
            </a:rPr>
            <a:t>ZAMBIA FOOTBALL CHAMPIONSHIP</a:t>
          </a:r>
        </a:p>
      </xdr:txBody>
    </xdr:sp>
    <xdr:clientData/>
  </xdr:oneCellAnchor>
  <xdr:oneCellAnchor>
    <xdr:from>
      <xdr:col>5</xdr:col>
      <xdr:colOff>835618</xdr:colOff>
      <xdr:row>4</xdr:row>
      <xdr:rowOff>166843</xdr:rowOff>
    </xdr:from>
    <xdr:ext cx="9511130" cy="468013"/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093854FC-6FCB-41C9-B7EC-D00DD1C3E76F}"/>
            </a:ext>
          </a:extLst>
        </xdr:cNvPr>
        <xdr:cNvSpPr/>
      </xdr:nvSpPr>
      <xdr:spPr>
        <a:xfrm>
          <a:off x="2950168" y="928843"/>
          <a:ext cx="9511130" cy="46801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marL="0" indent="0" algn="ctr"/>
          <a:r>
            <a:rPr lang="en-US" sz="2400" b="1" cap="none" spc="0">
              <a:ln>
                <a:noFill/>
              </a:ln>
              <a:solidFill>
                <a:schemeClr val="accent2"/>
              </a:solidFill>
              <a:effectLst/>
              <a:latin typeface="+mn-lt"/>
              <a:ea typeface="+mn-ea"/>
              <a:cs typeface="+mn-cs"/>
            </a:rPr>
            <a:t>Tournament and Family Fun Day</a:t>
          </a:r>
        </a:p>
      </xdr:txBody>
    </xdr:sp>
    <xdr:clientData/>
  </xdr:oneCellAnchor>
  <xdr:twoCellAnchor>
    <xdr:from>
      <xdr:col>14</xdr:col>
      <xdr:colOff>19525</xdr:colOff>
      <xdr:row>27</xdr:row>
      <xdr:rowOff>190977</xdr:rowOff>
    </xdr:from>
    <xdr:to>
      <xdr:col>22</xdr:col>
      <xdr:colOff>16755</xdr:colOff>
      <xdr:row>28</xdr:row>
      <xdr:rowOff>218620</xdr:rowOff>
    </xdr:to>
    <xdr:grpSp>
      <xdr:nvGrpSpPr>
        <xdr:cNvPr id="22" name="Group 13">
          <a:extLst>
            <a:ext uri="{FF2B5EF4-FFF2-40B4-BE49-F238E27FC236}">
              <a16:creationId xmlns:a16="http://schemas.microsoft.com/office/drawing/2014/main" id="{0ACDDA7A-1254-4933-A562-E3B6FF4577CB}"/>
            </a:ext>
          </a:extLst>
        </xdr:cNvPr>
        <xdr:cNvGrpSpPr/>
      </xdr:nvGrpSpPr>
      <xdr:grpSpPr>
        <a:xfrm>
          <a:off x="7990759" y="5423774"/>
          <a:ext cx="5420527" cy="277674"/>
          <a:chOff x="7190500" y="4986830"/>
          <a:chExt cx="5444678" cy="266789"/>
        </a:xfrm>
      </xdr:grpSpPr>
      <xdr:sp macro="" textlink="">
        <xdr:nvSpPr>
          <xdr:cNvPr id="23" name="Rectangle: Rounded Corners 4">
            <a:extLst>
              <a:ext uri="{FF2B5EF4-FFF2-40B4-BE49-F238E27FC236}">
                <a16:creationId xmlns:a16="http://schemas.microsoft.com/office/drawing/2014/main" id="{5D1737E8-BA1C-3068-526D-19ED8AE1109C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2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4" name="TextBox 5">
            <a:extLst>
              <a:ext uri="{FF2B5EF4-FFF2-40B4-BE49-F238E27FC236}">
                <a16:creationId xmlns:a16="http://schemas.microsoft.com/office/drawing/2014/main" id="{0B0024EC-60DE-EB4E-28B7-C987B45EA7F6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25" name="TextBox 6">
            <a:extLst>
              <a:ext uri="{FF2B5EF4-FFF2-40B4-BE49-F238E27FC236}">
                <a16:creationId xmlns:a16="http://schemas.microsoft.com/office/drawing/2014/main" id="{73256DC2-9E6A-9F29-CE14-3CBC449631E5}"/>
              </a:ext>
            </a:extLst>
          </xdr:cNvPr>
          <xdr:cNvSpPr txBox="1"/>
        </xdr:nvSpPr>
        <xdr:spPr>
          <a:xfrm>
            <a:off x="8613272" y="4989059"/>
            <a:ext cx="352791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26" name="TextBox 7">
            <a:extLst>
              <a:ext uri="{FF2B5EF4-FFF2-40B4-BE49-F238E27FC236}">
                <a16:creationId xmlns:a16="http://schemas.microsoft.com/office/drawing/2014/main" id="{0DBB4423-7C20-5C18-E4E6-57AF5F2AB7A4}"/>
              </a:ext>
            </a:extLst>
          </xdr:cNvPr>
          <xdr:cNvSpPr txBox="1"/>
        </xdr:nvSpPr>
        <xdr:spPr>
          <a:xfrm>
            <a:off x="9195623" y="4989059"/>
            <a:ext cx="342668" cy="25734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27" name="TextBox 8">
            <a:extLst>
              <a:ext uri="{FF2B5EF4-FFF2-40B4-BE49-F238E27FC236}">
                <a16:creationId xmlns:a16="http://schemas.microsoft.com/office/drawing/2014/main" id="{68666F34-7B4F-CF63-FBF6-A97293E43AC0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28" name="TextBox 9">
            <a:extLst>
              <a:ext uri="{FF2B5EF4-FFF2-40B4-BE49-F238E27FC236}">
                <a16:creationId xmlns:a16="http://schemas.microsoft.com/office/drawing/2014/main" id="{FD59DAD6-695C-E306-E4BB-8AF4E1D1739B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29" name="TextBox 10">
            <a:extLst>
              <a:ext uri="{FF2B5EF4-FFF2-40B4-BE49-F238E27FC236}">
                <a16:creationId xmlns:a16="http://schemas.microsoft.com/office/drawing/2014/main" id="{4A52841B-024F-880B-8466-ADC2FD17AE13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30" name="TextBox 11">
            <a:extLst>
              <a:ext uri="{FF2B5EF4-FFF2-40B4-BE49-F238E27FC236}">
                <a16:creationId xmlns:a16="http://schemas.microsoft.com/office/drawing/2014/main" id="{8D9278F9-3264-BA44-63FB-B244D0E55558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31" name="TextBox 12">
            <a:extLst>
              <a:ext uri="{FF2B5EF4-FFF2-40B4-BE49-F238E27FC236}">
                <a16:creationId xmlns:a16="http://schemas.microsoft.com/office/drawing/2014/main" id="{C78D919C-1465-787B-EACA-1903A51B734A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twoCellAnchor>
    <xdr:from>
      <xdr:col>14</xdr:col>
      <xdr:colOff>13572</xdr:colOff>
      <xdr:row>33</xdr:row>
      <xdr:rowOff>202884</xdr:rowOff>
    </xdr:from>
    <xdr:to>
      <xdr:col>22</xdr:col>
      <xdr:colOff>10802</xdr:colOff>
      <xdr:row>34</xdr:row>
      <xdr:rowOff>228975</xdr:rowOff>
    </xdr:to>
    <xdr:grpSp>
      <xdr:nvGrpSpPr>
        <xdr:cNvPr id="32" name="Group 45">
          <a:extLst>
            <a:ext uri="{FF2B5EF4-FFF2-40B4-BE49-F238E27FC236}">
              <a16:creationId xmlns:a16="http://schemas.microsoft.com/office/drawing/2014/main" id="{2DEAC05F-EE30-4D0D-80B3-3A657BBA6654}"/>
            </a:ext>
          </a:extLst>
        </xdr:cNvPr>
        <xdr:cNvGrpSpPr/>
      </xdr:nvGrpSpPr>
      <xdr:grpSpPr>
        <a:xfrm>
          <a:off x="7984806" y="6935868"/>
          <a:ext cx="5420527" cy="276123"/>
          <a:chOff x="7190500" y="4986830"/>
          <a:chExt cx="5444678" cy="266789"/>
        </a:xfrm>
      </xdr:grpSpPr>
      <xdr:sp macro="" textlink="">
        <xdr:nvSpPr>
          <xdr:cNvPr id="33" name="Rectangle: Rounded Corners 46">
            <a:extLst>
              <a:ext uri="{FF2B5EF4-FFF2-40B4-BE49-F238E27FC236}">
                <a16:creationId xmlns:a16="http://schemas.microsoft.com/office/drawing/2014/main" id="{0DED46CD-41C8-428E-7580-CC5C59BC9814}"/>
              </a:ext>
            </a:extLst>
          </xdr:cNvPr>
          <xdr:cNvSpPr/>
        </xdr:nvSpPr>
        <xdr:spPr>
          <a:xfrm>
            <a:off x="7190500" y="4986830"/>
            <a:ext cx="5444678" cy="263744"/>
          </a:xfrm>
          <a:prstGeom prst="roundRect">
            <a:avLst>
              <a:gd name="adj" fmla="val 28873"/>
            </a:avLst>
          </a:prstGeom>
          <a:solidFill>
            <a:schemeClr val="accent3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TextBox 47">
            <a:extLst>
              <a:ext uri="{FF2B5EF4-FFF2-40B4-BE49-F238E27FC236}">
                <a16:creationId xmlns:a16="http://schemas.microsoft.com/office/drawing/2014/main" id="{B83C72EE-0F48-9B86-3DEE-17D6356BCDDE}"/>
              </a:ext>
            </a:extLst>
          </xdr:cNvPr>
          <xdr:cNvSpPr txBox="1"/>
        </xdr:nvSpPr>
        <xdr:spPr>
          <a:xfrm>
            <a:off x="7235086" y="4989059"/>
            <a:ext cx="503536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Team</a:t>
            </a:r>
          </a:p>
        </xdr:txBody>
      </xdr:sp>
      <xdr:sp macro="" textlink="">
        <xdr:nvSpPr>
          <xdr:cNvPr id="35" name="TextBox 48">
            <a:extLst>
              <a:ext uri="{FF2B5EF4-FFF2-40B4-BE49-F238E27FC236}">
                <a16:creationId xmlns:a16="http://schemas.microsoft.com/office/drawing/2014/main" id="{22D95CA6-EC87-5E08-4BA2-9F38A3B5BBF5}"/>
              </a:ext>
            </a:extLst>
          </xdr:cNvPr>
          <xdr:cNvSpPr txBox="1"/>
        </xdr:nvSpPr>
        <xdr:spPr>
          <a:xfrm>
            <a:off x="8613272" y="4989059"/>
            <a:ext cx="352791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GA</a:t>
            </a:r>
          </a:p>
        </xdr:txBody>
      </xdr:sp>
      <xdr:sp macro="" textlink="">
        <xdr:nvSpPr>
          <xdr:cNvPr id="36" name="TextBox 49">
            <a:extLst>
              <a:ext uri="{FF2B5EF4-FFF2-40B4-BE49-F238E27FC236}">
                <a16:creationId xmlns:a16="http://schemas.microsoft.com/office/drawing/2014/main" id="{0D3ED468-75C9-CE24-09A4-580B8CCD5051}"/>
              </a:ext>
            </a:extLst>
          </xdr:cNvPr>
          <xdr:cNvSpPr txBox="1"/>
        </xdr:nvSpPr>
        <xdr:spPr>
          <a:xfrm>
            <a:off x="9195623" y="4989059"/>
            <a:ext cx="342668" cy="25880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GF</a:t>
            </a:r>
          </a:p>
        </xdr:txBody>
      </xdr:sp>
      <xdr:sp macro="" textlink="">
        <xdr:nvSpPr>
          <xdr:cNvPr id="37" name="TextBox 50">
            <a:extLst>
              <a:ext uri="{FF2B5EF4-FFF2-40B4-BE49-F238E27FC236}">
                <a16:creationId xmlns:a16="http://schemas.microsoft.com/office/drawing/2014/main" id="{7847FC09-C862-4A4A-2DAC-2C3D3E75E2B9}"/>
              </a:ext>
            </a:extLst>
          </xdr:cNvPr>
          <xdr:cNvSpPr txBox="1"/>
        </xdr:nvSpPr>
        <xdr:spPr>
          <a:xfrm>
            <a:off x="9808143" y="4989059"/>
            <a:ext cx="36433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GD</a:t>
            </a:r>
          </a:p>
        </xdr:txBody>
      </xdr:sp>
      <xdr:sp macro="" textlink="">
        <xdr:nvSpPr>
          <xdr:cNvPr id="38" name="TextBox 51">
            <a:extLst>
              <a:ext uri="{FF2B5EF4-FFF2-40B4-BE49-F238E27FC236}">
                <a16:creationId xmlns:a16="http://schemas.microsoft.com/office/drawing/2014/main" id="{69250288-B27D-C418-37A6-9E220D6652C6}"/>
              </a:ext>
            </a:extLst>
          </xdr:cNvPr>
          <xdr:cNvSpPr txBox="1"/>
        </xdr:nvSpPr>
        <xdr:spPr>
          <a:xfrm>
            <a:off x="10986077" y="4989059"/>
            <a:ext cx="273921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D</a:t>
            </a:r>
          </a:p>
        </xdr:txBody>
      </xdr:sp>
      <xdr:sp macro="" textlink="">
        <xdr:nvSpPr>
          <xdr:cNvPr id="39" name="TextBox 52">
            <a:extLst>
              <a:ext uri="{FF2B5EF4-FFF2-40B4-BE49-F238E27FC236}">
                <a16:creationId xmlns:a16="http://schemas.microsoft.com/office/drawing/2014/main" id="{E7BC263F-8915-4471-363C-3FA79B0EC6C7}"/>
              </a:ext>
            </a:extLst>
          </xdr:cNvPr>
          <xdr:cNvSpPr txBox="1"/>
        </xdr:nvSpPr>
        <xdr:spPr>
          <a:xfrm>
            <a:off x="11577259" y="4989059"/>
            <a:ext cx="249492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L</a:t>
            </a:r>
          </a:p>
        </xdr:txBody>
      </xdr:sp>
      <xdr:sp macro="" textlink="">
        <xdr:nvSpPr>
          <xdr:cNvPr id="40" name="TextBox 53">
            <a:extLst>
              <a:ext uri="{FF2B5EF4-FFF2-40B4-BE49-F238E27FC236}">
                <a16:creationId xmlns:a16="http://schemas.microsoft.com/office/drawing/2014/main" id="{D50BD5F3-1453-E2C6-5C97-B62E5F3DB70F}"/>
              </a:ext>
            </a:extLst>
          </xdr:cNvPr>
          <xdr:cNvSpPr txBox="1"/>
        </xdr:nvSpPr>
        <xdr:spPr>
          <a:xfrm>
            <a:off x="12131650" y="4989059"/>
            <a:ext cx="371384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Pts</a:t>
            </a:r>
          </a:p>
        </xdr:txBody>
      </xdr:sp>
      <xdr:sp macro="" textlink="">
        <xdr:nvSpPr>
          <xdr:cNvPr id="41" name="TextBox 54">
            <a:extLst>
              <a:ext uri="{FF2B5EF4-FFF2-40B4-BE49-F238E27FC236}">
                <a16:creationId xmlns:a16="http://schemas.microsoft.com/office/drawing/2014/main" id="{E3D430D6-9B21-F050-0A9B-A707AACB5F55}"/>
              </a:ext>
            </a:extLst>
          </xdr:cNvPr>
          <xdr:cNvSpPr txBox="1"/>
        </xdr:nvSpPr>
        <xdr:spPr>
          <a:xfrm>
            <a:off x="10406151" y="4989059"/>
            <a:ext cx="303160" cy="2645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100" b="1">
                <a:solidFill>
                  <a:schemeClr val="bg1"/>
                </a:solidFill>
              </a:rPr>
              <a:t>W</a:t>
            </a:r>
          </a:p>
        </xdr:txBody>
      </xdr:sp>
    </xdr:grpSp>
    <xdr:clientData/>
  </xdr:twoCellAnchor>
  <xdr:oneCellAnchor>
    <xdr:from>
      <xdr:col>13</xdr:col>
      <xdr:colOff>364435</xdr:colOff>
      <xdr:row>25</xdr:row>
      <xdr:rowOff>78949</xdr:rowOff>
    </xdr:from>
    <xdr:ext cx="1110560" cy="468013"/>
    <xdr:sp macro="" textlink="">
      <xdr:nvSpPr>
        <xdr:cNvPr id="42" name="TextBox 55">
          <a:extLst>
            <a:ext uri="{FF2B5EF4-FFF2-40B4-BE49-F238E27FC236}">
              <a16:creationId xmlns:a16="http://schemas.microsoft.com/office/drawing/2014/main" id="{75326857-66B3-4FDA-AC04-54CC497B316A}"/>
            </a:ext>
          </a:extLst>
        </xdr:cNvPr>
        <xdr:cNvSpPr txBox="1"/>
      </xdr:nvSpPr>
      <xdr:spPr>
        <a:xfrm>
          <a:off x="7879660" y="4927174"/>
          <a:ext cx="1110560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rgbClr val="33003B"/>
              </a:solidFill>
            </a:rPr>
            <a:t>Groups</a:t>
          </a:r>
        </a:p>
      </xdr:txBody>
    </xdr:sp>
    <xdr:clientData/>
  </xdr:oneCellAnchor>
  <xdr:oneCellAnchor>
    <xdr:from>
      <xdr:col>0</xdr:col>
      <xdr:colOff>532086</xdr:colOff>
      <xdr:row>8</xdr:row>
      <xdr:rowOff>118998</xdr:rowOff>
    </xdr:from>
    <xdr:ext cx="4272560" cy="378442"/>
    <xdr:sp macro="" textlink="'DASH 17U Boys'!AG29">
      <xdr:nvSpPr>
        <xdr:cNvPr id="43" name="TextBox 56">
          <a:extLst>
            <a:ext uri="{FF2B5EF4-FFF2-40B4-BE49-F238E27FC236}">
              <a16:creationId xmlns:a16="http://schemas.microsoft.com/office/drawing/2014/main" id="{0F7840F2-DB13-45BB-9C13-835D34C3A2B4}"/>
            </a:ext>
          </a:extLst>
        </xdr:cNvPr>
        <xdr:cNvSpPr txBox="1"/>
      </xdr:nvSpPr>
      <xdr:spPr>
        <a:xfrm>
          <a:off x="532086" y="1642998"/>
          <a:ext cx="4272560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fld id="{5ABACA99-5534-4767-AA22-4CC729051C6F}" type="TxLink">
            <a:rPr lang="en-US" sz="2400" b="1" i="0" u="none" strike="noStrike">
              <a:solidFill>
                <a:srgbClr val="33003B"/>
              </a:solidFill>
              <a:latin typeface="Aptos Narrow"/>
            </a:rPr>
            <a:pPr algn="l"/>
            <a:t>17 and Under Boys Fixtures</a:t>
          </a:fld>
          <a:endParaRPr lang="en-US" sz="2400" b="1">
            <a:solidFill>
              <a:srgbClr val="33003B"/>
            </a:solidFill>
          </a:endParaRPr>
        </a:p>
      </xdr:txBody>
    </xdr:sp>
    <xdr:clientData/>
  </xdr:oneCellAnchor>
  <xdr:oneCellAnchor>
    <xdr:from>
      <xdr:col>0</xdr:col>
      <xdr:colOff>532087</xdr:colOff>
      <xdr:row>25</xdr:row>
      <xdr:rowOff>164981</xdr:rowOff>
    </xdr:from>
    <xdr:ext cx="2863784" cy="378442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24B33D2F-040A-4F6D-8714-D09739D13096}"/>
            </a:ext>
          </a:extLst>
        </xdr:cNvPr>
        <xdr:cNvSpPr txBox="1"/>
      </xdr:nvSpPr>
      <xdr:spPr>
        <a:xfrm>
          <a:off x="532087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Scorers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8</xdr:col>
      <xdr:colOff>385549</xdr:colOff>
      <xdr:row>25</xdr:row>
      <xdr:rowOff>164981</xdr:rowOff>
    </xdr:from>
    <xdr:ext cx="2863784" cy="378442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9C714A95-BAFC-4F89-B39A-92906A7EBFE0}"/>
            </a:ext>
          </a:extLst>
        </xdr:cNvPr>
        <xdr:cNvSpPr txBox="1"/>
      </xdr:nvSpPr>
      <xdr:spPr>
        <a:xfrm>
          <a:off x="4443199" y="5013206"/>
          <a:ext cx="2863784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l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Top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Saves</a:t>
          </a:r>
          <a:endParaRPr lang="en-US" sz="2400" b="1" i="0" u="none" strike="noStrike">
            <a:solidFill>
              <a:srgbClr val="33003B"/>
            </a:solidFill>
            <a:latin typeface="Aptos Narrow"/>
          </a:endParaRPr>
        </a:p>
      </xdr:txBody>
    </xdr:sp>
    <xdr:clientData/>
  </xdr:oneCellAnchor>
  <xdr:oneCellAnchor>
    <xdr:from>
      <xdr:col>11</xdr:col>
      <xdr:colOff>422751</xdr:colOff>
      <xdr:row>91</xdr:row>
      <xdr:rowOff>165029</xdr:rowOff>
    </xdr:from>
    <xdr:ext cx="1186703" cy="1200150"/>
    <xdr:pic>
      <xdr:nvPicPr>
        <xdr:cNvPr id="46" name="Picture 2">
          <a:extLst>
            <a:ext uri="{FF2B5EF4-FFF2-40B4-BE49-F238E27FC236}">
              <a16:creationId xmlns:a16="http://schemas.microsoft.com/office/drawing/2014/main" id="{ED454F8B-FAC9-4E7C-B913-CA992B8023EE}"/>
            </a:ext>
            <a:ext uri="{147F2762-F138-4A5C-976F-8EAC2B608ADB}">
              <a16:predDERef xmlns:a16="http://schemas.microsoft.com/office/drawing/2014/main" pred="{16FA4142-8A32-4E41-8474-E1F99FC07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42551" y="18395879"/>
          <a:ext cx="1186703" cy="1200150"/>
        </a:xfrm>
        <a:prstGeom prst="rect">
          <a:avLst/>
        </a:prstGeom>
      </xdr:spPr>
    </xdr:pic>
    <xdr:clientData/>
  </xdr:oneCellAnchor>
  <xdr:twoCellAnchor>
    <xdr:from>
      <xdr:col>11</xdr:col>
      <xdr:colOff>107424</xdr:colOff>
      <xdr:row>49</xdr:row>
      <xdr:rowOff>66675</xdr:rowOff>
    </xdr:from>
    <xdr:to>
      <xdr:col>13</xdr:col>
      <xdr:colOff>378611</xdr:colOff>
      <xdr:row>56</xdr:row>
      <xdr:rowOff>77488</xdr:rowOff>
    </xdr:to>
    <xdr:grpSp>
      <xdr:nvGrpSpPr>
        <xdr:cNvPr id="47" name="Group 23">
          <a:extLst>
            <a:ext uri="{FF2B5EF4-FFF2-40B4-BE49-F238E27FC236}">
              <a16:creationId xmlns:a16="http://schemas.microsoft.com/office/drawing/2014/main" id="{8C627065-6F06-4BEB-8C0B-A7AF39A3A82C}"/>
            </a:ext>
          </a:extLst>
        </xdr:cNvPr>
        <xdr:cNvGrpSpPr/>
      </xdr:nvGrpSpPr>
      <xdr:grpSpPr>
        <a:xfrm>
          <a:off x="6126033" y="10335816"/>
          <a:ext cx="1765422" cy="1344313"/>
          <a:chOff x="5648325" y="1781175"/>
          <a:chExt cx="1638300" cy="1344313"/>
        </a:xfrm>
      </xdr:grpSpPr>
      <xdr:sp macro="" textlink="">
        <xdr:nvSpPr>
          <xdr:cNvPr id="48" name="TextBox 4">
            <a:extLst>
              <a:ext uri="{FF2B5EF4-FFF2-40B4-BE49-F238E27FC236}">
                <a16:creationId xmlns:a16="http://schemas.microsoft.com/office/drawing/2014/main" id="{2CBD11EC-03A1-A401-2D54-2E33A4F14F10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5934075" y="1781175"/>
            <a:ext cx="11144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Final</a:t>
            </a:r>
          </a:p>
        </xdr:txBody>
      </xdr:sp>
      <xdr:grpSp>
        <xdr:nvGrpSpPr>
          <xdr:cNvPr id="49" name="Group 22">
            <a:extLst>
              <a:ext uri="{FF2B5EF4-FFF2-40B4-BE49-F238E27FC236}">
                <a16:creationId xmlns:a16="http://schemas.microsoft.com/office/drawing/2014/main" id="{33C8EE15-09B1-0D62-D712-14A54BA1C6AB}"/>
              </a:ext>
            </a:extLst>
          </xdr:cNvPr>
          <xdr:cNvGrpSpPr/>
        </xdr:nvGrpSpPr>
        <xdr:grpSpPr>
          <a:xfrm>
            <a:off x="5648325" y="2314575"/>
            <a:ext cx="1638300" cy="810913"/>
            <a:chOff x="5648325" y="2314575"/>
            <a:chExt cx="1638300" cy="810913"/>
          </a:xfrm>
        </xdr:grpSpPr>
        <xdr:sp macro="" textlink="">
          <xdr:nvSpPr>
            <xdr:cNvPr id="50" name="TextBox 6">
              <a:extLst>
                <a:ext uri="{FF2B5EF4-FFF2-40B4-BE49-F238E27FC236}">
                  <a16:creationId xmlns:a16="http://schemas.microsoft.com/office/drawing/2014/main" id="{1A66DE8E-EB1B-6A50-4D19-03A07806EAAD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51" name="TextBox 7">
              <a:extLst>
                <a:ext uri="{FF2B5EF4-FFF2-40B4-BE49-F238E27FC236}">
                  <a16:creationId xmlns:a16="http://schemas.microsoft.com/office/drawing/2014/main" id="{B196040E-6496-5C5B-AD88-77E3BB38866F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5924550" y="2657475"/>
              <a:ext cx="1110560" cy="46801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13:00</a:t>
              </a:r>
            </a:p>
          </xdr:txBody>
        </xdr:sp>
      </xdr:grpSp>
    </xdr:grpSp>
    <xdr:clientData/>
  </xdr:twoCellAnchor>
  <xdr:twoCellAnchor>
    <xdr:from>
      <xdr:col>17</xdr:col>
      <xdr:colOff>5842</xdr:colOff>
      <xdr:row>46</xdr:row>
      <xdr:rowOff>194582</xdr:rowOff>
    </xdr:from>
    <xdr:to>
      <xdr:col>19</xdr:col>
      <xdr:colOff>429024</xdr:colOff>
      <xdr:row>50</xdr:row>
      <xdr:rowOff>142875</xdr:rowOff>
    </xdr:to>
    <xdr:grpSp>
      <xdr:nvGrpSpPr>
        <xdr:cNvPr id="52" name="Group 355">
          <a:extLst>
            <a:ext uri="{FF2B5EF4-FFF2-40B4-BE49-F238E27FC236}">
              <a16:creationId xmlns:a16="http://schemas.microsoft.com/office/drawing/2014/main" id="{E8FD974D-5BEF-4AD4-852B-6F9A7E76F188}"/>
            </a:ext>
          </a:extLst>
        </xdr:cNvPr>
        <xdr:cNvGrpSpPr/>
      </xdr:nvGrpSpPr>
      <xdr:grpSpPr>
        <a:xfrm>
          <a:off x="10465483" y="9880316"/>
          <a:ext cx="1572135" cy="722200"/>
          <a:chOff x="10077450" y="1323975"/>
          <a:chExt cx="1571625" cy="723900"/>
        </a:xfrm>
      </xdr:grpSpPr>
      <xdr:sp macro="" textlink="">
        <xdr:nvSpPr>
          <xdr:cNvPr id="53" name="TextBox 20">
            <a:extLst>
              <a:ext uri="{FF2B5EF4-FFF2-40B4-BE49-F238E27FC236}">
                <a16:creationId xmlns:a16="http://schemas.microsoft.com/office/drawing/2014/main" id="{67EC3F9F-41B2-9142-DB7A-1B911C0736FB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007745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4" name="TextBox 21">
            <a:extLst>
              <a:ext uri="{FF2B5EF4-FFF2-40B4-BE49-F238E27FC236}">
                <a16:creationId xmlns:a16="http://schemas.microsoft.com/office/drawing/2014/main" id="{D8DADF32-FA7C-1710-611D-361498975A19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038225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10:00</a:t>
            </a:r>
          </a:p>
        </xdr:txBody>
      </xdr:sp>
    </xdr:grpSp>
    <xdr:clientData/>
  </xdr:twoCellAnchor>
  <xdr:twoCellAnchor>
    <xdr:from>
      <xdr:col>5</xdr:col>
      <xdr:colOff>54428</xdr:colOff>
      <xdr:row>46</xdr:row>
      <xdr:rowOff>194582</xdr:rowOff>
    </xdr:from>
    <xdr:to>
      <xdr:col>6</xdr:col>
      <xdr:colOff>149918</xdr:colOff>
      <xdr:row>50</xdr:row>
      <xdr:rowOff>142875</xdr:rowOff>
    </xdr:to>
    <xdr:grpSp>
      <xdr:nvGrpSpPr>
        <xdr:cNvPr id="55" name="Group 20">
          <a:extLst>
            <a:ext uri="{FF2B5EF4-FFF2-40B4-BE49-F238E27FC236}">
              <a16:creationId xmlns:a16="http://schemas.microsoft.com/office/drawing/2014/main" id="{74D676A8-C33C-4A49-A6FF-3E29F76FF14D}"/>
            </a:ext>
          </a:extLst>
        </xdr:cNvPr>
        <xdr:cNvGrpSpPr/>
      </xdr:nvGrpSpPr>
      <xdr:grpSpPr>
        <a:xfrm>
          <a:off x="2161834" y="9880316"/>
          <a:ext cx="1446850" cy="722200"/>
          <a:chOff x="1409700" y="1323975"/>
          <a:chExt cx="1571625" cy="723900"/>
        </a:xfrm>
      </xdr:grpSpPr>
      <xdr:sp macro="" textlink="">
        <xdr:nvSpPr>
          <xdr:cNvPr id="56" name="TextBox 20">
            <a:extLst>
              <a:ext uri="{FF2B5EF4-FFF2-40B4-BE49-F238E27FC236}">
                <a16:creationId xmlns:a16="http://schemas.microsoft.com/office/drawing/2014/main" id="{4B7BEC00-F84D-7331-3F19-7447FC7EAD9C}"/>
              </a:ext>
              <a:ext uri="{147F2762-F138-4A5C-976F-8EAC2B608ADB}">
                <a16:predDERef xmlns:a16="http://schemas.microsoft.com/office/drawing/2014/main" pred="{0BC0EF5A-0003-4FED-8BDA-E586B118B069}"/>
              </a:ext>
            </a:extLst>
          </xdr:cNvPr>
          <xdr:cNvSpPr txBox="1"/>
        </xdr:nvSpPr>
        <xdr:spPr>
          <a:xfrm>
            <a:off x="1409700" y="1323975"/>
            <a:ext cx="1571625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8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Semi-final</a:t>
            </a:r>
          </a:p>
        </xdr:txBody>
      </xdr:sp>
      <xdr:sp macro="" textlink="">
        <xdr:nvSpPr>
          <xdr:cNvPr id="57" name="TextBox 21">
            <a:extLst>
              <a:ext uri="{FF2B5EF4-FFF2-40B4-BE49-F238E27FC236}">
                <a16:creationId xmlns:a16="http://schemas.microsoft.com/office/drawing/2014/main" id="{E0C76E94-82A2-176B-B5C3-2A535DC1CFC0}"/>
              </a:ext>
              <a:ext uri="{147F2762-F138-4A5C-976F-8EAC2B608ADB}">
                <a16:predDERef xmlns:a16="http://schemas.microsoft.com/office/drawing/2014/main" pred="{95CCA6FF-9BBF-486C-87AA-47DD7E79FF07}"/>
              </a:ext>
            </a:extLst>
          </xdr:cNvPr>
          <xdr:cNvSpPr txBox="1"/>
        </xdr:nvSpPr>
        <xdr:spPr>
          <a:xfrm>
            <a:off x="1714500" y="1762125"/>
            <a:ext cx="1038225" cy="2857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20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09:00</a:t>
            </a:r>
          </a:p>
        </xdr:txBody>
      </xdr:sp>
    </xdr:grpSp>
    <xdr:clientData/>
  </xdr:twoCellAnchor>
  <xdr:oneCellAnchor>
    <xdr:from>
      <xdr:col>5</xdr:col>
      <xdr:colOff>414617</xdr:colOff>
      <xdr:row>57</xdr:row>
      <xdr:rowOff>123264</xdr:rowOff>
    </xdr:from>
    <xdr:ext cx="231025" cy="405432"/>
    <xdr:sp macro="" textlink="$AA$1">
      <xdr:nvSpPr>
        <xdr:cNvPr id="58" name="TextBox 1">
          <a:extLst>
            <a:ext uri="{FF2B5EF4-FFF2-40B4-BE49-F238E27FC236}">
              <a16:creationId xmlns:a16="http://schemas.microsoft.com/office/drawing/2014/main" id="{23C5204B-CA2A-456D-BE70-ACFFD35D4DC4}"/>
            </a:ext>
          </a:extLst>
        </xdr:cNvPr>
        <xdr:cNvSpPr txBox="1"/>
      </xdr:nvSpPr>
      <xdr:spPr>
        <a:xfrm>
          <a:off x="2529167" y="11877114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414617</xdr:colOff>
      <xdr:row>66</xdr:row>
      <xdr:rowOff>100852</xdr:rowOff>
    </xdr:from>
    <xdr:ext cx="211020" cy="264560"/>
    <xdr:sp macro="" textlink="$AA$1">
      <xdr:nvSpPr>
        <xdr:cNvPr id="59" name="TextBox 2">
          <a:extLst>
            <a:ext uri="{FF2B5EF4-FFF2-40B4-BE49-F238E27FC236}">
              <a16:creationId xmlns:a16="http://schemas.microsoft.com/office/drawing/2014/main" id="{3B044EC4-9F9E-42F4-B80F-BBAF776DE002}"/>
            </a:ext>
          </a:extLst>
        </xdr:cNvPr>
        <xdr:cNvSpPr txBox="1"/>
      </xdr:nvSpPr>
      <xdr:spPr>
        <a:xfrm>
          <a:off x="2529167" y="13569202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twoCellAnchor>
    <xdr:from>
      <xdr:col>3</xdr:col>
      <xdr:colOff>938893</xdr:colOff>
      <xdr:row>51</xdr:row>
      <xdr:rowOff>179757</xdr:rowOff>
    </xdr:from>
    <xdr:to>
      <xdr:col>7</xdr:col>
      <xdr:colOff>130030</xdr:colOff>
      <xdr:row>56</xdr:row>
      <xdr:rowOff>20673</xdr:rowOff>
    </xdr:to>
    <xdr:sp macro="" textlink="$Z$43">
      <xdr:nvSpPr>
        <xdr:cNvPr id="60" name="Rectangle 1">
          <a:extLst>
            <a:ext uri="{FF2B5EF4-FFF2-40B4-BE49-F238E27FC236}">
              <a16:creationId xmlns:a16="http://schemas.microsoft.com/office/drawing/2014/main" id="{B7EC5AAB-75EE-4829-BD6A-4762BB05CB49}"/>
            </a:ext>
          </a:extLst>
        </xdr:cNvPr>
        <xdr:cNvSpPr/>
      </xdr:nvSpPr>
      <xdr:spPr>
        <a:xfrm>
          <a:off x="1548493" y="10790607"/>
          <a:ext cx="2486787" cy="793416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85F18504-37A5-4FB9-AD60-840CA0C2194C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marL="0" indent="0" algn="ctr"/>
            <a:t>TBA</a:t>
          </a:fld>
          <a:endParaRPr lang="en-US" sz="2000" b="1" i="0" u="none" strike="noStrike">
            <a:solidFill>
              <a:srgbClr val="33003B"/>
            </a:solidFill>
            <a:latin typeface="Aptos Narrow" panose="020B0004020202020204" pitchFamily="34" charset="0"/>
          </a:endParaRPr>
        </a:p>
      </xdr:txBody>
    </xdr:sp>
    <xdr:clientData/>
  </xdr:twoCellAnchor>
  <xdr:twoCellAnchor>
    <xdr:from>
      <xdr:col>3</xdr:col>
      <xdr:colOff>963959</xdr:colOff>
      <xdr:row>65</xdr:row>
      <xdr:rowOff>175413</xdr:rowOff>
    </xdr:from>
    <xdr:to>
      <xdr:col>7</xdr:col>
      <xdr:colOff>140528</xdr:colOff>
      <xdr:row>70</xdr:row>
      <xdr:rowOff>12966</xdr:rowOff>
    </xdr:to>
    <xdr:sp macro="" textlink="$AC$43">
      <xdr:nvSpPr>
        <xdr:cNvPr id="61" name="Rectangle 2">
          <a:extLst>
            <a:ext uri="{FF2B5EF4-FFF2-40B4-BE49-F238E27FC236}">
              <a16:creationId xmlns:a16="http://schemas.microsoft.com/office/drawing/2014/main" id="{698B7AAE-53F8-4B4F-A8F7-5D6230957956}"/>
            </a:ext>
            <a:ext uri="{147F2762-F138-4A5C-976F-8EAC2B608ADB}">
              <a16:predDERef xmlns:a16="http://schemas.microsoft.com/office/drawing/2014/main" pred="{E21D7914-2E3F-FD2D-BF66-CF099B3C47F1}"/>
            </a:ext>
          </a:extLst>
        </xdr:cNvPr>
        <xdr:cNvSpPr/>
      </xdr:nvSpPr>
      <xdr:spPr>
        <a:xfrm>
          <a:off x="1573559" y="13453263"/>
          <a:ext cx="2472219" cy="790053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4E91FA69-6843-4D74-ADC4-7D536F61C268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52</xdr:row>
      <xdr:rowOff>463</xdr:rowOff>
    </xdr:from>
    <xdr:to>
      <xdr:col>20</xdr:col>
      <xdr:colOff>279137</xdr:colOff>
      <xdr:row>56</xdr:row>
      <xdr:rowOff>28517</xdr:rowOff>
    </xdr:to>
    <xdr:sp macro="" textlink="$AC$44">
      <xdr:nvSpPr>
        <xdr:cNvPr id="62" name="Rectangle 3">
          <a:extLst>
            <a:ext uri="{FF2B5EF4-FFF2-40B4-BE49-F238E27FC236}">
              <a16:creationId xmlns:a16="http://schemas.microsoft.com/office/drawing/2014/main" id="{C47B3547-E50D-40B3-80C4-C3ECF04E4195}"/>
            </a:ext>
            <a:ext uri="{147F2762-F138-4A5C-976F-8EAC2B608ADB}">
              <a16:predDERef xmlns:a16="http://schemas.microsoft.com/office/drawing/2014/main" pred="{A3757BE2-7178-9B10-8C6E-A65C35809F2A}"/>
            </a:ext>
          </a:extLst>
        </xdr:cNvPr>
        <xdr:cNvSpPr/>
      </xdr:nvSpPr>
      <xdr:spPr>
        <a:xfrm>
          <a:off x="9799621" y="10801813"/>
          <a:ext cx="2671516" cy="790054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FDC0646-9FA6-4239-9684-AEFF883FE3DB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15</xdr:col>
      <xdr:colOff>550846</xdr:colOff>
      <xdr:row>66</xdr:row>
      <xdr:rowOff>37581</xdr:rowOff>
    </xdr:from>
    <xdr:to>
      <xdr:col>20</xdr:col>
      <xdr:colOff>326762</xdr:colOff>
      <xdr:row>70</xdr:row>
      <xdr:rowOff>63963</xdr:rowOff>
    </xdr:to>
    <xdr:sp macro="" textlink="$Z$44">
      <xdr:nvSpPr>
        <xdr:cNvPr id="63" name="Rectangle 12">
          <a:extLst>
            <a:ext uri="{FF2B5EF4-FFF2-40B4-BE49-F238E27FC236}">
              <a16:creationId xmlns:a16="http://schemas.microsoft.com/office/drawing/2014/main" id="{6977EE93-38E1-4A7D-94D1-1BD3C7EAE684}"/>
            </a:ext>
            <a:ext uri="{147F2762-F138-4A5C-976F-8EAC2B608ADB}">
              <a16:predDERef xmlns:a16="http://schemas.microsoft.com/office/drawing/2014/main" pred="{FAA29F8A-F393-F22E-DCD4-2B6A5E926551}"/>
            </a:ext>
          </a:extLst>
        </xdr:cNvPr>
        <xdr:cNvSpPr/>
      </xdr:nvSpPr>
      <xdr:spPr>
        <a:xfrm>
          <a:off x="9799621" y="13505931"/>
          <a:ext cx="2719141" cy="788382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B7B21E1-7A4B-4E68-84F3-EA7784E333CA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9</xdr:col>
      <xdr:colOff>185148</xdr:colOff>
      <xdr:row>58</xdr:row>
      <xdr:rowOff>162041</xdr:rowOff>
    </xdr:from>
    <xdr:to>
      <xdr:col>11</xdr:col>
      <xdr:colOff>944156</xdr:colOff>
      <xdr:row>63</xdr:row>
      <xdr:rowOff>24389</xdr:rowOff>
    </xdr:to>
    <xdr:sp macro="" textlink="$AC$47">
      <xdr:nvSpPr>
        <xdr:cNvPr id="64" name="Rectangle 6">
          <a:extLst>
            <a:ext uri="{FF2B5EF4-FFF2-40B4-BE49-F238E27FC236}">
              <a16:creationId xmlns:a16="http://schemas.microsoft.com/office/drawing/2014/main" id="{23455D29-B84C-4906-8E0B-D2F2A6F5869F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680948" y="12106391"/>
          <a:ext cx="2283008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3AF526B8-EDA4-4D57-BD01-410373157FA7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148181</xdr:colOff>
      <xdr:row>58</xdr:row>
      <xdr:rowOff>161774</xdr:rowOff>
    </xdr:from>
    <xdr:to>
      <xdr:col>14</xdr:col>
      <xdr:colOff>1106578</xdr:colOff>
      <xdr:row>63</xdr:row>
      <xdr:rowOff>15262</xdr:rowOff>
    </xdr:to>
    <xdr:sp macro="" textlink="$Z$47">
      <xdr:nvSpPr>
        <xdr:cNvPr id="65" name="Rectangle 7">
          <a:extLst>
            <a:ext uri="{FF2B5EF4-FFF2-40B4-BE49-F238E27FC236}">
              <a16:creationId xmlns:a16="http://schemas.microsoft.com/office/drawing/2014/main" id="{77E9C46D-4190-4CBA-BD37-6389BA96ED90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120481" y="12106124"/>
          <a:ext cx="1958522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01B0641-9E92-41C4-96E9-98E1B64AFDB4}" type="TxLink">
            <a:rPr lang="en-US" sz="2000" b="1" i="0" u="none" strike="noStrike">
              <a:solidFill>
                <a:srgbClr val="33003B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7</xdr:col>
      <xdr:colOff>130030</xdr:colOff>
      <xdr:row>54</xdr:row>
      <xdr:rowOff>4129</xdr:rowOff>
    </xdr:from>
    <xdr:to>
      <xdr:col>9</xdr:col>
      <xdr:colOff>185244</xdr:colOff>
      <xdr:row>61</xdr:row>
      <xdr:rowOff>11986</xdr:rowOff>
    </xdr:to>
    <xdr:cxnSp macro="">
      <xdr:nvCxnSpPr>
        <xdr:cNvPr id="66" name="Elbow Connector 10">
          <a:extLst>
            <a:ext uri="{FF2B5EF4-FFF2-40B4-BE49-F238E27FC236}">
              <a16:creationId xmlns:a16="http://schemas.microsoft.com/office/drawing/2014/main" id="{680DE0E4-4DC4-442E-9506-9A9E81D4D995}"/>
            </a:ext>
            <a:ext uri="{147F2762-F138-4A5C-976F-8EAC2B608ADB}">
              <a16:predDERef xmlns:a16="http://schemas.microsoft.com/office/drawing/2014/main" pred="{4FD9F217-BD4B-CAB6-B810-8345040FA219}"/>
            </a:ext>
          </a:extLst>
        </xdr:cNvPr>
        <xdr:cNvCxnSpPr>
          <a:cxnSpLocks/>
          <a:stCxn id="60" idx="3"/>
          <a:endCxn id="64" idx="1"/>
          <a:extLst>
            <a:ext uri="{5F17804C-33F3-41E3-A699-7DCFA2EF7971}">
              <a16:cxnDERefs xmlns:a16="http://schemas.microsoft.com/office/drawing/2014/main" st="{E21D7914-2E3F-FD2D-BF66-CF099B3C47F1}" end="{A07474C8-7AF5-A8E7-5F71-335269B26490}"/>
            </a:ext>
          </a:extLst>
        </xdr:cNvCxnSpPr>
      </xdr:nvCxnSpPr>
      <xdr:spPr>
        <a:xfrm>
          <a:off x="4035280" y="11186479"/>
          <a:ext cx="645764" cy="1341357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140528</xdr:colOff>
      <xdr:row>61</xdr:row>
      <xdr:rowOff>11986</xdr:rowOff>
    </xdr:from>
    <xdr:to>
      <xdr:col>9</xdr:col>
      <xdr:colOff>185244</xdr:colOff>
      <xdr:row>67</xdr:row>
      <xdr:rowOff>190275</xdr:rowOff>
    </xdr:to>
    <xdr:cxnSp macro="">
      <xdr:nvCxnSpPr>
        <xdr:cNvPr id="67" name="Elbow Connector 11">
          <a:extLst>
            <a:ext uri="{FF2B5EF4-FFF2-40B4-BE49-F238E27FC236}">
              <a16:creationId xmlns:a16="http://schemas.microsoft.com/office/drawing/2014/main" id="{7BA502DA-3A58-4AA5-8361-C2ABAFC131A3}"/>
            </a:ext>
            <a:ext uri="{147F2762-F138-4A5C-976F-8EAC2B608ADB}">
              <a16:predDERef xmlns:a16="http://schemas.microsoft.com/office/drawing/2014/main" pred="{658812E7-2701-E4FD-558D-F26F325A22F7}"/>
            </a:ext>
          </a:extLst>
        </xdr:cNvPr>
        <xdr:cNvCxnSpPr>
          <a:cxnSpLocks/>
          <a:stCxn id="61" idx="3"/>
          <a:endCxn id="64" idx="1"/>
          <a:extLst>
            <a:ext uri="{5F17804C-33F3-41E3-A699-7DCFA2EF7971}">
              <a16:cxnDERefs xmlns:a16="http://schemas.microsoft.com/office/drawing/2014/main" st="{A3757BE2-7178-9B10-8C6E-A65C35809F2A}" end="{A07474C8-7AF5-A8E7-5F71-335269B26490}"/>
            </a:ext>
          </a:extLst>
        </xdr:cNvCxnSpPr>
      </xdr:nvCxnSpPr>
      <xdr:spPr>
        <a:xfrm flipV="1">
          <a:off x="4045778" y="12527836"/>
          <a:ext cx="635266" cy="1321289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1106579</xdr:colOff>
      <xdr:row>54</xdr:row>
      <xdr:rowOff>14490</xdr:rowOff>
    </xdr:from>
    <xdr:to>
      <xdr:col>15</xdr:col>
      <xdr:colOff>550847</xdr:colOff>
      <xdr:row>60</xdr:row>
      <xdr:rowOff>184604</xdr:rowOff>
    </xdr:to>
    <xdr:cxnSp macro="">
      <xdr:nvCxnSpPr>
        <xdr:cNvPr id="68" name="Elbow Connector 12">
          <a:extLst>
            <a:ext uri="{FF2B5EF4-FFF2-40B4-BE49-F238E27FC236}">
              <a16:creationId xmlns:a16="http://schemas.microsoft.com/office/drawing/2014/main" id="{B50A6B8F-E082-403F-8F66-4C13A34812EC}"/>
            </a:ext>
            <a:ext uri="{147F2762-F138-4A5C-976F-8EAC2B608ADB}">
              <a16:predDERef xmlns:a16="http://schemas.microsoft.com/office/drawing/2014/main" pred="{C9DC96F3-1473-2D1D-F36E-367E1A8D6028}"/>
            </a:ext>
          </a:extLst>
        </xdr:cNvPr>
        <xdr:cNvCxnSpPr>
          <a:cxnSpLocks/>
          <a:stCxn id="62" idx="1"/>
          <a:endCxn id="65" idx="3"/>
          <a:extLst>
            <a:ext uri="{5F17804C-33F3-41E3-A699-7DCFA2EF7971}">
              <a16:cxnDERefs xmlns:a16="http://schemas.microsoft.com/office/drawing/2014/main" st="{FAA29F8A-F393-F22E-DCD4-2B6A5E926551}" end="{CA777614-5948-D49F-F079-E6C86B8A08E0}"/>
            </a:ext>
          </a:extLst>
        </xdr:cNvCxnSpPr>
      </xdr:nvCxnSpPr>
      <xdr:spPr>
        <a:xfrm rot="10800000" flipV="1">
          <a:off x="9079004" y="11196840"/>
          <a:ext cx="720618" cy="1313114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1106578</xdr:colOff>
      <xdr:row>60</xdr:row>
      <xdr:rowOff>184604</xdr:rowOff>
    </xdr:from>
    <xdr:to>
      <xdr:col>15</xdr:col>
      <xdr:colOff>550846</xdr:colOff>
      <xdr:row>68</xdr:row>
      <xdr:rowOff>50772</xdr:rowOff>
    </xdr:to>
    <xdr:cxnSp macro="">
      <xdr:nvCxnSpPr>
        <xdr:cNvPr id="69" name="Elbow Connector 13">
          <a:extLst>
            <a:ext uri="{FF2B5EF4-FFF2-40B4-BE49-F238E27FC236}">
              <a16:creationId xmlns:a16="http://schemas.microsoft.com/office/drawing/2014/main" id="{40790A03-040B-431F-8D57-00B61A88B365}"/>
            </a:ext>
            <a:ext uri="{147F2762-F138-4A5C-976F-8EAC2B608ADB}">
              <a16:predDERef xmlns:a16="http://schemas.microsoft.com/office/drawing/2014/main" pred="{F4DA885C-38F2-C45F-7513-47721D4BB0EA}"/>
            </a:ext>
          </a:extLst>
        </xdr:cNvPr>
        <xdr:cNvCxnSpPr>
          <a:cxnSpLocks/>
          <a:stCxn id="65" idx="3"/>
          <a:endCxn id="63" idx="1"/>
          <a:extLst>
            <a:ext uri="{5F17804C-33F3-41E3-A699-7DCFA2EF7971}">
              <a16:cxnDERefs xmlns:a16="http://schemas.microsoft.com/office/drawing/2014/main" st="{CA777614-5948-D49F-F079-E6C86B8A08E0}" end="{D7D1B04C-5A1A-1B8C-986A-504A65A23701}"/>
            </a:ext>
          </a:extLst>
        </xdr:cNvCxnSpPr>
      </xdr:nvCxnSpPr>
      <xdr:spPr>
        <a:xfrm>
          <a:off x="9079003" y="12509954"/>
          <a:ext cx="720618" cy="1390168"/>
        </a:xfrm>
        <a:prstGeom prst="bentConnector3">
          <a:avLst>
            <a:gd name="adj1" fmla="val 50000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1340665</xdr:colOff>
      <xdr:row>80</xdr:row>
      <xdr:rowOff>118251</xdr:rowOff>
    </xdr:from>
    <xdr:ext cx="231025" cy="405432"/>
    <xdr:sp macro="" textlink="$AA$1">
      <xdr:nvSpPr>
        <xdr:cNvPr id="70" name="TextBox 1">
          <a:extLst>
            <a:ext uri="{FF2B5EF4-FFF2-40B4-BE49-F238E27FC236}">
              <a16:creationId xmlns:a16="http://schemas.microsoft.com/office/drawing/2014/main" id="{282BB0F1-41CC-49E7-9C95-62E8141790E8}"/>
            </a:ext>
          </a:extLst>
        </xdr:cNvPr>
        <xdr:cNvSpPr txBox="1"/>
      </xdr:nvSpPr>
      <xdr:spPr>
        <a:xfrm>
          <a:off x="3455215" y="16253601"/>
          <a:ext cx="231025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B5DBE3DE-7176-4360-BBB7-5F2A7D6AB9E5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5</xdr:col>
      <xdr:colOff>1340665</xdr:colOff>
      <xdr:row>89</xdr:row>
      <xdr:rowOff>80800</xdr:rowOff>
    </xdr:from>
    <xdr:ext cx="211020" cy="264560"/>
    <xdr:sp macro="" textlink="$AA$1">
      <xdr:nvSpPr>
        <xdr:cNvPr id="71" name="TextBox 2">
          <a:extLst>
            <a:ext uri="{FF2B5EF4-FFF2-40B4-BE49-F238E27FC236}">
              <a16:creationId xmlns:a16="http://schemas.microsoft.com/office/drawing/2014/main" id="{BD7D3B0C-FAC4-4D19-BAB2-E009B72465A8}"/>
            </a:ext>
          </a:extLst>
        </xdr:cNvPr>
        <xdr:cNvSpPr txBox="1"/>
      </xdr:nvSpPr>
      <xdr:spPr>
        <a:xfrm>
          <a:off x="3455215" y="1793065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fld id="{06623CDD-658D-47FA-A306-AA543A1CCA0B}" type="TxLink">
            <a:rPr lang="en-US" sz="1100" b="0" i="0" u="none" strike="noStrike">
              <a:solidFill>
                <a:srgbClr val="000000"/>
              </a:solidFill>
              <a:latin typeface="Aptos Narrow"/>
            </a:rPr>
            <a:pPr/>
            <a:t> </a:t>
          </a:fld>
          <a:endParaRPr lang="en-US" sz="2000" b="1"/>
        </a:p>
      </xdr:txBody>
    </xdr:sp>
    <xdr:clientData/>
  </xdr:oneCellAnchor>
  <xdr:oneCellAnchor>
    <xdr:from>
      <xdr:col>9</xdr:col>
      <xdr:colOff>899479</xdr:colOff>
      <xdr:row>42</xdr:row>
      <xdr:rowOff>159819</xdr:rowOff>
    </xdr:from>
    <xdr:ext cx="3454592" cy="378442"/>
    <xdr:sp macro="" textlink="'DASH 17U Boys'!AG29">
      <xdr:nvSpPr>
        <xdr:cNvPr id="72" name="TextBox 386">
          <a:extLst>
            <a:ext uri="{FF2B5EF4-FFF2-40B4-BE49-F238E27FC236}">
              <a16:creationId xmlns:a16="http://schemas.microsoft.com/office/drawing/2014/main" id="{23282DBA-9F98-4B05-88F2-560E2DF0FF9F}"/>
            </a:ext>
          </a:extLst>
        </xdr:cNvPr>
        <xdr:cNvSpPr txBox="1"/>
      </xdr:nvSpPr>
      <xdr:spPr>
        <a:xfrm>
          <a:off x="5395279" y="9046644"/>
          <a:ext cx="3454592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Road</a:t>
          </a:r>
          <a:r>
            <a:rPr lang="en-US" sz="2400" b="1" i="0" u="none" strike="noStrike" baseline="0">
              <a:solidFill>
                <a:srgbClr val="33003B"/>
              </a:solidFill>
              <a:latin typeface="Aptos Narrow"/>
            </a:rPr>
            <a:t> to the Final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9</xdr:col>
      <xdr:colOff>823187</xdr:colOff>
      <xdr:row>75</xdr:row>
      <xdr:rowOff>12246</xdr:rowOff>
    </xdr:from>
    <xdr:to>
      <xdr:col>14</xdr:col>
      <xdr:colOff>775610</xdr:colOff>
      <xdr:row>81</xdr:row>
      <xdr:rowOff>150978</xdr:rowOff>
    </xdr:to>
    <xdr:grpSp>
      <xdr:nvGrpSpPr>
        <xdr:cNvPr id="73" name="Group 23">
          <a:extLst>
            <a:ext uri="{FF2B5EF4-FFF2-40B4-BE49-F238E27FC236}">
              <a16:creationId xmlns:a16="http://schemas.microsoft.com/office/drawing/2014/main" id="{AB71E5BE-1420-4FF4-A877-70974516F3F3}"/>
            </a:ext>
          </a:extLst>
        </xdr:cNvPr>
        <xdr:cNvGrpSpPr/>
      </xdr:nvGrpSpPr>
      <xdr:grpSpPr>
        <a:xfrm>
          <a:off x="5317796" y="15234387"/>
          <a:ext cx="3429048" cy="1281732"/>
          <a:chOff x="4899368" y="1781175"/>
          <a:chExt cx="3183847" cy="1281732"/>
        </a:xfrm>
      </xdr:grpSpPr>
      <xdr:sp macro="" textlink="">
        <xdr:nvSpPr>
          <xdr:cNvPr id="74" name="TextBox 4">
            <a:extLst>
              <a:ext uri="{FF2B5EF4-FFF2-40B4-BE49-F238E27FC236}">
                <a16:creationId xmlns:a16="http://schemas.microsoft.com/office/drawing/2014/main" id="{7669EF69-A39A-802F-AA37-36CB5EA44CC1}"/>
              </a:ext>
              <a:ext uri="{147F2762-F138-4A5C-976F-8EAC2B608ADB}">
                <a16:predDERef xmlns:a16="http://schemas.microsoft.com/office/drawing/2014/main" pred="{7028410A-F9D7-8297-EF36-DDE982FF5BC1}"/>
              </a:ext>
            </a:extLst>
          </xdr:cNvPr>
          <xdr:cNvSpPr txBox="1"/>
        </xdr:nvSpPr>
        <xdr:spPr>
          <a:xfrm>
            <a:off x="4899368" y="1781175"/>
            <a:ext cx="3183847" cy="466725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wrap="none" rtlCol="0" anchor="ctr">
            <a:noAutofit/>
          </a:bodyPr>
          <a:lstStyle>
            <a:lvl1pPr marL="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ctr"/>
            <a:r>
              <a:rPr lang="en-US" sz="3200" b="1" i="0" u="none" strike="noStrike">
                <a:solidFill>
                  <a:srgbClr val="33003B"/>
                </a:solidFill>
                <a:latin typeface="Aptos Narrow" panose="020B0004020202020204" pitchFamily="34" charset="0"/>
              </a:rPr>
              <a:t>Third Place Playoff</a:t>
            </a:r>
          </a:p>
        </xdr:txBody>
      </xdr:sp>
      <xdr:grpSp>
        <xdr:nvGrpSpPr>
          <xdr:cNvPr id="75" name="Group 22">
            <a:extLst>
              <a:ext uri="{FF2B5EF4-FFF2-40B4-BE49-F238E27FC236}">
                <a16:creationId xmlns:a16="http://schemas.microsoft.com/office/drawing/2014/main" id="{D936AB8C-3085-8A46-535D-21404F7139AA}"/>
              </a:ext>
            </a:extLst>
          </xdr:cNvPr>
          <xdr:cNvGrpSpPr/>
        </xdr:nvGrpSpPr>
        <xdr:grpSpPr>
          <a:xfrm>
            <a:off x="5648325" y="2314575"/>
            <a:ext cx="1638300" cy="748332"/>
            <a:chOff x="5648325" y="2314575"/>
            <a:chExt cx="1638300" cy="748332"/>
          </a:xfrm>
        </xdr:grpSpPr>
        <xdr:sp macro="" textlink="">
          <xdr:nvSpPr>
            <xdr:cNvPr id="76" name="TextBox 6">
              <a:extLst>
                <a:ext uri="{FF2B5EF4-FFF2-40B4-BE49-F238E27FC236}">
                  <a16:creationId xmlns:a16="http://schemas.microsoft.com/office/drawing/2014/main" id="{550F0BCF-770E-2E61-6CA0-00EE013A9368}"/>
                </a:ext>
                <a:ext uri="{147F2762-F138-4A5C-976F-8EAC2B608ADB}">
                  <a16:predDERef xmlns:a16="http://schemas.microsoft.com/office/drawing/2014/main" pred="{FFB6C379-910B-4CEC-B094-F93B37F75D74}"/>
                </a:ext>
              </a:extLst>
            </xdr:cNvPr>
            <xdr:cNvSpPr txBox="1"/>
          </xdr:nvSpPr>
          <xdr:spPr>
            <a:xfrm>
              <a:off x="5648325" y="2314575"/>
              <a:ext cx="1638300" cy="4667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no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rgbClr val="33003B"/>
                  </a:solidFill>
                  <a:latin typeface="Aptos Narrow" panose="020B0004020202020204" pitchFamily="34" charset="0"/>
                </a:rPr>
                <a:t>30 June 2024</a:t>
              </a:r>
            </a:p>
          </xdr:txBody>
        </xdr:sp>
        <xdr:sp macro="" textlink="">
          <xdr:nvSpPr>
            <xdr:cNvPr id="77" name="TextBox 7">
              <a:extLst>
                <a:ext uri="{FF2B5EF4-FFF2-40B4-BE49-F238E27FC236}">
                  <a16:creationId xmlns:a16="http://schemas.microsoft.com/office/drawing/2014/main" id="{42869FAA-0C09-3BB3-C6A7-F49FF5D71055}"/>
                </a:ext>
                <a:ext uri="{147F2762-F138-4A5C-976F-8EAC2B608ADB}">
                  <a16:predDERef xmlns:a16="http://schemas.microsoft.com/office/drawing/2014/main" pred="{56579E74-FAB5-4169-B6FD-87CD51A79084}"/>
                </a:ext>
              </a:extLst>
            </xdr:cNvPr>
            <xdr:cNvSpPr txBox="1"/>
          </xdr:nvSpPr>
          <xdr:spPr>
            <a:xfrm>
              <a:off x="6121722" y="2657475"/>
              <a:ext cx="716215" cy="40543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wrap="none" rtlCol="0" anchor="t">
              <a:spAutoFit/>
            </a:bodyPr>
            <a:lstStyle>
              <a:lvl1pPr marL="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0" indent="0" algn="ctr"/>
              <a:r>
                <a:rPr lang="en-US" sz="2000" b="1" i="0" u="none" strike="noStrike">
                  <a:solidFill>
                    <a:schemeClr val="accent2"/>
                  </a:solidFill>
                  <a:latin typeface="Aptos Narrow" panose="020B0004020202020204" pitchFamily="34" charset="0"/>
                </a:rPr>
                <a:t>12:00</a:t>
              </a:r>
            </a:p>
          </xdr:txBody>
        </xdr:sp>
      </xdr:grpSp>
    </xdr:grpSp>
    <xdr:clientData/>
  </xdr:twoCellAnchor>
  <xdr:twoCellAnchor>
    <xdr:from>
      <xdr:col>8</xdr:col>
      <xdr:colOff>225971</xdr:colOff>
      <xdr:row>84</xdr:row>
      <xdr:rowOff>107612</xdr:rowOff>
    </xdr:from>
    <xdr:to>
      <xdr:col>11</xdr:col>
      <xdr:colOff>549550</xdr:colOff>
      <xdr:row>88</xdr:row>
      <xdr:rowOff>160460</xdr:rowOff>
    </xdr:to>
    <xdr:sp macro="" textlink="$Z$46">
      <xdr:nvSpPr>
        <xdr:cNvPr id="78" name="Rectangle 6">
          <a:extLst>
            <a:ext uri="{FF2B5EF4-FFF2-40B4-BE49-F238E27FC236}">
              <a16:creationId xmlns:a16="http://schemas.microsoft.com/office/drawing/2014/main" id="{A92B2E2D-0492-4672-8EBE-F916B0304F56}"/>
            </a:ext>
            <a:ext uri="{147F2762-F138-4A5C-976F-8EAC2B608ADB}">
              <a16:predDERef xmlns:a16="http://schemas.microsoft.com/office/drawing/2014/main" pred="{D7D1B04C-5A1A-1B8C-986A-504A65A23701}"/>
            </a:ext>
          </a:extLst>
        </xdr:cNvPr>
        <xdr:cNvSpPr/>
      </xdr:nvSpPr>
      <xdr:spPr>
        <a:xfrm rot="21555356">
          <a:off x="4283621" y="17004962"/>
          <a:ext cx="2285729" cy="81484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CDA33A9-2C2D-4867-98A0-35C41516EC0B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twoCellAnchor>
    <xdr:from>
      <xdr:col>12</xdr:col>
      <xdr:colOff>529181</xdr:colOff>
      <xdr:row>84</xdr:row>
      <xdr:rowOff>107345</xdr:rowOff>
    </xdr:from>
    <xdr:to>
      <xdr:col>15</xdr:col>
      <xdr:colOff>208507</xdr:colOff>
      <xdr:row>88</xdr:row>
      <xdr:rowOff>151333</xdr:rowOff>
    </xdr:to>
    <xdr:sp macro="" textlink="$AC$46">
      <xdr:nvSpPr>
        <xdr:cNvPr id="79" name="Rectangle 7">
          <a:extLst>
            <a:ext uri="{FF2B5EF4-FFF2-40B4-BE49-F238E27FC236}">
              <a16:creationId xmlns:a16="http://schemas.microsoft.com/office/drawing/2014/main" id="{4FD4ADAE-D264-4092-BCFC-A0583B117D35}"/>
            </a:ext>
            <a:ext uri="{147F2762-F138-4A5C-976F-8EAC2B608ADB}">
              <a16:predDERef xmlns:a16="http://schemas.microsoft.com/office/drawing/2014/main" pred="{A07474C8-7AF5-A8E7-5F71-335269B26490}"/>
            </a:ext>
          </a:extLst>
        </xdr:cNvPr>
        <xdr:cNvSpPr/>
      </xdr:nvSpPr>
      <xdr:spPr>
        <a:xfrm>
          <a:off x="7501481" y="17004695"/>
          <a:ext cx="1955801" cy="805988"/>
        </a:xfrm>
        <a:prstGeom prst="round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C401C46-6BCC-48A8-A797-E0E080BFC0E2}" type="TxLink">
            <a:rPr lang="en-US" sz="2000" b="1" i="0" u="none" strike="noStrike">
              <a:solidFill>
                <a:srgbClr val="000000"/>
              </a:solidFill>
              <a:latin typeface="Aptos Narrow"/>
            </a:rPr>
            <a:pPr algn="ctr"/>
            <a:t>TBA</a:t>
          </a:fld>
          <a:endParaRPr lang="en-US" sz="2000" b="1">
            <a:solidFill>
              <a:srgbClr val="33003B"/>
            </a:solidFill>
          </a:endParaRPr>
        </a:p>
      </xdr:txBody>
    </xdr:sp>
    <xdr:clientData/>
  </xdr:twoCellAnchor>
  <xdr:oneCellAnchor>
    <xdr:from>
      <xdr:col>11</xdr:col>
      <xdr:colOff>353786</xdr:colOff>
      <xdr:row>85</xdr:row>
      <xdr:rowOff>118998</xdr:rowOff>
    </xdr:from>
    <xdr:ext cx="1319893" cy="378442"/>
    <xdr:sp macro="" textlink="'DASH 17U Boys'!AG29">
      <xdr:nvSpPr>
        <xdr:cNvPr id="80" name="TextBox 400">
          <a:extLst>
            <a:ext uri="{FF2B5EF4-FFF2-40B4-BE49-F238E27FC236}">
              <a16:creationId xmlns:a16="http://schemas.microsoft.com/office/drawing/2014/main" id="{E661A646-7FFA-4F6C-936B-DC3109F87128}"/>
            </a:ext>
          </a:extLst>
        </xdr:cNvPr>
        <xdr:cNvSpPr txBox="1"/>
      </xdr:nvSpPr>
      <xdr:spPr>
        <a:xfrm>
          <a:off x="6373586" y="17206848"/>
          <a:ext cx="1319893" cy="37844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2400" b="1" i="0" u="none" strike="noStrike">
              <a:solidFill>
                <a:srgbClr val="33003B"/>
              </a:solidFill>
              <a:latin typeface="Aptos Narrow"/>
            </a:rPr>
            <a:t>VS</a:t>
          </a:r>
          <a:endParaRPr lang="en-US" sz="2400" b="1">
            <a:solidFill>
              <a:srgbClr val="33003B"/>
            </a:solidFill>
          </a:endParaRPr>
        </a:p>
      </xdr:txBody>
    </xdr:sp>
    <xdr:clientData/>
  </xdr:oneCellAnchor>
  <xdr:twoCellAnchor>
    <xdr:from>
      <xdr:col>0</xdr:col>
      <xdr:colOff>0</xdr:colOff>
      <xdr:row>31</xdr:row>
      <xdr:rowOff>182544</xdr:rowOff>
    </xdr:from>
    <xdr:to>
      <xdr:col>0</xdr:col>
      <xdr:colOff>295024</xdr:colOff>
      <xdr:row>38</xdr:row>
      <xdr:rowOff>10307</xdr:rowOff>
    </xdr:to>
    <xdr:grpSp>
      <xdr:nvGrpSpPr>
        <xdr:cNvPr id="81" name="Group 15">
          <a:extLst>
            <a:ext uri="{FF2B5EF4-FFF2-40B4-BE49-F238E27FC236}">
              <a16:creationId xmlns:a16="http://schemas.microsoft.com/office/drawing/2014/main" id="{20FC9F5E-C38E-4833-8E2F-A90DCD92A3D1}"/>
            </a:ext>
          </a:extLst>
        </xdr:cNvPr>
        <xdr:cNvGrpSpPr/>
      </xdr:nvGrpSpPr>
      <xdr:grpSpPr>
        <a:xfrm>
          <a:off x="0" y="6415466"/>
          <a:ext cx="295024" cy="1577982"/>
          <a:chOff x="109580" y="6266638"/>
          <a:chExt cx="295024" cy="1577982"/>
        </a:xfrm>
      </xdr:grpSpPr>
      <xdr:sp macro="" textlink="">
        <xdr:nvSpPr>
          <xdr:cNvPr id="82" name="Rectangle: Rounded Corners 6">
            <a:extLst>
              <a:ext uri="{FF2B5EF4-FFF2-40B4-BE49-F238E27FC236}">
                <a16:creationId xmlns:a16="http://schemas.microsoft.com/office/drawing/2014/main" id="{7EB124FC-3D40-2F8D-F6A6-EE375A368233}"/>
              </a:ext>
            </a:extLst>
          </xdr:cNvPr>
          <xdr:cNvSpPr/>
        </xdr:nvSpPr>
        <xdr:spPr>
          <a:xfrm rot="16200000">
            <a:off x="-531899" y="6908117"/>
            <a:ext cx="1577982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KNOCKOUT</a:t>
            </a:r>
            <a:r>
              <a:rPr lang="en-US" sz="1000" b="1" baseline="0"/>
              <a:t> STAGE</a:t>
            </a:r>
            <a:endParaRPr lang="en-US" sz="1000" b="1"/>
          </a:p>
        </xdr:txBody>
      </xdr:sp>
      <xdr:pic>
        <xdr:nvPicPr>
          <xdr:cNvPr id="83" name="Graphic 14">
            <a:extLst>
              <a:ext uri="{FF2B5EF4-FFF2-40B4-BE49-F238E27FC236}">
                <a16:creationId xmlns:a16="http://schemas.microsoft.com/office/drawing/2014/main" id="{572AFF93-C610-8A1B-8B80-5F907C967B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0</xdr:colOff>
      <xdr:row>60</xdr:row>
      <xdr:rowOff>101203</xdr:rowOff>
    </xdr:from>
    <xdr:to>
      <xdr:col>0</xdr:col>
      <xdr:colOff>295024</xdr:colOff>
      <xdr:row>70</xdr:row>
      <xdr:rowOff>4354</xdr:rowOff>
    </xdr:to>
    <xdr:grpSp>
      <xdr:nvGrpSpPr>
        <xdr:cNvPr id="84" name="Group 27">
          <a:extLst>
            <a:ext uri="{FF2B5EF4-FFF2-40B4-BE49-F238E27FC236}">
              <a16:creationId xmlns:a16="http://schemas.microsoft.com/office/drawing/2014/main" id="{B6E4B009-93D0-4FF8-AF28-E4916964B99C}"/>
            </a:ext>
          </a:extLst>
        </xdr:cNvPr>
        <xdr:cNvGrpSpPr/>
      </xdr:nvGrpSpPr>
      <xdr:grpSpPr>
        <a:xfrm>
          <a:off x="0" y="12465844"/>
          <a:ext cx="295024" cy="1808151"/>
          <a:chOff x="109580" y="6036469"/>
          <a:chExt cx="295024" cy="1808151"/>
        </a:xfrm>
      </xdr:grpSpPr>
      <xdr:sp macro="" textlink="">
        <xdr:nvSpPr>
          <xdr:cNvPr id="85" name="Rectangle: Rounded Corners 28">
            <a:extLst>
              <a:ext uri="{FF2B5EF4-FFF2-40B4-BE49-F238E27FC236}">
                <a16:creationId xmlns:a16="http://schemas.microsoft.com/office/drawing/2014/main" id="{C8B36555-D511-697A-2D06-1CD1A1476EA9}"/>
              </a:ext>
            </a:extLst>
          </xdr:cNvPr>
          <xdr:cNvSpPr/>
        </xdr:nvSpPr>
        <xdr:spPr>
          <a:xfrm rot="16200000">
            <a:off x="-646984" y="6793033"/>
            <a:ext cx="1808151" cy="295024"/>
          </a:xfrm>
          <a:prstGeom prst="roundRect">
            <a:avLst>
              <a:gd name="adj" fmla="val 50000"/>
            </a:avLst>
          </a:prstGeom>
          <a:solidFill>
            <a:srgbClr val="33003B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r"/>
            <a:r>
              <a:rPr lang="en-US" sz="1000" b="1"/>
              <a:t>THIRD PLACE PLAYOFF</a:t>
            </a:r>
          </a:p>
        </xdr:txBody>
      </xdr:sp>
      <xdr:pic>
        <xdr:nvPicPr>
          <xdr:cNvPr id="86" name="Graphic 29">
            <a:extLst>
              <a:ext uri="{FF2B5EF4-FFF2-40B4-BE49-F238E27FC236}">
                <a16:creationId xmlns:a16="http://schemas.microsoft.com/office/drawing/2014/main" id="{626EADAE-19BD-AFC7-AAB5-B21139C1330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5"/>
              </a:ext>
            </a:extLst>
          </a:blip>
          <a:stretch>
            <a:fillRect/>
          </a:stretch>
        </xdr:blipFill>
        <xdr:spPr>
          <a:xfrm>
            <a:off x="144411" y="7525164"/>
            <a:ext cx="228600" cy="228763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213457</xdr:colOff>
      <xdr:row>2</xdr:row>
      <xdr:rowOff>0</xdr:rowOff>
    </xdr:from>
    <xdr:ext cx="6955885" cy="762000"/>
    <xdr:sp macro="" textlink="DASH!AG29">
      <xdr:nvSpPr>
        <xdr:cNvPr id="2" name="TextBox 1">
          <a:extLst>
            <a:ext uri="{FF2B5EF4-FFF2-40B4-BE49-F238E27FC236}">
              <a16:creationId xmlns:a16="http://schemas.microsoft.com/office/drawing/2014/main" id="{92FFB548-1E1A-4FA1-9A4A-E8B0C42EB9C0}"/>
            </a:ext>
          </a:extLst>
        </xdr:cNvPr>
        <xdr:cNvSpPr txBox="1"/>
      </xdr:nvSpPr>
      <xdr:spPr>
        <a:xfrm>
          <a:off x="2651857" y="381000"/>
          <a:ext cx="6955885" cy="7620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4800" b="1" i="0" u="none" strike="noStrike">
              <a:solidFill>
                <a:srgbClr val="33003B"/>
              </a:solidFill>
              <a:latin typeface="Aptos Narrow"/>
            </a:rPr>
            <a:t>ANNOUNCEMENT</a:t>
          </a:r>
          <a:endParaRPr lang="en-US" sz="4800" b="1">
            <a:solidFill>
              <a:srgbClr val="33003B"/>
            </a:solidFill>
          </a:endParaRPr>
        </a:p>
      </xdr:txBody>
    </xdr:sp>
    <xdr:clientData/>
  </xdr:oneCellAnchor>
  <xdr:twoCellAnchor>
    <xdr:from>
      <xdr:col>2</xdr:col>
      <xdr:colOff>224199</xdr:colOff>
      <xdr:row>7</xdr:row>
      <xdr:rowOff>161922</xdr:rowOff>
    </xdr:from>
    <xdr:to>
      <xdr:col>17</xdr:col>
      <xdr:colOff>85725</xdr:colOff>
      <xdr:row>32</xdr:row>
      <xdr:rowOff>76199</xdr:rowOff>
    </xdr:to>
    <xdr:sp macro="" textlink="Message!A2">
      <xdr:nvSpPr>
        <xdr:cNvPr id="5" name="Rectangle: Rounded Corners 3">
          <a:extLst>
            <a:ext uri="{FF2B5EF4-FFF2-40B4-BE49-F238E27FC236}">
              <a16:creationId xmlns:a16="http://schemas.microsoft.com/office/drawing/2014/main" id="{D8F8FD17-3EF3-599C-9EDE-5E6C7BBB123C}"/>
            </a:ext>
          </a:extLst>
        </xdr:cNvPr>
        <xdr:cNvSpPr/>
      </xdr:nvSpPr>
      <xdr:spPr>
        <a:xfrm>
          <a:off x="1443399" y="1495422"/>
          <a:ext cx="9005526" cy="4676777"/>
        </a:xfrm>
        <a:prstGeom prst="roundRect">
          <a:avLst>
            <a:gd name="adj" fmla="val 12328"/>
          </a:avLst>
        </a:prstGeom>
        <a:noFill/>
        <a:ln w="38100">
          <a:gradFill>
            <a:gsLst>
              <a:gs pos="5000">
                <a:srgbClr val="33003B"/>
              </a:gs>
              <a:gs pos="100000">
                <a:schemeClr val="accent2">
                  <a:lumMod val="75000"/>
                </a:schemeClr>
              </a:gs>
            </a:gsLst>
            <a:lin ang="5400000" scaled="1"/>
          </a:gradFill>
          <a:extLst>
            <a:ext uri="{C807C97D-BFC1-408E-A445-0C87EB9F89A2}">
              <ask:lineSketchStyleProps xmlns:ask="http://schemas.microsoft.com/office/drawing/2018/sketchyshapes" sd="2215106528">
                <a:custGeom>
                  <a:avLst/>
                  <a:gdLst>
                    <a:gd name="connsiteX0" fmla="*/ 0 w 9005526"/>
                    <a:gd name="connsiteY0" fmla="*/ 499053 h 4048128"/>
                    <a:gd name="connsiteX1" fmla="*/ 499053 w 9005526"/>
                    <a:gd name="connsiteY1" fmla="*/ 0 h 4048128"/>
                    <a:gd name="connsiteX2" fmla="*/ 8506473 w 9005526"/>
                    <a:gd name="connsiteY2" fmla="*/ 0 h 4048128"/>
                    <a:gd name="connsiteX3" fmla="*/ 9005526 w 9005526"/>
                    <a:gd name="connsiteY3" fmla="*/ 499053 h 4048128"/>
                    <a:gd name="connsiteX4" fmla="*/ 9005526 w 9005526"/>
                    <a:gd name="connsiteY4" fmla="*/ 3549075 h 4048128"/>
                    <a:gd name="connsiteX5" fmla="*/ 8506473 w 9005526"/>
                    <a:gd name="connsiteY5" fmla="*/ 4048128 h 4048128"/>
                    <a:gd name="connsiteX6" fmla="*/ 499053 w 9005526"/>
                    <a:gd name="connsiteY6" fmla="*/ 4048128 h 4048128"/>
                    <a:gd name="connsiteX7" fmla="*/ 0 w 9005526"/>
                    <a:gd name="connsiteY7" fmla="*/ 3549075 h 4048128"/>
                    <a:gd name="connsiteX8" fmla="*/ 0 w 9005526"/>
                    <a:gd name="connsiteY8" fmla="*/ 499053 h 4048128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</a:cxnLst>
                  <a:rect l="l" t="t" r="r" b="b"/>
                  <a:pathLst>
                    <a:path w="9005526" h="4048128" extrusionOk="0">
                      <a:moveTo>
                        <a:pt x="0" y="499053"/>
                      </a:moveTo>
                      <a:cubicBezTo>
                        <a:pt x="-25979" y="213626"/>
                        <a:pt x="233264" y="-4976"/>
                        <a:pt x="499053" y="0"/>
                      </a:cubicBezTo>
                      <a:cubicBezTo>
                        <a:pt x="2295529" y="-37770"/>
                        <a:pt x="5196075" y="127080"/>
                        <a:pt x="8506473" y="0"/>
                      </a:cubicBezTo>
                      <a:cubicBezTo>
                        <a:pt x="8786057" y="-40939"/>
                        <a:pt x="9036274" y="198661"/>
                        <a:pt x="9005526" y="499053"/>
                      </a:cubicBezTo>
                      <a:cubicBezTo>
                        <a:pt x="8971602" y="1923590"/>
                        <a:pt x="9069760" y="2616307"/>
                        <a:pt x="9005526" y="3549075"/>
                      </a:cubicBezTo>
                      <a:cubicBezTo>
                        <a:pt x="9023119" y="3845842"/>
                        <a:pt x="8769509" y="4013766"/>
                        <a:pt x="8506473" y="4048128"/>
                      </a:cubicBezTo>
                      <a:cubicBezTo>
                        <a:pt x="5167384" y="4046328"/>
                        <a:pt x="1901071" y="3966511"/>
                        <a:pt x="499053" y="4048128"/>
                      </a:cubicBezTo>
                      <a:cubicBezTo>
                        <a:pt x="226704" y="4004477"/>
                        <a:pt x="-8859" y="3832981"/>
                        <a:pt x="0" y="3549075"/>
                      </a:cubicBezTo>
                      <a:cubicBezTo>
                        <a:pt x="67166" y="2873529"/>
                        <a:pt x="-140012" y="1161481"/>
                        <a:pt x="0" y="499053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  <a:effectLst>
          <a:glow rad="266700">
            <a:srgbClr val="33003B">
              <a:alpha val="6000"/>
            </a:srgbClr>
          </a:glow>
          <a:softEdge rad="0"/>
        </a:effectLst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DB7C3E3D-E268-4361-B391-3C65052603D9}" type="TxLink">
            <a:rPr lang="en-US" sz="3600" b="1" i="0" u="none" strike="noStrike">
              <a:solidFill>
                <a:srgbClr val="33003B"/>
              </a:solidFill>
              <a:latin typeface="Aptos Narrow"/>
            </a:rPr>
            <a:pPr algn="ctr"/>
            <a:t>Snacks and refreshments are available at the entrance. Feel free to grab some for your family and friends!</a:t>
          </a:fld>
          <a:endParaRPr lang="en-US" sz="3600" b="1">
            <a:solidFill>
              <a:srgbClr val="33003B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9524</xdr:colOff>
      <xdr:row>1</xdr:row>
      <xdr:rowOff>171450</xdr:rowOff>
    </xdr:from>
    <xdr:ext cx="17734189" cy="571500"/>
    <xdr:sp macro="" textlink="DASH!AG29">
      <xdr:nvSpPr>
        <xdr:cNvPr id="55" name="TextBox 2">
          <a:extLst>
            <a:ext uri="{FF2B5EF4-FFF2-40B4-BE49-F238E27FC236}">
              <a16:creationId xmlns:a16="http://schemas.microsoft.com/office/drawing/2014/main" id="{B062EBA1-CE37-44CE-9920-8FD82ED0A371}"/>
            </a:ext>
          </a:extLst>
        </xdr:cNvPr>
        <xdr:cNvSpPr txBox="1"/>
      </xdr:nvSpPr>
      <xdr:spPr>
        <a:xfrm>
          <a:off x="9524" y="361950"/>
          <a:ext cx="17734189" cy="571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4800" b="1" i="0" u="none" strike="noStrike">
              <a:solidFill>
                <a:srgbClr val="33003B"/>
              </a:solidFill>
              <a:latin typeface="Aptos Narrow"/>
            </a:rPr>
            <a:t>AWARDS</a:t>
          </a:r>
          <a:endParaRPr lang="en-US" sz="4800" b="1">
            <a:solidFill>
              <a:srgbClr val="33003B"/>
            </a:solidFill>
          </a:endParaRPr>
        </a:p>
      </xdr:txBody>
    </xdr:sp>
    <xdr:clientData/>
  </xdr:oneCellAnchor>
  <xdr:twoCellAnchor>
    <xdr:from>
      <xdr:col>1</xdr:col>
      <xdr:colOff>76200</xdr:colOff>
      <xdr:row>6</xdr:row>
      <xdr:rowOff>104775</xdr:rowOff>
    </xdr:from>
    <xdr:to>
      <xdr:col>6</xdr:col>
      <xdr:colOff>85725</xdr:colOff>
      <xdr:row>10</xdr:row>
      <xdr:rowOff>38100</xdr:rowOff>
    </xdr:to>
    <xdr:sp macro="" textlink="">
      <xdr:nvSpPr>
        <xdr:cNvPr id="38" name="Rectangle: Rounded Corners 4">
          <a:extLst>
            <a:ext uri="{FF2B5EF4-FFF2-40B4-BE49-F238E27FC236}">
              <a16:creationId xmlns:a16="http://schemas.microsoft.com/office/drawing/2014/main" id="{7F67D2A6-DD8B-F8AA-9993-EABADAC15A45}"/>
            </a:ext>
          </a:extLst>
        </xdr:cNvPr>
        <xdr:cNvSpPr/>
      </xdr:nvSpPr>
      <xdr:spPr>
        <a:xfrm>
          <a:off x="685800" y="1247775"/>
          <a:ext cx="3057525" cy="695325"/>
        </a:xfrm>
        <a:prstGeom prst="roundRect">
          <a:avLst>
            <a:gd name="adj" fmla="val 50000"/>
          </a:avLst>
        </a:prstGeom>
        <a:solidFill>
          <a:srgbClr val="33003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BEST</a:t>
          </a:r>
          <a:r>
            <a:rPr lang="en-US" sz="2400" b="1" baseline="0"/>
            <a:t> PLAYER</a:t>
          </a:r>
          <a:endParaRPr lang="en-US" sz="2400" b="1"/>
        </a:p>
      </xdr:txBody>
    </xdr:sp>
    <xdr:clientData/>
  </xdr:twoCellAnchor>
  <xdr:twoCellAnchor>
    <xdr:from>
      <xdr:col>8</xdr:col>
      <xdr:colOff>79225</xdr:colOff>
      <xdr:row>6</xdr:row>
      <xdr:rowOff>104775</xdr:rowOff>
    </xdr:from>
    <xdr:to>
      <xdr:col>13</xdr:col>
      <xdr:colOff>88749</xdr:colOff>
      <xdr:row>10</xdr:row>
      <xdr:rowOff>38100</xdr:rowOff>
    </xdr:to>
    <xdr:sp macro="" textlink="">
      <xdr:nvSpPr>
        <xdr:cNvPr id="2" name="Rectangle: Rounded Corners 4">
          <a:extLst>
            <a:ext uri="{FF2B5EF4-FFF2-40B4-BE49-F238E27FC236}">
              <a16:creationId xmlns:a16="http://schemas.microsoft.com/office/drawing/2014/main" id="{9CAA6BD2-E25A-B123-4A29-10AE5B095097}"/>
            </a:ext>
          </a:extLst>
        </xdr:cNvPr>
        <xdr:cNvSpPr/>
      </xdr:nvSpPr>
      <xdr:spPr>
        <a:xfrm>
          <a:off x="4977796" y="1247775"/>
          <a:ext cx="3071132" cy="695325"/>
        </a:xfrm>
        <a:prstGeom prst="roundRect">
          <a:avLst>
            <a:gd name="adj" fmla="val 50000"/>
          </a:avLst>
        </a:prstGeom>
        <a:solidFill>
          <a:srgbClr val="33003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TOP SCORER</a:t>
          </a:r>
        </a:p>
      </xdr:txBody>
    </xdr:sp>
    <xdr:clientData/>
  </xdr:twoCellAnchor>
  <xdr:twoCellAnchor>
    <xdr:from>
      <xdr:col>22</xdr:col>
      <xdr:colOff>85272</xdr:colOff>
      <xdr:row>6</xdr:row>
      <xdr:rowOff>104775</xdr:rowOff>
    </xdr:from>
    <xdr:to>
      <xdr:col>27</xdr:col>
      <xdr:colOff>592819</xdr:colOff>
      <xdr:row>10</xdr:row>
      <xdr:rowOff>38100</xdr:rowOff>
    </xdr:to>
    <xdr:sp macro="" textlink="">
      <xdr:nvSpPr>
        <xdr:cNvPr id="3" name="Rectangle: Rounded Corners 4">
          <a:extLst>
            <a:ext uri="{FF2B5EF4-FFF2-40B4-BE49-F238E27FC236}">
              <a16:creationId xmlns:a16="http://schemas.microsoft.com/office/drawing/2014/main" id="{8D2AE3A8-603B-E121-4129-74F19DCE7022}"/>
            </a:ext>
          </a:extLst>
        </xdr:cNvPr>
        <xdr:cNvSpPr/>
      </xdr:nvSpPr>
      <xdr:spPr>
        <a:xfrm>
          <a:off x="13556343" y="1247775"/>
          <a:ext cx="3569155" cy="695325"/>
        </a:xfrm>
        <a:prstGeom prst="roundRect">
          <a:avLst>
            <a:gd name="adj" fmla="val 50000"/>
          </a:avLst>
        </a:prstGeom>
        <a:solidFill>
          <a:srgbClr val="33003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BEST GOALKEEPER</a:t>
          </a:r>
        </a:p>
      </xdr:txBody>
    </xdr:sp>
    <xdr:clientData/>
  </xdr:twoCellAnchor>
  <xdr:twoCellAnchor>
    <xdr:from>
      <xdr:col>15</xdr:col>
      <xdr:colOff>82249</xdr:colOff>
      <xdr:row>6</xdr:row>
      <xdr:rowOff>104775</xdr:rowOff>
    </xdr:from>
    <xdr:to>
      <xdr:col>20</xdr:col>
      <xdr:colOff>91773</xdr:colOff>
      <xdr:row>10</xdr:row>
      <xdr:rowOff>38100</xdr:rowOff>
    </xdr:to>
    <xdr:sp macro="" textlink="">
      <xdr:nvSpPr>
        <xdr:cNvPr id="4" name="Rectangle: Rounded Corners 4">
          <a:extLst>
            <a:ext uri="{FF2B5EF4-FFF2-40B4-BE49-F238E27FC236}">
              <a16:creationId xmlns:a16="http://schemas.microsoft.com/office/drawing/2014/main" id="{1437FA74-934B-8C40-CB20-E7B8C4136236}"/>
            </a:ext>
          </a:extLst>
        </xdr:cNvPr>
        <xdr:cNvSpPr/>
      </xdr:nvSpPr>
      <xdr:spPr>
        <a:xfrm>
          <a:off x="9267070" y="1247775"/>
          <a:ext cx="3071132" cy="695325"/>
        </a:xfrm>
        <a:prstGeom prst="roundRect">
          <a:avLst>
            <a:gd name="adj" fmla="val 50000"/>
          </a:avLst>
        </a:prstGeom>
        <a:solidFill>
          <a:srgbClr val="33003B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BEST</a:t>
          </a:r>
          <a:r>
            <a:rPr lang="en-US" sz="2400" b="1" baseline="0"/>
            <a:t> DEFENDER</a:t>
          </a:r>
          <a:endParaRPr lang="en-US" sz="2400" b="1"/>
        </a:p>
      </xdr:txBody>
    </xdr:sp>
    <xdr:clientData/>
  </xdr:twoCellAnchor>
  <xdr:oneCellAnchor>
    <xdr:from>
      <xdr:col>1</xdr:col>
      <xdr:colOff>76201</xdr:colOff>
      <xdr:row>12</xdr:row>
      <xdr:rowOff>0</xdr:rowOff>
    </xdr:from>
    <xdr:ext cx="3038474" cy="405432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7747B1B-7684-C2F1-19F0-891950683A71}"/>
            </a:ext>
          </a:extLst>
        </xdr:cNvPr>
        <xdr:cNvSpPr txBox="1"/>
      </xdr:nvSpPr>
      <xdr:spPr>
        <a:xfrm>
          <a:off x="685801" y="2286000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8</a:t>
          </a:r>
          <a:r>
            <a:rPr lang="en-US" sz="2000" b="1" baseline="0">
              <a:solidFill>
                <a:srgbClr val="33003B"/>
              </a:solidFill>
            </a:rPr>
            <a:t> and Under 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8</xdr:col>
      <xdr:colOff>110221</xdr:colOff>
      <xdr:row>12</xdr:row>
      <xdr:rowOff>0</xdr:rowOff>
    </xdr:from>
    <xdr:ext cx="2992208" cy="405432"/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AF184309-886E-DCA3-D720-FA6B1FBC7D3D}"/>
            </a:ext>
          </a:extLst>
        </xdr:cNvPr>
        <xdr:cNvSpPr txBox="1"/>
      </xdr:nvSpPr>
      <xdr:spPr>
        <a:xfrm>
          <a:off x="5008792" y="2286000"/>
          <a:ext cx="2992208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8 and Under Coed</a:t>
          </a:r>
        </a:p>
      </xdr:txBody>
    </xdr:sp>
    <xdr:clientData/>
  </xdr:oneCellAnchor>
  <xdr:oneCellAnchor>
    <xdr:from>
      <xdr:col>22</xdr:col>
      <xdr:colOff>197304</xdr:colOff>
      <xdr:row>12</xdr:row>
      <xdr:rowOff>0</xdr:rowOff>
    </xdr:from>
    <xdr:ext cx="3524249" cy="405432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E34F00F4-5474-FE4F-0408-9CF97C7FCE52}"/>
            </a:ext>
          </a:extLst>
        </xdr:cNvPr>
        <xdr:cNvSpPr txBox="1"/>
      </xdr:nvSpPr>
      <xdr:spPr>
        <a:xfrm>
          <a:off x="13668375" y="2286000"/>
          <a:ext cx="35242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8</a:t>
          </a:r>
          <a:r>
            <a:rPr lang="en-US" sz="2000" b="1" baseline="0">
              <a:solidFill>
                <a:srgbClr val="33003B"/>
              </a:solidFill>
            </a:rPr>
            <a:t> and Under 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15</xdr:col>
      <xdr:colOff>138794</xdr:colOff>
      <xdr:row>12</xdr:row>
      <xdr:rowOff>0</xdr:rowOff>
    </xdr:from>
    <xdr:ext cx="3038474" cy="40543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48C0C15-5A1D-923F-A091-7B6FBA039F26}"/>
            </a:ext>
          </a:extLst>
        </xdr:cNvPr>
        <xdr:cNvSpPr txBox="1"/>
      </xdr:nvSpPr>
      <xdr:spPr>
        <a:xfrm>
          <a:off x="9323615" y="2286000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8</a:t>
          </a:r>
          <a:r>
            <a:rPr lang="en-US" sz="2000" b="1" baseline="0">
              <a:solidFill>
                <a:srgbClr val="33003B"/>
              </a:solidFill>
            </a:rPr>
            <a:t> and Under 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twoCellAnchor>
    <xdr:from>
      <xdr:col>1</xdr:col>
      <xdr:colOff>76201</xdr:colOff>
      <xdr:row>14</xdr:row>
      <xdr:rowOff>62532</xdr:rowOff>
    </xdr:from>
    <xdr:to>
      <xdr:col>6</xdr:col>
      <xdr:colOff>53067</xdr:colOff>
      <xdr:row>17</xdr:row>
      <xdr:rowOff>53006</xdr:rowOff>
    </xdr:to>
    <xdr:grpSp>
      <xdr:nvGrpSpPr>
        <xdr:cNvPr id="99" name="Group 98">
          <a:extLst>
            <a:ext uri="{FF2B5EF4-FFF2-40B4-BE49-F238E27FC236}">
              <a16:creationId xmlns:a16="http://schemas.microsoft.com/office/drawing/2014/main" id="{41A2B5EE-C01C-5DB8-335D-35AB3BBB372A}"/>
            </a:ext>
          </a:extLst>
        </xdr:cNvPr>
        <xdr:cNvGrpSpPr/>
      </xdr:nvGrpSpPr>
      <xdr:grpSpPr>
        <a:xfrm>
          <a:off x="688522" y="2729532"/>
          <a:ext cx="3038474" cy="561974"/>
          <a:chOff x="688522" y="2729532"/>
          <a:chExt cx="3038474" cy="561974"/>
        </a:xfrm>
      </xdr:grpSpPr>
      <xdr:sp macro="" textlink="'Awards Data'!C9">
        <xdr:nvSpPr>
          <xdr:cNvPr id="10" name="TextBox 9">
            <a:extLst>
              <a:ext uri="{FF2B5EF4-FFF2-40B4-BE49-F238E27FC236}">
                <a16:creationId xmlns:a16="http://schemas.microsoft.com/office/drawing/2014/main" id="{51B1B470-AAAB-191A-A770-EE4BC4F1AE62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952282E-A582-4270-86E0-AE59964B6B63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Mwape Mk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C8">
        <xdr:nvSpPr>
          <xdr:cNvPr id="11" name="TextBox 10">
            <a:extLst>
              <a:ext uri="{FF2B5EF4-FFF2-40B4-BE49-F238E27FC236}">
                <a16:creationId xmlns:a16="http://schemas.microsoft.com/office/drawing/2014/main" id="{620AC2C9-CA8D-6B85-805F-D3F11B65213D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756E121-38DD-432B-B57B-058871EFB205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Masterpiece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oneCellAnchor>
    <xdr:from>
      <xdr:col>1</xdr:col>
      <xdr:colOff>76201</xdr:colOff>
      <xdr:row>18</xdr:row>
      <xdr:rowOff>161925</xdr:rowOff>
    </xdr:from>
    <xdr:ext cx="3038474" cy="405432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E17D70AB-586A-7EBA-1460-64C3A1C6D14C}"/>
            </a:ext>
          </a:extLst>
        </xdr:cNvPr>
        <xdr:cNvSpPr txBox="1"/>
      </xdr:nvSpPr>
      <xdr:spPr>
        <a:xfrm>
          <a:off x="685801" y="35909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10 and Under 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8</xdr:col>
      <xdr:colOff>87088</xdr:colOff>
      <xdr:row>18</xdr:row>
      <xdr:rowOff>161925</xdr:rowOff>
    </xdr:from>
    <xdr:ext cx="3038474" cy="405432"/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24AFF938-C18A-1B93-09D0-04EAF9686E10}"/>
            </a:ext>
          </a:extLst>
        </xdr:cNvPr>
        <xdr:cNvSpPr txBox="1"/>
      </xdr:nvSpPr>
      <xdr:spPr>
        <a:xfrm>
          <a:off x="4985659" y="35909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10 and Under 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22</xdr:col>
      <xdr:colOff>197304</xdr:colOff>
      <xdr:row>18</xdr:row>
      <xdr:rowOff>161925</xdr:rowOff>
    </xdr:from>
    <xdr:ext cx="3524249" cy="405432"/>
    <xdr:sp macro="" textlink="">
      <xdr:nvSpPr>
        <xdr:cNvPr id="20" name="TextBox 19">
          <a:extLst>
            <a:ext uri="{FF2B5EF4-FFF2-40B4-BE49-F238E27FC236}">
              <a16:creationId xmlns:a16="http://schemas.microsoft.com/office/drawing/2014/main" id="{84E53A78-B86B-B848-4C2B-B227D4ADA576}"/>
            </a:ext>
          </a:extLst>
        </xdr:cNvPr>
        <xdr:cNvSpPr txBox="1"/>
      </xdr:nvSpPr>
      <xdr:spPr>
        <a:xfrm>
          <a:off x="13668375" y="3590925"/>
          <a:ext cx="35242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10 and Under </a:t>
          </a:r>
          <a:r>
            <a:rPr lang="en-US" sz="2000" b="1" baseline="0">
              <a:solidFill>
                <a:srgbClr val="33003B"/>
              </a:solidFill>
            </a:rPr>
            <a:t>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15</xdr:col>
      <xdr:colOff>84366</xdr:colOff>
      <xdr:row>18</xdr:row>
      <xdr:rowOff>161925</xdr:rowOff>
    </xdr:from>
    <xdr:ext cx="3038474" cy="405432"/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61221571-3EA0-0E07-ABBD-70C9069BB738}"/>
            </a:ext>
          </a:extLst>
        </xdr:cNvPr>
        <xdr:cNvSpPr txBox="1"/>
      </xdr:nvSpPr>
      <xdr:spPr>
        <a:xfrm>
          <a:off x="9269187" y="35909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10 and Under </a:t>
          </a:r>
          <a:r>
            <a:rPr lang="en-US" sz="2000" b="1" baseline="0">
              <a:solidFill>
                <a:srgbClr val="33003B"/>
              </a:solidFill>
            </a:rPr>
            <a:t>Coed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</xdr:col>
      <xdr:colOff>76201</xdr:colOff>
      <xdr:row>26</xdr:row>
      <xdr:rowOff>57150</xdr:rowOff>
    </xdr:from>
    <xdr:ext cx="3038474" cy="405432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AB798824-38F9-255B-DD15-D3C9E6A9B93F}"/>
            </a:ext>
          </a:extLst>
        </xdr:cNvPr>
        <xdr:cNvSpPr txBox="1"/>
      </xdr:nvSpPr>
      <xdr:spPr>
        <a:xfrm>
          <a:off x="685801" y="5010150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12 and Under </a:t>
          </a:r>
          <a:r>
            <a:rPr lang="en-US" sz="2000" b="1" baseline="0">
              <a:solidFill>
                <a:srgbClr val="33003B"/>
              </a:solidFill>
            </a:rPr>
            <a:t>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8</xdr:col>
      <xdr:colOff>87088</xdr:colOff>
      <xdr:row>26</xdr:row>
      <xdr:rowOff>57150</xdr:rowOff>
    </xdr:from>
    <xdr:ext cx="3038474" cy="405432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1C858DE1-07CA-21FE-9A2C-CE14856FEF93}"/>
            </a:ext>
          </a:extLst>
        </xdr:cNvPr>
        <xdr:cNvSpPr txBox="1"/>
      </xdr:nvSpPr>
      <xdr:spPr>
        <a:xfrm>
          <a:off x="4985659" y="5010150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12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22</xdr:col>
      <xdr:colOff>197304</xdr:colOff>
      <xdr:row>26</xdr:row>
      <xdr:rowOff>57150</xdr:rowOff>
    </xdr:from>
    <xdr:ext cx="3524249" cy="405432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EED2B648-2595-B958-2E37-A446F3A71C03}"/>
            </a:ext>
          </a:extLst>
        </xdr:cNvPr>
        <xdr:cNvSpPr txBox="1"/>
      </xdr:nvSpPr>
      <xdr:spPr>
        <a:xfrm>
          <a:off x="13668375" y="5010150"/>
          <a:ext cx="35242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12 and Under </a:t>
          </a:r>
          <a:r>
            <a:rPr lang="en-US" sz="2000" b="1" baseline="0">
              <a:solidFill>
                <a:srgbClr val="33003B"/>
              </a:solidFill>
            </a:rPr>
            <a:t>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15</xdr:col>
      <xdr:colOff>84366</xdr:colOff>
      <xdr:row>26</xdr:row>
      <xdr:rowOff>57150</xdr:rowOff>
    </xdr:from>
    <xdr:ext cx="3038474" cy="405432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B70747B2-2AA3-7A3E-9018-F8F99A294E3A}"/>
            </a:ext>
          </a:extLst>
        </xdr:cNvPr>
        <xdr:cNvSpPr txBox="1"/>
      </xdr:nvSpPr>
      <xdr:spPr>
        <a:xfrm>
          <a:off x="9269187" y="5010150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12 and Under </a:t>
          </a:r>
          <a:r>
            <a:rPr lang="en-US" sz="2000" b="1" baseline="0">
              <a:solidFill>
                <a:srgbClr val="33003B"/>
              </a:solidFill>
            </a:rPr>
            <a:t>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</xdr:col>
      <xdr:colOff>76201</xdr:colOff>
      <xdr:row>33</xdr:row>
      <xdr:rowOff>123825</xdr:rowOff>
    </xdr:from>
    <xdr:ext cx="3038474" cy="405432"/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701F1888-2BBD-DAA6-74AF-33582EFCAC05}"/>
            </a:ext>
          </a:extLst>
        </xdr:cNvPr>
        <xdr:cNvSpPr txBox="1"/>
      </xdr:nvSpPr>
      <xdr:spPr>
        <a:xfrm>
          <a:off x="685801" y="64103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12 and Under </a:t>
          </a:r>
          <a:r>
            <a:rPr lang="en-US" sz="2000" b="1" baseline="0">
              <a:solidFill>
                <a:srgbClr val="33003B"/>
              </a:solidFill>
            </a:rPr>
            <a:t>Girls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8</xdr:col>
      <xdr:colOff>87088</xdr:colOff>
      <xdr:row>33</xdr:row>
      <xdr:rowOff>123825</xdr:rowOff>
    </xdr:from>
    <xdr:ext cx="3038474" cy="405432"/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1C254D45-DB10-5D1D-EA04-03C65D311375}"/>
            </a:ext>
          </a:extLst>
        </xdr:cNvPr>
        <xdr:cNvSpPr txBox="1"/>
      </xdr:nvSpPr>
      <xdr:spPr>
        <a:xfrm>
          <a:off x="4985659" y="64103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12 and Under </a:t>
          </a:r>
          <a:r>
            <a:rPr lang="en-US" sz="2000" b="1" baseline="0">
              <a:solidFill>
                <a:srgbClr val="33003B"/>
              </a:solidFill>
            </a:rPr>
            <a:t>Girls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22</xdr:col>
      <xdr:colOff>197304</xdr:colOff>
      <xdr:row>33</xdr:row>
      <xdr:rowOff>123825</xdr:rowOff>
    </xdr:from>
    <xdr:ext cx="3524249" cy="405432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BCE9424D-A8ED-D712-3D20-E4552A866328}"/>
            </a:ext>
          </a:extLst>
        </xdr:cNvPr>
        <xdr:cNvSpPr txBox="1"/>
      </xdr:nvSpPr>
      <xdr:spPr>
        <a:xfrm>
          <a:off x="13668375" y="6410325"/>
          <a:ext cx="35242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>
              <a:solidFill>
                <a:srgbClr val="33003B"/>
              </a:solidFill>
            </a:rPr>
            <a:t>12 and Under </a:t>
          </a:r>
          <a:r>
            <a:rPr lang="en-US" sz="2000" b="1" baseline="0">
              <a:solidFill>
                <a:srgbClr val="33003B"/>
              </a:solidFill>
            </a:rPr>
            <a:t>Girls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15</xdr:col>
      <xdr:colOff>84366</xdr:colOff>
      <xdr:row>33</xdr:row>
      <xdr:rowOff>123825</xdr:rowOff>
    </xdr:from>
    <xdr:ext cx="3038474" cy="405432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1157748D-6736-0AAB-13BE-B3F8DA6320F6}"/>
            </a:ext>
          </a:extLst>
        </xdr:cNvPr>
        <xdr:cNvSpPr txBox="1"/>
      </xdr:nvSpPr>
      <xdr:spPr>
        <a:xfrm>
          <a:off x="9269187" y="64103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12 and Under Girls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</xdr:col>
      <xdr:colOff>76201</xdr:colOff>
      <xdr:row>41</xdr:row>
      <xdr:rowOff>47625</xdr:rowOff>
    </xdr:from>
    <xdr:ext cx="3038474" cy="405432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408302D8-ED47-38D4-385C-A31B389ABA57}"/>
            </a:ext>
          </a:extLst>
        </xdr:cNvPr>
        <xdr:cNvSpPr txBox="1"/>
      </xdr:nvSpPr>
      <xdr:spPr>
        <a:xfrm>
          <a:off x="685801" y="78581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15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8</xdr:col>
      <xdr:colOff>87088</xdr:colOff>
      <xdr:row>41</xdr:row>
      <xdr:rowOff>47625</xdr:rowOff>
    </xdr:from>
    <xdr:ext cx="3038474" cy="405432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C6C4937A-521C-8E28-BD0D-1B948C35AE98}"/>
            </a:ext>
          </a:extLst>
        </xdr:cNvPr>
        <xdr:cNvSpPr txBox="1"/>
      </xdr:nvSpPr>
      <xdr:spPr>
        <a:xfrm>
          <a:off x="4985659" y="78581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15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22</xdr:col>
      <xdr:colOff>197304</xdr:colOff>
      <xdr:row>41</xdr:row>
      <xdr:rowOff>47625</xdr:rowOff>
    </xdr:from>
    <xdr:ext cx="3524249" cy="405432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6472DB4-7893-6691-86E7-87832C825306}"/>
            </a:ext>
          </a:extLst>
        </xdr:cNvPr>
        <xdr:cNvSpPr txBox="1"/>
      </xdr:nvSpPr>
      <xdr:spPr>
        <a:xfrm>
          <a:off x="13668375" y="7858125"/>
          <a:ext cx="35242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15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15</xdr:col>
      <xdr:colOff>84366</xdr:colOff>
      <xdr:row>41</xdr:row>
      <xdr:rowOff>47625</xdr:rowOff>
    </xdr:from>
    <xdr:ext cx="3038474" cy="405432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297D8038-09DD-DDBA-6D1B-65D78E945E5B}"/>
            </a:ext>
          </a:extLst>
        </xdr:cNvPr>
        <xdr:cNvSpPr txBox="1"/>
      </xdr:nvSpPr>
      <xdr:spPr>
        <a:xfrm>
          <a:off x="9269187" y="78581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15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</xdr:col>
      <xdr:colOff>76201</xdr:colOff>
      <xdr:row>48</xdr:row>
      <xdr:rowOff>9525</xdr:rowOff>
    </xdr:from>
    <xdr:ext cx="3038474" cy="405432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6CDF7C6F-4B28-4BDD-5726-4FC3AD27DA2B}"/>
            </a:ext>
          </a:extLst>
        </xdr:cNvPr>
        <xdr:cNvSpPr txBox="1"/>
      </xdr:nvSpPr>
      <xdr:spPr>
        <a:xfrm>
          <a:off x="685801" y="91535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17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8</xdr:col>
      <xdr:colOff>87088</xdr:colOff>
      <xdr:row>48</xdr:row>
      <xdr:rowOff>9525</xdr:rowOff>
    </xdr:from>
    <xdr:ext cx="3038474" cy="405432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9CFC8A7-97FE-8888-E0BF-6F51F6BC4F70}"/>
            </a:ext>
          </a:extLst>
        </xdr:cNvPr>
        <xdr:cNvSpPr txBox="1"/>
      </xdr:nvSpPr>
      <xdr:spPr>
        <a:xfrm>
          <a:off x="4985659" y="91535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17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22</xdr:col>
      <xdr:colOff>197304</xdr:colOff>
      <xdr:row>48</xdr:row>
      <xdr:rowOff>9525</xdr:rowOff>
    </xdr:from>
    <xdr:ext cx="3524249" cy="405432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D888CF41-D32C-FFD9-2565-C8F07ED4AC0A}"/>
            </a:ext>
          </a:extLst>
        </xdr:cNvPr>
        <xdr:cNvSpPr txBox="1"/>
      </xdr:nvSpPr>
      <xdr:spPr>
        <a:xfrm>
          <a:off x="13668375" y="9153525"/>
          <a:ext cx="352424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17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oneCellAnchor>
    <xdr:from>
      <xdr:col>15</xdr:col>
      <xdr:colOff>84366</xdr:colOff>
      <xdr:row>48</xdr:row>
      <xdr:rowOff>9525</xdr:rowOff>
    </xdr:from>
    <xdr:ext cx="3038474" cy="405432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09112A88-B07D-247D-EC04-ECD3B1AB4139}"/>
            </a:ext>
          </a:extLst>
        </xdr:cNvPr>
        <xdr:cNvSpPr txBox="1"/>
      </xdr:nvSpPr>
      <xdr:spPr>
        <a:xfrm>
          <a:off x="9269187" y="9153525"/>
          <a:ext cx="3038474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2000" b="1" baseline="0">
              <a:solidFill>
                <a:srgbClr val="33003B"/>
              </a:solidFill>
            </a:rPr>
            <a:t>17 and Under Boys</a:t>
          </a:r>
          <a:endParaRPr lang="en-US" sz="2000" b="1">
            <a:solidFill>
              <a:srgbClr val="33003B"/>
            </a:solidFill>
          </a:endParaRPr>
        </a:p>
      </xdr:txBody>
    </xdr:sp>
    <xdr:clientData/>
  </xdr:oneCellAnchor>
  <xdr:twoCellAnchor>
    <xdr:from>
      <xdr:col>8</xdr:col>
      <xdr:colOff>142875</xdr:colOff>
      <xdr:row>14</xdr:row>
      <xdr:rowOff>62532</xdr:rowOff>
    </xdr:from>
    <xdr:to>
      <xdr:col>13</xdr:col>
      <xdr:colOff>68035</xdr:colOff>
      <xdr:row>17</xdr:row>
      <xdr:rowOff>53006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E9958950-831D-566B-35C3-C789471395FC}"/>
            </a:ext>
          </a:extLst>
        </xdr:cNvPr>
        <xdr:cNvGrpSpPr/>
      </xdr:nvGrpSpPr>
      <xdr:grpSpPr>
        <a:xfrm>
          <a:off x="5041446" y="2729532"/>
          <a:ext cx="2986768" cy="561974"/>
          <a:chOff x="688522" y="2729532"/>
          <a:chExt cx="3038474" cy="561974"/>
        </a:xfrm>
      </xdr:grpSpPr>
      <xdr:sp macro="" textlink="'Awards Data'!D9">
        <xdr:nvSpPr>
          <xdr:cNvPr id="12" name="TextBox 11">
            <a:extLst>
              <a:ext uri="{FF2B5EF4-FFF2-40B4-BE49-F238E27FC236}">
                <a16:creationId xmlns:a16="http://schemas.microsoft.com/office/drawing/2014/main" id="{A24D1F8F-A0BB-3987-9491-0368D26D6E96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B0971DC-0CD8-4E80-8C9F-0A8CCC41FCBA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Bob Banes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D8">
        <xdr:nvSpPr>
          <xdr:cNvPr id="13" name="TextBox 12">
            <a:extLst>
              <a:ext uri="{FF2B5EF4-FFF2-40B4-BE49-F238E27FC236}">
                <a16:creationId xmlns:a16="http://schemas.microsoft.com/office/drawing/2014/main" id="{761ACAF8-4C80-027E-140F-45B7F4243C83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41BD47E-9B6A-42C7-824A-E929E8944160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Lusaka Stars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108859</xdr:colOff>
      <xdr:row>14</xdr:row>
      <xdr:rowOff>62532</xdr:rowOff>
    </xdr:from>
    <xdr:to>
      <xdr:col>20</xdr:col>
      <xdr:colOff>81643</xdr:colOff>
      <xdr:row>17</xdr:row>
      <xdr:rowOff>53006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68BBA893-DCED-100F-E528-E4685BDE64F3}"/>
            </a:ext>
          </a:extLst>
        </xdr:cNvPr>
        <xdr:cNvGrpSpPr/>
      </xdr:nvGrpSpPr>
      <xdr:grpSpPr>
        <a:xfrm>
          <a:off x="9293680" y="2729532"/>
          <a:ext cx="3034392" cy="561974"/>
          <a:chOff x="688522" y="2729532"/>
          <a:chExt cx="3038474" cy="561974"/>
        </a:xfrm>
      </xdr:grpSpPr>
      <xdr:sp macro="" textlink="'Awards Data'!E9">
        <xdr:nvSpPr>
          <xdr:cNvPr id="15" name="TextBox 14">
            <a:extLst>
              <a:ext uri="{FF2B5EF4-FFF2-40B4-BE49-F238E27FC236}">
                <a16:creationId xmlns:a16="http://schemas.microsoft.com/office/drawing/2014/main" id="{CE86858D-9343-0D5D-015D-33966C932AAF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A2488C1-C76A-4A12-B423-3477345355F5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Michael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E8">
        <xdr:nvSpPr>
          <xdr:cNvPr id="16" name="TextBox 15">
            <a:extLst>
              <a:ext uri="{FF2B5EF4-FFF2-40B4-BE49-F238E27FC236}">
                <a16:creationId xmlns:a16="http://schemas.microsoft.com/office/drawing/2014/main" id="{2DCECF12-D9A0-9EB8-FBA8-0E6934830519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AC8DE956-43D7-4750-9926-36BB16B1F98E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Billy Pro1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163286</xdr:colOff>
      <xdr:row>14</xdr:row>
      <xdr:rowOff>62532</xdr:rowOff>
    </xdr:from>
    <xdr:to>
      <xdr:col>27</xdr:col>
      <xdr:colOff>598714</xdr:colOff>
      <xdr:row>17</xdr:row>
      <xdr:rowOff>53006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BF79EB7D-25AE-60BF-45C3-C9E5747AC9C6}"/>
            </a:ext>
          </a:extLst>
        </xdr:cNvPr>
        <xdr:cNvGrpSpPr/>
      </xdr:nvGrpSpPr>
      <xdr:grpSpPr>
        <a:xfrm>
          <a:off x="13634357" y="2729532"/>
          <a:ext cx="3497036" cy="561974"/>
          <a:chOff x="688522" y="2729532"/>
          <a:chExt cx="3038474" cy="561974"/>
        </a:xfrm>
      </xdr:grpSpPr>
      <xdr:sp macro="" textlink="'Awards Data'!F9">
        <xdr:nvSpPr>
          <xdr:cNvPr id="33" name="TextBox 32">
            <a:extLst>
              <a:ext uri="{FF2B5EF4-FFF2-40B4-BE49-F238E27FC236}">
                <a16:creationId xmlns:a16="http://schemas.microsoft.com/office/drawing/2014/main" id="{7033B93E-EC18-7608-726B-7ED1EBB2236A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51BA4BE-39DB-4CAA-B4DB-4952A336862E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Sarah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F8">
        <xdr:nvSpPr>
          <xdr:cNvPr id="34" name="TextBox 33">
            <a:extLst>
              <a:ext uri="{FF2B5EF4-FFF2-40B4-BE49-F238E27FC236}">
                <a16:creationId xmlns:a16="http://schemas.microsoft.com/office/drawing/2014/main" id="{FE28B019-CD61-B05D-21BE-908B24EE7630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19672397-F097-41CE-8162-5939FC77E0D6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Soccer Excellence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76201</xdr:colOff>
      <xdr:row>21</xdr:row>
      <xdr:rowOff>62532</xdr:rowOff>
    </xdr:from>
    <xdr:to>
      <xdr:col>6</xdr:col>
      <xdr:colOff>53067</xdr:colOff>
      <xdr:row>24</xdr:row>
      <xdr:rowOff>53006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7143B4A-6E9D-5B8C-E8F6-9316E62321B5}"/>
            </a:ext>
          </a:extLst>
        </xdr:cNvPr>
        <xdr:cNvGrpSpPr/>
      </xdr:nvGrpSpPr>
      <xdr:grpSpPr>
        <a:xfrm>
          <a:off x="688522" y="4063032"/>
          <a:ext cx="3038474" cy="561974"/>
          <a:chOff x="688522" y="2729532"/>
          <a:chExt cx="3038474" cy="561974"/>
        </a:xfrm>
      </xdr:grpSpPr>
      <xdr:sp macro="" textlink="'Awards Data'!C11">
        <xdr:nvSpPr>
          <xdr:cNvPr id="36" name="TextBox 35">
            <a:extLst>
              <a:ext uri="{FF2B5EF4-FFF2-40B4-BE49-F238E27FC236}">
                <a16:creationId xmlns:a16="http://schemas.microsoft.com/office/drawing/2014/main" id="{1CFA84BC-CE15-01C3-0C2A-B6ECE1498368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4163F2B-8100-4C43-B62E-0373A3D872D0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John Mwiinga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C10">
        <xdr:nvSpPr>
          <xdr:cNvPr id="37" name="TextBox 36">
            <a:extLst>
              <a:ext uri="{FF2B5EF4-FFF2-40B4-BE49-F238E27FC236}">
                <a16:creationId xmlns:a16="http://schemas.microsoft.com/office/drawing/2014/main" id="{C3894527-DC27-E82A-B423-AEEA553319DD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F827E1C-7681-4AB6-83E1-F13A1D79EB75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Elite Stars White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8</xdr:col>
      <xdr:colOff>142875</xdr:colOff>
      <xdr:row>21</xdr:row>
      <xdr:rowOff>62532</xdr:rowOff>
    </xdr:from>
    <xdr:to>
      <xdr:col>13</xdr:col>
      <xdr:colOff>68035</xdr:colOff>
      <xdr:row>24</xdr:row>
      <xdr:rowOff>53006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B5DE9D19-1D99-2A44-4AAC-4208FDD68DFE}"/>
            </a:ext>
          </a:extLst>
        </xdr:cNvPr>
        <xdr:cNvGrpSpPr/>
      </xdr:nvGrpSpPr>
      <xdr:grpSpPr>
        <a:xfrm>
          <a:off x="5041446" y="4063032"/>
          <a:ext cx="2986768" cy="561974"/>
          <a:chOff x="688522" y="2729532"/>
          <a:chExt cx="3038474" cy="561974"/>
        </a:xfrm>
      </xdr:grpSpPr>
      <xdr:sp macro="" textlink="'Awards Data'!D11">
        <xdr:nvSpPr>
          <xdr:cNvPr id="40" name="TextBox 39">
            <a:extLst>
              <a:ext uri="{FF2B5EF4-FFF2-40B4-BE49-F238E27FC236}">
                <a16:creationId xmlns:a16="http://schemas.microsoft.com/office/drawing/2014/main" id="{4324B431-D4F3-C9F8-9B2E-EE7BEAA0A48A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7BA90708-231F-492C-AA18-AF014BA9FB11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Bob Banes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D10">
        <xdr:nvSpPr>
          <xdr:cNvPr id="41" name="TextBox 40">
            <a:extLst>
              <a:ext uri="{FF2B5EF4-FFF2-40B4-BE49-F238E27FC236}">
                <a16:creationId xmlns:a16="http://schemas.microsoft.com/office/drawing/2014/main" id="{B6DCE4A0-8D17-09D3-445E-A5571833612A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3520429-8936-483D-A762-8325EA85C10C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Supersport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108859</xdr:colOff>
      <xdr:row>21</xdr:row>
      <xdr:rowOff>62532</xdr:rowOff>
    </xdr:from>
    <xdr:to>
      <xdr:col>20</xdr:col>
      <xdr:colOff>81643</xdr:colOff>
      <xdr:row>24</xdr:row>
      <xdr:rowOff>53006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5DA20659-361D-8F17-9408-E4FBE64DAB86}"/>
            </a:ext>
          </a:extLst>
        </xdr:cNvPr>
        <xdr:cNvGrpSpPr/>
      </xdr:nvGrpSpPr>
      <xdr:grpSpPr>
        <a:xfrm>
          <a:off x="9293680" y="4063032"/>
          <a:ext cx="3034392" cy="561974"/>
          <a:chOff x="688522" y="2729532"/>
          <a:chExt cx="3038474" cy="561974"/>
        </a:xfrm>
      </xdr:grpSpPr>
      <xdr:sp macro="" textlink="'Awards Data'!E11">
        <xdr:nvSpPr>
          <xdr:cNvPr id="43" name="TextBox 42">
            <a:extLst>
              <a:ext uri="{FF2B5EF4-FFF2-40B4-BE49-F238E27FC236}">
                <a16:creationId xmlns:a16="http://schemas.microsoft.com/office/drawing/2014/main" id="{3049CED9-F14C-A76C-EB14-F1DCDC1F2676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17671788-AB72-4AE5-9469-5E2308F43985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Michael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E10">
        <xdr:nvSpPr>
          <xdr:cNvPr id="44" name="TextBox 43">
            <a:extLst>
              <a:ext uri="{FF2B5EF4-FFF2-40B4-BE49-F238E27FC236}">
                <a16:creationId xmlns:a16="http://schemas.microsoft.com/office/drawing/2014/main" id="{B37AA7C0-4B31-115F-5ECE-75E140B8FC36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8F2A754F-DD15-4D40-8FA7-9D81C0A3284B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Billy Pro1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163286</xdr:colOff>
      <xdr:row>21</xdr:row>
      <xdr:rowOff>62532</xdr:rowOff>
    </xdr:from>
    <xdr:to>
      <xdr:col>27</xdr:col>
      <xdr:colOff>598714</xdr:colOff>
      <xdr:row>24</xdr:row>
      <xdr:rowOff>53006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78932D24-0A1D-C5EE-4CA7-06D3B5FAE357}"/>
            </a:ext>
          </a:extLst>
        </xdr:cNvPr>
        <xdr:cNvGrpSpPr/>
      </xdr:nvGrpSpPr>
      <xdr:grpSpPr>
        <a:xfrm>
          <a:off x="13634357" y="4063032"/>
          <a:ext cx="3497036" cy="561974"/>
          <a:chOff x="688522" y="2729532"/>
          <a:chExt cx="3038474" cy="561974"/>
        </a:xfrm>
      </xdr:grpSpPr>
      <xdr:sp macro="" textlink="'Awards Data'!F11">
        <xdr:nvSpPr>
          <xdr:cNvPr id="46" name="TextBox 45">
            <a:extLst>
              <a:ext uri="{FF2B5EF4-FFF2-40B4-BE49-F238E27FC236}">
                <a16:creationId xmlns:a16="http://schemas.microsoft.com/office/drawing/2014/main" id="{1387CE4E-8E5D-7A55-924A-F8F471AC8425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07F7FBB-B512-4C28-A5F4-1E3ABA0B937D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Sarah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F10">
        <xdr:nvSpPr>
          <xdr:cNvPr id="47" name="TextBox 46">
            <a:extLst>
              <a:ext uri="{FF2B5EF4-FFF2-40B4-BE49-F238E27FC236}">
                <a16:creationId xmlns:a16="http://schemas.microsoft.com/office/drawing/2014/main" id="{DDE4BA53-57FE-80F4-EA0B-5B558870E35E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FDED970D-5B71-4200-851B-1E59B94B94EB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Soccer Excellence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76201</xdr:colOff>
      <xdr:row>29</xdr:row>
      <xdr:rowOff>8103</xdr:rowOff>
    </xdr:from>
    <xdr:to>
      <xdr:col>6</xdr:col>
      <xdr:colOff>53067</xdr:colOff>
      <xdr:row>31</xdr:row>
      <xdr:rowOff>189077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DAFE5892-BD57-4522-BDF6-A9896041145D}"/>
            </a:ext>
          </a:extLst>
        </xdr:cNvPr>
        <xdr:cNvGrpSpPr/>
      </xdr:nvGrpSpPr>
      <xdr:grpSpPr>
        <a:xfrm>
          <a:off x="688522" y="5532603"/>
          <a:ext cx="3038474" cy="561974"/>
          <a:chOff x="688522" y="2729532"/>
          <a:chExt cx="3038474" cy="561974"/>
        </a:xfrm>
      </xdr:grpSpPr>
      <xdr:sp macro="" textlink="'Awards Data'!C13">
        <xdr:nvSpPr>
          <xdr:cNvPr id="49" name="TextBox 48">
            <a:extLst>
              <a:ext uri="{FF2B5EF4-FFF2-40B4-BE49-F238E27FC236}">
                <a16:creationId xmlns:a16="http://schemas.microsoft.com/office/drawing/2014/main" id="{F4B50BB5-682E-CA91-5008-4E3640F86503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0F20428-4F99-40BE-9BD0-B6991CEC9536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John Mwiinga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C12">
        <xdr:nvSpPr>
          <xdr:cNvPr id="50" name="TextBox 49">
            <a:extLst>
              <a:ext uri="{FF2B5EF4-FFF2-40B4-BE49-F238E27FC236}">
                <a16:creationId xmlns:a16="http://schemas.microsoft.com/office/drawing/2014/main" id="{5DA44D77-0B53-4737-E660-5DE06BB6A41D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1F72F0E8-7EA2-462B-BB9F-2D5FA6B85726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Elite Stars White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8</xdr:col>
      <xdr:colOff>142875</xdr:colOff>
      <xdr:row>29</xdr:row>
      <xdr:rowOff>8103</xdr:rowOff>
    </xdr:from>
    <xdr:to>
      <xdr:col>13</xdr:col>
      <xdr:colOff>68035</xdr:colOff>
      <xdr:row>31</xdr:row>
      <xdr:rowOff>189077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6055BEBF-64A4-D46E-9659-C6402CC1F72A}"/>
            </a:ext>
          </a:extLst>
        </xdr:cNvPr>
        <xdr:cNvGrpSpPr/>
      </xdr:nvGrpSpPr>
      <xdr:grpSpPr>
        <a:xfrm>
          <a:off x="5041446" y="5532603"/>
          <a:ext cx="2986768" cy="561974"/>
          <a:chOff x="688522" y="2729532"/>
          <a:chExt cx="3038474" cy="561974"/>
        </a:xfrm>
      </xdr:grpSpPr>
      <xdr:sp macro="" textlink="'Awards Data'!D13">
        <xdr:nvSpPr>
          <xdr:cNvPr id="52" name="TextBox 51">
            <a:extLst>
              <a:ext uri="{FF2B5EF4-FFF2-40B4-BE49-F238E27FC236}">
                <a16:creationId xmlns:a16="http://schemas.microsoft.com/office/drawing/2014/main" id="{365E3E4B-7AED-B0EF-875D-7B1669034C37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76ECD40D-1025-4455-8E13-305EA34F4885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Bob Banes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D12">
        <xdr:nvSpPr>
          <xdr:cNvPr id="100" name="TextBox 99">
            <a:extLst>
              <a:ext uri="{FF2B5EF4-FFF2-40B4-BE49-F238E27FC236}">
                <a16:creationId xmlns:a16="http://schemas.microsoft.com/office/drawing/2014/main" id="{5DFF9416-9F17-A83A-E7F6-EBFD65ABCFC5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FEDAB2A-A7CA-4BD4-8974-F46557A3C934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Supersport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108859</xdr:colOff>
      <xdr:row>29</xdr:row>
      <xdr:rowOff>8103</xdr:rowOff>
    </xdr:from>
    <xdr:to>
      <xdr:col>20</xdr:col>
      <xdr:colOff>81643</xdr:colOff>
      <xdr:row>31</xdr:row>
      <xdr:rowOff>189077</xdr:rowOff>
    </xdr:to>
    <xdr:grpSp>
      <xdr:nvGrpSpPr>
        <xdr:cNvPr id="101" name="Group 100">
          <a:extLst>
            <a:ext uri="{FF2B5EF4-FFF2-40B4-BE49-F238E27FC236}">
              <a16:creationId xmlns:a16="http://schemas.microsoft.com/office/drawing/2014/main" id="{4BEDE970-0055-BC66-0B53-85E1778904E4}"/>
            </a:ext>
          </a:extLst>
        </xdr:cNvPr>
        <xdr:cNvGrpSpPr/>
      </xdr:nvGrpSpPr>
      <xdr:grpSpPr>
        <a:xfrm>
          <a:off x="9293680" y="5532603"/>
          <a:ext cx="3034392" cy="561974"/>
          <a:chOff x="688522" y="2729532"/>
          <a:chExt cx="3038474" cy="561974"/>
        </a:xfrm>
      </xdr:grpSpPr>
      <xdr:sp macro="" textlink="'Awards Data'!E13">
        <xdr:nvSpPr>
          <xdr:cNvPr id="102" name="TextBox 101">
            <a:extLst>
              <a:ext uri="{FF2B5EF4-FFF2-40B4-BE49-F238E27FC236}">
                <a16:creationId xmlns:a16="http://schemas.microsoft.com/office/drawing/2014/main" id="{C83368FB-A811-633C-FBA7-11A2F02CC9B4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D4C4C35-3D64-42EC-A483-531AA5068090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Michael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E12">
        <xdr:nvSpPr>
          <xdr:cNvPr id="109" name="TextBox 108">
            <a:extLst>
              <a:ext uri="{FF2B5EF4-FFF2-40B4-BE49-F238E27FC236}">
                <a16:creationId xmlns:a16="http://schemas.microsoft.com/office/drawing/2014/main" id="{164EFAC9-D95A-0A16-20E0-A7C8589E2C1B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314CFB5-9764-401C-A435-7B2E2D602ADC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Billy Pro1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163286</xdr:colOff>
      <xdr:row>29</xdr:row>
      <xdr:rowOff>8103</xdr:rowOff>
    </xdr:from>
    <xdr:to>
      <xdr:col>27</xdr:col>
      <xdr:colOff>598714</xdr:colOff>
      <xdr:row>31</xdr:row>
      <xdr:rowOff>189077</xdr:rowOff>
    </xdr:to>
    <xdr:grpSp>
      <xdr:nvGrpSpPr>
        <xdr:cNvPr id="110" name="Group 109">
          <a:extLst>
            <a:ext uri="{FF2B5EF4-FFF2-40B4-BE49-F238E27FC236}">
              <a16:creationId xmlns:a16="http://schemas.microsoft.com/office/drawing/2014/main" id="{61757BD7-74C6-49AE-96F7-2BA99174603D}"/>
            </a:ext>
          </a:extLst>
        </xdr:cNvPr>
        <xdr:cNvGrpSpPr/>
      </xdr:nvGrpSpPr>
      <xdr:grpSpPr>
        <a:xfrm>
          <a:off x="13634357" y="5532603"/>
          <a:ext cx="3497036" cy="561974"/>
          <a:chOff x="688522" y="2729532"/>
          <a:chExt cx="3038474" cy="561974"/>
        </a:xfrm>
      </xdr:grpSpPr>
      <xdr:sp macro="" textlink="'Awards Data'!F13">
        <xdr:nvSpPr>
          <xdr:cNvPr id="111" name="TextBox 110">
            <a:extLst>
              <a:ext uri="{FF2B5EF4-FFF2-40B4-BE49-F238E27FC236}">
                <a16:creationId xmlns:a16="http://schemas.microsoft.com/office/drawing/2014/main" id="{F7F9BE56-BA00-236F-69BD-537BC23EE4CB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1FC803E5-220A-430C-A15A-6D868C6D5AB3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Sarah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F12">
        <xdr:nvSpPr>
          <xdr:cNvPr id="112" name="TextBox 111">
            <a:extLst>
              <a:ext uri="{FF2B5EF4-FFF2-40B4-BE49-F238E27FC236}">
                <a16:creationId xmlns:a16="http://schemas.microsoft.com/office/drawing/2014/main" id="{BA826F6F-A4A7-94AE-7043-26925B6063B8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CF17FCE-F22B-4D31-83E2-27F25562472B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Soccer Excellence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76201</xdr:colOff>
      <xdr:row>36</xdr:row>
      <xdr:rowOff>76139</xdr:rowOff>
    </xdr:from>
    <xdr:to>
      <xdr:col>6</xdr:col>
      <xdr:colOff>53067</xdr:colOff>
      <xdr:row>39</xdr:row>
      <xdr:rowOff>66613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C0ECA8A4-01E8-9BD8-C382-E1A7F5A7CCFB}"/>
            </a:ext>
          </a:extLst>
        </xdr:cNvPr>
        <xdr:cNvGrpSpPr/>
      </xdr:nvGrpSpPr>
      <xdr:grpSpPr>
        <a:xfrm>
          <a:off x="688522" y="6934139"/>
          <a:ext cx="3038474" cy="561974"/>
          <a:chOff x="688522" y="2729532"/>
          <a:chExt cx="3038474" cy="561974"/>
        </a:xfrm>
      </xdr:grpSpPr>
      <xdr:sp macro="" textlink="'Awards Data'!C15">
        <xdr:nvSpPr>
          <xdr:cNvPr id="114" name="TextBox 113">
            <a:extLst>
              <a:ext uri="{FF2B5EF4-FFF2-40B4-BE49-F238E27FC236}">
                <a16:creationId xmlns:a16="http://schemas.microsoft.com/office/drawing/2014/main" id="{20ACCBD2-84B2-9252-DDC3-1EBAF441B4E9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8C837E72-4766-48B3-BA32-E96CEE988514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John Mwiinga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C14">
        <xdr:nvSpPr>
          <xdr:cNvPr id="115" name="TextBox 114">
            <a:extLst>
              <a:ext uri="{FF2B5EF4-FFF2-40B4-BE49-F238E27FC236}">
                <a16:creationId xmlns:a16="http://schemas.microsoft.com/office/drawing/2014/main" id="{447FA400-5494-287E-C024-9D507C44166A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F11F73D-0B59-4AC5-9E3C-97AA02942D2D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Elite Stars White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8</xdr:col>
      <xdr:colOff>142875</xdr:colOff>
      <xdr:row>36</xdr:row>
      <xdr:rowOff>76139</xdr:rowOff>
    </xdr:from>
    <xdr:to>
      <xdr:col>13</xdr:col>
      <xdr:colOff>68035</xdr:colOff>
      <xdr:row>39</xdr:row>
      <xdr:rowOff>66613</xdr:rowOff>
    </xdr:to>
    <xdr:grpSp>
      <xdr:nvGrpSpPr>
        <xdr:cNvPr id="116" name="Group 115">
          <a:extLst>
            <a:ext uri="{FF2B5EF4-FFF2-40B4-BE49-F238E27FC236}">
              <a16:creationId xmlns:a16="http://schemas.microsoft.com/office/drawing/2014/main" id="{475A1B64-1665-AFDB-5B5C-4320767BB446}"/>
            </a:ext>
          </a:extLst>
        </xdr:cNvPr>
        <xdr:cNvGrpSpPr/>
      </xdr:nvGrpSpPr>
      <xdr:grpSpPr>
        <a:xfrm>
          <a:off x="5041446" y="6934139"/>
          <a:ext cx="2986768" cy="561974"/>
          <a:chOff x="688522" y="2729532"/>
          <a:chExt cx="3038474" cy="561974"/>
        </a:xfrm>
      </xdr:grpSpPr>
      <xdr:sp macro="" textlink="'Awards Data'!D15">
        <xdr:nvSpPr>
          <xdr:cNvPr id="117" name="TextBox 116">
            <a:extLst>
              <a:ext uri="{FF2B5EF4-FFF2-40B4-BE49-F238E27FC236}">
                <a16:creationId xmlns:a16="http://schemas.microsoft.com/office/drawing/2014/main" id="{DD5CA5BF-A316-1DFF-A74E-C0D85A69083E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8D696316-082F-4271-8E4E-247D9443E3B1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Bob Banes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D14">
        <xdr:nvSpPr>
          <xdr:cNvPr id="118" name="TextBox 117">
            <a:extLst>
              <a:ext uri="{FF2B5EF4-FFF2-40B4-BE49-F238E27FC236}">
                <a16:creationId xmlns:a16="http://schemas.microsoft.com/office/drawing/2014/main" id="{3DAAC480-03E7-C742-E9F6-C6AC9E4148EA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95AAC3E-4834-4E9F-AE94-7DDA92491710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Supersport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108859</xdr:colOff>
      <xdr:row>36</xdr:row>
      <xdr:rowOff>76139</xdr:rowOff>
    </xdr:from>
    <xdr:to>
      <xdr:col>20</xdr:col>
      <xdr:colOff>81643</xdr:colOff>
      <xdr:row>39</xdr:row>
      <xdr:rowOff>66613</xdr:rowOff>
    </xdr:to>
    <xdr:grpSp>
      <xdr:nvGrpSpPr>
        <xdr:cNvPr id="119" name="Group 118">
          <a:extLst>
            <a:ext uri="{FF2B5EF4-FFF2-40B4-BE49-F238E27FC236}">
              <a16:creationId xmlns:a16="http://schemas.microsoft.com/office/drawing/2014/main" id="{A4B9E420-F61E-B685-4F1D-7AE747D77904}"/>
            </a:ext>
          </a:extLst>
        </xdr:cNvPr>
        <xdr:cNvGrpSpPr/>
      </xdr:nvGrpSpPr>
      <xdr:grpSpPr>
        <a:xfrm>
          <a:off x="9293680" y="6934139"/>
          <a:ext cx="3034392" cy="561974"/>
          <a:chOff x="688522" y="2729532"/>
          <a:chExt cx="3038474" cy="561974"/>
        </a:xfrm>
      </xdr:grpSpPr>
      <xdr:sp macro="" textlink="'Awards Data'!E15">
        <xdr:nvSpPr>
          <xdr:cNvPr id="120" name="TextBox 119">
            <a:extLst>
              <a:ext uri="{FF2B5EF4-FFF2-40B4-BE49-F238E27FC236}">
                <a16:creationId xmlns:a16="http://schemas.microsoft.com/office/drawing/2014/main" id="{24F954E9-0653-720B-A276-A0F114BA2769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C02B4F7-1092-4BAE-BF21-FA4F4BAA4E41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Michael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E14">
        <xdr:nvSpPr>
          <xdr:cNvPr id="121" name="TextBox 120">
            <a:extLst>
              <a:ext uri="{FF2B5EF4-FFF2-40B4-BE49-F238E27FC236}">
                <a16:creationId xmlns:a16="http://schemas.microsoft.com/office/drawing/2014/main" id="{C3573375-A199-7E61-DB1A-CA8E64B993FA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732B8778-7455-47D9-A768-553F086E6073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Billy Pro1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163286</xdr:colOff>
      <xdr:row>36</xdr:row>
      <xdr:rowOff>76139</xdr:rowOff>
    </xdr:from>
    <xdr:to>
      <xdr:col>27</xdr:col>
      <xdr:colOff>598714</xdr:colOff>
      <xdr:row>39</xdr:row>
      <xdr:rowOff>66613</xdr:rowOff>
    </xdr:to>
    <xdr:grpSp>
      <xdr:nvGrpSpPr>
        <xdr:cNvPr id="122" name="Group 121">
          <a:extLst>
            <a:ext uri="{FF2B5EF4-FFF2-40B4-BE49-F238E27FC236}">
              <a16:creationId xmlns:a16="http://schemas.microsoft.com/office/drawing/2014/main" id="{A5F577D5-C9D1-299D-ABB7-6D0809241734}"/>
            </a:ext>
          </a:extLst>
        </xdr:cNvPr>
        <xdr:cNvGrpSpPr/>
      </xdr:nvGrpSpPr>
      <xdr:grpSpPr>
        <a:xfrm>
          <a:off x="13634357" y="6934139"/>
          <a:ext cx="3497036" cy="561974"/>
          <a:chOff x="688522" y="2729532"/>
          <a:chExt cx="3038474" cy="561974"/>
        </a:xfrm>
      </xdr:grpSpPr>
      <xdr:sp macro="" textlink="'Awards Data'!F15">
        <xdr:nvSpPr>
          <xdr:cNvPr id="123" name="TextBox 122">
            <a:extLst>
              <a:ext uri="{FF2B5EF4-FFF2-40B4-BE49-F238E27FC236}">
                <a16:creationId xmlns:a16="http://schemas.microsoft.com/office/drawing/2014/main" id="{FEFC0DCB-FBF1-C250-DBAA-53F95AF4F525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76B6B4C-886C-43AE-8177-6845FB858744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Sarah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F14">
        <xdr:nvSpPr>
          <xdr:cNvPr id="124" name="TextBox 123">
            <a:extLst>
              <a:ext uri="{FF2B5EF4-FFF2-40B4-BE49-F238E27FC236}">
                <a16:creationId xmlns:a16="http://schemas.microsoft.com/office/drawing/2014/main" id="{184D360B-1D37-D38F-1279-95617443B1C1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CD8FA7FA-C020-46AA-9852-C75AD716A221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Soccer Excellence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76201</xdr:colOff>
      <xdr:row>43</xdr:row>
      <xdr:rowOff>171389</xdr:rowOff>
    </xdr:from>
    <xdr:to>
      <xdr:col>6</xdr:col>
      <xdr:colOff>53067</xdr:colOff>
      <xdr:row>46</xdr:row>
      <xdr:rowOff>161863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D0CBC77A-A20B-5D1F-6BF4-1AD01A36F964}"/>
            </a:ext>
          </a:extLst>
        </xdr:cNvPr>
        <xdr:cNvGrpSpPr/>
      </xdr:nvGrpSpPr>
      <xdr:grpSpPr>
        <a:xfrm>
          <a:off x="688522" y="8362889"/>
          <a:ext cx="3038474" cy="561974"/>
          <a:chOff x="688522" y="2729532"/>
          <a:chExt cx="3038474" cy="561974"/>
        </a:xfrm>
      </xdr:grpSpPr>
      <xdr:sp macro="" textlink="'Awards Data'!C17">
        <xdr:nvSpPr>
          <xdr:cNvPr id="129" name="TextBox 128">
            <a:extLst>
              <a:ext uri="{FF2B5EF4-FFF2-40B4-BE49-F238E27FC236}">
                <a16:creationId xmlns:a16="http://schemas.microsoft.com/office/drawing/2014/main" id="{AEF6D11A-AB17-B8CA-693C-8D57F8A78B72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EAAF69CC-97A5-4274-8CED-F1A03FF782D9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John Mwiinga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C16">
        <xdr:nvSpPr>
          <xdr:cNvPr id="130" name="TextBox 129">
            <a:extLst>
              <a:ext uri="{FF2B5EF4-FFF2-40B4-BE49-F238E27FC236}">
                <a16:creationId xmlns:a16="http://schemas.microsoft.com/office/drawing/2014/main" id="{3A2639AE-5EC1-A0D1-4CE7-5DBD019C58A3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06D3911D-FF06-4ABF-85DD-B258F096880F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Elite Stars White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8</xdr:col>
      <xdr:colOff>142875</xdr:colOff>
      <xdr:row>43</xdr:row>
      <xdr:rowOff>171389</xdr:rowOff>
    </xdr:from>
    <xdr:to>
      <xdr:col>13</xdr:col>
      <xdr:colOff>68035</xdr:colOff>
      <xdr:row>46</xdr:row>
      <xdr:rowOff>161863</xdr:rowOff>
    </xdr:to>
    <xdr:grpSp>
      <xdr:nvGrpSpPr>
        <xdr:cNvPr id="131" name="Group 130">
          <a:extLst>
            <a:ext uri="{FF2B5EF4-FFF2-40B4-BE49-F238E27FC236}">
              <a16:creationId xmlns:a16="http://schemas.microsoft.com/office/drawing/2014/main" id="{AABF40CA-0D3F-590F-3374-243E5048A392}"/>
            </a:ext>
          </a:extLst>
        </xdr:cNvPr>
        <xdr:cNvGrpSpPr/>
      </xdr:nvGrpSpPr>
      <xdr:grpSpPr>
        <a:xfrm>
          <a:off x="5041446" y="8362889"/>
          <a:ext cx="2986768" cy="561974"/>
          <a:chOff x="688522" y="2729532"/>
          <a:chExt cx="3038474" cy="561974"/>
        </a:xfrm>
      </xdr:grpSpPr>
      <xdr:sp macro="" textlink="'Awards Data'!D17">
        <xdr:nvSpPr>
          <xdr:cNvPr id="132" name="TextBox 131">
            <a:extLst>
              <a:ext uri="{FF2B5EF4-FFF2-40B4-BE49-F238E27FC236}">
                <a16:creationId xmlns:a16="http://schemas.microsoft.com/office/drawing/2014/main" id="{D153CDF3-2165-EB53-7CFC-D1E96FCAC02C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DA19847A-4213-4101-9E7E-0602AF4101EA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Bob Banes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D16">
        <xdr:nvSpPr>
          <xdr:cNvPr id="133" name="TextBox 132">
            <a:extLst>
              <a:ext uri="{FF2B5EF4-FFF2-40B4-BE49-F238E27FC236}">
                <a16:creationId xmlns:a16="http://schemas.microsoft.com/office/drawing/2014/main" id="{B359AC31-266E-9422-A25C-96315F67F7DA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72132D2F-DA4A-4F96-9B38-60A3D764BD9C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Supersport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108859</xdr:colOff>
      <xdr:row>43</xdr:row>
      <xdr:rowOff>171389</xdr:rowOff>
    </xdr:from>
    <xdr:to>
      <xdr:col>20</xdr:col>
      <xdr:colOff>81643</xdr:colOff>
      <xdr:row>46</xdr:row>
      <xdr:rowOff>161863</xdr:rowOff>
    </xdr:to>
    <xdr:grpSp>
      <xdr:nvGrpSpPr>
        <xdr:cNvPr id="134" name="Group 133">
          <a:extLst>
            <a:ext uri="{FF2B5EF4-FFF2-40B4-BE49-F238E27FC236}">
              <a16:creationId xmlns:a16="http://schemas.microsoft.com/office/drawing/2014/main" id="{50131490-F956-F162-E568-42CB14007349}"/>
            </a:ext>
          </a:extLst>
        </xdr:cNvPr>
        <xdr:cNvGrpSpPr/>
      </xdr:nvGrpSpPr>
      <xdr:grpSpPr>
        <a:xfrm>
          <a:off x="9293680" y="8362889"/>
          <a:ext cx="3034392" cy="561974"/>
          <a:chOff x="688522" y="2729532"/>
          <a:chExt cx="3038474" cy="561974"/>
        </a:xfrm>
      </xdr:grpSpPr>
      <xdr:sp macro="" textlink="'Awards Data'!E17">
        <xdr:nvSpPr>
          <xdr:cNvPr id="135" name="TextBox 134">
            <a:extLst>
              <a:ext uri="{FF2B5EF4-FFF2-40B4-BE49-F238E27FC236}">
                <a16:creationId xmlns:a16="http://schemas.microsoft.com/office/drawing/2014/main" id="{0E83F3D3-4EA2-8E9E-4C67-2368940826C0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B258B17F-1CA9-46CF-8971-5537D8F7D9AC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Michael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E16">
        <xdr:nvSpPr>
          <xdr:cNvPr id="136" name="TextBox 135">
            <a:extLst>
              <a:ext uri="{FF2B5EF4-FFF2-40B4-BE49-F238E27FC236}">
                <a16:creationId xmlns:a16="http://schemas.microsoft.com/office/drawing/2014/main" id="{5821BADE-809B-3966-E2C0-DE672336F2E8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3A084CEA-BF70-4841-9967-8F2B32F09185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Billy Pro1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163286</xdr:colOff>
      <xdr:row>43</xdr:row>
      <xdr:rowOff>171389</xdr:rowOff>
    </xdr:from>
    <xdr:to>
      <xdr:col>27</xdr:col>
      <xdr:colOff>598714</xdr:colOff>
      <xdr:row>46</xdr:row>
      <xdr:rowOff>161863</xdr:rowOff>
    </xdr:to>
    <xdr:grpSp>
      <xdr:nvGrpSpPr>
        <xdr:cNvPr id="137" name="Group 136">
          <a:extLst>
            <a:ext uri="{FF2B5EF4-FFF2-40B4-BE49-F238E27FC236}">
              <a16:creationId xmlns:a16="http://schemas.microsoft.com/office/drawing/2014/main" id="{9BC54FFA-E245-6C81-44CC-3E5D9C7A0330}"/>
            </a:ext>
          </a:extLst>
        </xdr:cNvPr>
        <xdr:cNvGrpSpPr/>
      </xdr:nvGrpSpPr>
      <xdr:grpSpPr>
        <a:xfrm>
          <a:off x="13634357" y="8362889"/>
          <a:ext cx="3497036" cy="561974"/>
          <a:chOff x="688522" y="2729532"/>
          <a:chExt cx="3038474" cy="561974"/>
        </a:xfrm>
      </xdr:grpSpPr>
      <xdr:sp macro="" textlink="'Awards Data'!F17">
        <xdr:nvSpPr>
          <xdr:cNvPr id="138" name="TextBox 137">
            <a:extLst>
              <a:ext uri="{FF2B5EF4-FFF2-40B4-BE49-F238E27FC236}">
                <a16:creationId xmlns:a16="http://schemas.microsoft.com/office/drawing/2014/main" id="{85714AA2-F92F-5248-3457-33B1BFAD4751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888792A3-AF1D-4423-86B2-3423F61CBAFA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Sarah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F16">
        <xdr:nvSpPr>
          <xdr:cNvPr id="139" name="TextBox 138">
            <a:extLst>
              <a:ext uri="{FF2B5EF4-FFF2-40B4-BE49-F238E27FC236}">
                <a16:creationId xmlns:a16="http://schemas.microsoft.com/office/drawing/2014/main" id="{6DD06908-0D61-1240-308F-DBD47AF31288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DCADE37-3F63-453D-9CC3-741D63DFE3F1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Soccer Excellence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76201</xdr:colOff>
      <xdr:row>50</xdr:row>
      <xdr:rowOff>103353</xdr:rowOff>
    </xdr:from>
    <xdr:to>
      <xdr:col>6</xdr:col>
      <xdr:colOff>53067</xdr:colOff>
      <xdr:row>53</xdr:row>
      <xdr:rowOff>93827</xdr:rowOff>
    </xdr:to>
    <xdr:grpSp>
      <xdr:nvGrpSpPr>
        <xdr:cNvPr id="140" name="Group 139">
          <a:extLst>
            <a:ext uri="{FF2B5EF4-FFF2-40B4-BE49-F238E27FC236}">
              <a16:creationId xmlns:a16="http://schemas.microsoft.com/office/drawing/2014/main" id="{D49DB7AA-98BA-FC94-F2BC-8FB52576F512}"/>
            </a:ext>
          </a:extLst>
        </xdr:cNvPr>
        <xdr:cNvGrpSpPr/>
      </xdr:nvGrpSpPr>
      <xdr:grpSpPr>
        <a:xfrm>
          <a:off x="688522" y="9628353"/>
          <a:ext cx="3038474" cy="561974"/>
          <a:chOff x="688522" y="2729532"/>
          <a:chExt cx="3038474" cy="561974"/>
        </a:xfrm>
      </xdr:grpSpPr>
      <xdr:sp macro="" textlink="'Awards Data'!C19">
        <xdr:nvSpPr>
          <xdr:cNvPr id="141" name="TextBox 140">
            <a:extLst>
              <a:ext uri="{FF2B5EF4-FFF2-40B4-BE49-F238E27FC236}">
                <a16:creationId xmlns:a16="http://schemas.microsoft.com/office/drawing/2014/main" id="{B8A4C7A6-9E87-C628-F16C-17F9EDC3A49B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6C7A2642-A8FE-4B2C-8DDA-020BE3AC8CAC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John Mwiinga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C18">
        <xdr:nvSpPr>
          <xdr:cNvPr id="142" name="TextBox 141">
            <a:extLst>
              <a:ext uri="{FF2B5EF4-FFF2-40B4-BE49-F238E27FC236}">
                <a16:creationId xmlns:a16="http://schemas.microsoft.com/office/drawing/2014/main" id="{1253A561-44A1-737E-F8EE-C783A0BFA6A6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882F812A-C8C7-4F33-BDA5-34046D4A0A77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Elite Stars White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8</xdr:col>
      <xdr:colOff>142875</xdr:colOff>
      <xdr:row>50</xdr:row>
      <xdr:rowOff>103353</xdr:rowOff>
    </xdr:from>
    <xdr:to>
      <xdr:col>13</xdr:col>
      <xdr:colOff>68035</xdr:colOff>
      <xdr:row>53</xdr:row>
      <xdr:rowOff>93827</xdr:rowOff>
    </xdr:to>
    <xdr:grpSp>
      <xdr:nvGrpSpPr>
        <xdr:cNvPr id="143" name="Group 142">
          <a:extLst>
            <a:ext uri="{FF2B5EF4-FFF2-40B4-BE49-F238E27FC236}">
              <a16:creationId xmlns:a16="http://schemas.microsoft.com/office/drawing/2014/main" id="{43FA66B6-30B3-826C-0E02-0BF011272265}"/>
            </a:ext>
          </a:extLst>
        </xdr:cNvPr>
        <xdr:cNvGrpSpPr/>
      </xdr:nvGrpSpPr>
      <xdr:grpSpPr>
        <a:xfrm>
          <a:off x="5041446" y="9628353"/>
          <a:ext cx="2986768" cy="561974"/>
          <a:chOff x="688522" y="2729532"/>
          <a:chExt cx="3038474" cy="561974"/>
        </a:xfrm>
      </xdr:grpSpPr>
      <xdr:sp macro="" textlink="'Awards Data'!D19">
        <xdr:nvSpPr>
          <xdr:cNvPr id="144" name="TextBox 143">
            <a:extLst>
              <a:ext uri="{FF2B5EF4-FFF2-40B4-BE49-F238E27FC236}">
                <a16:creationId xmlns:a16="http://schemas.microsoft.com/office/drawing/2014/main" id="{F74CB584-9FCA-9D51-ED98-7859A75F5964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1A6677C4-FB9D-4713-8489-15D8C77571AC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Bob Banes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D18">
        <xdr:nvSpPr>
          <xdr:cNvPr id="145" name="TextBox 144">
            <a:extLst>
              <a:ext uri="{FF2B5EF4-FFF2-40B4-BE49-F238E27FC236}">
                <a16:creationId xmlns:a16="http://schemas.microsoft.com/office/drawing/2014/main" id="{BDE6518A-0BAD-9FB5-E88B-B7EBCC541058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8C10F45-382D-423D-96EC-662606409ECC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Supersport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15</xdr:col>
      <xdr:colOff>108859</xdr:colOff>
      <xdr:row>50</xdr:row>
      <xdr:rowOff>103353</xdr:rowOff>
    </xdr:from>
    <xdr:to>
      <xdr:col>20</xdr:col>
      <xdr:colOff>81643</xdr:colOff>
      <xdr:row>53</xdr:row>
      <xdr:rowOff>93827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9DA31DFF-BA52-A8EB-906D-D1BB1F67E5E4}"/>
            </a:ext>
          </a:extLst>
        </xdr:cNvPr>
        <xdr:cNvGrpSpPr/>
      </xdr:nvGrpSpPr>
      <xdr:grpSpPr>
        <a:xfrm>
          <a:off x="9293680" y="9628353"/>
          <a:ext cx="3034392" cy="561974"/>
          <a:chOff x="688522" y="2729532"/>
          <a:chExt cx="3038474" cy="561974"/>
        </a:xfrm>
      </xdr:grpSpPr>
      <xdr:sp macro="" textlink="'Awards Data'!E19">
        <xdr:nvSpPr>
          <xdr:cNvPr id="147" name="TextBox 146">
            <a:extLst>
              <a:ext uri="{FF2B5EF4-FFF2-40B4-BE49-F238E27FC236}">
                <a16:creationId xmlns:a16="http://schemas.microsoft.com/office/drawing/2014/main" id="{11620BF5-0582-0797-9045-0E5968B68E6A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9B3E44D6-2168-429B-9C23-033C2092B55A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Michael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E18">
        <xdr:nvSpPr>
          <xdr:cNvPr id="148" name="TextBox 147">
            <a:extLst>
              <a:ext uri="{FF2B5EF4-FFF2-40B4-BE49-F238E27FC236}">
                <a16:creationId xmlns:a16="http://schemas.microsoft.com/office/drawing/2014/main" id="{9D95670B-AAE6-10C6-4640-0518794F1143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2149FD07-D171-440B-9F9E-AA619C181760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Billy Pro1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  <xdr:twoCellAnchor>
    <xdr:from>
      <xdr:col>22</xdr:col>
      <xdr:colOff>163286</xdr:colOff>
      <xdr:row>50</xdr:row>
      <xdr:rowOff>103353</xdr:rowOff>
    </xdr:from>
    <xdr:to>
      <xdr:col>27</xdr:col>
      <xdr:colOff>598714</xdr:colOff>
      <xdr:row>53</xdr:row>
      <xdr:rowOff>93827</xdr:rowOff>
    </xdr:to>
    <xdr:grpSp>
      <xdr:nvGrpSpPr>
        <xdr:cNvPr id="149" name="Group 148">
          <a:extLst>
            <a:ext uri="{FF2B5EF4-FFF2-40B4-BE49-F238E27FC236}">
              <a16:creationId xmlns:a16="http://schemas.microsoft.com/office/drawing/2014/main" id="{A9AF325F-D6BF-69D2-9574-D26369852C74}"/>
            </a:ext>
          </a:extLst>
        </xdr:cNvPr>
        <xdr:cNvGrpSpPr/>
      </xdr:nvGrpSpPr>
      <xdr:grpSpPr>
        <a:xfrm>
          <a:off x="13634357" y="9628353"/>
          <a:ext cx="3497036" cy="561974"/>
          <a:chOff x="688522" y="2729532"/>
          <a:chExt cx="3038474" cy="561974"/>
        </a:xfrm>
      </xdr:grpSpPr>
      <xdr:sp macro="" textlink="'Awards Data'!F19">
        <xdr:nvSpPr>
          <xdr:cNvPr id="150" name="TextBox 149">
            <a:extLst>
              <a:ext uri="{FF2B5EF4-FFF2-40B4-BE49-F238E27FC236}">
                <a16:creationId xmlns:a16="http://schemas.microsoft.com/office/drawing/2014/main" id="{15062964-8D0A-2341-C12D-2BDB3B2820D8}"/>
              </a:ext>
            </a:extLst>
          </xdr:cNvPr>
          <xdr:cNvSpPr txBox="1"/>
        </xdr:nvSpPr>
        <xdr:spPr>
          <a:xfrm>
            <a:off x="688522" y="2729532"/>
            <a:ext cx="3038474" cy="29941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51FE414D-1893-42A6-9045-A66F53AB95CF}" type="TxLink">
              <a:rPr lang="en-US" sz="2000" b="1" i="0" u="none" strike="noStrike">
                <a:solidFill>
                  <a:srgbClr val="E97132"/>
                </a:solidFill>
                <a:latin typeface="Aptos Narrow"/>
              </a:rPr>
              <a:t>Sarah</a:t>
            </a:fld>
            <a:endParaRPr lang="en-US" sz="2000" b="1">
              <a:solidFill>
                <a:schemeClr val="accent2"/>
              </a:solidFill>
            </a:endParaRPr>
          </a:p>
        </xdr:txBody>
      </xdr:sp>
      <xdr:sp macro="" textlink="'Awards Data'!F18">
        <xdr:nvSpPr>
          <xdr:cNvPr id="151" name="TextBox 150">
            <a:extLst>
              <a:ext uri="{FF2B5EF4-FFF2-40B4-BE49-F238E27FC236}">
                <a16:creationId xmlns:a16="http://schemas.microsoft.com/office/drawing/2014/main" id="{A57436E5-759E-7E32-0055-AB1B380EEDF7}"/>
              </a:ext>
            </a:extLst>
          </xdr:cNvPr>
          <xdr:cNvSpPr txBox="1"/>
        </xdr:nvSpPr>
        <xdr:spPr>
          <a:xfrm>
            <a:off x="688522" y="3028949"/>
            <a:ext cx="3038474" cy="262557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noAutofit/>
          </a:bodyPr>
          <a:lstStyle/>
          <a:p>
            <a:pPr algn="ctr"/>
            <a:fld id="{47EE2069-C8BE-4D2E-8CFF-3CBA0A482BCB}" type="TxLink">
              <a:rPr lang="en-US" sz="1600" b="1" i="1" u="none" strike="noStrike">
                <a:solidFill>
                  <a:srgbClr val="747474"/>
                </a:solidFill>
                <a:latin typeface="Aptos Narrow"/>
              </a:rPr>
              <a:t>Soccer Excellence </a:t>
            </a:fld>
            <a:endParaRPr lang="en-US" sz="1600" b="1" i="1">
              <a:solidFill>
                <a:schemeClr val="bg2">
                  <a:lumMod val="50000"/>
                </a:schemeClr>
              </a:solidFill>
            </a:endParaRPr>
          </a:p>
        </xdr:txBody>
      </xdr:sp>
    </xdr:grp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John Fay" id="{F482BFD5-9CFF-4CC8-8E57-BE210D694067}" userId="S::jfay@3nations.us::660b130d-b55c-4264-b395-5d7aa165b249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26" dT="2024-05-14T11:22:11.04" personId="{F482BFD5-9CFF-4CC8-8E57-BE210D694067}" id="{79B94A58-72E7-4001-9BF2-9DDADE23B8BC}">
    <text>Insert Team Names Here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G26" dT="2024-05-14T11:22:11.04" personId="{F482BFD5-9CFF-4CC8-8E57-BE210D694067}" id="{CF4BB7F5-C7B2-43ED-8312-FDECC2F7F3FE}">
    <text>Insert Team Names Here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G26" dT="2024-05-14T11:22:11.04" personId="{F482BFD5-9CFF-4CC8-8E57-BE210D694067}" id="{91D99DA8-4AEC-4AA9-A883-C69F8DB0184C}">
    <text>Insert Team Names Here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6" dT="2024-05-14T11:22:11.04" personId="{F482BFD5-9CFF-4CC8-8E57-BE210D694067}" id="{30AAFCD4-8B75-4DE3-95DF-193F8A4196CD}">
    <text>Insert Team Names Here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G26" dT="2024-05-14T11:22:11.04" personId="{F482BFD5-9CFF-4CC8-8E57-BE210D694067}" id="{FFCC896E-C29F-470C-8055-00C429108D9E}">
    <text>Insert Team Names Here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Relationship Id="rId4" Type="http://schemas.microsoft.com/office/2017/10/relationships/threadedComment" Target="../threadedComments/threadedComment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Relationship Id="rId4" Type="http://schemas.microsoft.com/office/2017/10/relationships/threadedComment" Target="../threadedComments/threadedComment4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Relationship Id="rId4" Type="http://schemas.microsoft.com/office/2017/10/relationships/threadedComment" Target="../threadedComments/threadedComment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F4516-92B5-4255-877D-7DAA277F52B6}">
  <dimension ref="A1:AK100"/>
  <sheetViews>
    <sheetView showGridLines="0" tabSelected="1" topLeftCell="A21" zoomScaleNormal="100" workbookViewId="0">
      <selection activeCell="V43" sqref="V43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customWidth="1"/>
    <col min="25" max="25" width="14.5703125" style="78" hidden="1" customWidth="1"/>
    <col min="26" max="26" width="13.85546875" style="78" hidden="1" customWidth="1"/>
    <col min="27" max="27" width="13.140625" style="78" hidden="1" customWidth="1"/>
    <col min="28" max="37" width="0" style="78" hidden="1" customWidth="1"/>
    <col min="3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'8U Coed'!$F$5:$F$16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'8U Coed'!$G$5:$G$16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'8U Coed'!$I$5:$I$16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/>
      <c r="F12" s="116" t="s">
        <v>7</v>
      </c>
      <c r="G12" s="117"/>
      <c r="H12" s="117"/>
      <c r="I12" s="117"/>
      <c r="J12" s="115" t="s">
        <v>8</v>
      </c>
      <c r="K12" s="115"/>
      <c r="L12" s="131" t="s">
        <v>9</v>
      </c>
      <c r="Y12" s="83"/>
      <c r="Z12" s="83" t="s">
        <v>10</v>
      </c>
      <c r="AA12" s="83" t="str">
        <f>_xlfn.CONCAT("'",V41,"'!$H$5:$H$16")</f>
        <v>'8U Coed'!$H$5:$H$16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4" ca="1">INDIRECT(AA23)</f>
        <v>08:30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>Elite Stars Black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Supersport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6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t="shared" ref="B14:B25" ca="1" si="0">IF(G13="","t",I13-G13)</f>
        <v>0</v>
      </c>
      <c r="C14" s="78">
        <f t="shared" ref="C14:C25" ca="1" si="1">G13-I13</f>
        <v>0</v>
      </c>
      <c r="D14" s="148" t="str">
        <f ca="1"/>
        <v>09:15 | 29 Jun</v>
      </c>
      <c r="E14" s="149" t="str" cm="1">
        <f t="array" aca="1" ref="E14" ca="1">IF(F14=INDIRECT(AD17),"DQ","")</f>
        <v/>
      </c>
      <c r="F14" s="111" t="str">
        <f ca="1"/>
        <v xml:space="preserve">Masterpiece 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 xml:space="preserve">Soccer Excellence 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t="shared" ca="1" si="0"/>
        <v>0</v>
      </c>
      <c r="C15" s="78">
        <f t="shared" ca="1" si="1"/>
        <v>0</v>
      </c>
      <c r="D15" s="148" t="str">
        <f ca="1"/>
        <v>10:00 | 29 Jun</v>
      </c>
      <c r="E15" s="149" t="str" cm="1">
        <f t="array" aca="1" ref="E15" ca="1">IF(F15=INDIRECT(AD18),"DQ","")</f>
        <v/>
      </c>
      <c r="F15" s="110" t="str">
        <f ca="1"/>
        <v xml:space="preserve">Cubs 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>Billy Pro1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t="shared" ca="1" si="0"/>
        <v>0</v>
      </c>
      <c r="C16" s="78">
        <f t="shared" ca="1" si="1"/>
        <v>0</v>
      </c>
      <c r="D16" s="148" t="str">
        <f ca="1"/>
        <v>10:45 | 29 Jun</v>
      </c>
      <c r="E16" s="149" t="str" cm="1">
        <f t="array" aca="1" ref="E16" ca="1">IF(F16=INDIRECT(AD19),"DQ","")</f>
        <v/>
      </c>
      <c r="F16" s="111" t="str">
        <f ca="1"/>
        <v>Elite Stars White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Lusaka Stars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6" t="str">
        <f>_xlfn.CONCAT("'",V41,"'","!G26:J29")</f>
        <v>'8U Coed'!G26:J29</v>
      </c>
      <c r="AB16" s="83"/>
      <c r="AC16" s="83"/>
      <c r="AD16" s="83" t="str">
        <f>_xlfn.CONCAT("'",V41,"'","!K5")</f>
        <v>'8U Coed'!K5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t="shared" ca="1" si="0"/>
        <v>0</v>
      </c>
      <c r="C17" s="78">
        <f t="shared" ca="1" si="1"/>
        <v>0</v>
      </c>
      <c r="D17" s="148" t="str">
        <f ca="1"/>
        <v>11:30 | 29 Jun</v>
      </c>
      <c r="E17" s="149" t="str" cm="1">
        <f t="array" aca="1" ref="E17" ca="1">IF(F17=INDIRECT(AD20),"DQ","")</f>
        <v/>
      </c>
      <c r="F17" s="110" t="str">
        <f ca="1"/>
        <v>Supersport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 xml:space="preserve">Cubs 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'8U Coed'!G30:J33</v>
      </c>
      <c r="AB17" s="83"/>
      <c r="AC17" s="83"/>
      <c r="AD17" s="83" t="str">
        <f>_xlfn.CONCAT("'",V41,"'","!K6")</f>
        <v>'8U Coed'!K6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t="shared" ca="1" si="0"/>
        <v>0</v>
      </c>
      <c r="C18" s="78">
        <f t="shared" ca="1" si="1"/>
        <v>0</v>
      </c>
      <c r="D18" s="148" t="str">
        <f ca="1"/>
        <v>12:15 | 29 Jun</v>
      </c>
      <c r="E18" s="149" t="str" cm="1">
        <f t="array" aca="1" ref="E18" ca="1">IF(F18=INDIRECT(AD21),"DQ","")</f>
        <v/>
      </c>
      <c r="F18" s="111" t="str">
        <f ca="1"/>
        <v xml:space="preserve">Soccer Excellence 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Elite Stars White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'8U Coed'!A5:A16</v>
      </c>
      <c r="AB18" s="83"/>
      <c r="AC18" s="83"/>
      <c r="AD18" s="83" t="str">
        <f>_xlfn.CONCAT("'",V41,"'","!K7")</f>
        <v>'8U Coed'!K7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t="shared" ca="1" si="0"/>
        <v>0</v>
      </c>
      <c r="C19" s="78">
        <f t="shared" ca="1" si="1"/>
        <v>0</v>
      </c>
      <c r="D19" s="148" t="str">
        <f ca="1"/>
        <v>13:00 | 29 Jun</v>
      </c>
      <c r="E19" s="149" t="str" cm="1">
        <f t="array" aca="1" ref="E19" ca="1">IF(F19=INDIRECT(AD22),"DQ","")</f>
        <v/>
      </c>
      <c r="F19" s="110" t="str">
        <f ca="1"/>
        <v>Billy Pro1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>Elite Stars Black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'8U Coed'!$M$4:$p$17</v>
      </c>
      <c r="AB19" s="83"/>
      <c r="AC19" s="83"/>
      <c r="AD19" s="83" t="str">
        <f>_xlfn.CONCAT("'",V41,"'","!K8")</f>
        <v>'8U Coed'!K8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t="shared" ca="1" si="0"/>
        <v>0</v>
      </c>
      <c r="C20" s="78">
        <f t="shared" ca="1" si="1"/>
        <v>0</v>
      </c>
      <c r="D20" s="148" t="str">
        <f ca="1"/>
        <v>13:45 | 29 Jun</v>
      </c>
      <c r="E20" s="149" t="str" cm="1">
        <f t="array" aca="1" ref="E20" ca="1">IF(F20=INDIRECT(AD23),"DQ","")</f>
        <v/>
      </c>
      <c r="F20" s="111" t="str">
        <f ca="1"/>
        <v xml:space="preserve">Lusaka Stars 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 xml:space="preserve">Masterpiece 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'8U Coed'!$p$4:$p$17</v>
      </c>
      <c r="AB20" s="83"/>
      <c r="AC20" s="83"/>
      <c r="AD20" s="83" t="str">
        <f>_xlfn.CONCAT("'",V41,"'","!K9")</f>
        <v>'8U Coed'!K9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t="shared" ca="1" si="0"/>
        <v>0</v>
      </c>
      <c r="C21" s="78">
        <f t="shared" ca="1" si="1"/>
        <v>0</v>
      </c>
      <c r="D21" s="148" t="str">
        <f ca="1"/>
        <v>14:30 | 29 Jun</v>
      </c>
      <c r="E21" s="149" t="str" cm="1">
        <f t="array" aca="1" ref="E21" ca="1">IF(F21=INDIRECT(AD24),"DQ","")</f>
        <v/>
      </c>
      <c r="F21" s="110" t="str">
        <f ca="1"/>
        <v>Elite Stars Black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 xml:space="preserve">Cubs 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'8U Coed'!$R$4:$U$17</v>
      </c>
      <c r="AB21" s="83"/>
      <c r="AC21" s="83"/>
      <c r="AD21" s="83" t="str">
        <f>_xlfn.CONCAT("'",V41,"'","!K10")</f>
        <v>'8U Coed'!K10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t="shared" ca="1" si="0"/>
        <v>0</v>
      </c>
      <c r="C22" s="78">
        <f t="shared" ca="1" si="1"/>
        <v>0</v>
      </c>
      <c r="D22" s="148" t="str">
        <f ca="1"/>
        <v>15:15 | 29 Jun</v>
      </c>
      <c r="E22" s="149" t="str" cm="1">
        <f t="array" aca="1" ref="E22" ca="1">IF(F22=INDIRECT(AD25),"DQ","")</f>
        <v/>
      </c>
      <c r="F22" s="111" t="str">
        <f ca="1"/>
        <v xml:space="preserve">Masterpiece 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Elite Stars White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'8U Coed'!$U$4:$U$17</v>
      </c>
      <c r="AB22" s="83"/>
      <c r="AC22" s="83"/>
      <c r="AD22" s="83" t="str">
        <f>_xlfn.CONCAT("'",V41,"'","!K11")</f>
        <v>'8U Coed'!K11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t="shared" ca="1" si="0"/>
        <v>0</v>
      </c>
      <c r="C23" s="78">
        <f t="shared" ca="1" si="1"/>
        <v>0</v>
      </c>
      <c r="D23" s="148" t="str">
        <f ca="1"/>
        <v>16:00 | 29 Jun</v>
      </c>
      <c r="E23" s="149" t="str" cm="1">
        <f t="array" aca="1" ref="E23" ca="1">IF(F23=INDIRECT(AD26),"DQ","")</f>
        <v/>
      </c>
      <c r="F23" s="110" t="str">
        <f ca="1"/>
        <v>Billy Pro1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Supersport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_xlfn.CONCAT("'",V41,"'","!L5:L16")</f>
        <v>'8U Coed'!L5:L16</v>
      </c>
      <c r="AB23" s="83"/>
      <c r="AC23" s="83"/>
      <c r="AD23" s="83" t="str">
        <f>_xlfn.CONCAT("'",V41,"'","!K12")</f>
        <v>'8U Coed'!K12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t="shared" ca="1" si="0"/>
        <v>0</v>
      </c>
      <c r="C24" s="78">
        <f t="shared" ca="1" si="1"/>
        <v>0</v>
      </c>
      <c r="D24" s="148" t="str">
        <f ca="1"/>
        <v>16:45 | 29 Jun</v>
      </c>
      <c r="E24" s="149" t="str" cm="1">
        <f t="array" aca="1" ref="E24" ca="1">IF(F24=INDIRECT(AD27),"DQ","")</f>
        <v/>
      </c>
      <c r="F24" s="111" t="str">
        <f ca="1"/>
        <v xml:space="preserve">Lusaka Stars </v>
      </c>
      <c r="G24" s="101">
        <f ca="1"/>
        <v>0</v>
      </c>
      <c r="H24" s="102" t="s">
        <v>13</v>
      </c>
      <c r="I24" s="101">
        <f ca="1"/>
        <v>0</v>
      </c>
      <c r="J24" s="113" t="str">
        <f ca="1"/>
        <v xml:space="preserve">Soccer Excellence </v>
      </c>
      <c r="K24" s="149" t="str" cm="1">
        <f t="array" aca="1" ref="K24" ca="1">IF(J24=INDIRECT(AD27),"DQ","")</f>
        <v/>
      </c>
      <c r="L24" s="107" t="str">
        <f ca="1"/>
        <v>NOT PLAYED</v>
      </c>
      <c r="Y24" s="83"/>
      <c r="Z24" s="83"/>
      <c r="AA24" s="83"/>
      <c r="AB24" s="83"/>
      <c r="AC24" s="83"/>
      <c r="AD24" s="83" t="str">
        <f>_xlfn.CONCAT("'",V41,"'","!K13")</f>
        <v>'8U Coed'!K13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>
        <f t="shared" ca="1" si="0"/>
        <v>0</v>
      </c>
      <c r="C25" s="78">
        <f t="shared" ca="1" si="1"/>
        <v>0</v>
      </c>
      <c r="Y25" s="83"/>
      <c r="Z25" s="83"/>
      <c r="AA25" s="83"/>
      <c r="AB25" s="83"/>
      <c r="AC25" s="83"/>
      <c r="AD25" s="83" t="str">
        <f>_xlfn.CONCAT("'",V41,"'","!K14")</f>
        <v>'8U Coed'!K14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'8U Coed'!K15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'8U Coed'!K16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8 and Under Coed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t="str" cm="1">
        <f t="array" aca="1" ref="J30" ca="1">IFERROR(_xlfn._xlws.SORT(_xlfn._xlws.FILTER(INDIRECT(AA21),INDIRECT(AA22)&gt;0),4,-1),"TBA")</f>
        <v>TBA</v>
      </c>
      <c r="K30" s="114"/>
      <c r="L30" s="114"/>
      <c r="M30" s="120"/>
      <c r="O30" s="89" t="str" cm="1">
        <f t="array" aca="1" ref="O30:V33" ca="1">_xlfn._xlws.SORT(Y32:AF35,8,-1)</f>
        <v>Elite Stars Black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8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Supersport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>Billy Pro1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>Elite Stars Black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 xml:space="preserve">Cubs 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Supersport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>Billy Pro1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 xml:space="preserve">Cubs 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t="str" cm="1">
        <f t="array" aca="1" ref="O36:V39" ca="1">_xlfn._xlws.SORT(Y37:AF40,8,-1)</f>
        <v xml:space="preserve">Masterpiece 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 t="str">
        <f ca="1"/>
        <v xml:space="preserve">Soccer Excellence 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t="str" cm="1">
        <f t="array" aca="1" ref="Y37:AB40" ca="1">INDIRECT(AA17)</f>
        <v xml:space="preserve">Masterpiece 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 t="str">
        <f ca="1"/>
        <v xml:space="preserve">Lusaka Stars 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 t="str">
        <f ca="1"/>
        <v xml:space="preserve">Soccer Excellence 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t="shared" ref="AF38:AF40" ca="1" si="2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 t="str">
        <f ca="1"/>
        <v>Elite Stars White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 t="str">
        <f ca="1"/>
        <v xml:space="preserve">Lusaka Stars 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t="shared" ca="1" si="2"/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 t="str">
        <f ca="1"/>
        <v>Elite Stars White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t="shared" ca="1" si="2"/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81" t="s">
        <v>16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'8U Coed'!H18</v>
      </c>
      <c r="AI44" t="str">
        <f>_xlfn.CONCAT("'",V41,"'","!I18")</f>
        <v>'8U Coed'!I18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'8U Coed'!H19</v>
      </c>
      <c r="AI45" t="str">
        <f>_xlfn.CONCAT("'",V41,"'","!I19")</f>
        <v>'8U Coed'!I19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G10:AJ10"/>
    <mergeCell ref="AB8:AI8"/>
    <mergeCell ref="F9:F10"/>
  </mergeCells>
  <phoneticPr fontId="4" type="noConversion"/>
  <conditionalFormatting sqref="L13:L24">
    <cfRule type="cellIs" dxfId="38" priority="1" operator="equal">
      <formula>"UNDERWAY"</formula>
    </cfRule>
    <cfRule type="cellIs" dxfId="37" priority="2" operator="equal">
      <formula>"NOT PLAYED"</formula>
    </cfRule>
    <cfRule type="cellIs" dxfId="36" priority="3" operator="equal">
      <formula>"PLAYED"</formula>
    </cfRule>
  </conditionalFormatting>
  <dataValidations count="2">
    <dataValidation type="list" allowBlank="1" showInputMessage="1" showErrorMessage="1" sqref="A15:A25" xr:uid="{7E0CDDFA-3006-413E-93D9-3FE0BCB7D6BE}">
      <formula1>"UNDERWAY,DQ,NOT PLAYED"</formula1>
    </dataValidation>
    <dataValidation type="list" allowBlank="1" showInputMessage="1" showErrorMessage="1" sqref="G10:K10 H9:K9 V41" xr:uid="{3930C60F-0F21-4519-AA3C-7CAAABEF7125}">
      <formula1>$AG$15:$AG$20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A6440-1C83-484B-AAD1-579E5CD12F09}">
  <dimension ref="A1:V58"/>
  <sheetViews>
    <sheetView topLeftCell="A13" zoomScale="130" zoomScaleNormal="130" workbookViewId="0">
      <selection activeCell="U3" sqref="U3"/>
    </sheetView>
  </sheetViews>
  <sheetFormatPr defaultRowHeight="15" x14ac:dyDescent="0.25"/>
  <cols>
    <col min="2" max="2" width="12.85546875" bestFit="1" customWidth="1"/>
    <col min="3" max="3" width="2" bestFit="1" customWidth="1"/>
    <col min="4" max="4" width="17" bestFit="1" customWidth="1"/>
    <col min="5" max="7" width="2" bestFit="1" customWidth="1"/>
    <col min="8" max="8" width="17" bestFit="1" customWidth="1"/>
    <col min="9" max="9" width="2" bestFit="1" customWidth="1"/>
    <col min="10" max="10" width="10.42578125" bestFit="1" customWidth="1"/>
    <col min="13" max="13" width="12.85546875" bestFit="1" customWidth="1"/>
    <col min="14" max="14" width="2" style="132" bestFit="1" customWidth="1"/>
    <col min="15" max="15" width="16.5703125" bestFit="1" customWidth="1"/>
    <col min="16" max="18" width="2" bestFit="1" customWidth="1"/>
    <col min="19" max="19" width="16.5703125" bestFit="1" customWidth="1"/>
    <col min="20" max="20" width="2" bestFit="1" customWidth="1"/>
    <col min="21" max="21" width="10.42578125" bestFit="1" customWidth="1"/>
  </cols>
  <sheetData>
    <row r="1" spans="1:22" x14ac:dyDescent="0.2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94"/>
      <c r="O1" s="143"/>
      <c r="P1" s="143"/>
      <c r="Q1" s="143"/>
      <c r="R1" s="143"/>
      <c r="S1" s="143"/>
      <c r="T1" s="143"/>
      <c r="U1" s="143"/>
      <c r="V1" s="143"/>
    </row>
    <row r="2" spans="1:22" x14ac:dyDescent="0.25">
      <c r="A2" s="143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94"/>
      <c r="O2" s="143"/>
      <c r="P2" s="143"/>
      <c r="Q2" s="143"/>
      <c r="R2" s="143"/>
      <c r="S2" s="143"/>
      <c r="T2" s="143"/>
      <c r="U2" s="143"/>
      <c r="V2" s="143"/>
    </row>
    <row r="3" spans="1:22" x14ac:dyDescent="0.25">
      <c r="A3" s="143"/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94"/>
      <c r="O3" s="143"/>
      <c r="P3" s="143"/>
      <c r="Q3" s="143"/>
      <c r="R3" s="143"/>
      <c r="S3" s="143"/>
      <c r="T3" s="143"/>
      <c r="U3" s="143"/>
      <c r="V3" s="143"/>
    </row>
    <row r="4" spans="1:22" x14ac:dyDescent="0.2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94"/>
      <c r="O4" s="194"/>
      <c r="P4" s="143"/>
      <c r="Q4" s="143"/>
      <c r="R4" s="143"/>
      <c r="S4" s="143"/>
      <c r="T4" s="143"/>
      <c r="U4" s="143"/>
      <c r="V4" s="143"/>
    </row>
    <row r="5" spans="1:22" x14ac:dyDescent="0.25">
      <c r="A5" s="143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94"/>
      <c r="O5" s="143"/>
      <c r="P5" s="143"/>
      <c r="Q5" s="143"/>
      <c r="R5" s="143"/>
      <c r="S5" s="143"/>
      <c r="T5" s="143"/>
      <c r="U5" s="143"/>
      <c r="V5" s="143"/>
    </row>
    <row r="6" spans="1:22" x14ac:dyDescent="0.25">
      <c r="A6" s="143"/>
      <c r="B6" s="195" t="str" cm="1">
        <f t="array" aca="1" ref="B6:J18" ca="1">'DASH 8U Coed'!D12:L24</f>
        <v>KICKOFF</v>
      </c>
      <c r="C6" s="195" t="str">
        <f ca="1"/>
        <v xml:space="preserve"> </v>
      </c>
      <c r="D6" s="196" t="str">
        <f ca="1"/>
        <v>HOME TEAM</v>
      </c>
      <c r="E6" s="197" t="str">
        <f ca="1"/>
        <v xml:space="preserve"> </v>
      </c>
      <c r="F6" s="197" t="str">
        <f ca="1"/>
        <v xml:space="preserve"> </v>
      </c>
      <c r="G6" s="197" t="str">
        <f ca="1"/>
        <v xml:space="preserve"> </v>
      </c>
      <c r="H6" s="198" t="str">
        <f ca="1"/>
        <v>AWAY TEAM</v>
      </c>
      <c r="I6" s="198" t="str">
        <f ca="1"/>
        <v xml:space="preserve">  </v>
      </c>
      <c r="J6" s="195" t="str">
        <f ca="1"/>
        <v>STATUS</v>
      </c>
      <c r="K6" s="143"/>
      <c r="L6" s="143"/>
      <c r="M6" s="195" t="str" cm="1">
        <f t="array" aca="1" ref="M6:U18" ca="1">'DASH 10U Coed'!D12:L24</f>
        <v>KICKOFF</v>
      </c>
      <c r="N6" s="199">
        <f ca="1"/>
        <v>0</v>
      </c>
      <c r="O6" s="196" t="str">
        <f ca="1"/>
        <v>HOME TEAM</v>
      </c>
      <c r="P6" s="194">
        <f ca="1"/>
        <v>0</v>
      </c>
      <c r="Q6" s="194">
        <f ca="1"/>
        <v>0</v>
      </c>
      <c r="R6" s="194">
        <f ca="1"/>
        <v>0</v>
      </c>
      <c r="S6" s="198" t="str">
        <f ca="1"/>
        <v>AWAY TEAM</v>
      </c>
      <c r="T6" s="194">
        <f ca="1"/>
        <v>0</v>
      </c>
      <c r="U6" s="195" t="str">
        <f ca="1"/>
        <v>STATUS</v>
      </c>
      <c r="V6" s="143"/>
    </row>
    <row r="7" spans="1:22" x14ac:dyDescent="0.25">
      <c r="A7" s="143"/>
      <c r="B7" s="148" t="str">
        <f ca="1"/>
        <v>08:30 | 29 Jun</v>
      </c>
      <c r="C7" s="200" t="str">
        <f ca="1"/>
        <v/>
      </c>
      <c r="D7" s="201" t="str">
        <f ca="1"/>
        <v>Elite Stars Black</v>
      </c>
      <c r="E7" s="202">
        <f ca="1"/>
        <v>0</v>
      </c>
      <c r="F7" s="203" t="str">
        <f ca="1"/>
        <v>-</v>
      </c>
      <c r="G7" s="202">
        <f ca="1"/>
        <v>0</v>
      </c>
      <c r="H7" s="204" t="str">
        <f ca="1"/>
        <v>Supersport</v>
      </c>
      <c r="I7" s="200" t="str">
        <f ca="1"/>
        <v/>
      </c>
      <c r="J7" s="205" t="str">
        <f ca="1"/>
        <v>NOT PLAYED</v>
      </c>
      <c r="K7" s="143"/>
      <c r="L7" s="143"/>
      <c r="M7" s="148" t="str">
        <f ca="1"/>
        <v>08:30 | 29 Jun</v>
      </c>
      <c r="N7" s="206" t="str">
        <f ca="1"/>
        <v/>
      </c>
      <c r="O7" s="201" t="str">
        <f ca="1"/>
        <v>Elite Stars</v>
      </c>
      <c r="P7" s="202">
        <f ca="1"/>
        <v>0</v>
      </c>
      <c r="Q7" s="203" t="str">
        <f ca="1"/>
        <v>-</v>
      </c>
      <c r="R7" s="202">
        <f ca="1"/>
        <v>0</v>
      </c>
      <c r="S7" s="204" t="str">
        <f ca="1"/>
        <v>Leopards FC</v>
      </c>
      <c r="T7" s="200" t="str">
        <f ca="1"/>
        <v/>
      </c>
      <c r="U7" s="205" t="str">
        <f ca="1"/>
        <v>NOT PLAYED</v>
      </c>
      <c r="V7" s="143"/>
    </row>
    <row r="8" spans="1:22" x14ac:dyDescent="0.25">
      <c r="A8" s="143"/>
      <c r="B8" s="148" t="str">
        <f ca="1"/>
        <v>09:15 | 29 Jun</v>
      </c>
      <c r="C8" s="200" t="str">
        <f ca="1"/>
        <v/>
      </c>
      <c r="D8" s="201" t="str">
        <f ca="1"/>
        <v xml:space="preserve">Masterpiece </v>
      </c>
      <c r="E8" s="202">
        <f ca="1"/>
        <v>0</v>
      </c>
      <c r="F8" s="203" t="str">
        <f ca="1"/>
        <v>-</v>
      </c>
      <c r="G8" s="202">
        <f ca="1"/>
        <v>0</v>
      </c>
      <c r="H8" s="204" t="str">
        <f ca="1"/>
        <v xml:space="preserve">Soccer Excellence </v>
      </c>
      <c r="I8" s="200" t="str">
        <f ca="1"/>
        <v/>
      </c>
      <c r="J8" s="205" t="str">
        <f ca="1"/>
        <v>NOT PLAYED</v>
      </c>
      <c r="K8" s="143"/>
      <c r="L8" s="143"/>
      <c r="M8" s="148" t="str">
        <f ca="1"/>
        <v>09:15 | 29 Jun</v>
      </c>
      <c r="N8" s="206" t="str">
        <f ca="1"/>
        <v/>
      </c>
      <c r="O8" s="201" t="str">
        <f ca="1"/>
        <v>Cubs</v>
      </c>
      <c r="P8" s="202">
        <f ca="1"/>
        <v>0</v>
      </c>
      <c r="Q8" s="203" t="str">
        <f ca="1"/>
        <v>-</v>
      </c>
      <c r="R8" s="202">
        <f ca="1"/>
        <v>0</v>
      </c>
      <c r="S8" s="204" t="str">
        <f ca="1"/>
        <v>Billy Pro</v>
      </c>
      <c r="T8" s="200" t="str">
        <f ca="1"/>
        <v/>
      </c>
      <c r="U8" s="205" t="str">
        <f ca="1"/>
        <v>NOT PLAYED</v>
      </c>
      <c r="V8" s="143"/>
    </row>
    <row r="9" spans="1:22" x14ac:dyDescent="0.25">
      <c r="A9" s="143"/>
      <c r="B9" s="148" t="str">
        <f ca="1"/>
        <v>10:00 | 29 Jun</v>
      </c>
      <c r="C9" s="200" t="str">
        <f ca="1"/>
        <v/>
      </c>
      <c r="D9" s="201" t="str">
        <f ca="1"/>
        <v xml:space="preserve">Cubs </v>
      </c>
      <c r="E9" s="202">
        <f ca="1"/>
        <v>0</v>
      </c>
      <c r="F9" s="203" t="str">
        <f ca="1"/>
        <v>-</v>
      </c>
      <c r="G9" s="202">
        <f ca="1"/>
        <v>0</v>
      </c>
      <c r="H9" s="204" t="str">
        <f ca="1"/>
        <v>Billy Pro1</v>
      </c>
      <c r="I9" s="200" t="str">
        <f ca="1"/>
        <v/>
      </c>
      <c r="J9" s="205" t="str">
        <f ca="1"/>
        <v>NOT PLAYED</v>
      </c>
      <c r="K9" s="143"/>
      <c r="L9" s="143"/>
      <c r="M9" s="148" t="str">
        <f ca="1"/>
        <v>10:00 | 29 Jun</v>
      </c>
      <c r="N9" s="206" t="str">
        <f ca="1"/>
        <v/>
      </c>
      <c r="O9" s="201" t="str">
        <f ca="1"/>
        <v xml:space="preserve">Masterpiece </v>
      </c>
      <c r="P9" s="202">
        <f ca="1"/>
        <v>0</v>
      </c>
      <c r="Q9" s="203" t="str">
        <f ca="1"/>
        <v>-</v>
      </c>
      <c r="R9" s="202">
        <f ca="1"/>
        <v>0</v>
      </c>
      <c r="S9" s="204" t="str">
        <f ca="1"/>
        <v>Supersport</v>
      </c>
      <c r="T9" s="200" t="str">
        <f ca="1"/>
        <v/>
      </c>
      <c r="U9" s="205" t="str">
        <f ca="1"/>
        <v>NOT PLAYED</v>
      </c>
      <c r="V9" s="143"/>
    </row>
    <row r="10" spans="1:22" x14ac:dyDescent="0.25">
      <c r="A10" s="143"/>
      <c r="B10" s="148" t="str">
        <f ca="1"/>
        <v>10:45 | 29 Jun</v>
      </c>
      <c r="C10" s="200" t="str">
        <f ca="1"/>
        <v/>
      </c>
      <c r="D10" s="201" t="str">
        <f ca="1"/>
        <v>Elite Stars White</v>
      </c>
      <c r="E10" s="202">
        <f ca="1"/>
        <v>0</v>
      </c>
      <c r="F10" s="203" t="str">
        <f ca="1"/>
        <v>-</v>
      </c>
      <c r="G10" s="202">
        <f ca="1"/>
        <v>0</v>
      </c>
      <c r="H10" s="204" t="str">
        <f ca="1"/>
        <v xml:space="preserve">Lusaka Stars </v>
      </c>
      <c r="I10" s="200" t="str">
        <f ca="1"/>
        <v/>
      </c>
      <c r="J10" s="205" t="str">
        <f ca="1"/>
        <v>NOT PLAYED</v>
      </c>
      <c r="K10" s="143"/>
      <c r="L10" s="143"/>
      <c r="M10" s="148" t="str">
        <f ca="1"/>
        <v>10:45 | 29 Jun</v>
      </c>
      <c r="N10" s="206" t="str">
        <f ca="1"/>
        <v/>
      </c>
      <c r="O10" s="201" t="str">
        <f ca="1"/>
        <v>Soccer Excellence</v>
      </c>
      <c r="P10" s="202">
        <f ca="1"/>
        <v>0</v>
      </c>
      <c r="Q10" s="203" t="str">
        <f ca="1"/>
        <v>-</v>
      </c>
      <c r="R10" s="202">
        <f ca="1"/>
        <v>0</v>
      </c>
      <c r="S10" s="204" t="str">
        <f ca="1"/>
        <v xml:space="preserve">Lusaka Stars </v>
      </c>
      <c r="T10" s="200" t="str">
        <f ca="1"/>
        <v/>
      </c>
      <c r="U10" s="205" t="str">
        <f ca="1"/>
        <v>NOT PLAYED</v>
      </c>
      <c r="V10" s="143"/>
    </row>
    <row r="11" spans="1:22" x14ac:dyDescent="0.25">
      <c r="A11" s="143"/>
      <c r="B11" s="148" t="str">
        <f ca="1"/>
        <v>11:30 | 29 Jun</v>
      </c>
      <c r="C11" s="200" t="str">
        <f ca="1"/>
        <v/>
      </c>
      <c r="D11" s="201" t="str">
        <f ca="1"/>
        <v>Supersport</v>
      </c>
      <c r="E11" s="202">
        <f ca="1"/>
        <v>0</v>
      </c>
      <c r="F11" s="203" t="str">
        <f ca="1"/>
        <v>-</v>
      </c>
      <c r="G11" s="202">
        <f ca="1"/>
        <v>0</v>
      </c>
      <c r="H11" s="204" t="str">
        <f ca="1"/>
        <v xml:space="preserve">Cubs </v>
      </c>
      <c r="I11" s="200" t="str">
        <f ca="1"/>
        <v/>
      </c>
      <c r="J11" s="205" t="str">
        <f ca="1"/>
        <v>NOT PLAYED</v>
      </c>
      <c r="K11" s="143"/>
      <c r="L11" s="143"/>
      <c r="M11" s="148" t="str">
        <f ca="1"/>
        <v>11:30 | 29 Jun</v>
      </c>
      <c r="N11" s="206" t="str">
        <f ca="1"/>
        <v/>
      </c>
      <c r="O11" s="201" t="str">
        <f ca="1"/>
        <v>Leopards FC</v>
      </c>
      <c r="P11" s="202">
        <f ca="1"/>
        <v>0</v>
      </c>
      <c r="Q11" s="203" t="str">
        <f ca="1"/>
        <v>-</v>
      </c>
      <c r="R11" s="202">
        <f ca="1"/>
        <v>0</v>
      </c>
      <c r="S11" s="204" t="str">
        <f ca="1"/>
        <v xml:space="preserve">Masterpiece </v>
      </c>
      <c r="T11" s="200" t="str">
        <f ca="1"/>
        <v/>
      </c>
      <c r="U11" s="205" t="str">
        <f ca="1"/>
        <v>NOT PLAYED</v>
      </c>
      <c r="V11" s="143"/>
    </row>
    <row r="12" spans="1:22" x14ac:dyDescent="0.25">
      <c r="A12" s="143"/>
      <c r="B12" s="148" t="str">
        <f ca="1"/>
        <v>12:15 | 29 Jun</v>
      </c>
      <c r="C12" s="200" t="str">
        <f ca="1"/>
        <v/>
      </c>
      <c r="D12" s="201" t="str">
        <f ca="1"/>
        <v xml:space="preserve">Soccer Excellence </v>
      </c>
      <c r="E12" s="202">
        <f ca="1"/>
        <v>0</v>
      </c>
      <c r="F12" s="203" t="str">
        <f ca="1"/>
        <v>-</v>
      </c>
      <c r="G12" s="202">
        <f ca="1"/>
        <v>0</v>
      </c>
      <c r="H12" s="204" t="str">
        <f ca="1"/>
        <v>Elite Stars White</v>
      </c>
      <c r="I12" s="200" t="str">
        <f ca="1"/>
        <v/>
      </c>
      <c r="J12" s="205" t="str">
        <f ca="1"/>
        <v>NOT PLAYED</v>
      </c>
      <c r="K12" s="143"/>
      <c r="L12" s="143"/>
      <c r="M12" s="148" t="str">
        <f ca="1"/>
        <v>12:15 | 29 Jun</v>
      </c>
      <c r="N12" s="206" t="str">
        <f ca="1"/>
        <v/>
      </c>
      <c r="O12" s="201" t="str">
        <f ca="1"/>
        <v>Billy Pro</v>
      </c>
      <c r="P12" s="202">
        <f ca="1"/>
        <v>0</v>
      </c>
      <c r="Q12" s="203" t="str">
        <f ca="1"/>
        <v>-</v>
      </c>
      <c r="R12" s="202">
        <f ca="1"/>
        <v>0</v>
      </c>
      <c r="S12" s="204" t="str">
        <f ca="1"/>
        <v>Soccer Excellence</v>
      </c>
      <c r="T12" s="200" t="str">
        <f ca="1"/>
        <v/>
      </c>
      <c r="U12" s="205" t="str">
        <f ca="1"/>
        <v>NOT PLAYED</v>
      </c>
      <c r="V12" s="143"/>
    </row>
    <row r="13" spans="1:22" x14ac:dyDescent="0.25">
      <c r="A13" s="143"/>
      <c r="B13" s="148" t="str">
        <f ca="1"/>
        <v>13:00 | 29 Jun</v>
      </c>
      <c r="C13" s="200" t="str">
        <f ca="1"/>
        <v/>
      </c>
      <c r="D13" s="201" t="str">
        <f ca="1"/>
        <v>Billy Pro1</v>
      </c>
      <c r="E13" s="202">
        <f ca="1"/>
        <v>0</v>
      </c>
      <c r="F13" s="203" t="str">
        <f ca="1"/>
        <v>-</v>
      </c>
      <c r="G13" s="202">
        <f ca="1"/>
        <v>0</v>
      </c>
      <c r="H13" s="204" t="str">
        <f ca="1"/>
        <v>Elite Stars Black</v>
      </c>
      <c r="I13" s="200" t="str">
        <f ca="1"/>
        <v/>
      </c>
      <c r="J13" s="205" t="str">
        <f ca="1"/>
        <v>NOT PLAYED</v>
      </c>
      <c r="K13" s="143"/>
      <c r="L13" s="143"/>
      <c r="M13" s="148" t="str">
        <f ca="1"/>
        <v>13:00 | 29 Jun</v>
      </c>
      <c r="N13" s="206" t="str">
        <f ca="1"/>
        <v/>
      </c>
      <c r="O13" s="201" t="str">
        <f ca="1"/>
        <v>Supersport</v>
      </c>
      <c r="P13" s="202">
        <f ca="1"/>
        <v>0</v>
      </c>
      <c r="Q13" s="203" t="str">
        <f ca="1"/>
        <v>-</v>
      </c>
      <c r="R13" s="202">
        <f ca="1"/>
        <v>0</v>
      </c>
      <c r="S13" s="204" t="str">
        <f ca="1"/>
        <v>Elite Stars</v>
      </c>
      <c r="T13" s="200" t="str">
        <f ca="1"/>
        <v/>
      </c>
      <c r="U13" s="205" t="str">
        <f ca="1"/>
        <v>NOT PLAYED</v>
      </c>
      <c r="V13" s="143"/>
    </row>
    <row r="14" spans="1:22" x14ac:dyDescent="0.25">
      <c r="A14" s="143"/>
      <c r="B14" s="148" t="str">
        <f ca="1"/>
        <v>13:45 | 29 Jun</v>
      </c>
      <c r="C14" s="200" t="str">
        <f ca="1"/>
        <v/>
      </c>
      <c r="D14" s="201" t="str">
        <f ca="1"/>
        <v xml:space="preserve">Lusaka Stars </v>
      </c>
      <c r="E14" s="202">
        <f ca="1"/>
        <v>0</v>
      </c>
      <c r="F14" s="203" t="str">
        <f ca="1"/>
        <v>-</v>
      </c>
      <c r="G14" s="202">
        <f ca="1"/>
        <v>0</v>
      </c>
      <c r="H14" s="204" t="str">
        <f ca="1"/>
        <v xml:space="preserve">Masterpiece </v>
      </c>
      <c r="I14" s="200" t="str">
        <f ca="1"/>
        <v/>
      </c>
      <c r="J14" s="205" t="str">
        <f ca="1"/>
        <v>NOT PLAYED</v>
      </c>
      <c r="K14" s="143"/>
      <c r="L14" s="143"/>
      <c r="M14" s="148" t="str">
        <f ca="1"/>
        <v>13:45 | 29 Jun</v>
      </c>
      <c r="N14" s="206" t="str">
        <f ca="1"/>
        <v/>
      </c>
      <c r="O14" s="201" t="str">
        <f ca="1"/>
        <v xml:space="preserve">Lusaka Stars </v>
      </c>
      <c r="P14" s="202">
        <f ca="1"/>
        <v>0</v>
      </c>
      <c r="Q14" s="203" t="str">
        <f ca="1"/>
        <v>-</v>
      </c>
      <c r="R14" s="202">
        <f ca="1"/>
        <v>0</v>
      </c>
      <c r="S14" s="204" t="str">
        <f ca="1"/>
        <v>Cubs</v>
      </c>
      <c r="T14" s="200" t="str">
        <f ca="1"/>
        <v/>
      </c>
      <c r="U14" s="205" t="str">
        <f ca="1"/>
        <v>NOT PLAYED</v>
      </c>
      <c r="V14" s="143"/>
    </row>
    <row r="15" spans="1:22" x14ac:dyDescent="0.25">
      <c r="A15" s="143"/>
      <c r="B15" s="148" t="str">
        <f ca="1"/>
        <v>14:30 | 29 Jun</v>
      </c>
      <c r="C15" s="200" t="str">
        <f ca="1"/>
        <v/>
      </c>
      <c r="D15" s="201" t="str">
        <f ca="1"/>
        <v>Elite Stars Black</v>
      </c>
      <c r="E15" s="202">
        <f ca="1"/>
        <v>0</v>
      </c>
      <c r="F15" s="203" t="str">
        <f ca="1"/>
        <v>-</v>
      </c>
      <c r="G15" s="202">
        <f ca="1"/>
        <v>0</v>
      </c>
      <c r="H15" s="204" t="str">
        <f ca="1"/>
        <v xml:space="preserve">Cubs </v>
      </c>
      <c r="I15" s="200" t="str">
        <f ca="1"/>
        <v/>
      </c>
      <c r="J15" s="205" t="str">
        <f ca="1"/>
        <v>NOT PLAYED</v>
      </c>
      <c r="K15" s="143"/>
      <c r="L15" s="143"/>
      <c r="M15" s="148" t="str">
        <f ca="1"/>
        <v>14:30 | 29 Jun</v>
      </c>
      <c r="N15" s="206" t="str">
        <f ca="1"/>
        <v/>
      </c>
      <c r="O15" s="201" t="str">
        <f ca="1"/>
        <v>Elite Stars</v>
      </c>
      <c r="P15" s="202">
        <f ca="1"/>
        <v>0</v>
      </c>
      <c r="Q15" s="203" t="str">
        <f ca="1"/>
        <v>-</v>
      </c>
      <c r="R15" s="202">
        <f ca="1"/>
        <v>0</v>
      </c>
      <c r="S15" s="204" t="str">
        <f ca="1"/>
        <v xml:space="preserve">Masterpiece </v>
      </c>
      <c r="T15" s="200" t="str">
        <f ca="1"/>
        <v/>
      </c>
      <c r="U15" s="205" t="str">
        <f ca="1"/>
        <v>NOT PLAYED</v>
      </c>
      <c r="V15" s="143"/>
    </row>
    <row r="16" spans="1:22" x14ac:dyDescent="0.25">
      <c r="A16" s="143"/>
      <c r="B16" s="148" t="str">
        <f ca="1"/>
        <v>15:15 | 29 Jun</v>
      </c>
      <c r="C16" s="200" t="str">
        <f ca="1"/>
        <v/>
      </c>
      <c r="D16" s="201" t="str">
        <f ca="1"/>
        <v xml:space="preserve">Masterpiece </v>
      </c>
      <c r="E16" s="202">
        <f ca="1"/>
        <v>0</v>
      </c>
      <c r="F16" s="203" t="str">
        <f ca="1"/>
        <v>-</v>
      </c>
      <c r="G16" s="202">
        <f ca="1"/>
        <v>0</v>
      </c>
      <c r="H16" s="204" t="str">
        <f ca="1"/>
        <v>Elite Stars White</v>
      </c>
      <c r="I16" s="200" t="str">
        <f ca="1"/>
        <v/>
      </c>
      <c r="J16" s="205" t="str">
        <f ca="1"/>
        <v>NOT PLAYED</v>
      </c>
      <c r="K16" s="143"/>
      <c r="L16" s="143"/>
      <c r="M16" s="148" t="str">
        <f ca="1"/>
        <v>15:15 | 29 Jun</v>
      </c>
      <c r="N16" s="206" t="str">
        <f ca="1"/>
        <v/>
      </c>
      <c r="O16" s="201" t="str">
        <f ca="1"/>
        <v>Cubs</v>
      </c>
      <c r="P16" s="202">
        <f ca="1"/>
        <v>0</v>
      </c>
      <c r="Q16" s="203" t="str">
        <f ca="1"/>
        <v>-</v>
      </c>
      <c r="R16" s="202">
        <f ca="1"/>
        <v>0</v>
      </c>
      <c r="S16" s="204" t="str">
        <f ca="1"/>
        <v>Soccer Excellence</v>
      </c>
      <c r="T16" s="200" t="str">
        <f ca="1"/>
        <v/>
      </c>
      <c r="U16" s="205" t="str">
        <f ca="1"/>
        <v>NOT PLAYED</v>
      </c>
      <c r="V16" s="143"/>
    </row>
    <row r="17" spans="1:22" x14ac:dyDescent="0.25">
      <c r="A17" s="143"/>
      <c r="B17" s="148" t="str">
        <f ca="1"/>
        <v>16:00 | 29 Jun</v>
      </c>
      <c r="C17" s="200" t="str">
        <f ca="1"/>
        <v/>
      </c>
      <c r="D17" s="201" t="str">
        <f ca="1"/>
        <v>Billy Pro1</v>
      </c>
      <c r="E17" s="202">
        <f ca="1"/>
        <v>0</v>
      </c>
      <c r="F17" s="203" t="str">
        <f ca="1"/>
        <v>-</v>
      </c>
      <c r="G17" s="202">
        <f ca="1"/>
        <v>0</v>
      </c>
      <c r="H17" s="204" t="str">
        <f ca="1"/>
        <v>Supersport</v>
      </c>
      <c r="I17" s="200" t="str">
        <f ca="1"/>
        <v/>
      </c>
      <c r="J17" s="205" t="str">
        <f ca="1"/>
        <v>NOT PLAYED</v>
      </c>
      <c r="K17" s="143"/>
      <c r="L17" s="143"/>
      <c r="M17" s="148" t="str">
        <f ca="1"/>
        <v>16:00 | 29 Jun</v>
      </c>
      <c r="N17" s="206" t="str">
        <f ca="1"/>
        <v/>
      </c>
      <c r="O17" s="201" t="str">
        <f ca="1"/>
        <v>Supersport</v>
      </c>
      <c r="P17" s="202">
        <f ca="1"/>
        <v>0</v>
      </c>
      <c r="Q17" s="203" t="str">
        <f ca="1"/>
        <v>-</v>
      </c>
      <c r="R17" s="202">
        <f ca="1"/>
        <v>0</v>
      </c>
      <c r="S17" s="204" t="str">
        <f ca="1"/>
        <v>Leopards FC</v>
      </c>
      <c r="T17" s="200" t="str">
        <f ca="1"/>
        <v/>
      </c>
      <c r="U17" s="205" t="str">
        <f ca="1"/>
        <v>NOT PLAYED</v>
      </c>
      <c r="V17" s="143"/>
    </row>
    <row r="18" spans="1:22" x14ac:dyDescent="0.25">
      <c r="A18" s="143"/>
      <c r="B18" s="148" t="str">
        <f ca="1"/>
        <v>16:45 | 29 Jun</v>
      </c>
      <c r="C18" s="200" t="str">
        <f ca="1"/>
        <v/>
      </c>
      <c r="D18" s="201" t="str">
        <f ca="1"/>
        <v xml:space="preserve">Lusaka Stars </v>
      </c>
      <c r="E18" s="202">
        <f ca="1"/>
        <v>0</v>
      </c>
      <c r="F18" s="203" t="str">
        <f ca="1"/>
        <v>-</v>
      </c>
      <c r="G18" s="202">
        <f ca="1"/>
        <v>0</v>
      </c>
      <c r="H18" s="204" t="str">
        <f ca="1"/>
        <v xml:space="preserve">Soccer Excellence </v>
      </c>
      <c r="I18" s="200" t="str">
        <f ca="1"/>
        <v/>
      </c>
      <c r="J18" s="205" t="str">
        <f ca="1"/>
        <v>NOT PLAYED</v>
      </c>
      <c r="K18" s="143"/>
      <c r="L18" s="143"/>
      <c r="M18" s="148" t="str">
        <f ca="1"/>
        <v>16:45 | 29 Jun</v>
      </c>
      <c r="N18" s="206" t="str">
        <f ca="1"/>
        <v/>
      </c>
      <c r="O18" s="201" t="str">
        <f ca="1"/>
        <v xml:space="preserve">Lusaka Stars </v>
      </c>
      <c r="P18" s="202">
        <f ca="1"/>
        <v>0</v>
      </c>
      <c r="Q18" s="203" t="str">
        <f ca="1"/>
        <v>-</v>
      </c>
      <c r="R18" s="202">
        <f ca="1"/>
        <v>0</v>
      </c>
      <c r="S18" s="204" t="str">
        <f ca="1"/>
        <v>Billy Pro</v>
      </c>
      <c r="T18" s="200" t="str">
        <f ca="1"/>
        <v/>
      </c>
      <c r="U18" s="205" t="str">
        <f ca="1"/>
        <v>NOT PLAYED</v>
      </c>
      <c r="V18" s="143"/>
    </row>
    <row r="19" spans="1:22" x14ac:dyDescent="0.25">
      <c r="A19" s="143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94"/>
      <c r="O19" s="143"/>
      <c r="P19" s="143"/>
      <c r="Q19" s="143"/>
      <c r="R19" s="143"/>
      <c r="S19" s="143"/>
      <c r="T19" s="143"/>
      <c r="U19" s="143"/>
      <c r="V19" s="143"/>
    </row>
    <row r="20" spans="1:22" x14ac:dyDescent="0.25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94"/>
      <c r="O20" s="143"/>
      <c r="P20" s="143"/>
      <c r="Q20" s="143"/>
      <c r="R20" s="143"/>
      <c r="S20" s="143"/>
      <c r="T20" s="143"/>
      <c r="U20" s="143"/>
      <c r="V20" s="143"/>
    </row>
    <row r="21" spans="1:22" x14ac:dyDescent="0.25">
      <c r="A21" s="143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94"/>
      <c r="O21" s="143"/>
      <c r="P21" s="143"/>
      <c r="Q21" s="143"/>
      <c r="R21" s="143"/>
      <c r="S21" s="143"/>
      <c r="T21" s="143"/>
      <c r="U21" s="143"/>
      <c r="V21" s="143"/>
    </row>
    <row r="22" spans="1:22" x14ac:dyDescent="0.25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94"/>
      <c r="O22" s="143"/>
      <c r="P22" s="143"/>
      <c r="Q22" s="143"/>
      <c r="R22" s="143"/>
      <c r="S22" s="143"/>
      <c r="T22" s="143"/>
      <c r="U22" s="143"/>
      <c r="V22" s="143"/>
    </row>
    <row r="23" spans="1:22" x14ac:dyDescent="0.25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94"/>
      <c r="O23" s="143"/>
      <c r="P23" s="143"/>
      <c r="Q23" s="143"/>
      <c r="R23" s="143"/>
      <c r="S23" s="143"/>
      <c r="T23" s="143"/>
      <c r="U23" s="143"/>
      <c r="V23" s="143"/>
    </row>
    <row r="24" spans="1:22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94"/>
      <c r="O24" s="143"/>
      <c r="P24" s="143"/>
      <c r="Q24" s="143"/>
      <c r="R24" s="143"/>
      <c r="S24" s="143"/>
      <c r="T24" s="143"/>
      <c r="U24" s="143"/>
      <c r="V24" s="143"/>
    </row>
    <row r="25" spans="1:22" x14ac:dyDescent="0.25">
      <c r="A25" s="143"/>
      <c r="B25" s="195" t="str" cm="1">
        <f t="array" aca="1" ref="B25:J37" ca="1">'DASH 12U Boys'!D12:L24</f>
        <v>KICKOFF</v>
      </c>
      <c r="C25" s="199">
        <f ca="1"/>
        <v>0</v>
      </c>
      <c r="D25" s="196" t="str">
        <f ca="1"/>
        <v>HOME TEAM</v>
      </c>
      <c r="E25" s="194">
        <f ca="1"/>
        <v>0</v>
      </c>
      <c r="F25" s="194">
        <f ca="1"/>
        <v>0</v>
      </c>
      <c r="G25" s="194">
        <f ca="1"/>
        <v>0</v>
      </c>
      <c r="H25" s="198" t="str">
        <f ca="1"/>
        <v>AWAY TEAM</v>
      </c>
      <c r="I25" s="194">
        <f ca="1"/>
        <v>0</v>
      </c>
      <c r="J25" s="195" t="str">
        <f ca="1"/>
        <v>STATUS</v>
      </c>
      <c r="K25" s="143"/>
      <c r="L25" s="143"/>
      <c r="M25" s="195" t="str" cm="1">
        <f t="array" aca="1" ref="M25:U36" ca="1">'DASH 12U Girls'!D12:L23</f>
        <v>KICKOFF</v>
      </c>
      <c r="N25" s="199">
        <f ca="1"/>
        <v>0</v>
      </c>
      <c r="O25" s="196" t="str">
        <f ca="1"/>
        <v>HOME TEAM</v>
      </c>
      <c r="P25" s="194">
        <f ca="1"/>
        <v>0</v>
      </c>
      <c r="Q25" s="194">
        <f ca="1"/>
        <v>0</v>
      </c>
      <c r="R25" s="194">
        <f ca="1"/>
        <v>0</v>
      </c>
      <c r="S25" s="198" t="str">
        <f ca="1"/>
        <v>AWAY TEAM</v>
      </c>
      <c r="T25" s="194">
        <f ca="1"/>
        <v>0</v>
      </c>
      <c r="U25" s="195" t="str">
        <f ca="1"/>
        <v>STATUS</v>
      </c>
      <c r="V25" s="143"/>
    </row>
    <row r="26" spans="1:22" x14ac:dyDescent="0.25">
      <c r="A26" s="143"/>
      <c r="B26" s="148" t="str">
        <f ca="1"/>
        <v>08:30 | 29 Jun</v>
      </c>
      <c r="C26" s="206" t="str">
        <f ca="1"/>
        <v/>
      </c>
      <c r="D26" s="201" t="str">
        <f ca="1"/>
        <v xml:space="preserve">Elite Stars </v>
      </c>
      <c r="E26" s="202">
        <f ca="1"/>
        <v>0</v>
      </c>
      <c r="F26" s="203" t="str">
        <f ca="1"/>
        <v>-</v>
      </c>
      <c r="G26" s="202">
        <f ca="1"/>
        <v>0</v>
      </c>
      <c r="H26" s="204" t="str">
        <f ca="1"/>
        <v>Baby Crocs</v>
      </c>
      <c r="I26" s="200" t="str">
        <f ca="1"/>
        <v/>
      </c>
      <c r="J26" s="205" t="str">
        <f ca="1"/>
        <v>NOT PLAYED</v>
      </c>
      <c r="K26" s="143"/>
      <c r="L26" s="143"/>
      <c r="M26" s="148" t="str">
        <f ca="1"/>
        <v>08:30 | 29 Jun</v>
      </c>
      <c r="N26" s="206" t="str">
        <f ca="1"/>
        <v/>
      </c>
      <c r="O26" s="201" t="str">
        <f ca="1"/>
        <v xml:space="preserve">Elite Stars </v>
      </c>
      <c r="P26" s="202">
        <f ca="1"/>
        <v>0</v>
      </c>
      <c r="Q26" s="203" t="str">
        <f ca="1"/>
        <v>-</v>
      </c>
      <c r="R26" s="202">
        <f ca="1"/>
        <v>0</v>
      </c>
      <c r="S26" s="204" t="str">
        <f ca="1"/>
        <v>Black Stars</v>
      </c>
      <c r="T26" s="200" t="str">
        <f ca="1"/>
        <v/>
      </c>
      <c r="U26" s="205" t="str">
        <f ca="1"/>
        <v>NOT PLAYED</v>
      </c>
      <c r="V26" s="143"/>
    </row>
    <row r="27" spans="1:22" x14ac:dyDescent="0.25">
      <c r="A27" s="143"/>
      <c r="B27" s="148" t="str">
        <f ca="1"/>
        <v>09:15 | 29 Jun</v>
      </c>
      <c r="C27" s="206" t="str">
        <f ca="1"/>
        <v/>
      </c>
      <c r="D27" s="201" t="str">
        <f ca="1"/>
        <v xml:space="preserve">Soccer Excellence </v>
      </c>
      <c r="E27" s="202">
        <f ca="1"/>
        <v>0</v>
      </c>
      <c r="F27" s="203" t="str">
        <f ca="1"/>
        <v>-</v>
      </c>
      <c r="G27" s="202">
        <f ca="1"/>
        <v>0</v>
      </c>
      <c r="H27" s="204" t="str">
        <f ca="1"/>
        <v>Mandevu</v>
      </c>
      <c r="I27" s="200" t="str">
        <f ca="1"/>
        <v/>
      </c>
      <c r="J27" s="205" t="str">
        <f ca="1"/>
        <v>NOT PLAYED</v>
      </c>
      <c r="K27" s="143"/>
      <c r="L27" s="143"/>
      <c r="M27" s="148" t="str">
        <f ca="1"/>
        <v>09:15 | 29 Jun</v>
      </c>
      <c r="N27" s="206" t="str">
        <f ca="1"/>
        <v/>
      </c>
      <c r="O27" s="201" t="str">
        <f ca="1"/>
        <v>Lusaka Stars</v>
      </c>
      <c r="P27" s="202">
        <f ca="1"/>
        <v>0</v>
      </c>
      <c r="Q27" s="203" t="str">
        <f ca="1"/>
        <v>-</v>
      </c>
      <c r="R27" s="202">
        <f ca="1"/>
        <v>0</v>
      </c>
      <c r="S27" s="204" t="str">
        <f ca="1"/>
        <v>Shamuel</v>
      </c>
      <c r="T27" s="200" t="str">
        <f ca="1"/>
        <v/>
      </c>
      <c r="U27" s="205" t="str">
        <f ca="1"/>
        <v>NOT PLAYED</v>
      </c>
      <c r="V27" s="143"/>
    </row>
    <row r="28" spans="1:22" x14ac:dyDescent="0.25">
      <c r="A28" s="143"/>
      <c r="B28" s="148" t="str">
        <f ca="1"/>
        <v>10:00 | 29 Jun</v>
      </c>
      <c r="C28" s="206" t="str">
        <f ca="1"/>
        <v/>
      </c>
      <c r="D28" s="201" t="str">
        <f ca="1"/>
        <v xml:space="preserve">Cubs </v>
      </c>
      <c r="E28" s="202">
        <f ca="1"/>
        <v>0</v>
      </c>
      <c r="F28" s="203" t="str">
        <f ca="1"/>
        <v>-</v>
      </c>
      <c r="G28" s="202">
        <f ca="1"/>
        <v>0</v>
      </c>
      <c r="H28" s="204" t="str">
        <f ca="1"/>
        <v xml:space="preserve">Masterpiece </v>
      </c>
      <c r="I28" s="200" t="str">
        <f ca="1"/>
        <v/>
      </c>
      <c r="J28" s="205" t="str">
        <f ca="1"/>
        <v>NOT PLAYED</v>
      </c>
      <c r="K28" s="143"/>
      <c r="L28" s="143"/>
      <c r="M28" s="148" t="str">
        <f ca="1"/>
        <v>10:00 | 29 Jun</v>
      </c>
      <c r="N28" s="206" t="str">
        <f ca="1"/>
        <v/>
      </c>
      <c r="O28" s="201" t="str">
        <f ca="1"/>
        <v>tbd</v>
      </c>
      <c r="P28" s="202">
        <f ca="1"/>
        <v>0</v>
      </c>
      <c r="Q28" s="203" t="str">
        <f ca="1"/>
        <v>-</v>
      </c>
      <c r="R28" s="202">
        <f ca="1"/>
        <v>0</v>
      </c>
      <c r="S28" s="204" t="str">
        <f ca="1"/>
        <v>Elite Starts</v>
      </c>
      <c r="T28" s="200" t="str">
        <f ca="1"/>
        <v/>
      </c>
      <c r="U28" s="205" t="str">
        <f ca="1"/>
        <v>NOT PLAYED</v>
      </c>
      <c r="V28" s="143"/>
    </row>
    <row r="29" spans="1:22" x14ac:dyDescent="0.25">
      <c r="A29" s="143"/>
      <c r="B29" s="148" t="str">
        <f ca="1"/>
        <v>10:45 | 29 Jun</v>
      </c>
      <c r="C29" s="206" t="str">
        <f ca="1"/>
        <v/>
      </c>
      <c r="D29" s="201" t="str">
        <f ca="1"/>
        <v>Billy Pro</v>
      </c>
      <c r="E29" s="202">
        <f ca="1"/>
        <v>0</v>
      </c>
      <c r="F29" s="203" t="str">
        <f ca="1"/>
        <v>-</v>
      </c>
      <c r="G29" s="202">
        <f ca="1"/>
        <v>0</v>
      </c>
      <c r="H29" s="204" t="str">
        <f ca="1"/>
        <v xml:space="preserve">Lusaka Stars </v>
      </c>
      <c r="I29" s="200" t="str">
        <f ca="1"/>
        <v/>
      </c>
      <c r="J29" s="205" t="str">
        <f ca="1"/>
        <v>NOT PLAYED</v>
      </c>
      <c r="K29" s="143"/>
      <c r="L29" s="143"/>
      <c r="M29" s="148" t="str">
        <f ca="1"/>
        <v>10:45 | 29 Jun</v>
      </c>
      <c r="N29" s="206" t="str">
        <f ca="1"/>
        <v/>
      </c>
      <c r="O29" s="201" t="str">
        <f ca="1"/>
        <v>Shamuel</v>
      </c>
      <c r="P29" s="202">
        <f ca="1"/>
        <v>0</v>
      </c>
      <c r="Q29" s="203" t="str">
        <f ca="1"/>
        <v>-</v>
      </c>
      <c r="R29" s="202">
        <f ca="1"/>
        <v>0</v>
      </c>
      <c r="S29" s="204" t="str">
        <f ca="1"/>
        <v xml:space="preserve">Elite Stars </v>
      </c>
      <c r="T29" s="200" t="str">
        <f ca="1"/>
        <v/>
      </c>
      <c r="U29" s="205" t="str">
        <f ca="1"/>
        <v>NOT PLAYED</v>
      </c>
      <c r="V29" s="143"/>
    </row>
    <row r="30" spans="1:22" x14ac:dyDescent="0.25">
      <c r="A30" s="143"/>
      <c r="B30" s="148" t="str">
        <f ca="1"/>
        <v>11:30 | 29 Jun</v>
      </c>
      <c r="C30" s="206" t="str">
        <f ca="1"/>
        <v/>
      </c>
      <c r="D30" s="201" t="str">
        <f ca="1"/>
        <v>Baby Crocs</v>
      </c>
      <c r="E30" s="202">
        <f ca="1"/>
        <v>0</v>
      </c>
      <c r="F30" s="203" t="str">
        <f ca="1"/>
        <v>-</v>
      </c>
      <c r="G30" s="202">
        <f ca="1"/>
        <v>0</v>
      </c>
      <c r="H30" s="204" t="str">
        <f ca="1"/>
        <v xml:space="preserve">Cubs </v>
      </c>
      <c r="I30" s="200" t="str">
        <f ca="1"/>
        <v/>
      </c>
      <c r="J30" s="205" t="str">
        <f ca="1"/>
        <v>NOT PLAYED</v>
      </c>
      <c r="K30" s="143"/>
      <c r="L30" s="143"/>
      <c r="M30" s="148" t="str">
        <f ca="1"/>
        <v>11:30 | 29 Jun</v>
      </c>
      <c r="N30" s="206" t="str">
        <f ca="1"/>
        <v/>
      </c>
      <c r="O30" s="201" t="str">
        <f ca="1"/>
        <v>Black Stars</v>
      </c>
      <c r="P30" s="202">
        <f ca="1"/>
        <v>0</v>
      </c>
      <c r="Q30" s="203" t="str">
        <f ca="1"/>
        <v>-</v>
      </c>
      <c r="R30" s="202">
        <f ca="1"/>
        <v>0</v>
      </c>
      <c r="S30" s="204" t="str">
        <f ca="1"/>
        <v>Lusaka Stars</v>
      </c>
      <c r="T30" s="200" t="str">
        <f ca="1"/>
        <v/>
      </c>
      <c r="U30" s="205" t="str">
        <f ca="1"/>
        <v>NOT PLAYED</v>
      </c>
      <c r="V30" s="143"/>
    </row>
    <row r="31" spans="1:22" x14ac:dyDescent="0.25">
      <c r="A31" s="143"/>
      <c r="B31" s="148" t="str">
        <f ca="1"/>
        <v>12:15 | 29 Jun</v>
      </c>
      <c r="C31" s="206" t="str">
        <f ca="1"/>
        <v/>
      </c>
      <c r="D31" s="201" t="str">
        <f ca="1"/>
        <v>Mandevu</v>
      </c>
      <c r="E31" s="202">
        <f ca="1"/>
        <v>0</v>
      </c>
      <c r="F31" s="203" t="str">
        <f ca="1"/>
        <v>-</v>
      </c>
      <c r="G31" s="202">
        <f ca="1"/>
        <v>0</v>
      </c>
      <c r="H31" s="204" t="str">
        <f ca="1"/>
        <v>Billy Pro</v>
      </c>
      <c r="I31" s="200" t="str">
        <f ca="1"/>
        <v/>
      </c>
      <c r="J31" s="205" t="str">
        <f ca="1"/>
        <v>NOT PLAYED</v>
      </c>
      <c r="K31" s="143"/>
      <c r="L31" s="143"/>
      <c r="M31" s="148" t="str">
        <f ca="1"/>
        <v>12:15 | 29 Jun</v>
      </c>
      <c r="N31" s="206" t="str">
        <f ca="1"/>
        <v/>
      </c>
      <c r="O31" s="201" t="str">
        <f ca="1"/>
        <v>tbd</v>
      </c>
      <c r="P31" s="202">
        <f ca="1"/>
        <v>0</v>
      </c>
      <c r="Q31" s="203" t="str">
        <f ca="1"/>
        <v>-</v>
      </c>
      <c r="R31" s="202">
        <f ca="1"/>
        <v>0</v>
      </c>
      <c r="S31" s="204" t="str">
        <f ca="1"/>
        <v>tbd</v>
      </c>
      <c r="T31" s="200" t="str">
        <f ca="1"/>
        <v/>
      </c>
      <c r="U31" s="205" t="str">
        <f ca="1"/>
        <v>NOT PLAYED</v>
      </c>
      <c r="V31" s="143"/>
    </row>
    <row r="32" spans="1:22" x14ac:dyDescent="0.25">
      <c r="A32" s="143"/>
      <c r="B32" s="148" t="str">
        <f ca="1"/>
        <v>13:00 | 29 Jun</v>
      </c>
      <c r="C32" s="206" t="str">
        <f ca="1"/>
        <v/>
      </c>
      <c r="D32" s="201" t="str">
        <f ca="1"/>
        <v xml:space="preserve">Masterpiece </v>
      </c>
      <c r="E32" s="202">
        <f ca="1"/>
        <v>0</v>
      </c>
      <c r="F32" s="203" t="str">
        <f ca="1"/>
        <v>-</v>
      </c>
      <c r="G32" s="202">
        <f ca="1"/>
        <v>0</v>
      </c>
      <c r="H32" s="204" t="str">
        <f ca="1"/>
        <v xml:space="preserve">Elite Stars </v>
      </c>
      <c r="I32" s="200" t="str">
        <f ca="1"/>
        <v/>
      </c>
      <c r="J32" s="205" t="str">
        <f ca="1"/>
        <v>NOT PLAYED</v>
      </c>
      <c r="K32" s="143"/>
      <c r="L32" s="143"/>
      <c r="M32" s="148" t="str">
        <f ca="1"/>
        <v>13:00 | 29 Jun</v>
      </c>
      <c r="N32" s="206" t="str">
        <f ca="1"/>
        <v/>
      </c>
      <c r="O32" s="201" t="str">
        <f ca="1"/>
        <v xml:space="preserve">Elite Stars </v>
      </c>
      <c r="P32" s="202">
        <f ca="1"/>
        <v>0</v>
      </c>
      <c r="Q32" s="203" t="str">
        <f ca="1"/>
        <v>-</v>
      </c>
      <c r="R32" s="202">
        <f ca="1"/>
        <v>0</v>
      </c>
      <c r="S32" s="204" t="str">
        <f ca="1"/>
        <v>Lusaka Stars</v>
      </c>
      <c r="T32" s="200" t="str">
        <f ca="1"/>
        <v/>
      </c>
      <c r="U32" s="205" t="str">
        <f ca="1"/>
        <v>NOT PLAYED</v>
      </c>
      <c r="V32" s="143"/>
    </row>
    <row r="33" spans="1:22" x14ac:dyDescent="0.25">
      <c r="A33" s="143"/>
      <c r="B33" s="148" t="str">
        <f ca="1"/>
        <v>13:45 | 29 Jun</v>
      </c>
      <c r="C33" s="206" t="str">
        <f ca="1"/>
        <v/>
      </c>
      <c r="D33" s="201" t="str">
        <f ca="1"/>
        <v xml:space="preserve">Lusaka Stars </v>
      </c>
      <c r="E33" s="202">
        <f ca="1"/>
        <v>0</v>
      </c>
      <c r="F33" s="203" t="str">
        <f ca="1"/>
        <v>-</v>
      </c>
      <c r="G33" s="202">
        <f ca="1"/>
        <v>0</v>
      </c>
      <c r="H33" s="204" t="str">
        <f ca="1"/>
        <v xml:space="preserve">Soccer Excellence </v>
      </c>
      <c r="I33" s="200" t="str">
        <f ca="1"/>
        <v/>
      </c>
      <c r="J33" s="205" t="str">
        <f ca="1"/>
        <v>NOT PLAYED</v>
      </c>
      <c r="K33" s="143"/>
      <c r="L33" s="143"/>
      <c r="M33" s="148" t="str">
        <f ca="1"/>
        <v>13:45 | 29 Jun</v>
      </c>
      <c r="N33" s="206" t="str">
        <f ca="1"/>
        <v/>
      </c>
      <c r="O33" s="201" t="str">
        <f ca="1"/>
        <v>Shamuel</v>
      </c>
      <c r="P33" s="202">
        <f ca="1"/>
        <v>0</v>
      </c>
      <c r="Q33" s="203" t="str">
        <f ca="1"/>
        <v>-</v>
      </c>
      <c r="R33" s="202">
        <f ca="1"/>
        <v>0</v>
      </c>
      <c r="S33" s="204" t="str">
        <f ca="1"/>
        <v>Black Stars</v>
      </c>
      <c r="T33" s="200" t="str">
        <f ca="1"/>
        <v/>
      </c>
      <c r="U33" s="205" t="str">
        <f ca="1"/>
        <v>NOT PLAYED</v>
      </c>
      <c r="V33" s="143"/>
    </row>
    <row r="34" spans="1:22" x14ac:dyDescent="0.25">
      <c r="A34" s="143"/>
      <c r="B34" s="148" t="str">
        <f ca="1"/>
        <v>14:30 | 29 Jun</v>
      </c>
      <c r="C34" s="206" t="str">
        <f ca="1"/>
        <v/>
      </c>
      <c r="D34" s="201" t="str">
        <f ca="1"/>
        <v xml:space="preserve">Elite Stars </v>
      </c>
      <c r="E34" s="202">
        <f ca="1"/>
        <v>0</v>
      </c>
      <c r="F34" s="203" t="str">
        <f ca="1"/>
        <v>-</v>
      </c>
      <c r="G34" s="202">
        <f ca="1"/>
        <v>0</v>
      </c>
      <c r="H34" s="204" t="str">
        <f ca="1"/>
        <v xml:space="preserve">Cubs </v>
      </c>
      <c r="I34" s="200" t="str">
        <f ca="1"/>
        <v/>
      </c>
      <c r="J34" s="205" t="str">
        <f ca="1"/>
        <v>NOT PLAYED</v>
      </c>
      <c r="K34" s="143"/>
      <c r="L34" s="143"/>
      <c r="M34" s="148" t="str">
        <f ca="1"/>
        <v>14:30 | 29 Jun</v>
      </c>
      <c r="N34" s="206" t="str">
        <f ca="1"/>
        <v/>
      </c>
      <c r="O34" s="201" t="str">
        <f ca="1"/>
        <v xml:space="preserve">Elite Stars </v>
      </c>
      <c r="P34" s="202">
        <f ca="1"/>
        <v>0</v>
      </c>
      <c r="Q34" s="203" t="str">
        <f ca="1"/>
        <v>-</v>
      </c>
      <c r="R34" s="202">
        <f ca="1"/>
        <v>0</v>
      </c>
      <c r="S34" s="204" t="str">
        <f ca="1"/>
        <v>tbd</v>
      </c>
      <c r="T34" s="200" t="str">
        <f ca="1"/>
        <v/>
      </c>
      <c r="U34" s="205" t="str">
        <f ca="1"/>
        <v>NOT PLAYED</v>
      </c>
      <c r="V34" s="143"/>
    </row>
    <row r="35" spans="1:22" x14ac:dyDescent="0.25">
      <c r="A35" s="143"/>
      <c r="B35" s="148" t="str">
        <f ca="1"/>
        <v>15:15 | 29 Jun</v>
      </c>
      <c r="C35" s="206" t="str">
        <f ca="1"/>
        <v/>
      </c>
      <c r="D35" s="201" t="str">
        <f ca="1"/>
        <v xml:space="preserve">Soccer Excellence </v>
      </c>
      <c r="E35" s="202">
        <f ca="1"/>
        <v>0</v>
      </c>
      <c r="F35" s="203" t="str">
        <f ca="1"/>
        <v>-</v>
      </c>
      <c r="G35" s="202">
        <f ca="1"/>
        <v>0</v>
      </c>
      <c r="H35" s="204" t="str">
        <f ca="1"/>
        <v>Billy Pro</v>
      </c>
      <c r="I35" s="200" t="str">
        <f ca="1"/>
        <v/>
      </c>
      <c r="J35" s="205" t="str">
        <f ca="1"/>
        <v>NOT PLAYED</v>
      </c>
      <c r="K35" s="143"/>
      <c r="L35" s="143"/>
      <c r="M35" s="148" t="str">
        <f ca="1"/>
        <v>15:15 | 29 Jun</v>
      </c>
      <c r="N35" s="206" t="str">
        <f ca="1"/>
        <v/>
      </c>
      <c r="O35" s="201" t="str">
        <f ca="1"/>
        <v xml:space="preserve">Elite Stars </v>
      </c>
      <c r="P35" s="202">
        <f ca="1"/>
        <v>0</v>
      </c>
      <c r="Q35" s="203" t="str">
        <f ca="1"/>
        <v>-</v>
      </c>
      <c r="R35" s="202">
        <f ca="1"/>
        <v>0</v>
      </c>
      <c r="S35" s="204" t="str">
        <f ca="1"/>
        <v>tbd</v>
      </c>
      <c r="T35" s="200" t="str">
        <f ca="1"/>
        <v/>
      </c>
      <c r="U35" s="205" t="str">
        <f ca="1"/>
        <v>NOT PLAYED</v>
      </c>
      <c r="V35" s="143"/>
    </row>
    <row r="36" spans="1:22" x14ac:dyDescent="0.25">
      <c r="A36" s="143"/>
      <c r="B36" s="148" t="str">
        <f ca="1"/>
        <v>16:00 | 29 Jun</v>
      </c>
      <c r="C36" s="206" t="str">
        <f ca="1"/>
        <v/>
      </c>
      <c r="D36" s="201" t="str">
        <f ca="1"/>
        <v xml:space="preserve">Masterpiece </v>
      </c>
      <c r="E36" s="202">
        <f ca="1"/>
        <v>0</v>
      </c>
      <c r="F36" s="203" t="str">
        <f ca="1"/>
        <v>-</v>
      </c>
      <c r="G36" s="202">
        <f ca="1"/>
        <v>0</v>
      </c>
      <c r="H36" s="204" t="str">
        <f ca="1"/>
        <v>Baby Crocs</v>
      </c>
      <c r="I36" s="200" t="str">
        <f ca="1"/>
        <v/>
      </c>
      <c r="J36" s="205" t="str">
        <f ca="1"/>
        <v>NOT PLAYED</v>
      </c>
      <c r="K36" s="143"/>
      <c r="L36" s="143"/>
      <c r="M36" s="148" t="str">
        <f ca="1"/>
        <v>16:00 | 29 Jun</v>
      </c>
      <c r="N36" s="206" t="str">
        <f ca="1"/>
        <v/>
      </c>
      <c r="O36" s="201" t="str">
        <f ca="1"/>
        <v xml:space="preserve">Elite Stars </v>
      </c>
      <c r="P36" s="202">
        <f ca="1"/>
        <v>0</v>
      </c>
      <c r="Q36" s="203" t="str">
        <f ca="1"/>
        <v>-</v>
      </c>
      <c r="R36" s="202">
        <f ca="1"/>
        <v>0</v>
      </c>
      <c r="S36" s="204" t="str">
        <f ca="1"/>
        <v>tbd</v>
      </c>
      <c r="T36" s="200" t="str">
        <f ca="1"/>
        <v/>
      </c>
      <c r="U36" s="205" t="str">
        <f ca="1"/>
        <v>NOT PLAYED</v>
      </c>
      <c r="V36" s="143"/>
    </row>
    <row r="37" spans="1:22" x14ac:dyDescent="0.25">
      <c r="A37" s="143"/>
      <c r="B37" s="148" t="str">
        <f ca="1"/>
        <v>16:45 | 29 Jun</v>
      </c>
      <c r="C37" s="206" t="str">
        <f ca="1"/>
        <v/>
      </c>
      <c r="D37" s="201" t="str">
        <f ca="1"/>
        <v xml:space="preserve">Lusaka Stars </v>
      </c>
      <c r="E37" s="202">
        <f ca="1"/>
        <v>0</v>
      </c>
      <c r="F37" s="203" t="str">
        <f ca="1"/>
        <v>-</v>
      </c>
      <c r="G37" s="202">
        <f ca="1"/>
        <v>0</v>
      </c>
      <c r="H37" s="204" t="str">
        <f ca="1"/>
        <v>Mandevu</v>
      </c>
      <c r="I37" s="200" t="str">
        <f ca="1"/>
        <v/>
      </c>
      <c r="J37" s="205" t="str">
        <f ca="1"/>
        <v>NOT PLAYED</v>
      </c>
      <c r="K37" s="143"/>
      <c r="L37" s="143"/>
      <c r="M37" s="143"/>
      <c r="N37" s="194"/>
      <c r="O37" s="143"/>
      <c r="P37" s="143"/>
      <c r="Q37" s="143"/>
      <c r="R37" s="143"/>
      <c r="S37" s="143"/>
      <c r="T37" s="143"/>
      <c r="U37" s="143"/>
      <c r="V37" s="143"/>
    </row>
    <row r="38" spans="1:22" x14ac:dyDescent="0.25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94"/>
      <c r="O38" s="143"/>
      <c r="P38" s="143"/>
      <c r="Q38" s="143"/>
      <c r="R38" s="143"/>
      <c r="S38" s="143"/>
      <c r="T38" s="143"/>
      <c r="U38" s="143"/>
      <c r="V38" s="143"/>
    </row>
    <row r="39" spans="1:22" x14ac:dyDescent="0.25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94"/>
      <c r="O39" s="143"/>
      <c r="P39" s="143"/>
      <c r="Q39" s="143"/>
      <c r="R39" s="143"/>
      <c r="S39" s="143"/>
      <c r="T39" s="143"/>
      <c r="U39" s="143"/>
      <c r="V39" s="143"/>
    </row>
    <row r="40" spans="1:22" x14ac:dyDescent="0.25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94"/>
      <c r="O40" s="143"/>
      <c r="P40" s="143"/>
      <c r="Q40" s="143"/>
      <c r="R40" s="143"/>
      <c r="S40" s="143"/>
      <c r="T40" s="143"/>
      <c r="U40" s="143"/>
      <c r="V40" s="143"/>
    </row>
    <row r="41" spans="1:22" x14ac:dyDescent="0.25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94"/>
      <c r="O41" s="143"/>
      <c r="P41" s="143"/>
      <c r="Q41" s="143"/>
      <c r="R41" s="143"/>
      <c r="S41" s="143"/>
      <c r="T41" s="143"/>
      <c r="U41" s="143"/>
      <c r="V41" s="143"/>
    </row>
    <row r="42" spans="1:22" x14ac:dyDescent="0.25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94"/>
      <c r="O42" s="143"/>
      <c r="P42" s="143"/>
      <c r="Q42" s="143"/>
      <c r="R42" s="143"/>
      <c r="S42" s="143"/>
      <c r="T42" s="143"/>
      <c r="U42" s="143"/>
      <c r="V42" s="143"/>
    </row>
    <row r="43" spans="1:22" x14ac:dyDescent="0.25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94"/>
      <c r="O43" s="143"/>
      <c r="P43" s="143"/>
      <c r="Q43" s="143"/>
      <c r="R43" s="143"/>
      <c r="S43" s="143"/>
      <c r="T43" s="143"/>
      <c r="U43" s="143"/>
      <c r="V43" s="143"/>
    </row>
    <row r="44" spans="1:22" x14ac:dyDescent="0.25">
      <c r="A44" s="143"/>
      <c r="B44" s="195" t="str" cm="1">
        <f t="array" aca="1" ref="B44:J56" ca="1">'DASH 15U Boys'!D12:L24</f>
        <v>KICKOFF</v>
      </c>
      <c r="C44" s="199">
        <f ca="1"/>
        <v>0</v>
      </c>
      <c r="D44" s="196" t="str">
        <f ca="1"/>
        <v>HOME TEAM</v>
      </c>
      <c r="E44" s="194">
        <f ca="1"/>
        <v>0</v>
      </c>
      <c r="F44" s="194">
        <f ca="1"/>
        <v>0</v>
      </c>
      <c r="G44" s="194">
        <f ca="1"/>
        <v>0</v>
      </c>
      <c r="H44" s="198" t="str">
        <f ca="1"/>
        <v>AWAY TEAM</v>
      </c>
      <c r="I44" s="194">
        <f ca="1"/>
        <v>0</v>
      </c>
      <c r="J44" s="195" t="str">
        <f ca="1"/>
        <v>STATUS</v>
      </c>
      <c r="K44" s="143"/>
      <c r="L44" s="143"/>
      <c r="M44" s="195" t="str" cm="1">
        <f t="array" aca="1" ref="M44:U56" ca="1">'DASH 17U Boys'!D12:L24</f>
        <v>KICKOFF</v>
      </c>
      <c r="N44" s="199">
        <f ca="1"/>
        <v>0</v>
      </c>
      <c r="O44" s="196" t="str">
        <f ca="1"/>
        <v>HOME TEAM</v>
      </c>
      <c r="P44" s="194">
        <f ca="1"/>
        <v>0</v>
      </c>
      <c r="Q44" s="194">
        <f ca="1"/>
        <v>0</v>
      </c>
      <c r="R44" s="194">
        <f ca="1"/>
        <v>0</v>
      </c>
      <c r="S44" s="198" t="str">
        <f ca="1"/>
        <v>AWAY TEAM</v>
      </c>
      <c r="T44" s="194">
        <f ca="1"/>
        <v>0</v>
      </c>
      <c r="U44" s="195" t="str">
        <f ca="1"/>
        <v>STATUS</v>
      </c>
      <c r="V44" s="143"/>
    </row>
    <row r="45" spans="1:22" x14ac:dyDescent="0.25">
      <c r="A45" s="143"/>
      <c r="B45" s="148" t="str">
        <f ca="1"/>
        <v>09:00 | 29 Jun</v>
      </c>
      <c r="C45" s="206" t="str">
        <f ca="1"/>
        <v/>
      </c>
      <c r="D45" s="201" t="str">
        <f ca="1"/>
        <v>Elite Stars</v>
      </c>
      <c r="E45" s="202">
        <f ca="1"/>
        <v>0</v>
      </c>
      <c r="F45" s="203" t="str">
        <f ca="1"/>
        <v>-</v>
      </c>
      <c r="G45" s="202">
        <f ca="1"/>
        <v>0</v>
      </c>
      <c r="H45" s="204" t="str">
        <f ca="1"/>
        <v>Cubs</v>
      </c>
      <c r="I45" s="200" t="str">
        <f ca="1"/>
        <v/>
      </c>
      <c r="J45" s="205" t="str">
        <f ca="1"/>
        <v>NOT PLAYED</v>
      </c>
      <c r="K45" s="143"/>
      <c r="L45" s="143"/>
      <c r="M45" s="148" t="str">
        <f ca="1"/>
        <v>09:00 | 29 Jun</v>
      </c>
      <c r="N45" s="206" t="str">
        <f ca="1"/>
        <v/>
      </c>
      <c r="O45" s="201" t="str">
        <f ca="1"/>
        <v xml:space="preserve">Elite Stars </v>
      </c>
      <c r="P45" s="202">
        <f ca="1"/>
        <v>0</v>
      </c>
      <c r="Q45" s="203" t="str">
        <f ca="1"/>
        <v>-</v>
      </c>
      <c r="R45" s="202">
        <f ca="1"/>
        <v>0</v>
      </c>
      <c r="S45" s="204" t="str">
        <f ca="1"/>
        <v>Lusaka Stars</v>
      </c>
      <c r="T45" s="200" t="str">
        <f ca="1"/>
        <v/>
      </c>
      <c r="U45" s="205" t="str">
        <f ca="1"/>
        <v>NOT PLAYED</v>
      </c>
      <c r="V45" s="143"/>
    </row>
    <row r="46" spans="1:22" x14ac:dyDescent="0.25">
      <c r="A46" s="143"/>
      <c r="B46" s="148" t="str">
        <f ca="1"/>
        <v>10:00 | 29 Jun</v>
      </c>
      <c r="C46" s="206" t="str">
        <f ca="1"/>
        <v/>
      </c>
      <c r="D46" s="201" t="str">
        <f ca="1"/>
        <v>Shamuel</v>
      </c>
      <c r="E46" s="202">
        <f ca="1"/>
        <v>0</v>
      </c>
      <c r="F46" s="203" t="str">
        <f ca="1"/>
        <v>-</v>
      </c>
      <c r="G46" s="202">
        <f ca="1"/>
        <v>0</v>
      </c>
      <c r="H46" s="204" t="str">
        <f ca="1"/>
        <v xml:space="preserve">Mandevu </v>
      </c>
      <c r="I46" s="200" t="str">
        <f ca="1"/>
        <v/>
      </c>
      <c r="J46" s="205" t="str">
        <f ca="1"/>
        <v>NOT PLAYED</v>
      </c>
      <c r="K46" s="143"/>
      <c r="L46" s="143"/>
      <c r="M46" s="148" t="str">
        <f ca="1"/>
        <v>10:00 | 29 Jun</v>
      </c>
      <c r="N46" s="206" t="str">
        <f ca="1"/>
        <v/>
      </c>
      <c r="O46" s="201" t="str">
        <f ca="1"/>
        <v xml:space="preserve">Leopards FC </v>
      </c>
      <c r="P46" s="202">
        <f ca="1"/>
        <v>0</v>
      </c>
      <c r="Q46" s="203" t="str">
        <f ca="1"/>
        <v>-</v>
      </c>
      <c r="R46" s="202">
        <f ca="1"/>
        <v>0</v>
      </c>
      <c r="S46" s="204" t="str">
        <f ca="1"/>
        <v>Cubs</v>
      </c>
      <c r="T46" s="200" t="str">
        <f ca="1"/>
        <v/>
      </c>
      <c r="U46" s="205" t="str">
        <f ca="1"/>
        <v>NOT PLAYED</v>
      </c>
      <c r="V46" s="143"/>
    </row>
    <row r="47" spans="1:22" x14ac:dyDescent="0.25">
      <c r="A47" s="143"/>
      <c r="B47" s="148" t="str">
        <f ca="1"/>
        <v>11:00 | 29 Jun</v>
      </c>
      <c r="C47" s="206" t="str">
        <f ca="1"/>
        <v/>
      </c>
      <c r="D47" s="201" t="str">
        <f ca="1"/>
        <v xml:space="preserve">Junior Crocs </v>
      </c>
      <c r="E47" s="202">
        <f ca="1"/>
        <v>0</v>
      </c>
      <c r="F47" s="203" t="str">
        <f ca="1"/>
        <v>-</v>
      </c>
      <c r="G47" s="202">
        <f ca="1"/>
        <v>0</v>
      </c>
      <c r="H47" s="204" t="str">
        <f ca="1"/>
        <v>Billy Pro</v>
      </c>
      <c r="I47" s="200" t="str">
        <f ca="1"/>
        <v/>
      </c>
      <c r="J47" s="205" t="str">
        <f ca="1"/>
        <v>NOT PLAYED</v>
      </c>
      <c r="K47" s="143"/>
      <c r="L47" s="143"/>
      <c r="M47" s="148" t="str">
        <f ca="1"/>
        <v>11:00 | 29 Jun</v>
      </c>
      <c r="N47" s="206" t="str">
        <f ca="1"/>
        <v/>
      </c>
      <c r="O47" s="201" t="str">
        <f ca="1"/>
        <v xml:space="preserve">Mandevu </v>
      </c>
      <c r="P47" s="202">
        <f ca="1"/>
        <v>0</v>
      </c>
      <c r="Q47" s="203" t="str">
        <f ca="1"/>
        <v>-</v>
      </c>
      <c r="R47" s="202">
        <f ca="1"/>
        <v>0</v>
      </c>
      <c r="S47" s="204" t="str">
        <f ca="1"/>
        <v>Shamuel</v>
      </c>
      <c r="T47" s="200" t="str">
        <f ca="1"/>
        <v/>
      </c>
      <c r="U47" s="205" t="str">
        <f ca="1"/>
        <v>NOT PLAYED</v>
      </c>
      <c r="V47" s="143"/>
    </row>
    <row r="48" spans="1:22" x14ac:dyDescent="0.25">
      <c r="A48" s="143"/>
      <c r="B48" s="148" t="str">
        <f ca="1"/>
        <v>12:00 | 29 Jun</v>
      </c>
      <c r="C48" s="206" t="str">
        <f ca="1"/>
        <v/>
      </c>
      <c r="D48" s="201" t="str">
        <f ca="1"/>
        <v>Soccer Excellence</v>
      </c>
      <c r="E48" s="202">
        <f ca="1"/>
        <v>0</v>
      </c>
      <c r="F48" s="203" t="str">
        <f ca="1"/>
        <v>-</v>
      </c>
      <c r="G48" s="202">
        <f ca="1"/>
        <v>0</v>
      </c>
      <c r="H48" s="204" t="str">
        <f ca="1"/>
        <v xml:space="preserve">Lusaka Stars </v>
      </c>
      <c r="I48" s="200" t="str">
        <f ca="1"/>
        <v/>
      </c>
      <c r="J48" s="205" t="str">
        <f ca="1"/>
        <v>NOT PLAYED</v>
      </c>
      <c r="K48" s="143"/>
      <c r="L48" s="143"/>
      <c r="M48" s="148" t="str">
        <f ca="1"/>
        <v>12:00 | 29 Jun</v>
      </c>
      <c r="N48" s="206" t="str">
        <f ca="1"/>
        <v/>
      </c>
      <c r="O48" s="201" t="str">
        <f ca="1"/>
        <v>Billy Pro</v>
      </c>
      <c r="P48" s="202">
        <f ca="1"/>
        <v>0</v>
      </c>
      <c r="Q48" s="203" t="str">
        <f ca="1"/>
        <v>-</v>
      </c>
      <c r="R48" s="202">
        <f ca="1"/>
        <v>0</v>
      </c>
      <c r="S48" s="204" t="str">
        <f ca="1"/>
        <v xml:space="preserve">Little Crocs </v>
      </c>
      <c r="T48" s="200" t="str">
        <f ca="1"/>
        <v/>
      </c>
      <c r="U48" s="205" t="str">
        <f ca="1"/>
        <v>NOT PLAYED</v>
      </c>
      <c r="V48" s="143"/>
    </row>
    <row r="49" spans="1:22" x14ac:dyDescent="0.25">
      <c r="A49" s="143"/>
      <c r="B49" s="148" t="str">
        <f ca="1"/>
        <v>13:00 | 29 Jun</v>
      </c>
      <c r="C49" s="206" t="str">
        <f ca="1"/>
        <v/>
      </c>
      <c r="D49" s="201" t="str">
        <f ca="1"/>
        <v>Cubs</v>
      </c>
      <c r="E49" s="202">
        <f ca="1"/>
        <v>0</v>
      </c>
      <c r="F49" s="203" t="str">
        <f ca="1"/>
        <v>-</v>
      </c>
      <c r="G49" s="202">
        <f ca="1"/>
        <v>0</v>
      </c>
      <c r="H49" s="204" t="str">
        <f ca="1"/>
        <v xml:space="preserve">Junior Crocs </v>
      </c>
      <c r="I49" s="200" t="str">
        <f ca="1"/>
        <v/>
      </c>
      <c r="J49" s="205" t="str">
        <f ca="1"/>
        <v>NOT PLAYED</v>
      </c>
      <c r="K49" s="143"/>
      <c r="L49" s="143"/>
      <c r="M49" s="148" t="str">
        <f ca="1"/>
        <v>13:00 | 29 Jun</v>
      </c>
      <c r="N49" s="206" t="str">
        <f ca="1"/>
        <v/>
      </c>
      <c r="O49" s="201" t="str">
        <f ca="1"/>
        <v>Lusaka Stars</v>
      </c>
      <c r="P49" s="202">
        <f ca="1"/>
        <v>0</v>
      </c>
      <c r="Q49" s="203" t="str">
        <f ca="1"/>
        <v>-</v>
      </c>
      <c r="R49" s="202">
        <f ca="1"/>
        <v>0</v>
      </c>
      <c r="S49" s="204" t="str">
        <f ca="1"/>
        <v xml:space="preserve">Mandevu </v>
      </c>
      <c r="T49" s="200" t="str">
        <f ca="1"/>
        <v/>
      </c>
      <c r="U49" s="205" t="str">
        <f ca="1"/>
        <v>NOT PLAYED</v>
      </c>
      <c r="V49" s="143"/>
    </row>
    <row r="50" spans="1:22" x14ac:dyDescent="0.25">
      <c r="A50" s="143"/>
      <c r="B50" s="148" t="str">
        <f ca="1"/>
        <v>14:00 | 29 Jun</v>
      </c>
      <c r="C50" s="206" t="str">
        <f ca="1"/>
        <v/>
      </c>
      <c r="D50" s="201" t="str">
        <f ca="1"/>
        <v xml:space="preserve">Mandevu </v>
      </c>
      <c r="E50" s="202">
        <f ca="1"/>
        <v>0</v>
      </c>
      <c r="F50" s="203" t="str">
        <f ca="1"/>
        <v>-</v>
      </c>
      <c r="G50" s="202">
        <f ca="1"/>
        <v>0</v>
      </c>
      <c r="H50" s="204" t="str">
        <f ca="1"/>
        <v>Soccer Excellence</v>
      </c>
      <c r="I50" s="200" t="str">
        <f ca="1"/>
        <v/>
      </c>
      <c r="J50" s="205" t="str">
        <f ca="1"/>
        <v>NOT PLAYED</v>
      </c>
      <c r="K50" s="143"/>
      <c r="L50" s="143"/>
      <c r="M50" s="148" t="str">
        <f ca="1"/>
        <v>14:00 | 29 Jun</v>
      </c>
      <c r="N50" s="206" t="str">
        <f ca="1"/>
        <v/>
      </c>
      <c r="O50" s="201" t="str">
        <f ca="1"/>
        <v>Cubs</v>
      </c>
      <c r="P50" s="202">
        <f ca="1"/>
        <v>0</v>
      </c>
      <c r="Q50" s="203" t="str">
        <f ca="1"/>
        <v>-</v>
      </c>
      <c r="R50" s="202">
        <f ca="1"/>
        <v>0</v>
      </c>
      <c r="S50" s="204" t="str">
        <f ca="1"/>
        <v>Billy Pro</v>
      </c>
      <c r="T50" s="200" t="str">
        <f ca="1"/>
        <v/>
      </c>
      <c r="U50" s="205" t="str">
        <f ca="1"/>
        <v>NOT PLAYED</v>
      </c>
      <c r="V50" s="143"/>
    </row>
    <row r="51" spans="1:22" x14ac:dyDescent="0.25">
      <c r="A51" s="143"/>
      <c r="B51" s="148" t="str">
        <f ca="1"/>
        <v>15:00 | 29 Jun</v>
      </c>
      <c r="C51" s="206" t="str">
        <f ca="1"/>
        <v/>
      </c>
      <c r="D51" s="201" t="str">
        <f ca="1"/>
        <v>Billy Pro</v>
      </c>
      <c r="E51" s="202">
        <f ca="1"/>
        <v>0</v>
      </c>
      <c r="F51" s="203" t="str">
        <f ca="1"/>
        <v>-</v>
      </c>
      <c r="G51" s="202">
        <f ca="1"/>
        <v>0</v>
      </c>
      <c r="H51" s="204" t="str">
        <f ca="1"/>
        <v>Elite Stars</v>
      </c>
      <c r="I51" s="200" t="str">
        <f ca="1"/>
        <v/>
      </c>
      <c r="J51" s="205" t="str">
        <f ca="1"/>
        <v>NOT PLAYED</v>
      </c>
      <c r="K51" s="143"/>
      <c r="L51" s="143"/>
      <c r="M51" s="148" t="str">
        <f ca="1"/>
        <v>15:00 | 29 Jun</v>
      </c>
      <c r="N51" s="206" t="str">
        <f ca="1"/>
        <v/>
      </c>
      <c r="O51" s="201" t="str">
        <f ca="1"/>
        <v>Shamuel</v>
      </c>
      <c r="P51" s="202">
        <f ca="1"/>
        <v>0</v>
      </c>
      <c r="Q51" s="203" t="str">
        <f ca="1"/>
        <v>-</v>
      </c>
      <c r="R51" s="202">
        <f ca="1"/>
        <v>0</v>
      </c>
      <c r="S51" s="204" t="str">
        <f ca="1"/>
        <v xml:space="preserve">Elite Stars </v>
      </c>
      <c r="T51" s="200" t="str">
        <f ca="1"/>
        <v/>
      </c>
      <c r="U51" s="205" t="str">
        <f ca="1"/>
        <v>NOT PLAYED</v>
      </c>
      <c r="V51" s="143"/>
    </row>
    <row r="52" spans="1:22" x14ac:dyDescent="0.25">
      <c r="A52" s="143"/>
      <c r="B52" s="148" t="str">
        <f ca="1"/>
        <v>16:00 | 29 Jun</v>
      </c>
      <c r="C52" s="206" t="str">
        <f ca="1"/>
        <v/>
      </c>
      <c r="D52" s="201" t="str">
        <f ca="1"/>
        <v xml:space="preserve">Lusaka Stars </v>
      </c>
      <c r="E52" s="202">
        <f ca="1"/>
        <v>0</v>
      </c>
      <c r="F52" s="203" t="str">
        <f ca="1"/>
        <v>-</v>
      </c>
      <c r="G52" s="202">
        <f ca="1"/>
        <v>0</v>
      </c>
      <c r="H52" s="204" t="str">
        <f ca="1"/>
        <v>Shamuel</v>
      </c>
      <c r="I52" s="200" t="str">
        <f ca="1"/>
        <v/>
      </c>
      <c r="J52" s="205" t="str">
        <f ca="1"/>
        <v>NOT PLAYED</v>
      </c>
      <c r="K52" s="143"/>
      <c r="L52" s="143"/>
      <c r="M52" s="148" t="str">
        <f ca="1"/>
        <v>16:00 | 29 Jun</v>
      </c>
      <c r="N52" s="206" t="str">
        <f ca="1"/>
        <v/>
      </c>
      <c r="O52" s="201" t="str">
        <f ca="1"/>
        <v xml:space="preserve">Little Crocs </v>
      </c>
      <c r="P52" s="202">
        <f ca="1"/>
        <v>0</v>
      </c>
      <c r="Q52" s="203" t="str">
        <f ca="1"/>
        <v>-</v>
      </c>
      <c r="R52" s="202">
        <f ca="1"/>
        <v>0</v>
      </c>
      <c r="S52" s="204" t="str">
        <f ca="1"/>
        <v xml:space="preserve">Leopards FC </v>
      </c>
      <c r="T52" s="200" t="str">
        <f ca="1"/>
        <v/>
      </c>
      <c r="U52" s="205" t="str">
        <f ca="1"/>
        <v>NOT PLAYED</v>
      </c>
      <c r="V52" s="143"/>
    </row>
    <row r="53" spans="1:22" x14ac:dyDescent="0.25">
      <c r="A53" s="143"/>
      <c r="B53" s="148" t="str">
        <f ca="1"/>
        <v>08:30 | 30 Jun</v>
      </c>
      <c r="C53" s="206" t="str">
        <f ca="1"/>
        <v/>
      </c>
      <c r="D53" s="201" t="str">
        <f ca="1"/>
        <v>Elite Stars</v>
      </c>
      <c r="E53" s="202">
        <f ca="1"/>
        <v>0</v>
      </c>
      <c r="F53" s="203" t="str">
        <f ca="1"/>
        <v>-</v>
      </c>
      <c r="G53" s="202">
        <f ca="1"/>
        <v>0</v>
      </c>
      <c r="H53" s="204" t="str">
        <f ca="1"/>
        <v xml:space="preserve">Junior Crocs </v>
      </c>
      <c r="I53" s="200" t="str">
        <f ca="1"/>
        <v/>
      </c>
      <c r="J53" s="205" t="str">
        <f ca="1"/>
        <v>NOT PLAYED</v>
      </c>
      <c r="K53" s="143"/>
      <c r="L53" s="143"/>
      <c r="M53" s="148" t="str">
        <f ca="1"/>
        <v>08:30 | 30 Jun</v>
      </c>
      <c r="N53" s="206" t="str">
        <f ca="1"/>
        <v/>
      </c>
      <c r="O53" s="201" t="str">
        <f ca="1"/>
        <v xml:space="preserve">Elite Stars </v>
      </c>
      <c r="P53" s="202">
        <f ca="1"/>
        <v>0</v>
      </c>
      <c r="Q53" s="203" t="str">
        <f ca="1"/>
        <v>-</v>
      </c>
      <c r="R53" s="202">
        <f ca="1"/>
        <v>0</v>
      </c>
      <c r="S53" s="204" t="str">
        <f ca="1"/>
        <v xml:space="preserve">Mandevu </v>
      </c>
      <c r="T53" s="200" t="str">
        <f ca="1"/>
        <v/>
      </c>
      <c r="U53" s="205" t="str">
        <f ca="1"/>
        <v>NOT PLAYED</v>
      </c>
      <c r="V53" s="143"/>
    </row>
    <row r="54" spans="1:22" x14ac:dyDescent="0.25">
      <c r="A54" s="143"/>
      <c r="B54" s="148" t="str">
        <f ca="1"/>
        <v>09:30 | 30 Jun</v>
      </c>
      <c r="C54" s="206" t="str">
        <f ca="1"/>
        <v/>
      </c>
      <c r="D54" s="201" t="str">
        <f ca="1"/>
        <v>Shamuel</v>
      </c>
      <c r="E54" s="202">
        <f ca="1"/>
        <v>0</v>
      </c>
      <c r="F54" s="203" t="str">
        <f ca="1"/>
        <v>-</v>
      </c>
      <c r="G54" s="202">
        <f ca="1"/>
        <v>0</v>
      </c>
      <c r="H54" s="204" t="str">
        <f ca="1"/>
        <v>Soccer Excellence</v>
      </c>
      <c r="I54" s="200" t="str">
        <f ca="1"/>
        <v/>
      </c>
      <c r="J54" s="205" t="str">
        <f ca="1"/>
        <v>NOT PLAYED</v>
      </c>
      <c r="K54" s="143"/>
      <c r="L54" s="143"/>
      <c r="M54" s="148" t="str">
        <f ca="1"/>
        <v>09:30 | 30 Jun</v>
      </c>
      <c r="N54" s="206" t="str">
        <f ca="1"/>
        <v/>
      </c>
      <c r="O54" s="201" t="str">
        <f ca="1"/>
        <v xml:space="preserve">Leopards FC </v>
      </c>
      <c r="P54" s="202">
        <f ca="1"/>
        <v>0</v>
      </c>
      <c r="Q54" s="203" t="str">
        <f ca="1"/>
        <v>-</v>
      </c>
      <c r="R54" s="202">
        <f ca="1"/>
        <v>0</v>
      </c>
      <c r="S54" s="204" t="str">
        <f ca="1"/>
        <v>Billy Pro</v>
      </c>
      <c r="T54" s="200" t="str">
        <f ca="1"/>
        <v/>
      </c>
      <c r="U54" s="205" t="str">
        <f ca="1"/>
        <v>NOT PLAYED</v>
      </c>
      <c r="V54" s="143"/>
    </row>
    <row r="55" spans="1:22" x14ac:dyDescent="0.25">
      <c r="A55" s="143"/>
      <c r="B55" s="148" t="str">
        <f ca="1"/>
        <v>10:30 | 30 Jun</v>
      </c>
      <c r="C55" s="206" t="str">
        <f ca="1"/>
        <v/>
      </c>
      <c r="D55" s="201" t="str">
        <f ca="1"/>
        <v>Billy Pro</v>
      </c>
      <c r="E55" s="202">
        <f ca="1"/>
        <v>0</v>
      </c>
      <c r="F55" s="203" t="str">
        <f ca="1"/>
        <v>-</v>
      </c>
      <c r="G55" s="202">
        <f ca="1"/>
        <v>0</v>
      </c>
      <c r="H55" s="204" t="str">
        <f ca="1"/>
        <v>Cubs</v>
      </c>
      <c r="I55" s="200" t="str">
        <f ca="1"/>
        <v/>
      </c>
      <c r="J55" s="205" t="str">
        <f ca="1"/>
        <v>NOT PLAYED</v>
      </c>
      <c r="K55" s="143"/>
      <c r="L55" s="143"/>
      <c r="M55" s="148" t="str">
        <f ca="1"/>
        <v>10:30 | 30 Jun</v>
      </c>
      <c r="N55" s="206" t="str">
        <f ca="1"/>
        <v/>
      </c>
      <c r="O55" s="201" t="str">
        <f ca="1"/>
        <v>Shamuel</v>
      </c>
      <c r="P55" s="202">
        <f ca="1"/>
        <v>0</v>
      </c>
      <c r="Q55" s="203" t="str">
        <f ca="1"/>
        <v>-</v>
      </c>
      <c r="R55" s="202">
        <f ca="1"/>
        <v>0</v>
      </c>
      <c r="S55" s="204" t="str">
        <f ca="1"/>
        <v>Lusaka Stars</v>
      </c>
      <c r="T55" s="200" t="str">
        <f ca="1"/>
        <v/>
      </c>
      <c r="U55" s="205" t="str">
        <f ca="1"/>
        <v>NOT PLAYED</v>
      </c>
      <c r="V55" s="143"/>
    </row>
    <row r="56" spans="1:22" x14ac:dyDescent="0.25">
      <c r="A56" s="143"/>
      <c r="B56" s="148" t="str">
        <f ca="1"/>
        <v>11:30 | 30 Jun</v>
      </c>
      <c r="C56" s="206" t="str">
        <f ca="1"/>
        <v/>
      </c>
      <c r="D56" s="201" t="str">
        <f ca="1"/>
        <v xml:space="preserve">Lusaka Stars </v>
      </c>
      <c r="E56" s="202">
        <f ca="1"/>
        <v>0</v>
      </c>
      <c r="F56" s="203" t="str">
        <f ca="1"/>
        <v>-</v>
      </c>
      <c r="G56" s="202">
        <f ca="1"/>
        <v>0</v>
      </c>
      <c r="H56" s="204" t="str">
        <f ca="1"/>
        <v xml:space="preserve">Mandevu </v>
      </c>
      <c r="I56" s="200" t="str">
        <f ca="1"/>
        <v/>
      </c>
      <c r="J56" s="205" t="str">
        <f ca="1"/>
        <v>NOT PLAYED</v>
      </c>
      <c r="K56" s="143"/>
      <c r="L56" s="143"/>
      <c r="M56" s="148" t="str">
        <f ca="1"/>
        <v>11:30 | 30 Jun</v>
      </c>
      <c r="N56" s="206" t="str">
        <f ca="1"/>
        <v/>
      </c>
      <c r="O56" s="201" t="str">
        <f ca="1"/>
        <v xml:space="preserve">Little Crocs </v>
      </c>
      <c r="P56" s="202">
        <f ca="1"/>
        <v>0</v>
      </c>
      <c r="Q56" s="203" t="str">
        <f ca="1"/>
        <v>-</v>
      </c>
      <c r="R56" s="202">
        <f ca="1"/>
        <v>0</v>
      </c>
      <c r="S56" s="204" t="str">
        <f ca="1"/>
        <v>Cubs</v>
      </c>
      <c r="T56" s="200" t="str">
        <f ca="1"/>
        <v/>
      </c>
      <c r="U56" s="205" t="str">
        <f ca="1"/>
        <v>NOT PLAYED</v>
      </c>
      <c r="V56" s="143"/>
    </row>
    <row r="57" spans="1:22" x14ac:dyDescent="0.25">
      <c r="A57" s="143"/>
      <c r="B57" s="143"/>
      <c r="C57" s="143"/>
      <c r="D57" s="143"/>
      <c r="E57" s="143"/>
      <c r="F57" s="143"/>
      <c r="G57" s="143"/>
      <c r="H57" s="143"/>
      <c r="I57" s="143"/>
      <c r="J57" s="143"/>
      <c r="K57" s="143"/>
      <c r="L57" s="143"/>
      <c r="M57" s="143"/>
      <c r="N57" s="194"/>
      <c r="O57" s="143"/>
      <c r="P57" s="143"/>
      <c r="Q57" s="143"/>
      <c r="R57" s="143"/>
      <c r="S57" s="143"/>
      <c r="T57" s="143"/>
      <c r="U57" s="143"/>
      <c r="V57" s="143"/>
    </row>
    <row r="58" spans="1:22" x14ac:dyDescent="0.25">
      <c r="A58" s="143"/>
      <c r="B58" s="143"/>
      <c r="C58" s="143"/>
      <c r="D58" s="143"/>
      <c r="E58" s="143"/>
      <c r="F58" s="143"/>
      <c r="G58" s="143"/>
      <c r="H58" s="143"/>
      <c r="I58" s="143"/>
      <c r="J58" s="143"/>
      <c r="K58" s="143"/>
      <c r="L58" s="143"/>
      <c r="M58" s="143"/>
      <c r="N58" s="194"/>
      <c r="O58" s="143"/>
      <c r="P58" s="143"/>
      <c r="Q58" s="143"/>
      <c r="R58" s="143"/>
      <c r="S58" s="143"/>
      <c r="T58" s="143"/>
      <c r="U58" s="143"/>
      <c r="V58" s="143"/>
    </row>
  </sheetData>
  <conditionalFormatting sqref="J7:J18">
    <cfRule type="cellIs" dxfId="35" priority="16" operator="equal">
      <formula>"UNDERWAY"</formula>
    </cfRule>
    <cfRule type="cellIs" dxfId="34" priority="17" operator="equal">
      <formula>"NOT PLAYED"</formula>
    </cfRule>
    <cfRule type="cellIs" dxfId="33" priority="18" operator="equal">
      <formula>"PLAYED"</formula>
    </cfRule>
  </conditionalFormatting>
  <conditionalFormatting sqref="U7:U18">
    <cfRule type="cellIs" dxfId="32" priority="13" operator="equal">
      <formula>"UNDERWAY"</formula>
    </cfRule>
    <cfRule type="cellIs" dxfId="31" priority="14" operator="equal">
      <formula>"NOT PLAYED"</formula>
    </cfRule>
    <cfRule type="cellIs" dxfId="30" priority="15" operator="equal">
      <formula>"PLAYED"</formula>
    </cfRule>
  </conditionalFormatting>
  <conditionalFormatting sqref="J26:J37">
    <cfRule type="cellIs" dxfId="29" priority="10" operator="equal">
      <formula>"UNDERWAY"</formula>
    </cfRule>
    <cfRule type="cellIs" dxfId="28" priority="11" operator="equal">
      <formula>"NOT PLAYED"</formula>
    </cfRule>
    <cfRule type="cellIs" dxfId="27" priority="12" operator="equal">
      <formula>"PLAYED"</formula>
    </cfRule>
  </conditionalFormatting>
  <conditionalFormatting sqref="U26:U36">
    <cfRule type="cellIs" dxfId="26" priority="7" operator="equal">
      <formula>"UNDERWAY"</formula>
    </cfRule>
    <cfRule type="cellIs" dxfId="25" priority="8" operator="equal">
      <formula>"NOT PLAYED"</formula>
    </cfRule>
    <cfRule type="cellIs" dxfId="24" priority="9" operator="equal">
      <formula>"PLAYED"</formula>
    </cfRule>
  </conditionalFormatting>
  <conditionalFormatting sqref="U45:U56">
    <cfRule type="cellIs" dxfId="23" priority="4" operator="equal">
      <formula>"UNDERWAY"</formula>
    </cfRule>
    <cfRule type="cellIs" dxfId="22" priority="5" operator="equal">
      <formula>"NOT PLAYED"</formula>
    </cfRule>
    <cfRule type="cellIs" dxfId="21" priority="6" operator="equal">
      <formula>"PLAYED"</formula>
    </cfRule>
  </conditionalFormatting>
  <conditionalFormatting sqref="J45:J56">
    <cfRule type="cellIs" dxfId="20" priority="1" operator="equal">
      <formula>"UNDERWAY"</formula>
    </cfRule>
    <cfRule type="cellIs" dxfId="19" priority="2" operator="equal">
      <formula>"NOT PLAYED"</formula>
    </cfRule>
    <cfRule type="cellIs" dxfId="18" priority="3" operator="equal">
      <formula>"PLAYED"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197E1-4570-4BF5-9E71-AF2E51D0F62E}">
  <dimension ref="A1:AK100"/>
  <sheetViews>
    <sheetView showGridLines="0" topLeftCell="A8" zoomScale="160" zoomScaleNormal="160" workbookViewId="0">
      <selection activeCell="K18" sqref="K18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bestFit="1" customWidth="1"/>
    <col min="25" max="25" width="14.5703125" style="78" hidden="1" bestFit="1" customWidth="1"/>
    <col min="26" max="26" width="13.85546875" style="78" hidden="1" bestFit="1" customWidth="1"/>
    <col min="27" max="27" width="13.140625" style="78" hidden="1" bestFit="1" customWidth="1"/>
    <col min="28" max="37" width="0" style="78" hidden="1" customWidth="1"/>
    <col min="3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'8U Coed'!$F$5:$F$16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'8U Coed'!$G$5:$G$16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'8U Coed'!$I$5:$I$16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 t="s">
        <v>118</v>
      </c>
      <c r="F12" s="116" t="s">
        <v>7</v>
      </c>
      <c r="G12" s="117" t="s">
        <v>118</v>
      </c>
      <c r="H12" s="117" t="s">
        <v>118</v>
      </c>
      <c r="I12" s="117" t="s">
        <v>118</v>
      </c>
      <c r="J12" s="115" t="s">
        <v>8</v>
      </c>
      <c r="K12" s="115" t="s">
        <v>169</v>
      </c>
      <c r="L12" s="131" t="s">
        <v>9</v>
      </c>
      <c r="Y12" s="83"/>
      <c r="Z12" s="83" t="s">
        <v>10</v>
      </c>
      <c r="AA12" s="83" t="str">
        <f>_xlfn.CONCAT("'",V41,"'!$H$5:$H$16")</f>
        <v>'8U Coed'!$H$5:$H$16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4" ca="1">INDIRECT(AA23)</f>
        <v>08:30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>Elite Stars Black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Supersport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ca="1">IF(G13="","t",I13-G13)</f>
        <v>0</v>
      </c>
      <c r="C14" s="78">
        <f ca="1">G13-I13</f>
        <v>0</v>
      </c>
      <c r="D14" s="148" t="str">
        <f ca="1"/>
        <v>09:15 | 29 Jun</v>
      </c>
      <c r="E14" s="149" t="str" cm="1">
        <f t="array" aca="1" ref="E14" ca="1">IF(F14=INDIRECT(AD17),"DQ","")</f>
        <v/>
      </c>
      <c r="F14" s="111" t="str">
        <f ca="1"/>
        <v xml:space="preserve">Masterpiece 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 xml:space="preserve">Soccer Excellence 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ca="1">IF(G14="","t",I14-G14)</f>
        <v>0</v>
      </c>
      <c r="C15" s="78">
        <f ca="1">G14-I14</f>
        <v>0</v>
      </c>
      <c r="D15" s="148" t="str">
        <f ca="1"/>
        <v>10:00 | 29 Jun</v>
      </c>
      <c r="E15" s="149" t="str" cm="1">
        <f t="array" aca="1" ref="E15" ca="1">IF(F15=INDIRECT(AD18),"DQ","")</f>
        <v/>
      </c>
      <c r="F15" s="110" t="str">
        <f ca="1"/>
        <v xml:space="preserve">Cubs 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>Billy Pro1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ca="1">IF(G15="","t",I15-G15)</f>
        <v>0</v>
      </c>
      <c r="C16" s="78">
        <f ca="1">G15-I15</f>
        <v>0</v>
      </c>
      <c r="D16" s="148" t="str">
        <f ca="1"/>
        <v>10:45 | 29 Jun</v>
      </c>
      <c r="E16" s="149" t="str" cm="1">
        <f t="array" aca="1" ref="E16" ca="1">IF(F16=INDIRECT(AD19),"DQ","")</f>
        <v/>
      </c>
      <c r="F16" s="111" t="str">
        <f ca="1"/>
        <v>Elite Stars White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Lusaka Stars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3" t="str">
        <f>_xlfn.CONCAT("'",V41,"'","!G26:J29")</f>
        <v>'8U Coed'!G26:J29</v>
      </c>
      <c r="AB16" s="83"/>
      <c r="AC16" s="83"/>
      <c r="AD16" s="83" t="str">
        <f>_xlfn.CONCAT("'",V41,"'","!K5")</f>
        <v>'8U Coed'!K5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ca="1">IF(G16="","t",I16-G16)</f>
        <v>0</v>
      </c>
      <c r="C17" s="78">
        <f ca="1">G16-I16</f>
        <v>0</v>
      </c>
      <c r="D17" s="148" t="str">
        <f ca="1"/>
        <v>11:30 | 29 Jun</v>
      </c>
      <c r="E17" s="149" t="str" cm="1">
        <f t="array" aca="1" ref="E17" ca="1">IF(F17=INDIRECT(AD20),"DQ","")</f>
        <v/>
      </c>
      <c r="F17" s="110" t="str">
        <f ca="1"/>
        <v>Supersport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 xml:space="preserve">Cubs 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'8U Coed'!G30:J33</v>
      </c>
      <c r="AB17" s="83"/>
      <c r="AC17" s="83"/>
      <c r="AD17" s="83" t="str">
        <f>_xlfn.CONCAT("'",V41,"'","!K6")</f>
        <v>'8U Coed'!K6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ca="1">IF(G17="","t",I17-G17)</f>
        <v>0</v>
      </c>
      <c r="C18" s="78">
        <f ca="1">G17-I17</f>
        <v>0</v>
      </c>
      <c r="D18" s="148" t="str">
        <f ca="1"/>
        <v>12:15 | 29 Jun</v>
      </c>
      <c r="E18" s="149" t="str" cm="1">
        <f t="array" aca="1" ref="E18" ca="1">IF(F18=INDIRECT(AD21),"DQ","")</f>
        <v/>
      </c>
      <c r="F18" s="111" t="str">
        <f ca="1"/>
        <v xml:space="preserve">Soccer Excellence 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Elite Stars White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'8U Coed'!A5:A16</v>
      </c>
      <c r="AB18" s="83"/>
      <c r="AC18" s="83"/>
      <c r="AD18" s="83" t="str">
        <f>_xlfn.CONCAT("'",V41,"'","!K7")</f>
        <v>'8U Coed'!K7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ca="1">IF(G18="","t",I18-G18)</f>
        <v>0</v>
      </c>
      <c r="C19" s="78">
        <f ca="1">G18-I18</f>
        <v>0</v>
      </c>
      <c r="D19" s="148" t="str">
        <f ca="1"/>
        <v>13:00 | 29 Jun</v>
      </c>
      <c r="E19" s="149" t="str" cm="1">
        <f t="array" aca="1" ref="E19" ca="1">IF(F19=INDIRECT(AD22),"DQ","")</f>
        <v/>
      </c>
      <c r="F19" s="110" t="str">
        <f ca="1"/>
        <v>Billy Pro1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>Elite Stars Black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'8U Coed'!$M$4:$p$17</v>
      </c>
      <c r="AB19" s="83"/>
      <c r="AC19" s="83"/>
      <c r="AD19" s="83" t="str">
        <f>_xlfn.CONCAT("'",V41,"'","!K8")</f>
        <v>'8U Coed'!K8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ca="1">IF(G19="","t",I19-G19)</f>
        <v>0</v>
      </c>
      <c r="C20" s="78">
        <f ca="1">G19-I19</f>
        <v>0</v>
      </c>
      <c r="D20" s="148" t="str">
        <f ca="1"/>
        <v>13:45 | 29 Jun</v>
      </c>
      <c r="E20" s="149" t="str" cm="1">
        <f t="array" aca="1" ref="E20" ca="1">IF(F20=INDIRECT(AD23),"DQ","")</f>
        <v/>
      </c>
      <c r="F20" s="111" t="str">
        <f ca="1"/>
        <v xml:space="preserve">Lusaka Stars 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 xml:space="preserve">Masterpiece 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'8U Coed'!$p$4:$p$17</v>
      </c>
      <c r="AB20" s="83"/>
      <c r="AC20" s="83"/>
      <c r="AD20" s="83" t="str">
        <f>_xlfn.CONCAT("'",V41,"'","!K9")</f>
        <v>'8U Coed'!K9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ca="1">IF(G20="","t",I20-G20)</f>
        <v>0</v>
      </c>
      <c r="C21" s="78">
        <f ca="1">G20-I20</f>
        <v>0</v>
      </c>
      <c r="D21" s="148" t="str">
        <f ca="1"/>
        <v>14:30 | 29 Jun</v>
      </c>
      <c r="E21" s="149" t="str" cm="1">
        <f t="array" aca="1" ref="E21" ca="1">IF(F21=INDIRECT(AD24),"DQ","")</f>
        <v/>
      </c>
      <c r="F21" s="110" t="str">
        <f ca="1"/>
        <v>Elite Stars Black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 xml:space="preserve">Cubs 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'8U Coed'!$R$4:$U$17</v>
      </c>
      <c r="AB21" s="83"/>
      <c r="AC21" s="83"/>
      <c r="AD21" s="83" t="str">
        <f>_xlfn.CONCAT("'",V41,"'","!K10")</f>
        <v>'8U Coed'!K10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ca="1">IF(G21="","t",I21-G21)</f>
        <v>0</v>
      </c>
      <c r="C22" s="78">
        <f ca="1">G21-I21</f>
        <v>0</v>
      </c>
      <c r="D22" s="148" t="str">
        <f ca="1"/>
        <v>15:15 | 29 Jun</v>
      </c>
      <c r="E22" s="149" t="str" cm="1">
        <f t="array" aca="1" ref="E22" ca="1">IF(F22=INDIRECT(AD25),"DQ","")</f>
        <v/>
      </c>
      <c r="F22" s="111" t="str">
        <f ca="1"/>
        <v xml:space="preserve">Masterpiece 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Elite Stars White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'8U Coed'!$U$4:$U$17</v>
      </c>
      <c r="AB22" s="83"/>
      <c r="AC22" s="83"/>
      <c r="AD22" s="83" t="str">
        <f>_xlfn.CONCAT("'",V41,"'","!K11")</f>
        <v>'8U Coed'!K11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ca="1">IF(G22="","t",I22-G22)</f>
        <v>0</v>
      </c>
      <c r="C23" s="78">
        <f ca="1">G22-I22</f>
        <v>0</v>
      </c>
      <c r="D23" s="148" t="str">
        <f ca="1"/>
        <v>16:00 | 29 Jun</v>
      </c>
      <c r="E23" s="149" t="str" cm="1">
        <f t="array" aca="1" ref="E23" ca="1">IF(F23=INDIRECT(AD26),"DQ","")</f>
        <v/>
      </c>
      <c r="F23" s="110" t="str">
        <f ca="1"/>
        <v>Billy Pro1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Supersport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_xlfn.CONCAT("'",V41,"'","!L5:L16")</f>
        <v>'8U Coed'!L5:L16</v>
      </c>
      <c r="AB23" s="83"/>
      <c r="AC23" s="83"/>
      <c r="AD23" s="83" t="str">
        <f>_xlfn.CONCAT("'",V41,"'","!K12")</f>
        <v>'8U Coed'!K12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ca="1">IF(G23="","t",I23-G23)</f>
        <v>0</v>
      </c>
      <c r="C24" s="78">
        <f ca="1">G23-I23</f>
        <v>0</v>
      </c>
      <c r="D24" s="148" t="str">
        <f ca="1"/>
        <v>16:45 | 29 Jun</v>
      </c>
      <c r="E24" s="149" t="str" cm="1">
        <f t="array" aca="1" ref="E24" ca="1">IF(F24=INDIRECT(AD27),"DQ","")</f>
        <v/>
      </c>
      <c r="F24" s="111" t="str">
        <f ca="1"/>
        <v xml:space="preserve">Lusaka Stars </v>
      </c>
      <c r="G24" s="101">
        <f ca="1"/>
        <v>0</v>
      </c>
      <c r="H24" s="102" t="s">
        <v>13</v>
      </c>
      <c r="I24" s="101">
        <f ca="1"/>
        <v>0</v>
      </c>
      <c r="J24" s="113" t="str">
        <f ca="1"/>
        <v xml:space="preserve">Soccer Excellence </v>
      </c>
      <c r="K24" s="149" t="str" cm="1">
        <f t="array" aca="1" ref="K24" ca="1">IF(J24=INDIRECT(AD27),"DQ","")</f>
        <v/>
      </c>
      <c r="L24" s="107" t="str">
        <f ca="1"/>
        <v>NOT PLAYED</v>
      </c>
      <c r="Y24" s="83"/>
      <c r="Z24" s="83"/>
      <c r="AA24" s="83"/>
      <c r="AB24" s="83"/>
      <c r="AC24" s="83"/>
      <c r="AD24" s="83" t="str">
        <f>_xlfn.CONCAT("'",V41,"'","!K13")</f>
        <v>'8U Coed'!K13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>
        <f ca="1">IF(G24="","t",I24-G24)</f>
        <v>0</v>
      </c>
      <c r="C25" s="78">
        <f ca="1">G24-I24</f>
        <v>0</v>
      </c>
      <c r="Y25" s="83"/>
      <c r="Z25" s="83"/>
      <c r="AA25" s="83"/>
      <c r="AB25" s="83"/>
      <c r="AC25" s="83"/>
      <c r="AD25" s="83" t="str">
        <f>_xlfn.CONCAT("'",V41,"'","!K14")</f>
        <v>'8U Coed'!K14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'8U Coed'!K15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'8U Coed'!K16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8 and Under Coed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t="str" cm="1">
        <f t="array" aca="1" ref="J30" ca="1">IFERROR(_xlfn._xlws.SORT(_xlfn._xlws.FILTER(INDIRECT(AA21),INDIRECT(AA22)&gt;0),4,-1),"TBA")</f>
        <v>TBA</v>
      </c>
      <c r="K30" s="114"/>
      <c r="L30" s="114"/>
      <c r="M30" s="120"/>
      <c r="O30" s="89" t="str" cm="1">
        <f t="array" aca="1" ref="O30:V33" ca="1">_xlfn._xlws.SORT(Y32:AF35,8,-1)</f>
        <v>Elite Stars Black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8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Supersport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>Billy Pro1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>Elite Stars Black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 xml:space="preserve">Cubs 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Supersport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>Billy Pro1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 xml:space="preserve">Cubs 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t="str" cm="1">
        <f t="array" aca="1" ref="O36:V39" ca="1">_xlfn._xlws.SORT(Y37:AF40,8,-1)</f>
        <v xml:space="preserve">Masterpiece 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 t="str">
        <f ca="1"/>
        <v xml:space="preserve">Soccer Excellence 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t="str" cm="1">
        <f t="array" aca="1" ref="Y37:AB40" ca="1">INDIRECT(AA17)</f>
        <v xml:space="preserve">Masterpiece 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 t="str">
        <f ca="1"/>
        <v xml:space="preserve">Lusaka Stars 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 t="str">
        <f ca="1"/>
        <v xml:space="preserve">Soccer Excellence 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ca="1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 t="str">
        <f ca="1"/>
        <v>Elite Stars White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 t="str">
        <f ca="1"/>
        <v xml:space="preserve">Lusaka Stars 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ca="1">(3*AC39)+(1*AD39)+(0*AE39)</f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 t="str">
        <f ca="1"/>
        <v>Elite Stars White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ca="1">(3*AC40)+(1*AD40)+(0*AE40)</f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118" t="s">
        <v>16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'8U Coed'!H18</v>
      </c>
      <c r="AI44" t="str">
        <f>_xlfn.CONCAT("'",V41,"'","!I18")</f>
        <v>'8U Coed'!I18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'8U Coed'!H19</v>
      </c>
      <c r="AI45" t="str">
        <f>_xlfn.CONCAT("'",V41,"'","!I19")</f>
        <v>'8U Coed'!I19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B8:AI8"/>
    <mergeCell ref="F9:F10"/>
    <mergeCell ref="AG10:AJ10"/>
  </mergeCells>
  <conditionalFormatting sqref="L13:L24">
    <cfRule type="cellIs" dxfId="17" priority="1" operator="equal">
      <formula>"UNDERWAY"</formula>
    </cfRule>
    <cfRule type="cellIs" dxfId="16" priority="2" operator="equal">
      <formula>"NOT PLAYED"</formula>
    </cfRule>
    <cfRule type="cellIs" dxfId="15" priority="3" operator="equal">
      <formula>"PLAYED"</formula>
    </cfRule>
  </conditionalFormatting>
  <dataValidations count="2">
    <dataValidation type="list" allowBlank="1" showInputMessage="1" showErrorMessage="1" sqref="G10:K10 H9:K9 V41" xr:uid="{172073F8-E874-4AE3-B5F0-CC79F412BB59}">
      <formula1>$AG$15:$AG$20</formula1>
    </dataValidation>
    <dataValidation type="list" allowBlank="1" showInputMessage="1" showErrorMessage="1" sqref="A15:A25" xr:uid="{159E3B0C-D6BE-4B20-808C-33292EC828B6}">
      <formula1>"UNDERWAY,DQ,NOT PLAYED"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7DECE-1AAC-4B83-BFDC-C1BD8A1759F7}">
  <dimension ref="A1:AK100"/>
  <sheetViews>
    <sheetView showGridLines="0" topLeftCell="A8" zoomScale="160" zoomScaleNormal="160" workbookViewId="0">
      <selection activeCell="K18" sqref="K18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bestFit="1" customWidth="1"/>
    <col min="25" max="25" width="14.5703125" style="78" hidden="1" bestFit="1" customWidth="1"/>
    <col min="26" max="26" width="13.85546875" style="78" hidden="1" bestFit="1" customWidth="1"/>
    <col min="27" max="27" width="13.140625" style="78" hidden="1" bestFit="1" customWidth="1"/>
    <col min="28" max="37" width="0" style="78" hidden="1" customWidth="1"/>
    <col min="3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'10U Coed'!$F$5:$F$16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'10U Coed'!$G$5:$G$16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'10U Coed'!$I$5:$I$16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/>
      <c r="F12" s="116" t="s">
        <v>7</v>
      </c>
      <c r="G12" s="117"/>
      <c r="H12" s="117"/>
      <c r="I12" s="117"/>
      <c r="J12" s="115" t="s">
        <v>8</v>
      </c>
      <c r="K12" s="115"/>
      <c r="L12" s="131" t="s">
        <v>9</v>
      </c>
      <c r="Y12" s="83"/>
      <c r="Z12" s="83" t="s">
        <v>10</v>
      </c>
      <c r="AA12" s="83" t="str">
        <f>_xlfn.CONCAT("'",V41,"'!$H$5:$H$16")</f>
        <v>'10U Coed'!$H$5:$H$16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4" ca="1">INDIRECT(AA23)</f>
        <v>08:30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>Elite Stars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Leopards FC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ca="1">IF(G13="","t",I13-G13)</f>
        <v>0</v>
      </c>
      <c r="C14" s="78">
        <f ca="1">G13-I13</f>
        <v>0</v>
      </c>
      <c r="D14" s="148" t="str">
        <f ca="1"/>
        <v>09:15 | 29 Jun</v>
      </c>
      <c r="E14" s="149" t="str" cm="1">
        <f t="array" aca="1" ref="E14" ca="1">IF(F14=INDIRECT(AD17),"DQ","")</f>
        <v/>
      </c>
      <c r="F14" s="111" t="str">
        <f ca="1"/>
        <v>Cubs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>Billy Pro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ca="1">IF(G14="","t",I14-G14)</f>
        <v>0</v>
      </c>
      <c r="C15" s="78">
        <f ca="1">G14-I14</f>
        <v>0</v>
      </c>
      <c r="D15" s="148" t="str">
        <f ca="1"/>
        <v>10:00 | 29 Jun</v>
      </c>
      <c r="E15" s="149" t="str" cm="1">
        <f t="array" aca="1" ref="E15" ca="1">IF(F15=INDIRECT(AD18),"DQ","")</f>
        <v/>
      </c>
      <c r="F15" s="110" t="str">
        <f ca="1"/>
        <v xml:space="preserve">Masterpiece 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>Supersport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ca="1">IF(G15="","t",I15-G15)</f>
        <v>0</v>
      </c>
      <c r="C16" s="78">
        <f ca="1">G15-I15</f>
        <v>0</v>
      </c>
      <c r="D16" s="148" t="str">
        <f ca="1"/>
        <v>10:45 | 29 Jun</v>
      </c>
      <c r="E16" s="149" t="str" cm="1">
        <f t="array" aca="1" ref="E16" ca="1">IF(F16=INDIRECT(AD19),"DQ","")</f>
        <v/>
      </c>
      <c r="F16" s="111" t="str">
        <f ca="1"/>
        <v>Soccer Excellence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Lusaka Stars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3" t="str">
        <f>_xlfn.CONCAT("'",V41,"'","!G26:J29")</f>
        <v>'10U Coed'!G26:J29</v>
      </c>
      <c r="AB16" s="83"/>
      <c r="AC16" s="83"/>
      <c r="AD16" s="83" t="str">
        <f>_xlfn.CONCAT("'",V41,"'","!K5")</f>
        <v>'10U Coed'!K5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ca="1">IF(G16="","t",I16-G16)</f>
        <v>0</v>
      </c>
      <c r="C17" s="78">
        <f ca="1">G16-I16</f>
        <v>0</v>
      </c>
      <c r="D17" s="148" t="str">
        <f ca="1"/>
        <v>11:30 | 29 Jun</v>
      </c>
      <c r="E17" s="149" t="str" cm="1">
        <f t="array" aca="1" ref="E17" ca="1">IF(F17=INDIRECT(AD20),"DQ","")</f>
        <v/>
      </c>
      <c r="F17" s="110" t="str">
        <f ca="1"/>
        <v>Leopards FC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 xml:space="preserve">Masterpiece 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'10U Coed'!G30:J33</v>
      </c>
      <c r="AB17" s="83"/>
      <c r="AC17" s="83"/>
      <c r="AD17" s="83" t="str">
        <f>_xlfn.CONCAT("'",V41,"'","!K6")</f>
        <v>'10U Coed'!K6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ca="1">IF(G17="","t",I17-G17)</f>
        <v>0</v>
      </c>
      <c r="C18" s="78">
        <f ca="1">G17-I17</f>
        <v>0</v>
      </c>
      <c r="D18" s="148" t="str">
        <f ca="1"/>
        <v>12:15 | 29 Jun</v>
      </c>
      <c r="E18" s="149" t="str" cm="1">
        <f t="array" aca="1" ref="E18" ca="1">IF(F18=INDIRECT(AD21),"DQ","")</f>
        <v/>
      </c>
      <c r="F18" s="111" t="str">
        <f ca="1"/>
        <v>Billy Pro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Soccer Excellence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'10U Coed'!A5:A16</v>
      </c>
      <c r="AB18" s="83"/>
      <c r="AC18" s="83"/>
      <c r="AD18" s="83" t="str">
        <f>_xlfn.CONCAT("'",V41,"'","!K7")</f>
        <v>'10U Coed'!K7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ca="1">IF(G18="","t",I18-G18)</f>
        <v>0</v>
      </c>
      <c r="C19" s="78">
        <f ca="1">G18-I18</f>
        <v>0</v>
      </c>
      <c r="D19" s="148" t="str">
        <f ca="1"/>
        <v>13:00 | 29 Jun</v>
      </c>
      <c r="E19" s="149" t="str" cm="1">
        <f t="array" aca="1" ref="E19" ca="1">IF(F19=INDIRECT(AD22),"DQ","")</f>
        <v/>
      </c>
      <c r="F19" s="110" t="str">
        <f ca="1"/>
        <v>Supersport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>Elite Stars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'10U Coed'!$M$4:$p$17</v>
      </c>
      <c r="AB19" s="83"/>
      <c r="AC19" s="83"/>
      <c r="AD19" s="83" t="str">
        <f>_xlfn.CONCAT("'",V41,"'","!K8")</f>
        <v>'10U Coed'!K8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ca="1">IF(G19="","t",I19-G19)</f>
        <v>0</v>
      </c>
      <c r="C20" s="78">
        <f ca="1">G19-I19</f>
        <v>0</v>
      </c>
      <c r="D20" s="148" t="str">
        <f ca="1"/>
        <v>13:45 | 29 Jun</v>
      </c>
      <c r="E20" s="149" t="str" cm="1">
        <f t="array" aca="1" ref="E20" ca="1">IF(F20=INDIRECT(AD23),"DQ","")</f>
        <v/>
      </c>
      <c r="F20" s="111" t="str">
        <f ca="1"/>
        <v xml:space="preserve">Lusaka Stars 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>Cubs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'10U Coed'!$p$4:$p$17</v>
      </c>
      <c r="AB20" s="83"/>
      <c r="AC20" s="83"/>
      <c r="AD20" s="83" t="str">
        <f>_xlfn.CONCAT("'",V41,"'","!K9")</f>
        <v>'10U Coed'!K9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ca="1">IF(G20="","t",I20-G20)</f>
        <v>0</v>
      </c>
      <c r="C21" s="78">
        <f ca="1">G20-I20</f>
        <v>0</v>
      </c>
      <c r="D21" s="148" t="str">
        <f ca="1"/>
        <v>14:30 | 29 Jun</v>
      </c>
      <c r="E21" s="149" t="str" cm="1">
        <f t="array" aca="1" ref="E21" ca="1">IF(F21=INDIRECT(AD24),"DQ","")</f>
        <v/>
      </c>
      <c r="F21" s="110" t="str">
        <f ca="1"/>
        <v>Elite Stars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 xml:space="preserve">Masterpiece 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'10U Coed'!$R$4:$U$17</v>
      </c>
      <c r="AB21" s="83"/>
      <c r="AC21" s="83"/>
      <c r="AD21" s="83" t="str">
        <f>_xlfn.CONCAT("'",V41,"'","!K10")</f>
        <v>'10U Coed'!K10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ca="1">IF(G21="","t",I21-G21)</f>
        <v>0</v>
      </c>
      <c r="C22" s="78">
        <f ca="1">G21-I21</f>
        <v>0</v>
      </c>
      <c r="D22" s="148" t="str">
        <f ca="1"/>
        <v>15:15 | 29 Jun</v>
      </c>
      <c r="E22" s="149" t="str" cm="1">
        <f t="array" aca="1" ref="E22" ca="1">IF(F22=INDIRECT(AD25),"DQ","")</f>
        <v/>
      </c>
      <c r="F22" s="111" t="str">
        <f ca="1"/>
        <v>Cubs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Soccer Excellence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'10U Coed'!$U$4:$U$17</v>
      </c>
      <c r="AB22" s="83"/>
      <c r="AC22" s="83"/>
      <c r="AD22" s="83" t="str">
        <f>_xlfn.CONCAT("'",V41,"'","!K11")</f>
        <v>'10U Coed'!K11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ca="1">IF(G22="","t",I22-G22)</f>
        <v>0</v>
      </c>
      <c r="C23" s="78">
        <f ca="1">G22-I22</f>
        <v>0</v>
      </c>
      <c r="D23" s="148" t="str">
        <f ca="1"/>
        <v>16:00 | 29 Jun</v>
      </c>
      <c r="E23" s="149" t="str" cm="1">
        <f t="array" aca="1" ref="E23" ca="1">IF(F23=INDIRECT(AD26),"DQ","")</f>
        <v/>
      </c>
      <c r="F23" s="110" t="str">
        <f ca="1"/>
        <v>Supersport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Leopards FC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_xlfn.CONCAT("'",V41,"'","!L5:L16")</f>
        <v>'10U Coed'!L5:L16</v>
      </c>
      <c r="AB23" s="83"/>
      <c r="AC23" s="83"/>
      <c r="AD23" s="83" t="str">
        <f>_xlfn.CONCAT("'",V41,"'","!K12")</f>
        <v>'10U Coed'!K12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ca="1">IF(G23="","t",I23-G23)</f>
        <v>0</v>
      </c>
      <c r="C24" s="78">
        <f ca="1">G23-I23</f>
        <v>0</v>
      </c>
      <c r="D24" s="148" t="str">
        <f ca="1"/>
        <v>16:45 | 29 Jun</v>
      </c>
      <c r="E24" s="149" t="str" cm="1">
        <f t="array" aca="1" ref="E24" ca="1">IF(F24=INDIRECT(AD27),"DQ","")</f>
        <v/>
      </c>
      <c r="F24" s="111" t="str">
        <f ca="1"/>
        <v xml:space="preserve">Lusaka Stars </v>
      </c>
      <c r="G24" s="101">
        <f ca="1"/>
        <v>0</v>
      </c>
      <c r="H24" s="102" t="s">
        <v>13</v>
      </c>
      <c r="I24" s="101">
        <f ca="1"/>
        <v>0</v>
      </c>
      <c r="J24" s="113" t="str">
        <f ca="1"/>
        <v>Billy Pro</v>
      </c>
      <c r="K24" s="149" t="str" cm="1">
        <f t="array" aca="1" ref="K24" ca="1">IF(J24=INDIRECT(AD27),"DQ","")</f>
        <v/>
      </c>
      <c r="L24" s="107" t="str">
        <f ca="1"/>
        <v>NOT PLAYED</v>
      </c>
      <c r="Y24" s="83"/>
      <c r="Z24" s="83"/>
      <c r="AA24" s="83"/>
      <c r="AB24" s="83"/>
      <c r="AC24" s="83"/>
      <c r="AD24" s="83" t="str">
        <f>_xlfn.CONCAT("'",V41,"'","!K13")</f>
        <v>'10U Coed'!K13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>
        <f ca="1">IF(G24="","t",I24-G24)</f>
        <v>0</v>
      </c>
      <c r="C25" s="78">
        <f ca="1">G24-I24</f>
        <v>0</v>
      </c>
      <c r="Y25" s="83"/>
      <c r="Z25" s="83"/>
      <c r="AA25" s="83"/>
      <c r="AB25" s="83"/>
      <c r="AC25" s="83"/>
      <c r="AD25" s="83" t="str">
        <f>_xlfn.CONCAT("'",V41,"'","!K14")</f>
        <v>'10U Coed'!K14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'10U Coed'!K15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'10U Coed'!K16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10 and Under Coed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t="str" cm="1">
        <f t="array" aca="1" ref="J30" ca="1">IFERROR(_xlfn._xlws.SORT(_xlfn._xlws.FILTER(INDIRECT(AA21),INDIRECT(AA22)&gt;0),4,-1),"TBA")</f>
        <v>TBA</v>
      </c>
      <c r="K30" s="114"/>
      <c r="L30" s="114"/>
      <c r="M30" s="120"/>
      <c r="O30" s="89" t="str" cm="1">
        <f t="array" aca="1" ref="O30:V33" ca="1">_xlfn._xlws.SORT(Y32:AF35,8,-1)</f>
        <v>Elite Stars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10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Leopards FC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>Supersport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>Elite Stars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 xml:space="preserve">Masterpiece 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Leopards FC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>Supersport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 xml:space="preserve">Masterpiece 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t="str" cm="1">
        <f t="array" aca="1" ref="O36:V39" ca="1">_xlfn._xlws.SORT(Y37:AF40,8,-1)</f>
        <v>Cubs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 t="str">
        <f ca="1"/>
        <v>Billy Pro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t="str" cm="1">
        <f t="array" aca="1" ref="Y37:AB40" ca="1">INDIRECT(AA17)</f>
        <v>Cubs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 t="str">
        <f ca="1"/>
        <v xml:space="preserve">Lusaka Stars 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 t="str">
        <f ca="1"/>
        <v>Billy Pro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ca="1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 t="str">
        <f ca="1"/>
        <v>Soccer Excellence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 t="str">
        <f ca="1"/>
        <v xml:space="preserve">Lusaka Stars 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ca="1">(3*AC39)+(1*AD39)+(0*AE39)</f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 t="str">
        <f ca="1"/>
        <v>Soccer Excellence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ca="1">(3*AC40)+(1*AD40)+(0*AE40)</f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193" t="s">
        <v>1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'10U Coed'!H18</v>
      </c>
      <c r="AI44" t="str">
        <f>_xlfn.CONCAT("'",V41,"'","!I18")</f>
        <v>'10U Coed'!I18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'10U Coed'!H19</v>
      </c>
      <c r="AI45" t="str">
        <f>_xlfn.CONCAT("'",V41,"'","!I19")</f>
        <v>'10U Coed'!I19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B8:AI8"/>
    <mergeCell ref="F9:F10"/>
    <mergeCell ref="AG10:AJ10"/>
  </mergeCells>
  <conditionalFormatting sqref="L13:L24">
    <cfRule type="cellIs" dxfId="14" priority="1" operator="equal">
      <formula>"UNDERWAY"</formula>
    </cfRule>
    <cfRule type="cellIs" dxfId="13" priority="2" operator="equal">
      <formula>"NOT PLAYED"</formula>
    </cfRule>
    <cfRule type="cellIs" dxfId="12" priority="3" operator="equal">
      <formula>"PLAYED"</formula>
    </cfRule>
  </conditionalFormatting>
  <dataValidations count="2">
    <dataValidation type="list" allowBlank="1" showInputMessage="1" showErrorMessage="1" sqref="A15:A25" xr:uid="{7767807C-9A05-4AF2-BA61-F121FF1C9F73}">
      <formula1>"UNDERWAY,DQ,NOT PLAYED"</formula1>
    </dataValidation>
    <dataValidation type="list" allowBlank="1" showInputMessage="1" showErrorMessage="1" sqref="G10:K10 H9:K9 V41" xr:uid="{9FD84548-1C54-4DD4-B42C-1FEB773EF746}">
      <formula1>$AG$15:$AG$20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43AB1-BBA1-49CB-BB36-971860940E4B}">
  <dimension ref="A1:AK100"/>
  <sheetViews>
    <sheetView showGridLines="0" topLeftCell="A8" zoomScale="160" zoomScaleNormal="160" workbookViewId="0">
      <selection activeCell="K18" sqref="K18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customWidth="1"/>
    <col min="25" max="25" width="14.5703125" style="78" hidden="1" customWidth="1"/>
    <col min="26" max="26" width="13.85546875" style="78" hidden="1" customWidth="1"/>
    <col min="27" max="27" width="13.140625" style="78" hidden="1" customWidth="1"/>
    <col min="28" max="37" width="0" style="78" hidden="1" customWidth="1"/>
    <col min="3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'12U Boys'!$F$5:$F$16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'12U Boys'!$G$5:$G$16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'12U Boys'!$I$5:$I$16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/>
      <c r="F12" s="116" t="s">
        <v>7</v>
      </c>
      <c r="G12" s="117"/>
      <c r="H12" s="117"/>
      <c r="I12" s="117"/>
      <c r="J12" s="115" t="s">
        <v>8</v>
      </c>
      <c r="K12" s="115"/>
      <c r="L12" s="131" t="s">
        <v>9</v>
      </c>
      <c r="Y12" s="83"/>
      <c r="Z12" s="83" t="s">
        <v>10</v>
      </c>
      <c r="AA12" s="83" t="str">
        <f>_xlfn.CONCAT("'",V41,"'!$H$5:$H$16")</f>
        <v>'12U Boys'!$H$5:$H$16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4" ca="1">INDIRECT(AA23)</f>
        <v>08:30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 xml:space="preserve">Elite Stars 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Baby Crocs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ca="1">IF(G13="","t",I13-G13)</f>
        <v>0</v>
      </c>
      <c r="C14" s="78">
        <f ca="1">G13-I13</f>
        <v>0</v>
      </c>
      <c r="D14" s="148" t="str">
        <f ca="1"/>
        <v>09:15 | 29 Jun</v>
      </c>
      <c r="E14" s="149" t="str" cm="1">
        <f t="array" aca="1" ref="E14" ca="1">IF(F14=INDIRECT(AD17),"DQ","")</f>
        <v/>
      </c>
      <c r="F14" s="111" t="str">
        <f ca="1"/>
        <v xml:space="preserve">Soccer Excellence 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>Mandevu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ca="1">IF(G14="","t",I14-G14)</f>
        <v>0</v>
      </c>
      <c r="C15" s="78">
        <f ca="1">G14-I14</f>
        <v>0</v>
      </c>
      <c r="D15" s="148" t="str">
        <f ca="1"/>
        <v>10:00 | 29 Jun</v>
      </c>
      <c r="E15" s="149" t="str" cm="1">
        <f t="array" aca="1" ref="E15" ca="1">IF(F15=INDIRECT(AD18),"DQ","")</f>
        <v/>
      </c>
      <c r="F15" s="110" t="str">
        <f ca="1"/>
        <v xml:space="preserve">Cubs 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 xml:space="preserve">Masterpiece 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ca="1">IF(G15="","t",I15-G15)</f>
        <v>0</v>
      </c>
      <c r="C16" s="78">
        <f ca="1">G15-I15</f>
        <v>0</v>
      </c>
      <c r="D16" s="148" t="str">
        <f ca="1"/>
        <v>10:45 | 29 Jun</v>
      </c>
      <c r="E16" s="149" t="str" cm="1">
        <f t="array" aca="1" ref="E16" ca="1">IF(F16=INDIRECT(AD19),"DQ","")</f>
        <v/>
      </c>
      <c r="F16" s="111" t="str">
        <f ca="1"/>
        <v>Billy Pro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Lusaka Stars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3" t="str">
        <f>_xlfn.CONCAT("'",V41,"'","!G26:J29")</f>
        <v>'12U Boys'!G26:J29</v>
      </c>
      <c r="AB16" s="83"/>
      <c r="AC16" s="83"/>
      <c r="AD16" s="83" t="str">
        <f>_xlfn.CONCAT("'",V41,"'","!K5")</f>
        <v>'12U Boys'!K5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ca="1">IF(G16="","t",I16-G16)</f>
        <v>0</v>
      </c>
      <c r="C17" s="78">
        <f ca="1">G16-I16</f>
        <v>0</v>
      </c>
      <c r="D17" s="148" t="str">
        <f ca="1"/>
        <v>11:30 | 29 Jun</v>
      </c>
      <c r="E17" s="149" t="str" cm="1">
        <f t="array" aca="1" ref="E17" ca="1">IF(F17=INDIRECT(AD20),"DQ","")</f>
        <v/>
      </c>
      <c r="F17" s="110" t="str">
        <f ca="1"/>
        <v>Baby Crocs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 xml:space="preserve">Cubs 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'12U Boys'!G30:J33</v>
      </c>
      <c r="AB17" s="83"/>
      <c r="AC17" s="83"/>
      <c r="AD17" s="83" t="str">
        <f>_xlfn.CONCAT("'",V41,"'","!K6")</f>
        <v>'12U Boys'!K6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ca="1">IF(G17="","t",I17-G17)</f>
        <v>0</v>
      </c>
      <c r="C18" s="78">
        <f ca="1">G17-I17</f>
        <v>0</v>
      </c>
      <c r="D18" s="148" t="str">
        <f ca="1"/>
        <v>12:15 | 29 Jun</v>
      </c>
      <c r="E18" s="149" t="str" cm="1">
        <f t="array" aca="1" ref="E18" ca="1">IF(F18=INDIRECT(AD21),"DQ","")</f>
        <v/>
      </c>
      <c r="F18" s="111" t="str">
        <f ca="1"/>
        <v>Mandevu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Billy Pro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'12U Boys'!A5:A16</v>
      </c>
      <c r="AB18" s="83"/>
      <c r="AC18" s="83"/>
      <c r="AD18" s="83" t="str">
        <f>_xlfn.CONCAT("'",V41,"'","!K7")</f>
        <v>'12U Boys'!K7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ca="1">IF(G18="","t",I18-G18)</f>
        <v>0</v>
      </c>
      <c r="C19" s="78">
        <f ca="1">G18-I18</f>
        <v>0</v>
      </c>
      <c r="D19" s="148" t="str">
        <f ca="1"/>
        <v>13:00 | 29 Jun</v>
      </c>
      <c r="E19" s="149" t="str" cm="1">
        <f t="array" aca="1" ref="E19" ca="1">IF(F19=INDIRECT(AD22),"DQ","")</f>
        <v/>
      </c>
      <c r="F19" s="110" t="str">
        <f ca="1"/>
        <v xml:space="preserve">Masterpiece 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 xml:space="preserve">Elite Stars 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'12U Boys'!$M$4:$p$17</v>
      </c>
      <c r="AB19" s="83"/>
      <c r="AC19" s="83"/>
      <c r="AD19" s="83" t="str">
        <f>_xlfn.CONCAT("'",V41,"'","!K8")</f>
        <v>'12U Boys'!K8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ca="1">IF(G19="","t",I19-G19)</f>
        <v>0</v>
      </c>
      <c r="C20" s="78">
        <f ca="1">G19-I19</f>
        <v>0</v>
      </c>
      <c r="D20" s="148" t="str">
        <f ca="1"/>
        <v>13:45 | 29 Jun</v>
      </c>
      <c r="E20" s="149" t="str" cm="1">
        <f t="array" aca="1" ref="E20" ca="1">IF(F20=INDIRECT(AD23),"DQ","")</f>
        <v/>
      </c>
      <c r="F20" s="111" t="str">
        <f ca="1"/>
        <v xml:space="preserve">Lusaka Stars 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 xml:space="preserve">Soccer Excellence 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'12U Boys'!$p$4:$p$17</v>
      </c>
      <c r="AB20" s="83"/>
      <c r="AC20" s="83"/>
      <c r="AD20" s="83" t="str">
        <f>_xlfn.CONCAT("'",V41,"'","!K9")</f>
        <v>'12U Boys'!K9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ca="1">IF(G20="","t",I20-G20)</f>
        <v>0</v>
      </c>
      <c r="C21" s="78">
        <f ca="1">G20-I20</f>
        <v>0</v>
      </c>
      <c r="D21" s="148" t="str">
        <f ca="1"/>
        <v>14:30 | 29 Jun</v>
      </c>
      <c r="E21" s="149" t="str" cm="1">
        <f t="array" aca="1" ref="E21" ca="1">IF(F21=INDIRECT(AD24),"DQ","")</f>
        <v/>
      </c>
      <c r="F21" s="110" t="str">
        <f ca="1"/>
        <v xml:space="preserve">Elite Stars 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 xml:space="preserve">Cubs 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'12U Boys'!$R$4:$U$17</v>
      </c>
      <c r="AB21" s="83"/>
      <c r="AC21" s="83"/>
      <c r="AD21" s="83" t="str">
        <f>_xlfn.CONCAT("'",V41,"'","!K10")</f>
        <v>'12U Boys'!K10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ca="1">IF(G21="","t",I21-G21)</f>
        <v>0</v>
      </c>
      <c r="C22" s="78">
        <f ca="1">G21-I21</f>
        <v>0</v>
      </c>
      <c r="D22" s="148" t="str">
        <f ca="1"/>
        <v>15:15 | 29 Jun</v>
      </c>
      <c r="E22" s="149" t="str" cm="1">
        <f t="array" aca="1" ref="E22" ca="1">IF(F22=INDIRECT(AD25),"DQ","")</f>
        <v/>
      </c>
      <c r="F22" s="111" t="str">
        <f ca="1"/>
        <v xml:space="preserve">Soccer Excellence 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Billy Pro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'12U Boys'!$U$4:$U$17</v>
      </c>
      <c r="AB22" s="83"/>
      <c r="AC22" s="83"/>
      <c r="AD22" s="83" t="str">
        <f>_xlfn.CONCAT("'",V41,"'","!K11")</f>
        <v>'12U Boys'!K11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ca="1">IF(G22="","t",I22-G22)</f>
        <v>0</v>
      </c>
      <c r="C23" s="78">
        <f ca="1">G22-I22</f>
        <v>0</v>
      </c>
      <c r="D23" s="148" t="str">
        <f ca="1"/>
        <v>16:00 | 29 Jun</v>
      </c>
      <c r="E23" s="149" t="str" cm="1">
        <f t="array" aca="1" ref="E23" ca="1">IF(F23=INDIRECT(AD26),"DQ","")</f>
        <v/>
      </c>
      <c r="F23" s="110" t="str">
        <f ca="1"/>
        <v xml:space="preserve">Masterpiece 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Baby Crocs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_xlfn.CONCAT("'",V41,"'","!L5:L16")</f>
        <v>'12U Boys'!L5:L16</v>
      </c>
      <c r="AB23" s="83"/>
      <c r="AC23" s="83"/>
      <c r="AD23" s="83" t="str">
        <f>_xlfn.CONCAT("'",V41,"'","!K12")</f>
        <v>'12U Boys'!K12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ca="1">IF(G23="","t",I23-G23)</f>
        <v>0</v>
      </c>
      <c r="C24" s="78">
        <f ca="1">G23-I23</f>
        <v>0</v>
      </c>
      <c r="D24" s="148" t="str">
        <f ca="1"/>
        <v>16:45 | 29 Jun</v>
      </c>
      <c r="E24" s="149" t="str" cm="1">
        <f t="array" aca="1" ref="E24" ca="1">IF(F24=INDIRECT(AD27),"DQ","")</f>
        <v/>
      </c>
      <c r="F24" s="111" t="str">
        <f ca="1"/>
        <v xml:space="preserve">Lusaka Stars </v>
      </c>
      <c r="G24" s="101">
        <f ca="1"/>
        <v>0</v>
      </c>
      <c r="H24" s="102" t="s">
        <v>13</v>
      </c>
      <c r="I24" s="101">
        <f ca="1"/>
        <v>0</v>
      </c>
      <c r="J24" s="113" t="str">
        <f ca="1"/>
        <v>Mandevu</v>
      </c>
      <c r="K24" s="149" t="str" cm="1">
        <f t="array" aca="1" ref="K24" ca="1">IF(J24=INDIRECT(AD27),"DQ","")</f>
        <v/>
      </c>
      <c r="L24" s="107" t="str">
        <f ca="1"/>
        <v>NOT PLAYED</v>
      </c>
      <c r="Y24" s="83"/>
      <c r="Z24" s="83"/>
      <c r="AA24" s="83"/>
      <c r="AB24" s="83"/>
      <c r="AC24" s="83"/>
      <c r="AD24" s="83" t="str">
        <f>_xlfn.CONCAT("'",V41,"'","!K13")</f>
        <v>'12U Boys'!K13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>
        <f ca="1">IF(G24="","t",I24-G24)</f>
        <v>0</v>
      </c>
      <c r="C25" s="78">
        <f ca="1">G24-I24</f>
        <v>0</v>
      </c>
      <c r="Y25" s="83"/>
      <c r="Z25" s="83"/>
      <c r="AA25" s="83"/>
      <c r="AB25" s="83"/>
      <c r="AC25" s="83"/>
      <c r="AD25" s="83" t="str">
        <f>_xlfn.CONCAT("'",V41,"'","!K14")</f>
        <v>'12U Boys'!K14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'12U Boys'!K15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'12U Boys'!K16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12 and Under Boys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t="str" cm="1">
        <f t="array" aca="1" ref="J30" ca="1">IFERROR(_xlfn._xlws.SORT(_xlfn._xlws.FILTER(INDIRECT(AA21),INDIRECT(AA22)&gt;0),4,-1),"TBA")</f>
        <v>TBA</v>
      </c>
      <c r="K30" s="114"/>
      <c r="L30" s="114"/>
      <c r="M30" s="120"/>
      <c r="O30" s="89" t="str" cm="1">
        <f t="array" aca="1" ref="O30:V33" ca="1">_xlfn._xlws.SORT(Y32:AF35,8,-1)</f>
        <v xml:space="preserve">Elite Stars 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12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Baby Crocs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 xml:space="preserve">Masterpiece 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 xml:space="preserve">Elite Stars 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 xml:space="preserve">Cubs 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Baby Crocs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 xml:space="preserve">Masterpiece 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 xml:space="preserve">Cubs 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t="str" cm="1">
        <f t="array" aca="1" ref="O36:V39" ca="1">_xlfn._xlws.SORT(Y37:AF40,8,-1)</f>
        <v xml:space="preserve">Soccer Excellence 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 t="str">
        <f ca="1"/>
        <v>Mandevu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t="str" cm="1">
        <f t="array" aca="1" ref="Y37:AB40" ca="1">INDIRECT(AA17)</f>
        <v xml:space="preserve">Soccer Excellence 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 t="str">
        <f ca="1"/>
        <v xml:space="preserve">Lusaka Stars 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 t="str">
        <f ca="1"/>
        <v>Mandevu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ca="1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 t="str">
        <f ca="1"/>
        <v>Billy Pro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 t="str">
        <f ca="1"/>
        <v xml:space="preserve">Lusaka Stars 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ca="1">(3*AC39)+(1*AD39)+(0*AE39)</f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 t="str">
        <f ca="1"/>
        <v>Billy Pro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ca="1">(3*AC40)+(1*AD40)+(0*AE40)</f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118" t="s">
        <v>19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'12U Boys'!H18</v>
      </c>
      <c r="AI44" t="str">
        <f>_xlfn.CONCAT("'",V41,"'","!I18")</f>
        <v>'12U Boys'!I18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'12U Boys'!H19</v>
      </c>
      <c r="AI45" t="str">
        <f>_xlfn.CONCAT("'",V41,"'","!I19")</f>
        <v>'12U Boys'!I19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B8:AI8"/>
    <mergeCell ref="F9:F10"/>
    <mergeCell ref="AG10:AJ10"/>
  </mergeCells>
  <conditionalFormatting sqref="L13:L24">
    <cfRule type="cellIs" dxfId="11" priority="1" operator="equal">
      <formula>"UNDERWAY"</formula>
    </cfRule>
    <cfRule type="cellIs" dxfId="10" priority="2" operator="equal">
      <formula>"NOT PLAYED"</formula>
    </cfRule>
    <cfRule type="cellIs" dxfId="9" priority="3" operator="equal">
      <formula>"PLAYED"</formula>
    </cfRule>
  </conditionalFormatting>
  <dataValidations count="2">
    <dataValidation type="list" allowBlank="1" showInputMessage="1" showErrorMessage="1" sqref="G10:K10 H9:K9 V41" xr:uid="{9108A185-3B54-4233-8750-DA461E6B5CDE}">
      <formula1>$AG$15:$AG$20</formula1>
    </dataValidation>
    <dataValidation type="list" allowBlank="1" showInputMessage="1" showErrorMessage="1" sqref="A15:A25" xr:uid="{7EB21090-B251-41BE-815C-480744CA9414}">
      <formula1>"UNDERWAY,DQ,NOT PLAYED"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10F47-1A09-4F3A-AC57-3C057E2742E0}">
  <dimension ref="A1:AK100"/>
  <sheetViews>
    <sheetView showGridLines="0" topLeftCell="A8" zoomScale="160" zoomScaleNormal="160" workbookViewId="0">
      <selection activeCell="K18" sqref="K18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customWidth="1"/>
    <col min="25" max="25" width="14.5703125" style="78" hidden="1" customWidth="1"/>
    <col min="26" max="26" width="13.85546875" style="78" hidden="1" customWidth="1"/>
    <col min="27" max="27" width="13.140625" style="78" hidden="1" customWidth="1"/>
    <col min="2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'12U Girls'!$F$5:$F$16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'12U Girls'!$G$5:$G$16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'12U Girls'!$I$5:$I$16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/>
      <c r="F12" s="116" t="s">
        <v>7</v>
      </c>
      <c r="G12" s="117"/>
      <c r="H12" s="117"/>
      <c r="I12" s="117"/>
      <c r="J12" s="115" t="s">
        <v>8</v>
      </c>
      <c r="K12" s="115"/>
      <c r="L12" s="131" t="s">
        <v>9</v>
      </c>
      <c r="Y12" s="83"/>
      <c r="Z12" s="83" t="s">
        <v>10</v>
      </c>
      <c r="AA12" s="83" t="str">
        <f>_xlfn.CONCAT("'",V41,"'!$H$5:$H$16")</f>
        <v>'12U Girls'!$H$5:$H$16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3" ca="1">INDIRECT(AA23)</f>
        <v>08:30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 xml:space="preserve">Elite Stars 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Black Stars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ca="1">IF(G13="","t",I13-G13)</f>
        <v>0</v>
      </c>
      <c r="C14" s="78">
        <f ca="1">G13-I13</f>
        <v>0</v>
      </c>
      <c r="D14" s="148" t="str">
        <f ca="1"/>
        <v>09:15 | 29 Jun</v>
      </c>
      <c r="E14" s="149" t="str" cm="1">
        <f t="array" aca="1" ref="E14" ca="1">IF(F14=INDIRECT(AD17),"DQ","")</f>
        <v/>
      </c>
      <c r="F14" s="111" t="str">
        <f ca="1"/>
        <v>Lusaka Stars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>Shamuel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ca="1">IF(G14="","t",I14-G14)</f>
        <v>0</v>
      </c>
      <c r="C15" s="78">
        <f ca="1">G14-I14</f>
        <v>0</v>
      </c>
      <c r="D15" s="148" t="str">
        <f ca="1"/>
        <v>10:00 | 29 Jun</v>
      </c>
      <c r="E15" s="149" t="str" cm="1">
        <f t="array" aca="1" ref="E15" ca="1">IF(F15=INDIRECT(AD18),"DQ","")</f>
        <v/>
      </c>
      <c r="F15" s="110" t="str">
        <f ca="1"/>
        <v>tbd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>Elite Starts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ca="1">IF(G15="","t",I15-G15)</f>
        <v>0</v>
      </c>
      <c r="C16" s="78">
        <f ca="1">G15-I15</f>
        <v>0</v>
      </c>
      <c r="D16" s="148" t="str">
        <f ca="1"/>
        <v>10:45 | 29 Jun</v>
      </c>
      <c r="E16" s="149" t="str" cm="1">
        <f t="array" aca="1" ref="E16" ca="1">IF(F16=INDIRECT(AD19),"DQ","")</f>
        <v/>
      </c>
      <c r="F16" s="111" t="str">
        <f ca="1"/>
        <v>Shamuel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Elite Stars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3" t="str">
        <f>_xlfn.CONCAT("'",V41,"'","!G26:J29")</f>
        <v>'12U Girls'!G26:J29</v>
      </c>
      <c r="AB16" s="83"/>
      <c r="AC16" s="83"/>
      <c r="AD16" s="83" t="str">
        <f>_xlfn.CONCAT("'",V41,"'","!K5")</f>
        <v>'12U Girls'!K5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ca="1">IF(G16="","t",I16-G16)</f>
        <v>0</v>
      </c>
      <c r="C17" s="78">
        <f ca="1">G16-I16</f>
        <v>0</v>
      </c>
      <c r="D17" s="148" t="str">
        <f ca="1"/>
        <v>11:30 | 29 Jun</v>
      </c>
      <c r="E17" s="149" t="str" cm="1">
        <f t="array" aca="1" ref="E17" ca="1">IF(F17=INDIRECT(AD20),"DQ","")</f>
        <v/>
      </c>
      <c r="F17" s="110" t="str">
        <f ca="1"/>
        <v>Black Stars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>Lusaka Stars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'12U Girls'!G30:J33</v>
      </c>
      <c r="AB17" s="83"/>
      <c r="AC17" s="83"/>
      <c r="AD17" s="83" t="str">
        <f>_xlfn.CONCAT("'",V41,"'","!K6")</f>
        <v>'12U Girls'!K6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ca="1">IF(G17="","t",I17-G17)</f>
        <v>0</v>
      </c>
      <c r="C18" s="78">
        <f ca="1">G17-I17</f>
        <v>0</v>
      </c>
      <c r="D18" s="148" t="str">
        <f ca="1"/>
        <v>12:15 | 29 Jun</v>
      </c>
      <c r="E18" s="149" t="str" cm="1">
        <f t="array" aca="1" ref="E18" ca="1">IF(F18=INDIRECT(AD21),"DQ","")</f>
        <v/>
      </c>
      <c r="F18" s="111" t="str">
        <f ca="1"/>
        <v>tbd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tbd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'12U Girls'!A5:A16</v>
      </c>
      <c r="AB18" s="83"/>
      <c r="AC18" s="83"/>
      <c r="AD18" s="83" t="str">
        <f>_xlfn.CONCAT("'",V41,"'","!K7")</f>
        <v>'12U Girls'!K7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ca="1">IF(G18="","t",I18-G18)</f>
        <v>0</v>
      </c>
      <c r="C19" s="78">
        <f ca="1">G18-I18</f>
        <v>0</v>
      </c>
      <c r="D19" s="148" t="str">
        <f ca="1"/>
        <v>13:00 | 29 Jun</v>
      </c>
      <c r="E19" s="149" t="str" cm="1">
        <f t="array" aca="1" ref="E19" ca="1">IF(F19=INDIRECT(AD22),"DQ","")</f>
        <v/>
      </c>
      <c r="F19" s="110" t="str">
        <f ca="1"/>
        <v xml:space="preserve">Elite Stars 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>Lusaka Stars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'12U Girls'!$M$4:$p$17</v>
      </c>
      <c r="AB19" s="83"/>
      <c r="AC19" s="83"/>
      <c r="AD19" s="83" t="str">
        <f>_xlfn.CONCAT("'",V41,"'","!K8")</f>
        <v>'12U Girls'!K8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ca="1">IF(G19="","t",I19-G19)</f>
        <v>0</v>
      </c>
      <c r="C20" s="78">
        <f ca="1">G19-I19</f>
        <v>0</v>
      </c>
      <c r="D20" s="148" t="str">
        <f ca="1"/>
        <v>13:45 | 29 Jun</v>
      </c>
      <c r="E20" s="149" t="str" cm="1">
        <f t="array" aca="1" ref="E20" ca="1">IF(F20=INDIRECT(AD23),"DQ","")</f>
        <v/>
      </c>
      <c r="F20" s="111" t="str">
        <f ca="1"/>
        <v>Shamuel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>Black Stars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'12U Girls'!$p$4:$p$17</v>
      </c>
      <c r="AB20" s="83"/>
      <c r="AC20" s="83"/>
      <c r="AD20" s="83" t="str">
        <f>_xlfn.CONCAT("'",V41,"'","!K9")</f>
        <v>'12U Girls'!K9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ca="1">IF(G20="","t",I20-G20)</f>
        <v>0</v>
      </c>
      <c r="C21" s="78">
        <f ca="1">G20-I20</f>
        <v>0</v>
      </c>
      <c r="D21" s="148" t="str">
        <f ca="1"/>
        <v>14:30 | 29 Jun</v>
      </c>
      <c r="E21" s="149" t="str" cm="1">
        <f t="array" aca="1" ref="E21" ca="1">IF(F21=INDIRECT(AD24),"DQ","")</f>
        <v/>
      </c>
      <c r="F21" s="110" t="str">
        <f ca="1"/>
        <v xml:space="preserve">Elite Stars 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>tbd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'12U Girls'!$R$4:$U$17</v>
      </c>
      <c r="AB21" s="83"/>
      <c r="AC21" s="83"/>
      <c r="AD21" s="83" t="str">
        <f>_xlfn.CONCAT("'",V41,"'","!K10")</f>
        <v>'12U Girls'!K10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ca="1">IF(G21="","t",I21-G21)</f>
        <v>0</v>
      </c>
      <c r="C22" s="78">
        <f ca="1">G21-I21</f>
        <v>0</v>
      </c>
      <c r="D22" s="148" t="str">
        <f ca="1"/>
        <v>15:15 | 29 Jun</v>
      </c>
      <c r="E22" s="149" t="str" cm="1">
        <f t="array" aca="1" ref="E22" ca="1">IF(F22=INDIRECT(AD25),"DQ","")</f>
        <v/>
      </c>
      <c r="F22" s="111" t="str">
        <f ca="1"/>
        <v xml:space="preserve">Elite Stars 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tbd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'12U Girls'!$U$4:$U$17</v>
      </c>
      <c r="AB22" s="83"/>
      <c r="AC22" s="83"/>
      <c r="AD22" s="83" t="str">
        <f>_xlfn.CONCAT("'",V41,"'","!K11")</f>
        <v>'12U Girls'!K11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ca="1">IF(G22="","t",I22-G22)</f>
        <v>0</v>
      </c>
      <c r="C23" s="78">
        <f ca="1">G22-I22</f>
        <v>0</v>
      </c>
      <c r="D23" s="148" t="str">
        <f ca="1"/>
        <v>16:00 | 29 Jun</v>
      </c>
      <c r="E23" s="149" t="str" cm="1">
        <f t="array" aca="1" ref="E23" ca="1">IF(F23=INDIRECT(AD26),"DQ","")</f>
        <v/>
      </c>
      <c r="F23" s="110" t="str">
        <f ca="1"/>
        <v xml:space="preserve">Elite Stars 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tbd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_xlfn.CONCAT("'",V41,"'","!L5:L15")</f>
        <v>'12U Girls'!L5:L15</v>
      </c>
      <c r="AB23" s="83"/>
      <c r="AC23" s="83"/>
      <c r="AD23" s="83" t="str">
        <f>_xlfn.CONCAT("'",V41,"'","!K12")</f>
        <v>'12U Girls'!K12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ca="1">IF(G23="","t",I23-G23)</f>
        <v>0</v>
      </c>
      <c r="C24" s="78">
        <f ca="1">G23-I23</f>
        <v>0</v>
      </c>
      <c r="D24" s="148"/>
      <c r="E24" s="149" t="str" cm="1">
        <f t="array" aca="1" ref="E24" ca="1">IF(F24=INDIRECT(AD27),"DQ","")</f>
        <v/>
      </c>
      <c r="F24" s="111" t="str">
        <f ca="1"/>
        <v xml:space="preserve">  </v>
      </c>
      <c r="G24" s="101" t="str">
        <f ca="1"/>
        <v xml:space="preserve">  </v>
      </c>
      <c r="H24" s="102"/>
      <c r="I24" s="101" t="str">
        <f ca="1"/>
        <v xml:space="preserve">  </v>
      </c>
      <c r="J24" s="113" t="str">
        <f ca="1"/>
        <v xml:space="preserve">  </v>
      </c>
      <c r="K24" s="149" t="str" cm="1">
        <f t="array" aca="1" ref="K24" ca="1">IF(J24=INDIRECT(AD27),"DQ","")</f>
        <v/>
      </c>
      <c r="L24" s="107" t="str">
        <f ca="1"/>
        <v xml:space="preserve">      </v>
      </c>
      <c r="Y24" s="83"/>
      <c r="Z24" s="83"/>
      <c r="AA24" s="83"/>
      <c r="AB24" s="83"/>
      <c r="AC24" s="83"/>
      <c r="AD24" s="83" t="str">
        <f>_xlfn.CONCAT("'",V41,"'","!K13")</f>
        <v>'12U Girls'!K13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 t="e">
        <f ca="1">IF(G24="","t",I24-G24)</f>
        <v>#VALUE!</v>
      </c>
      <c r="C25" s="78" t="e">
        <f ca="1">G24-I24</f>
        <v>#VALUE!</v>
      </c>
      <c r="Y25" s="83"/>
      <c r="Z25" s="83"/>
      <c r="AA25" s="83"/>
      <c r="AB25" s="83"/>
      <c r="AC25" s="83"/>
      <c r="AD25" s="83" t="str">
        <f>_xlfn.CONCAT("'",V41,"'","!K14")</f>
        <v>'12U Girls'!K14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'12U Girls'!K15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'12U Girls'!K16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12 and Under Girls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t="str" cm="1">
        <f t="array" aca="1" ref="J30" ca="1">IFERROR(_xlfn._xlws.SORT(_xlfn._xlws.FILTER(INDIRECT(AA21),INDIRECT(AA22)&gt;0),4,-1),"TBA")</f>
        <v>TBA</v>
      </c>
      <c r="K30" s="114"/>
      <c r="L30" s="114"/>
      <c r="M30" s="120"/>
      <c r="O30" s="89" t="str" cm="1">
        <f t="array" aca="1" ref="O30:V33" ca="1">_xlfn._xlws.SORT(Y32:AF35,8,-1)</f>
        <v xml:space="preserve">Elite Stars 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12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Black Stars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>Shamuel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 xml:space="preserve">Elite Stars 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>Lusaka Stars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Black Stars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>Shamuel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>Lusaka Stars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cm="1">
        <f t="array" aca="1" ref="O36:V39" ca="1">_xlfn._xlws.SORT(Y37:AF40,8,-1)</f>
        <v>0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>
        <f ca="1"/>
        <v>0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cm="1">
        <f t="array" aca="1" ref="Y37:AB40" ca="1">INDIRECT(AA17)</f>
        <v>0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>
        <f ca="1"/>
        <v>0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>
        <f ca="1"/>
        <v>0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ca="1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>
        <f ca="1"/>
        <v>0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>
        <f ca="1"/>
        <v>0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ca="1">(3*AC39)+(1*AD39)+(0*AE39)</f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>
        <f ca="1"/>
        <v>0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ca="1">(3*AC40)+(1*AD40)+(0*AE40)</f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118" t="s">
        <v>20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'12U Girls'!H18</v>
      </c>
      <c r="AI44" t="str">
        <f>_xlfn.CONCAT("'",V41,"'","!I18")</f>
        <v>'12U Girls'!I18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'12U Girls'!H19</v>
      </c>
      <c r="AI45" t="str">
        <f>_xlfn.CONCAT("'",V41,"'","!I19")</f>
        <v>'12U Girls'!I19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B8:AI8"/>
    <mergeCell ref="F9:F10"/>
    <mergeCell ref="AG10:AJ10"/>
  </mergeCells>
  <conditionalFormatting sqref="L13:L24">
    <cfRule type="cellIs" dxfId="8" priority="1" operator="equal">
      <formula>"UNDERWAY"</formula>
    </cfRule>
    <cfRule type="cellIs" dxfId="7" priority="2" operator="equal">
      <formula>"NOT PLAYED"</formula>
    </cfRule>
    <cfRule type="cellIs" dxfId="6" priority="3" operator="equal">
      <formula>"PLAYED"</formula>
    </cfRule>
  </conditionalFormatting>
  <dataValidations count="2">
    <dataValidation type="list" allowBlank="1" showInputMessage="1" showErrorMessage="1" sqref="A15:A25" xr:uid="{02B640E4-0C1E-41E8-A812-F24C8D2533F0}">
      <formula1>"UNDERWAY,DQ,NOT PLAYED"</formula1>
    </dataValidation>
    <dataValidation type="list" allowBlank="1" showInputMessage="1" showErrorMessage="1" sqref="G10:K10 H9:K9 V41" xr:uid="{E8DCB800-CB45-4AF4-AE3F-AAF8187FB32B}">
      <formula1>$AG$15:$AG$20</formula1>
    </dataValidation>
  </dataValidation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CAA7A-9279-4C91-A558-C44152644B7D}">
  <dimension ref="A1:AK100"/>
  <sheetViews>
    <sheetView showGridLines="0" topLeftCell="A8" zoomScale="160" zoomScaleNormal="160" workbookViewId="0">
      <selection activeCell="K18" sqref="K18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bestFit="1" customWidth="1"/>
    <col min="25" max="25" width="14.5703125" style="78" hidden="1" bestFit="1" customWidth="1"/>
    <col min="26" max="26" width="13.85546875" style="78" hidden="1" bestFit="1" customWidth="1"/>
    <col min="27" max="27" width="13.140625" style="78" hidden="1" bestFit="1" customWidth="1"/>
    <col min="28" max="37" width="0" style="78" hidden="1" customWidth="1"/>
    <col min="3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'15U Boys'!$F$5:$F$16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'15U Boys'!$G$5:$G$16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'15U Boys'!$I$5:$I$16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/>
      <c r="F12" s="116" t="s">
        <v>7</v>
      </c>
      <c r="G12" s="117"/>
      <c r="H12" s="117"/>
      <c r="I12" s="117"/>
      <c r="J12" s="115" t="s">
        <v>8</v>
      </c>
      <c r="K12" s="115"/>
      <c r="L12" s="131" t="s">
        <v>9</v>
      </c>
      <c r="Y12" s="83"/>
      <c r="Z12" s="83" t="s">
        <v>10</v>
      </c>
      <c r="AA12" s="83" t="str">
        <f>_xlfn.CONCAT("'",V41,"'!$H$5:$H$16")</f>
        <v>'15U Boys'!$H$5:$H$16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4" ca="1">INDIRECT(AA23)</f>
        <v>09:00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>Elite Stars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Cubs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ca="1">IF(G13="","t",I13-G13)</f>
        <v>0</v>
      </c>
      <c r="C14" s="78">
        <f ca="1">G13-I13</f>
        <v>0</v>
      </c>
      <c r="D14" s="148" t="str">
        <f ca="1"/>
        <v>10:00 | 29 Jun</v>
      </c>
      <c r="E14" s="149" t="str" cm="1">
        <f t="array" aca="1" ref="E14" ca="1">IF(F14=INDIRECT(AD17),"DQ","")</f>
        <v/>
      </c>
      <c r="F14" s="111" t="str">
        <f ca="1"/>
        <v>Shamuel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 xml:space="preserve">Mandevu 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ca="1">IF(G14="","t",I14-G14)</f>
        <v>0</v>
      </c>
      <c r="C15" s="78">
        <f ca="1">G14-I14</f>
        <v>0</v>
      </c>
      <c r="D15" s="148" t="str">
        <f ca="1"/>
        <v>11:00 | 29 Jun</v>
      </c>
      <c r="E15" s="149" t="str" cm="1">
        <f t="array" aca="1" ref="E15" ca="1">IF(F15=INDIRECT(AD18),"DQ","")</f>
        <v/>
      </c>
      <c r="F15" s="110" t="str">
        <f ca="1"/>
        <v xml:space="preserve">Junior Crocs 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>Billy Pro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ca="1">IF(G15="","t",I15-G15)</f>
        <v>0</v>
      </c>
      <c r="C16" s="78">
        <f ca="1">G15-I15</f>
        <v>0</v>
      </c>
      <c r="D16" s="148" t="str">
        <f ca="1"/>
        <v>12:00 | 29 Jun</v>
      </c>
      <c r="E16" s="149" t="str" cm="1">
        <f t="array" aca="1" ref="E16" ca="1">IF(F16=INDIRECT(AD19),"DQ","")</f>
        <v/>
      </c>
      <c r="F16" s="111" t="str">
        <f ca="1"/>
        <v>Soccer Excellence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Lusaka Stars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3" t="str">
        <f>_xlfn.CONCAT("'",V41,"'","!G26:J29")</f>
        <v>'15U Boys'!G26:J29</v>
      </c>
      <c r="AB16" s="83"/>
      <c r="AC16" s="83"/>
      <c r="AD16" s="83" t="str">
        <f>_xlfn.CONCAT("'",V41,"'","!K5")</f>
        <v>'15U Boys'!K5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ca="1">IF(G16="","t",I16-G16)</f>
        <v>0</v>
      </c>
      <c r="C17" s="78">
        <f ca="1">G16-I16</f>
        <v>0</v>
      </c>
      <c r="D17" s="148" t="str">
        <f ca="1"/>
        <v>13:00 | 29 Jun</v>
      </c>
      <c r="E17" s="149" t="str" cm="1">
        <f t="array" aca="1" ref="E17" ca="1">IF(F17=INDIRECT(AD20),"DQ","")</f>
        <v/>
      </c>
      <c r="F17" s="110" t="str">
        <f ca="1"/>
        <v>Cubs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 xml:space="preserve">Junior Crocs 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'15U Boys'!G30:J33</v>
      </c>
      <c r="AB17" s="83"/>
      <c r="AC17" s="83"/>
      <c r="AD17" s="83" t="str">
        <f>_xlfn.CONCAT("'",V41,"'","!K6")</f>
        <v>'15U Boys'!K6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ca="1">IF(G17="","t",I17-G17)</f>
        <v>0</v>
      </c>
      <c r="C18" s="78">
        <f ca="1">G17-I17</f>
        <v>0</v>
      </c>
      <c r="D18" s="148" t="str">
        <f ca="1"/>
        <v>14:00 | 29 Jun</v>
      </c>
      <c r="E18" s="149" t="str" cm="1">
        <f t="array" aca="1" ref="E18" ca="1">IF(F18=INDIRECT(AD21),"DQ","")</f>
        <v/>
      </c>
      <c r="F18" s="111" t="str">
        <f ca="1"/>
        <v xml:space="preserve">Mandevu 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Soccer Excellence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'15U Boys'!A5:A16</v>
      </c>
      <c r="AB18" s="83"/>
      <c r="AC18" s="83"/>
      <c r="AD18" s="83" t="str">
        <f>_xlfn.CONCAT("'",V41,"'","!K7")</f>
        <v>'15U Boys'!K7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ca="1">IF(G18="","t",I18-G18)</f>
        <v>0</v>
      </c>
      <c r="C19" s="78">
        <f ca="1">G18-I18</f>
        <v>0</v>
      </c>
      <c r="D19" s="148" t="str">
        <f ca="1"/>
        <v>15:00 | 29 Jun</v>
      </c>
      <c r="E19" s="149" t="str" cm="1">
        <f t="array" aca="1" ref="E19" ca="1">IF(F19=INDIRECT(AD22),"DQ","")</f>
        <v/>
      </c>
      <c r="F19" s="110" t="str">
        <f ca="1"/>
        <v>Billy Pro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>Elite Stars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'15U Boys'!$M$4:$p$17</v>
      </c>
      <c r="AB19" s="83"/>
      <c r="AC19" s="83"/>
      <c r="AD19" s="83" t="str">
        <f>_xlfn.CONCAT("'",V41,"'","!K8")</f>
        <v>'15U Boys'!K8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ca="1">IF(G19="","t",I19-G19)</f>
        <v>0</v>
      </c>
      <c r="C20" s="78">
        <f ca="1">G19-I19</f>
        <v>0</v>
      </c>
      <c r="D20" s="148" t="str">
        <f ca="1"/>
        <v>16:00 | 29 Jun</v>
      </c>
      <c r="E20" s="149" t="str" cm="1">
        <f t="array" aca="1" ref="E20" ca="1">IF(F20=INDIRECT(AD23),"DQ","")</f>
        <v/>
      </c>
      <c r="F20" s="111" t="str">
        <f ca="1"/>
        <v xml:space="preserve">Lusaka Stars 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>Shamuel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'15U Boys'!$p$4:$p$17</v>
      </c>
      <c r="AB20" s="83"/>
      <c r="AC20" s="83"/>
      <c r="AD20" s="83" t="str">
        <f>_xlfn.CONCAT("'",V41,"'","!K9")</f>
        <v>'15U Boys'!K9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ca="1">IF(G20="","t",I20-G20)</f>
        <v>0</v>
      </c>
      <c r="C21" s="78">
        <f ca="1">G20-I20</f>
        <v>0</v>
      </c>
      <c r="D21" s="148" t="str">
        <f ca="1"/>
        <v>08:30 | 30 Jun</v>
      </c>
      <c r="E21" s="149" t="str" cm="1">
        <f t="array" aca="1" ref="E21" ca="1">IF(F21=INDIRECT(AD24),"DQ","")</f>
        <v/>
      </c>
      <c r="F21" s="110" t="str">
        <f ca="1"/>
        <v>Elite Stars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 xml:space="preserve">Junior Crocs 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'15U Boys'!$R$4:$U$17</v>
      </c>
      <c r="AB21" s="83"/>
      <c r="AC21" s="83"/>
      <c r="AD21" s="83" t="str">
        <f>_xlfn.CONCAT("'",V41,"'","!K10")</f>
        <v>'15U Boys'!K10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ca="1">IF(G21="","t",I21-G21)</f>
        <v>0</v>
      </c>
      <c r="C22" s="78">
        <f ca="1">G21-I21</f>
        <v>0</v>
      </c>
      <c r="D22" s="148" t="str">
        <f ca="1"/>
        <v>09:30 | 30 Jun</v>
      </c>
      <c r="E22" s="149" t="str" cm="1">
        <f t="array" aca="1" ref="E22" ca="1">IF(F22=INDIRECT(AD25),"DQ","")</f>
        <v/>
      </c>
      <c r="F22" s="111" t="str">
        <f ca="1"/>
        <v>Shamuel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Soccer Excellence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'15U Boys'!$U$4:$U$17</v>
      </c>
      <c r="AB22" s="83"/>
      <c r="AC22" s="83"/>
      <c r="AD22" s="83" t="str">
        <f>_xlfn.CONCAT("'",V41,"'","!K11")</f>
        <v>'15U Boys'!K11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ca="1">IF(G22="","t",I22-G22)</f>
        <v>0</v>
      </c>
      <c r="C23" s="78">
        <f ca="1">G22-I22</f>
        <v>0</v>
      </c>
      <c r="D23" s="148" t="str">
        <f ca="1"/>
        <v>10:30 | 30 Jun</v>
      </c>
      <c r="E23" s="149" t="str" cm="1">
        <f t="array" aca="1" ref="E23" ca="1">IF(F23=INDIRECT(AD26),"DQ","")</f>
        <v/>
      </c>
      <c r="F23" s="110" t="str">
        <f ca="1"/>
        <v>Billy Pro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Cubs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_xlfn.CONCAT("'",V41,"'","!L5:L16")</f>
        <v>'15U Boys'!L5:L16</v>
      </c>
      <c r="AB23" s="83"/>
      <c r="AC23" s="83"/>
      <c r="AD23" s="83" t="str">
        <f>_xlfn.CONCAT("'",V41,"'","!K12")</f>
        <v>'15U Boys'!K12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ca="1">IF(G23="","t",I23-G23)</f>
        <v>0</v>
      </c>
      <c r="C24" s="78">
        <f ca="1">G23-I23</f>
        <v>0</v>
      </c>
      <c r="D24" s="148" t="str">
        <f ca="1"/>
        <v>11:30 | 30 Jun</v>
      </c>
      <c r="E24" s="149" t="str" cm="1">
        <f t="array" aca="1" ref="E24" ca="1">IF(F24=INDIRECT(AD27),"DQ","")</f>
        <v/>
      </c>
      <c r="F24" s="111" t="str">
        <f ca="1"/>
        <v xml:space="preserve">Lusaka Stars </v>
      </c>
      <c r="G24" s="101">
        <f ca="1"/>
        <v>0</v>
      </c>
      <c r="H24" s="102" t="s">
        <v>13</v>
      </c>
      <c r="I24" s="101">
        <f ca="1"/>
        <v>0</v>
      </c>
      <c r="J24" s="113" t="str">
        <f ca="1"/>
        <v xml:space="preserve">Mandevu </v>
      </c>
      <c r="K24" s="149" t="str" cm="1">
        <f t="array" aca="1" ref="K24" ca="1">IF(J24=INDIRECT(AD27),"DQ","")</f>
        <v/>
      </c>
      <c r="L24" s="107" t="str">
        <f ca="1"/>
        <v>NOT PLAYED</v>
      </c>
      <c r="Y24" s="83"/>
      <c r="Z24" s="83"/>
      <c r="AA24" s="83"/>
      <c r="AB24" s="83"/>
      <c r="AC24" s="83"/>
      <c r="AD24" s="83" t="str">
        <f>_xlfn.CONCAT("'",V41,"'","!K13")</f>
        <v>'15U Boys'!K13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>
        <f ca="1">IF(G24="","t",I24-G24)</f>
        <v>0</v>
      </c>
      <c r="C25" s="78">
        <f ca="1">G24-I24</f>
        <v>0</v>
      </c>
      <c r="Y25" s="83"/>
      <c r="Z25" s="83"/>
      <c r="AA25" s="83"/>
      <c r="AB25" s="83"/>
      <c r="AC25" s="83"/>
      <c r="AD25" s="83" t="str">
        <f>_xlfn.CONCAT("'",V41,"'","!K14")</f>
        <v>'15U Boys'!K14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'15U Boys'!K15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'15U Boys'!K16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15 and Under Boys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cm="1">
        <f t="array" aca="1" ref="J30:M30" ca="1">IFERROR(_xlfn._xlws.SORT(_xlfn._xlws.FILTER(INDIRECT(AA21),INDIRECT(AA22)&gt;0),4,-1),"TBA")</f>
        <v>0</v>
      </c>
      <c r="K30" s="114">
        <f ca="1"/>
        <v>0</v>
      </c>
      <c r="L30" s="114">
        <f ca="1"/>
        <v>0</v>
      </c>
      <c r="M30" s="120">
        <f ca="1"/>
        <v>8</v>
      </c>
      <c r="O30" s="89" t="str" cm="1">
        <f t="array" aca="1" ref="O30:V33" ca="1">_xlfn._xlws.SORT(Y32:AF35,8,-1)</f>
        <v>Elite Stars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15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Cubs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>Billy Pro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>Elite Stars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 xml:space="preserve">Junior Crocs 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Cubs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>Billy Pro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 xml:space="preserve">Junior Crocs 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t="str" cm="1">
        <f t="array" aca="1" ref="O36:V39" ca="1">_xlfn._xlws.SORT(Y37:AF40,8,-1)</f>
        <v>Shamuel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 t="str">
        <f ca="1"/>
        <v xml:space="preserve">Mandevu 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t="str" cm="1">
        <f t="array" aca="1" ref="Y37:AB40" ca="1">INDIRECT(AA17)</f>
        <v>Shamuel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 t="str">
        <f ca="1"/>
        <v xml:space="preserve">Lusaka Stars 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 t="str">
        <f ca="1"/>
        <v xml:space="preserve">Mandevu 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ca="1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 t="str">
        <f ca="1"/>
        <v>Soccer Excellence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 t="str">
        <f ca="1"/>
        <v xml:space="preserve">Lusaka Stars 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ca="1">(3*AC39)+(1*AD39)+(0*AE39)</f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 t="str">
        <f ca="1"/>
        <v>Soccer Excellence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ca="1">(3*AC40)+(1*AD40)+(0*AE40)</f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118" t="s">
        <v>22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'15U Boys'!H18</v>
      </c>
      <c r="AI44" t="str">
        <f>_xlfn.CONCAT("'",V41,"'","!I18")</f>
        <v>'15U Boys'!I18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'15U Boys'!H19</v>
      </c>
      <c r="AI45" t="str">
        <f>_xlfn.CONCAT("'",V41,"'","!I19")</f>
        <v>'15U Boys'!I19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B8:AI8"/>
    <mergeCell ref="F9:F10"/>
    <mergeCell ref="AG10:AJ10"/>
  </mergeCells>
  <conditionalFormatting sqref="L13:L24">
    <cfRule type="cellIs" dxfId="5" priority="1" operator="equal">
      <formula>"UNDERWAY"</formula>
    </cfRule>
    <cfRule type="cellIs" dxfId="4" priority="2" operator="equal">
      <formula>"NOT PLAYED"</formula>
    </cfRule>
    <cfRule type="cellIs" dxfId="3" priority="3" operator="equal">
      <formula>"PLAYED"</formula>
    </cfRule>
  </conditionalFormatting>
  <dataValidations count="2">
    <dataValidation type="list" allowBlank="1" showInputMessage="1" showErrorMessage="1" sqref="G10:K10 H9:K9 V41" xr:uid="{6D35D8C3-3928-4EAF-B909-E041DA66525B}">
      <formula1>$AG$15:$AG$20</formula1>
    </dataValidation>
    <dataValidation type="list" allowBlank="1" showInputMessage="1" showErrorMessage="1" sqref="A15:A25" xr:uid="{F2DF589F-1D70-4D5A-95CA-D3EFB480FD31}">
      <formula1>"UNDERWAY,DQ,NOT PLAYED"</formula1>
    </dataValidation>
  </dataValidation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73196-1E3B-4E9B-8D1A-2DBA0051CBA7}">
  <dimension ref="A1:AK100"/>
  <sheetViews>
    <sheetView showGridLines="0" topLeftCell="A2" zoomScale="160" zoomScaleNormal="160" workbookViewId="0">
      <selection activeCell="K18" sqref="K18"/>
    </sheetView>
  </sheetViews>
  <sheetFormatPr defaultColWidth="0" defaultRowHeight="15" zeroHeight="1" x14ac:dyDescent="0.25"/>
  <cols>
    <col min="1" max="1" width="9.140625" style="78" customWidth="1"/>
    <col min="2" max="2" width="11.42578125" style="78" hidden="1" customWidth="1"/>
    <col min="3" max="3" width="11.140625" style="78" hidden="1" customWidth="1"/>
    <col min="4" max="4" width="18.42578125" style="78" customWidth="1"/>
    <col min="5" max="5" width="4.140625" style="78" customWidth="1"/>
    <col min="6" max="6" width="20.28515625" style="79" customWidth="1"/>
    <col min="7" max="7" width="6.5703125" style="78" customWidth="1"/>
    <col min="8" max="8" width="2.28515625" style="78" customWidth="1"/>
    <col min="9" max="9" width="6.5703125" style="78" customWidth="1"/>
    <col min="10" max="10" width="19" style="78" customWidth="1"/>
    <col min="11" max="11" width="3.85546875" style="78" bestFit="1" customWidth="1"/>
    <col min="12" max="12" width="14.28515625" style="78" customWidth="1"/>
    <col min="13" max="13" width="8.140625" style="78" customWidth="1"/>
    <col min="14" max="14" width="6.85546875" style="78" customWidth="1"/>
    <col min="15" max="15" width="19.140625" style="78" customWidth="1"/>
    <col min="16" max="18" width="9.140625" style="78" customWidth="1"/>
    <col min="19" max="19" width="8.140625" style="78" customWidth="1"/>
    <col min="20" max="20" width="8.5703125" style="78" customWidth="1"/>
    <col min="21" max="23" width="9.140625" style="78" customWidth="1"/>
    <col min="24" max="24" width="9.140625" style="78" hidden="1" bestFit="1" customWidth="1"/>
    <col min="25" max="25" width="14.5703125" style="78" hidden="1" bestFit="1" customWidth="1"/>
    <col min="26" max="26" width="13.85546875" style="78" hidden="1" bestFit="1" customWidth="1"/>
    <col min="27" max="27" width="13.140625" style="78" hidden="1" bestFit="1" customWidth="1"/>
    <col min="28" max="37" width="0" style="78" hidden="1" customWidth="1"/>
    <col min="38" max="16384" width="9.140625" style="78" hidden="1"/>
  </cols>
  <sheetData>
    <row r="1" spans="2:37" x14ac:dyDescent="0.25"/>
    <row r="2" spans="2:37" x14ac:dyDescent="0.25"/>
    <row r="3" spans="2:37" ht="15" customHeight="1" x14ac:dyDescent="1"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/>
    </row>
    <row r="4" spans="2:37" ht="15" customHeight="1" x14ac:dyDescent="1"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</row>
    <row r="5" spans="2:37" ht="15" customHeight="1" x14ac:dyDescent="1"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</row>
    <row r="6" spans="2:37" ht="15" customHeight="1" x14ac:dyDescent="1"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</row>
    <row r="7" spans="2:37" ht="15" customHeight="1" x14ac:dyDescent="1"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</row>
    <row r="8" spans="2:37" x14ac:dyDescent="0.25">
      <c r="Y8" s="83"/>
      <c r="Z8" s="83"/>
      <c r="AA8" s="83"/>
      <c r="AB8" s="164" t="s">
        <v>0</v>
      </c>
      <c r="AC8" s="164"/>
      <c r="AD8" s="164"/>
      <c r="AE8" s="164"/>
      <c r="AF8" s="164"/>
      <c r="AG8" s="164"/>
      <c r="AH8" s="164"/>
      <c r="AI8" s="164"/>
      <c r="AJ8" s="83"/>
      <c r="AK8" s="83"/>
    </row>
    <row r="9" spans="2:37" ht="15.75" customHeight="1" x14ac:dyDescent="0.55000000000000004">
      <c r="F9" s="165"/>
      <c r="H9" s="118" t="s">
        <v>1</v>
      </c>
      <c r="I9" s="119"/>
      <c r="J9" s="119"/>
      <c r="K9" s="119"/>
      <c r="Y9" s="83"/>
      <c r="Z9" s="83" t="s">
        <v>2</v>
      </c>
      <c r="AA9" s="83" t="str">
        <f>_xlfn.CONCAT("'",V41,"'!$F$5:$F$16")</f>
        <v>'17U Boys'!$F$5:$F$16</v>
      </c>
      <c r="AB9" s="83"/>
      <c r="AC9" s="83"/>
      <c r="AD9" s="83"/>
      <c r="AE9" s="83"/>
      <c r="AF9" s="83"/>
      <c r="AG9" s="83"/>
      <c r="AH9" s="83"/>
      <c r="AI9" s="83"/>
      <c r="AJ9" s="83"/>
      <c r="AK9" s="83"/>
    </row>
    <row r="10" spans="2:37" ht="15" customHeight="1" x14ac:dyDescent="0.55000000000000004">
      <c r="F10" s="165"/>
      <c r="G10" s="119"/>
      <c r="H10" s="119"/>
      <c r="I10" s="119"/>
      <c r="J10" s="119"/>
      <c r="K10" s="119"/>
      <c r="Y10" s="83"/>
      <c r="Z10" s="83" t="s">
        <v>3</v>
      </c>
      <c r="AA10" s="83" t="str">
        <f>_xlfn.CONCAT("'",V41,"'!$G$5:$G$16")</f>
        <v>'17U Boys'!$G$5:$G$16</v>
      </c>
      <c r="AB10" s="83"/>
      <c r="AC10" s="83"/>
      <c r="AD10" s="83"/>
      <c r="AE10" s="83"/>
      <c r="AF10" s="83"/>
      <c r="AG10" s="164" t="s">
        <v>4</v>
      </c>
      <c r="AH10" s="164"/>
      <c r="AI10" s="164"/>
      <c r="AJ10" s="164"/>
      <c r="AK10" s="83"/>
    </row>
    <row r="11" spans="2:37" ht="21" x14ac:dyDescent="0.25">
      <c r="Y11" s="83"/>
      <c r="Z11" s="83" t="s">
        <v>5</v>
      </c>
      <c r="AA11" s="83" t="str">
        <f>_xlfn.CONCAT("'",V41,"'!$I$5:$I$16")</f>
        <v>'17U Boys'!$I$5:$I$16</v>
      </c>
      <c r="AB11" s="83"/>
      <c r="AC11" s="83"/>
      <c r="AD11" s="83"/>
      <c r="AE11" s="83"/>
      <c r="AF11" s="83"/>
      <c r="AG11" s="85" t="str" cm="1">
        <f t="array" aca="1" ref="AG11" ca="1">IFERROR(_xlfn._xlws.FILTER(F13:F24,L13:L24="UNDERWAY"),"TBA")</f>
        <v>TBA</v>
      </c>
      <c r="AH11" s="84" t="str" cm="1">
        <f t="array" aca="1" ref="AH11" ca="1">IFERROR(_xlfn._xlws.FILTER(G13:G24,L13:L24="UNDERWAY"),"0")</f>
        <v>0</v>
      </c>
      <c r="AI11" s="84" t="str" cm="1">
        <f t="array" aca="1" ref="AI11" ca="1">IFERROR(_xlfn._xlws.FILTER(I13:I24,L13:L24="UNDERWAY"),"0")</f>
        <v>0</v>
      </c>
      <c r="AJ11" s="83" t="str" cm="1">
        <f t="array" aca="1" ref="AJ11" ca="1">IFERROR(_xlfn._xlws.FILTER(J13:J24,L13:L24="UNDERWAY"),"TBA")</f>
        <v>TBA</v>
      </c>
      <c r="AK11" s="83"/>
    </row>
    <row r="12" spans="2:37" x14ac:dyDescent="0.25">
      <c r="D12" s="131" t="s">
        <v>6</v>
      </c>
      <c r="E12" s="131"/>
      <c r="F12" s="116" t="s">
        <v>7</v>
      </c>
      <c r="G12" s="117"/>
      <c r="H12" s="117"/>
      <c r="I12" s="117"/>
      <c r="J12" s="115" t="s">
        <v>8</v>
      </c>
      <c r="K12" s="115"/>
      <c r="L12" s="131" t="s">
        <v>9</v>
      </c>
      <c r="Y12" s="83"/>
      <c r="Z12" s="83" t="s">
        <v>10</v>
      </c>
      <c r="AA12" s="83" t="str">
        <f>_xlfn.CONCAT("'",V41,"'!$H$5:$H$16")</f>
        <v>'17U Boys'!$H$5:$H$16</v>
      </c>
      <c r="AB12" s="83"/>
      <c r="AC12" s="83"/>
      <c r="AD12" s="83"/>
      <c r="AE12" s="83"/>
      <c r="AF12" s="83"/>
      <c r="AG12" s="83"/>
      <c r="AH12" s="83"/>
      <c r="AI12" s="83"/>
      <c r="AJ12" s="83"/>
      <c r="AK12" s="83"/>
    </row>
    <row r="13" spans="2:37" x14ac:dyDescent="0.25">
      <c r="B13" s="78" t="s">
        <v>11</v>
      </c>
      <c r="C13" s="78" t="s">
        <v>12</v>
      </c>
      <c r="D13" s="148" t="str" cm="1">
        <f t="array" aca="1" ref="D13:D24" ca="1">INDIRECT(AA23)</f>
        <v>09:00 | 29 Jun</v>
      </c>
      <c r="E13" s="149" t="str" cm="1">
        <f t="array" aca="1" ref="E13" ca="1">IF(F13=INDIRECT(AD16),"DQ","")</f>
        <v/>
      </c>
      <c r="F13" s="110" t="str" cm="1">
        <f t="array" aca="1" ref="F13:F24" ca="1">INDIRECT(AA10)</f>
        <v xml:space="preserve">Elite Stars </v>
      </c>
      <c r="G13" s="103" cm="1">
        <f t="array" aca="1" ref="G13:G24" ca="1">INDIRECT(AA12)</f>
        <v>0</v>
      </c>
      <c r="H13" s="104" t="s">
        <v>13</v>
      </c>
      <c r="I13" s="103" cm="1">
        <f t="array" aca="1" ref="I13:I24" ca="1">INDIRECT(AA11)</f>
        <v>0</v>
      </c>
      <c r="J13" s="112" t="str" cm="1">
        <f t="array" aca="1" ref="J13:J24" ca="1">INDIRECT(AA9)</f>
        <v>Lusaka Stars</v>
      </c>
      <c r="K13" s="149" t="str" cm="1">
        <f t="array" aca="1" ref="K13" ca="1">IF(J13=INDIRECT(AD16),"DQ","")</f>
        <v/>
      </c>
      <c r="L13" s="106" t="str" cm="1">
        <f t="array" aca="1" ref="L13:L24" ca="1">INDIRECT(AA18)</f>
        <v>NOT PLAYED</v>
      </c>
      <c r="W13" s="81"/>
      <c r="X13" s="81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</row>
    <row r="14" spans="2:37" x14ac:dyDescent="0.25">
      <c r="B14" s="78">
        <f ca="1">IF(G13="","t",I13-G13)</f>
        <v>0</v>
      </c>
      <c r="C14" s="78">
        <f ca="1">G13-I13</f>
        <v>0</v>
      </c>
      <c r="D14" s="148" t="str">
        <f ca="1"/>
        <v>10:00 | 29 Jun</v>
      </c>
      <c r="E14" s="149" t="str" cm="1">
        <f t="array" aca="1" ref="E14" ca="1">IF(F14=INDIRECT(AD17),"DQ","")</f>
        <v/>
      </c>
      <c r="F14" s="111" t="str">
        <f ca="1"/>
        <v xml:space="preserve">Leopards FC </v>
      </c>
      <c r="G14" s="101">
        <f ca="1"/>
        <v>0</v>
      </c>
      <c r="H14" s="102" t="s">
        <v>13</v>
      </c>
      <c r="I14" s="101">
        <f ca="1"/>
        <v>0</v>
      </c>
      <c r="J14" s="113" t="str">
        <f ca="1"/>
        <v>Cubs</v>
      </c>
      <c r="K14" s="149" t="str" cm="1">
        <f t="array" aca="1" ref="K14" ca="1">IF(J14=INDIRECT(AD17),"DQ","")</f>
        <v/>
      </c>
      <c r="L14" s="107" t="str">
        <f ca="1"/>
        <v>NOT PLAYED</v>
      </c>
      <c r="Y14" s="83"/>
      <c r="Z14" s="83"/>
      <c r="AA14" s="83"/>
      <c r="AB14" s="83"/>
      <c r="AC14" s="83"/>
      <c r="AD14" s="83"/>
      <c r="AE14" s="83"/>
      <c r="AF14" s="83"/>
      <c r="AG14" s="152" t="s">
        <v>14</v>
      </c>
      <c r="AH14" s="83"/>
      <c r="AI14" s="83"/>
      <c r="AJ14" s="83"/>
      <c r="AK14" s="83"/>
    </row>
    <row r="15" spans="2:37" ht="15" customHeight="1" x14ac:dyDescent="0.65">
      <c r="B15" s="78">
        <f ca="1">IF(G14="","t",I14-G14)</f>
        <v>0</v>
      </c>
      <c r="C15" s="78">
        <f ca="1">G14-I14</f>
        <v>0</v>
      </c>
      <c r="D15" s="148" t="str">
        <f ca="1"/>
        <v>11:00 | 29 Jun</v>
      </c>
      <c r="E15" s="149" t="str" cm="1">
        <f t="array" aca="1" ref="E15" ca="1">IF(F15=INDIRECT(AD18),"DQ","")</f>
        <v/>
      </c>
      <c r="F15" s="110" t="str">
        <f ca="1"/>
        <v xml:space="preserve">Mandevu </v>
      </c>
      <c r="G15" s="103">
        <f ca="1"/>
        <v>0</v>
      </c>
      <c r="H15" s="104" t="s">
        <v>13</v>
      </c>
      <c r="I15" s="103">
        <f ca="1"/>
        <v>0</v>
      </c>
      <c r="J15" s="112" t="str">
        <f ca="1"/>
        <v>Shamuel</v>
      </c>
      <c r="K15" s="149" t="str" cm="1">
        <f t="array" aca="1" ref="K15" ca="1">IF(J15=INDIRECT(AD18),"DQ","")</f>
        <v/>
      </c>
      <c r="L15" s="106" t="str">
        <f ca="1"/>
        <v>NOT PLAYED</v>
      </c>
      <c r="Y15" s="87"/>
      <c r="Z15" s="83"/>
      <c r="AA15" s="83"/>
      <c r="AB15" s="83"/>
      <c r="AC15" s="83"/>
      <c r="AD15" s="151" t="s">
        <v>15</v>
      </c>
      <c r="AE15" s="83"/>
      <c r="AF15" s="83"/>
      <c r="AG15" s="153" t="s">
        <v>16</v>
      </c>
      <c r="AH15" s="83"/>
      <c r="AI15" s="83"/>
      <c r="AJ15" s="83"/>
      <c r="AK15" s="83"/>
    </row>
    <row r="16" spans="2:37" ht="15" customHeight="1" x14ac:dyDescent="0.25">
      <c r="B16" s="78">
        <f ca="1">IF(G15="","t",I15-G15)</f>
        <v>0</v>
      </c>
      <c r="C16" s="78">
        <f ca="1">G15-I15</f>
        <v>0</v>
      </c>
      <c r="D16" s="148" t="str">
        <f ca="1"/>
        <v>12:00 | 29 Jun</v>
      </c>
      <c r="E16" s="149" t="str" cm="1">
        <f t="array" aca="1" ref="E16" ca="1">IF(F16=INDIRECT(AD19),"DQ","")</f>
        <v/>
      </c>
      <c r="F16" s="111" t="str">
        <f ca="1"/>
        <v>Billy Pro</v>
      </c>
      <c r="G16" s="101">
        <f ca="1"/>
        <v>0</v>
      </c>
      <c r="H16" s="102" t="s">
        <v>13</v>
      </c>
      <c r="I16" s="101">
        <f ca="1"/>
        <v>0</v>
      </c>
      <c r="J16" s="113" t="str">
        <f ca="1"/>
        <v xml:space="preserve">Little Crocs </v>
      </c>
      <c r="K16" s="149" t="str" cm="1">
        <f t="array" aca="1" ref="K16" ca="1">IF(J16=INDIRECT(AD19),"DQ","")</f>
        <v/>
      </c>
      <c r="L16" s="107" t="str">
        <f ca="1"/>
        <v>NOT PLAYED</v>
      </c>
      <c r="Y16" s="83"/>
      <c r="Z16" s="83" t="s">
        <v>17</v>
      </c>
      <c r="AA16" s="83" t="str">
        <f>_xlfn.CONCAT("'",V41,"'","!G26:J29")</f>
        <v>'17U Boys'!G26:J29</v>
      </c>
      <c r="AB16" s="83"/>
      <c r="AC16" s="83"/>
      <c r="AD16" s="83" t="str">
        <f>_xlfn.CONCAT("'",V41,"'","!K5")</f>
        <v>'17U Boys'!K5</v>
      </c>
      <c r="AE16" s="83"/>
      <c r="AF16" s="83"/>
      <c r="AG16" s="153" t="s">
        <v>1</v>
      </c>
      <c r="AH16" s="83"/>
      <c r="AI16" s="83"/>
      <c r="AJ16" s="83"/>
      <c r="AK16" s="83"/>
    </row>
    <row r="17" spans="2:37" ht="15" customHeight="1" x14ac:dyDescent="0.25">
      <c r="B17" s="78">
        <f ca="1">IF(G16="","t",I16-G16)</f>
        <v>0</v>
      </c>
      <c r="C17" s="78">
        <f ca="1">G16-I16</f>
        <v>0</v>
      </c>
      <c r="D17" s="148" t="str">
        <f ca="1"/>
        <v>13:00 | 29 Jun</v>
      </c>
      <c r="E17" s="149" t="str" cm="1">
        <f t="array" aca="1" ref="E17" ca="1">IF(F17=INDIRECT(AD20),"DQ","")</f>
        <v/>
      </c>
      <c r="F17" s="110" t="str">
        <f ca="1"/>
        <v>Lusaka Stars</v>
      </c>
      <c r="G17" s="103">
        <f ca="1"/>
        <v>0</v>
      </c>
      <c r="H17" s="104" t="s">
        <v>13</v>
      </c>
      <c r="I17" s="103">
        <f ca="1"/>
        <v>0</v>
      </c>
      <c r="J17" s="112" t="str">
        <f ca="1"/>
        <v xml:space="preserve">Mandevu </v>
      </c>
      <c r="K17" s="149" t="str" cm="1">
        <f t="array" aca="1" ref="K17" ca="1">IF(J17=INDIRECT(AD20),"DQ","")</f>
        <v/>
      </c>
      <c r="L17" s="106" t="str">
        <f ca="1"/>
        <v>NOT PLAYED</v>
      </c>
      <c r="N17" s="82"/>
      <c r="Y17" s="83"/>
      <c r="Z17" s="83" t="s">
        <v>18</v>
      </c>
      <c r="AA17" s="83" t="str">
        <f>_xlfn.CONCAT("'",V41,"'","!G30:J33")</f>
        <v>'17U Boys'!G30:J33</v>
      </c>
      <c r="AB17" s="83"/>
      <c r="AC17" s="83"/>
      <c r="AD17" s="83" t="str">
        <f>_xlfn.CONCAT("'",V41,"'","!K6")</f>
        <v>'17U Boys'!K6</v>
      </c>
      <c r="AE17" s="83"/>
      <c r="AF17" s="83"/>
      <c r="AG17" s="88" t="s">
        <v>19</v>
      </c>
      <c r="AH17" s="83"/>
      <c r="AI17" s="83"/>
      <c r="AJ17" s="83"/>
      <c r="AK17" s="83"/>
    </row>
    <row r="18" spans="2:37" ht="15" customHeight="1" x14ac:dyDescent="0.25">
      <c r="B18" s="78">
        <f ca="1">IF(G17="","t",I17-G17)</f>
        <v>0</v>
      </c>
      <c r="C18" s="78">
        <f ca="1">G17-I17</f>
        <v>0</v>
      </c>
      <c r="D18" s="148" t="str">
        <f ca="1"/>
        <v>14:00 | 29 Jun</v>
      </c>
      <c r="E18" s="149" t="str" cm="1">
        <f t="array" aca="1" ref="E18" ca="1">IF(F18=INDIRECT(AD21),"DQ","")</f>
        <v/>
      </c>
      <c r="F18" s="111" t="str">
        <f ca="1"/>
        <v>Cubs</v>
      </c>
      <c r="G18" s="101">
        <f ca="1"/>
        <v>0</v>
      </c>
      <c r="H18" s="102" t="s">
        <v>13</v>
      </c>
      <c r="I18" s="101">
        <f ca="1"/>
        <v>0</v>
      </c>
      <c r="J18" s="113" t="str">
        <f ca="1"/>
        <v>Billy Pro</v>
      </c>
      <c r="K18" s="149" t="str" cm="1">
        <f t="array" aca="1" ref="K18" ca="1">IF(J18=INDIRECT(AD21),"DQ","")</f>
        <v/>
      </c>
      <c r="L18" s="107" t="str">
        <f ca="1"/>
        <v>NOT PLAYED</v>
      </c>
      <c r="N18" s="82"/>
      <c r="Y18" s="83"/>
      <c r="Z18" s="83" t="s">
        <v>9</v>
      </c>
      <c r="AA18" s="83" t="str">
        <f>_xlfn.CONCAT("'",V41,"'","!A5:A16")</f>
        <v>'17U Boys'!A5:A16</v>
      </c>
      <c r="AB18" s="83"/>
      <c r="AC18" s="83"/>
      <c r="AD18" s="83" t="str">
        <f>_xlfn.CONCAT("'",V41,"'","!K7")</f>
        <v>'17U Boys'!K7</v>
      </c>
      <c r="AE18" s="83"/>
      <c r="AF18" s="83"/>
      <c r="AG18" s="88" t="s">
        <v>20</v>
      </c>
      <c r="AH18" s="83"/>
      <c r="AI18" s="83"/>
      <c r="AJ18" s="83"/>
      <c r="AK18" s="83"/>
    </row>
    <row r="19" spans="2:37" ht="15" customHeight="1" x14ac:dyDescent="0.25">
      <c r="B19" s="78">
        <f ca="1">IF(G18="","t",I18-G18)</f>
        <v>0</v>
      </c>
      <c r="C19" s="78">
        <f ca="1">G18-I18</f>
        <v>0</v>
      </c>
      <c r="D19" s="148" t="str">
        <f ca="1"/>
        <v>15:00 | 29 Jun</v>
      </c>
      <c r="E19" s="149" t="str" cm="1">
        <f t="array" aca="1" ref="E19" ca="1">IF(F19=INDIRECT(AD22),"DQ","")</f>
        <v/>
      </c>
      <c r="F19" s="110" t="str">
        <f ca="1"/>
        <v>Shamuel</v>
      </c>
      <c r="G19" s="103">
        <f ca="1"/>
        <v>0</v>
      </c>
      <c r="H19" s="104" t="s">
        <v>13</v>
      </c>
      <c r="I19" s="103">
        <f ca="1"/>
        <v>0</v>
      </c>
      <c r="J19" s="112" t="str">
        <f ca="1"/>
        <v xml:space="preserve">Elite Stars </v>
      </c>
      <c r="K19" s="149" t="str" cm="1">
        <f t="array" aca="1" ref="K19" ca="1">IF(J19=INDIRECT(AD22),"DQ","")</f>
        <v/>
      </c>
      <c r="L19" s="106" t="str">
        <f ca="1"/>
        <v>NOT PLAYED</v>
      </c>
      <c r="N19" s="82"/>
      <c r="Y19" s="83"/>
      <c r="Z19" s="83" t="s">
        <v>21</v>
      </c>
      <c r="AA19" s="83" t="str">
        <f>_xlfn.CONCAT("'",V41,"'","!$M$4:$p$17")</f>
        <v>'17U Boys'!$M$4:$p$17</v>
      </c>
      <c r="AB19" s="83"/>
      <c r="AC19" s="83"/>
      <c r="AD19" s="83" t="str">
        <f>_xlfn.CONCAT("'",V41,"'","!K8")</f>
        <v>'17U Boys'!K8</v>
      </c>
      <c r="AE19" s="83"/>
      <c r="AF19" s="83"/>
      <c r="AG19" s="88" t="s">
        <v>22</v>
      </c>
      <c r="AH19" s="83"/>
      <c r="AI19" s="83"/>
      <c r="AJ19" s="83"/>
      <c r="AK19" s="83"/>
    </row>
    <row r="20" spans="2:37" x14ac:dyDescent="0.25">
      <c r="B20" s="78">
        <f ca="1">IF(G19="","t",I19-G19)</f>
        <v>0</v>
      </c>
      <c r="C20" s="78">
        <f ca="1">G19-I19</f>
        <v>0</v>
      </c>
      <c r="D20" s="148" t="str">
        <f ca="1"/>
        <v>16:00 | 29 Jun</v>
      </c>
      <c r="E20" s="149" t="str" cm="1">
        <f t="array" aca="1" ref="E20" ca="1">IF(F20=INDIRECT(AD23),"DQ","")</f>
        <v/>
      </c>
      <c r="F20" s="111" t="str">
        <f ca="1"/>
        <v xml:space="preserve">Little Crocs </v>
      </c>
      <c r="G20" s="101">
        <f ca="1"/>
        <v>0</v>
      </c>
      <c r="H20" s="102" t="s">
        <v>13</v>
      </c>
      <c r="I20" s="101">
        <f ca="1"/>
        <v>0</v>
      </c>
      <c r="J20" s="113" t="str">
        <f ca="1"/>
        <v xml:space="preserve">Leopards FC </v>
      </c>
      <c r="K20" s="149" t="str" cm="1">
        <f t="array" aca="1" ref="K20" ca="1">IF(J20=INDIRECT(AD23),"DQ","")</f>
        <v/>
      </c>
      <c r="L20" s="107" t="str">
        <f ca="1"/>
        <v>NOT PLAYED</v>
      </c>
      <c r="Y20" s="83"/>
      <c r="Z20" s="83" t="s">
        <v>23</v>
      </c>
      <c r="AA20" s="83" t="str">
        <f>_xlfn.CONCAT("'",V41,"'","!$p$4:$p$17")</f>
        <v>'17U Boys'!$p$4:$p$17</v>
      </c>
      <c r="AB20" s="83"/>
      <c r="AC20" s="83"/>
      <c r="AD20" s="83" t="str">
        <f>_xlfn.CONCAT("'",V41,"'","!K9")</f>
        <v>'17U Boys'!K9</v>
      </c>
      <c r="AE20" s="83"/>
      <c r="AF20" s="83"/>
      <c r="AG20" s="88" t="s">
        <v>24</v>
      </c>
      <c r="AH20" s="83"/>
      <c r="AI20" s="83"/>
      <c r="AJ20" s="83"/>
      <c r="AK20" s="83"/>
    </row>
    <row r="21" spans="2:37" x14ac:dyDescent="0.25">
      <c r="B21" s="78">
        <f ca="1">IF(G20="","t",I20-G20)</f>
        <v>0</v>
      </c>
      <c r="C21" s="78">
        <f ca="1">G20-I20</f>
        <v>0</v>
      </c>
      <c r="D21" s="148" t="str">
        <f ca="1"/>
        <v>08:30 | 30 Jun</v>
      </c>
      <c r="E21" s="149" t="str" cm="1">
        <f t="array" aca="1" ref="E21" ca="1">IF(F21=INDIRECT(AD24),"DQ","")</f>
        <v/>
      </c>
      <c r="F21" s="110" t="str">
        <f ca="1"/>
        <v xml:space="preserve">Elite Stars </v>
      </c>
      <c r="G21" s="103">
        <f ca="1"/>
        <v>0</v>
      </c>
      <c r="H21" s="104" t="s">
        <v>13</v>
      </c>
      <c r="I21" s="103">
        <f ca="1"/>
        <v>0</v>
      </c>
      <c r="J21" s="112" t="str">
        <f ca="1"/>
        <v xml:space="preserve">Mandevu </v>
      </c>
      <c r="K21" s="149" t="str" cm="1">
        <f t="array" aca="1" ref="K21" ca="1">IF(J21=INDIRECT(AD24),"DQ","")</f>
        <v/>
      </c>
      <c r="L21" s="106" t="str">
        <f ca="1"/>
        <v>NOT PLAYED</v>
      </c>
      <c r="Y21" s="83"/>
      <c r="Z21" s="83" t="s">
        <v>25</v>
      </c>
      <c r="AA21" s="83" t="str">
        <f>_xlfn.CONCAT("'",V41,"'","!$R$4:$U$17")</f>
        <v>'17U Boys'!$R$4:$U$17</v>
      </c>
      <c r="AB21" s="83"/>
      <c r="AC21" s="83"/>
      <c r="AD21" s="83" t="str">
        <f>_xlfn.CONCAT("'",V41,"'","!K10")</f>
        <v>'17U Boys'!K10</v>
      </c>
      <c r="AE21" s="83"/>
      <c r="AF21" s="83"/>
      <c r="AG21" s="83"/>
      <c r="AH21" s="83"/>
      <c r="AI21" s="83"/>
      <c r="AJ21" s="83"/>
      <c r="AK21" s="83"/>
    </row>
    <row r="22" spans="2:37" x14ac:dyDescent="0.25">
      <c r="B22" s="78">
        <f ca="1">IF(G21="","t",I21-G21)</f>
        <v>0</v>
      </c>
      <c r="C22" s="78">
        <f ca="1">G21-I21</f>
        <v>0</v>
      </c>
      <c r="D22" s="148" t="str">
        <f ca="1"/>
        <v>09:30 | 30 Jun</v>
      </c>
      <c r="E22" s="149" t="str" cm="1">
        <f t="array" aca="1" ref="E22" ca="1">IF(F22=INDIRECT(AD25),"DQ","")</f>
        <v/>
      </c>
      <c r="F22" s="111" t="str">
        <f ca="1"/>
        <v xml:space="preserve">Leopards FC </v>
      </c>
      <c r="G22" s="101">
        <f ca="1"/>
        <v>0</v>
      </c>
      <c r="H22" s="102" t="s">
        <v>13</v>
      </c>
      <c r="I22" s="101">
        <f ca="1"/>
        <v>0</v>
      </c>
      <c r="J22" s="113" t="str">
        <f ca="1"/>
        <v>Billy Pro</v>
      </c>
      <c r="K22" s="149" t="str" cm="1">
        <f t="array" aca="1" ref="K22" ca="1">IF(J22=INDIRECT(AD25),"DQ","")</f>
        <v/>
      </c>
      <c r="L22" s="107" t="str">
        <f ca="1"/>
        <v>NOT PLAYED</v>
      </c>
      <c r="Y22" s="83"/>
      <c r="Z22" s="83" t="s">
        <v>26</v>
      </c>
      <c r="AA22" s="83" t="str">
        <f>_xlfn.CONCAT("'",V41,"'","!$U$4:$U$17")</f>
        <v>'17U Boys'!$U$4:$U$17</v>
      </c>
      <c r="AB22" s="83"/>
      <c r="AC22" s="83"/>
      <c r="AD22" s="83" t="str">
        <f>_xlfn.CONCAT("'",V41,"'","!K11")</f>
        <v>'17U Boys'!K11</v>
      </c>
      <c r="AE22" s="83"/>
      <c r="AF22" s="83"/>
      <c r="AG22" s="83"/>
      <c r="AH22" s="83"/>
      <c r="AI22" s="83"/>
      <c r="AJ22" s="83"/>
      <c r="AK22" s="83"/>
    </row>
    <row r="23" spans="2:37" x14ac:dyDescent="0.25">
      <c r="B23" s="78">
        <f ca="1">IF(G22="","t",I22-G22)</f>
        <v>0</v>
      </c>
      <c r="C23" s="78">
        <f ca="1">G22-I22</f>
        <v>0</v>
      </c>
      <c r="D23" s="148" t="str">
        <f ca="1"/>
        <v>10:30 | 30 Jun</v>
      </c>
      <c r="E23" s="149" t="str" cm="1">
        <f t="array" aca="1" ref="E23" ca="1">IF(F23=INDIRECT(AD26),"DQ","")</f>
        <v/>
      </c>
      <c r="F23" s="110" t="str">
        <f ca="1"/>
        <v>Shamuel</v>
      </c>
      <c r="G23" s="103">
        <f ca="1"/>
        <v>0</v>
      </c>
      <c r="H23" s="104" t="s">
        <v>13</v>
      </c>
      <c r="I23" s="103">
        <f ca="1"/>
        <v>0</v>
      </c>
      <c r="J23" s="112" t="str">
        <f ca="1"/>
        <v>Lusaka Stars</v>
      </c>
      <c r="K23" s="149" t="str" cm="1">
        <f t="array" aca="1" ref="K23" ca="1">IF(J23=INDIRECT(AD26),"DQ","")</f>
        <v/>
      </c>
      <c r="L23" s="106" t="str">
        <f ca="1"/>
        <v>NOT PLAYED</v>
      </c>
      <c r="Y23" s="83"/>
      <c r="Z23" s="83" t="s">
        <v>27</v>
      </c>
      <c r="AA23" s="83" t="str">
        <f>_xlfn.CONCAT("'",V41,"'","!L5:L16")</f>
        <v>'17U Boys'!L5:L16</v>
      </c>
      <c r="AB23" s="83"/>
      <c r="AC23" s="83"/>
      <c r="AD23" s="83" t="str">
        <f>_xlfn.CONCAT("'",V41,"'","!K12")</f>
        <v>'17U Boys'!K12</v>
      </c>
      <c r="AE23" s="83"/>
      <c r="AF23" s="83"/>
      <c r="AG23" s="83"/>
      <c r="AH23" s="83"/>
      <c r="AI23" s="83"/>
      <c r="AJ23" s="83"/>
      <c r="AK23" s="83"/>
    </row>
    <row r="24" spans="2:37" x14ac:dyDescent="0.25">
      <c r="B24" s="78">
        <f ca="1">IF(G23="","t",I23-G23)</f>
        <v>0</v>
      </c>
      <c r="C24" s="78">
        <f ca="1">G23-I23</f>
        <v>0</v>
      </c>
      <c r="D24" s="148" t="str">
        <f ca="1"/>
        <v>11:30 | 30 Jun</v>
      </c>
      <c r="E24" s="149" t="str" cm="1">
        <f t="array" aca="1" ref="E24" ca="1">IF(F24=INDIRECT(AD27),"DQ","")</f>
        <v/>
      </c>
      <c r="F24" s="111" t="str">
        <f ca="1"/>
        <v xml:space="preserve">Little Crocs </v>
      </c>
      <c r="G24" s="101">
        <f ca="1"/>
        <v>0</v>
      </c>
      <c r="H24" s="102" t="s">
        <v>13</v>
      </c>
      <c r="I24" s="101">
        <f ca="1"/>
        <v>0</v>
      </c>
      <c r="J24" s="113" t="str">
        <f ca="1"/>
        <v>Cubs</v>
      </c>
      <c r="K24" s="149" t="str" cm="1">
        <f t="array" aca="1" ref="K24" ca="1">IF(J24=INDIRECT(AD27),"DQ","")</f>
        <v/>
      </c>
      <c r="L24" s="107" t="str">
        <f ca="1"/>
        <v>NOT PLAYED</v>
      </c>
      <c r="Y24" s="83"/>
      <c r="Z24" s="83"/>
      <c r="AA24" s="83"/>
      <c r="AB24" s="83"/>
      <c r="AC24" s="83"/>
      <c r="AD24" s="83" t="str">
        <f>_xlfn.CONCAT("'",V41,"'","!K13")</f>
        <v>'17U Boys'!K13</v>
      </c>
      <c r="AE24" s="83"/>
      <c r="AF24" s="83"/>
      <c r="AG24" s="83"/>
      <c r="AH24" s="83"/>
      <c r="AI24" s="83"/>
      <c r="AJ24" s="83"/>
      <c r="AK24" s="83"/>
    </row>
    <row r="25" spans="2:37" x14ac:dyDescent="0.25">
      <c r="B25" s="78">
        <f ca="1">IF(G24="","t",I24-G24)</f>
        <v>0</v>
      </c>
      <c r="C25" s="78">
        <f ca="1">G24-I24</f>
        <v>0</v>
      </c>
      <c r="Y25" s="83"/>
      <c r="Z25" s="83"/>
      <c r="AA25" s="83"/>
      <c r="AB25" s="83"/>
      <c r="AC25" s="83"/>
      <c r="AD25" s="83" t="str">
        <f>_xlfn.CONCAT("'",V41,"'","!K14")</f>
        <v>'17U Boys'!K14</v>
      </c>
      <c r="AE25" s="83"/>
      <c r="AF25" s="83"/>
      <c r="AG25" s="83"/>
      <c r="AH25" s="83"/>
      <c r="AI25" s="83"/>
      <c r="AJ25" s="83"/>
      <c r="AK25" s="83"/>
    </row>
    <row r="26" spans="2:37" x14ac:dyDescent="0.25">
      <c r="Y26" s="83"/>
      <c r="Z26" s="83"/>
      <c r="AA26" s="83"/>
      <c r="AB26" s="83"/>
      <c r="AC26" s="83"/>
      <c r="AD26" s="83" t="str">
        <f>_xlfn.CONCAT("'",V41,"'","!K15")</f>
        <v>'17U Boys'!K15</v>
      </c>
      <c r="AE26" s="83"/>
      <c r="AF26" s="83"/>
      <c r="AG26" s="83"/>
      <c r="AH26" s="83"/>
      <c r="AI26" s="83"/>
      <c r="AJ26" s="83"/>
      <c r="AK26" s="83"/>
    </row>
    <row r="27" spans="2:37" x14ac:dyDescent="0.25">
      <c r="Y27" s="83"/>
      <c r="Z27" s="83"/>
      <c r="AA27" s="83"/>
      <c r="AB27" s="83"/>
      <c r="AC27" s="83"/>
      <c r="AD27" s="83" t="str">
        <f>_xlfn.CONCAT("'",V41,"'","!K16")</f>
        <v>'17U Boys'!K16</v>
      </c>
      <c r="AE27" s="83"/>
      <c r="AF27" s="83"/>
      <c r="AG27" s="83"/>
      <c r="AH27" s="83"/>
      <c r="AI27" s="83"/>
      <c r="AJ27" s="83"/>
      <c r="AK27" s="83"/>
    </row>
    <row r="28" spans="2:37" ht="20.100000000000001" customHeight="1" x14ac:dyDescent="0.25">
      <c r="F28" s="105"/>
      <c r="G28" s="105"/>
      <c r="H28" s="105"/>
      <c r="I28" s="105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</row>
    <row r="29" spans="2:37" ht="20.100000000000001" customHeight="1" x14ac:dyDescent="0.5">
      <c r="D29" s="100" t="s">
        <v>28</v>
      </c>
      <c r="E29" s="115"/>
      <c r="F29" s="115" t="s">
        <v>29</v>
      </c>
      <c r="G29" s="100" t="s">
        <v>30</v>
      </c>
      <c r="J29" s="100" t="s">
        <v>28</v>
      </c>
      <c r="K29" s="115"/>
      <c r="L29" s="115" t="s">
        <v>29</v>
      </c>
      <c r="M29" s="121" t="s">
        <v>31</v>
      </c>
      <c r="O29" s="98" t="s">
        <v>32</v>
      </c>
      <c r="P29" s="98" t="s">
        <v>33</v>
      </c>
      <c r="Q29" s="98" t="s">
        <v>34</v>
      </c>
      <c r="R29" s="98" t="s">
        <v>35</v>
      </c>
      <c r="S29" s="98" t="s">
        <v>36</v>
      </c>
      <c r="T29" s="98" t="s">
        <v>37</v>
      </c>
      <c r="U29" s="98" t="s">
        <v>38</v>
      </c>
      <c r="V29" s="98" t="s">
        <v>39</v>
      </c>
      <c r="Y29" s="83"/>
      <c r="Z29" s="83"/>
      <c r="AA29" s="83"/>
      <c r="AB29" s="83"/>
      <c r="AC29" s="83"/>
      <c r="AD29" s="83"/>
      <c r="AE29" s="83"/>
      <c r="AF29" s="83"/>
      <c r="AG29" s="99" t="str">
        <f>_xlfn.CONCAT(_xlfn.TEXTBEFORE(V41,"U")," and Under ",,_xlfn.TEXTAFTER(V41," ")," Fixtures",)</f>
        <v>17 and Under Boys Fixtures</v>
      </c>
      <c r="AH29" s="83"/>
      <c r="AI29" s="83"/>
      <c r="AJ29" s="83"/>
      <c r="AK29" s="83"/>
    </row>
    <row r="30" spans="2:37" ht="20.100000000000001" customHeight="1" x14ac:dyDescent="0.25">
      <c r="D30" s="114" t="str" cm="1">
        <f t="array" aca="1" ref="D30" ca="1">IFERROR(_xlfn._xlws.SORT(_xlfn._xlws.FILTER(INDIRECT(AA19),INDIRECT(AA20)&gt;0),4,-1),"TBA")</f>
        <v>TBA</v>
      </c>
      <c r="E30" s="114"/>
      <c r="F30" s="114"/>
      <c r="G30" s="187"/>
      <c r="H30" s="109"/>
      <c r="J30" s="114" t="str" cm="1">
        <f t="array" aca="1" ref="J30" ca="1">IFERROR(_xlfn._xlws.SORT(_xlfn._xlws.FILTER(INDIRECT(AA21),INDIRECT(AA22)&gt;0),4,-1),"TBA")</f>
        <v>TBA</v>
      </c>
      <c r="K30" s="114"/>
      <c r="L30" s="114"/>
      <c r="M30" s="120"/>
      <c r="O30" s="89" t="str" cm="1">
        <f t="array" aca="1" ref="O30:V33" ca="1">_xlfn._xlws.SORT(Y32:AF35,8,-1)</f>
        <v xml:space="preserve">Elite Stars </v>
      </c>
      <c r="P30" s="90">
        <f ca="1"/>
        <v>0</v>
      </c>
      <c r="Q30" s="90">
        <f ca="1"/>
        <v>0</v>
      </c>
      <c r="R30" s="90">
        <f ca="1"/>
        <v>0</v>
      </c>
      <c r="S30" s="90">
        <f ca="1"/>
        <v>0</v>
      </c>
      <c r="T30" s="90">
        <f ca="1"/>
        <v>0</v>
      </c>
      <c r="U30" s="90">
        <f ca="1"/>
        <v>0</v>
      </c>
      <c r="V30" s="91">
        <f ca="1"/>
        <v>0</v>
      </c>
      <c r="Y30" s="83"/>
      <c r="Z30" s="83"/>
      <c r="AA30" s="83"/>
      <c r="AB30" s="83"/>
      <c r="AC30" s="83"/>
      <c r="AD30" s="83"/>
      <c r="AE30" s="83"/>
      <c r="AF30" s="83"/>
      <c r="AG30" s="83" t="str">
        <f>_xlfn.TEXTBEFORE(V41,"U")</f>
        <v>17</v>
      </c>
      <c r="AH30" s="83"/>
      <c r="AI30" s="83"/>
      <c r="AJ30" s="83"/>
      <c r="AK30" s="83"/>
    </row>
    <row r="31" spans="2:37" ht="20.100000000000001" customHeight="1" x14ac:dyDescent="0.25">
      <c r="D31" s="108"/>
      <c r="E31" s="108"/>
      <c r="F31" s="108"/>
      <c r="G31" s="188"/>
      <c r="H31" s="109"/>
      <c r="J31" s="108"/>
      <c r="K31" s="108"/>
      <c r="L31" s="108"/>
      <c r="M31" s="97"/>
      <c r="O31" s="92" t="str">
        <f ca="1"/>
        <v>Lusaka Stars</v>
      </c>
      <c r="P31" s="93">
        <f ca="1"/>
        <v>0</v>
      </c>
      <c r="Q31" s="93">
        <f ca="1"/>
        <v>0</v>
      </c>
      <c r="R31" s="93">
        <f ca="1"/>
        <v>0</v>
      </c>
      <c r="S31" s="93">
        <f ca="1"/>
        <v>0</v>
      </c>
      <c r="T31" s="93">
        <f ca="1"/>
        <v>0</v>
      </c>
      <c r="U31" s="93">
        <f ca="1"/>
        <v>0</v>
      </c>
      <c r="V31" s="94">
        <f ca="1"/>
        <v>0</v>
      </c>
      <c r="Y31" s="83" t="s">
        <v>40</v>
      </c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</row>
    <row r="32" spans="2:37" ht="20.100000000000001" customHeight="1" x14ac:dyDescent="0.25">
      <c r="D32" s="114"/>
      <c r="E32" s="114"/>
      <c r="F32" s="114"/>
      <c r="G32" s="187"/>
      <c r="H32" s="109"/>
      <c r="J32" s="114"/>
      <c r="K32" s="114"/>
      <c r="L32" s="114"/>
      <c r="M32" s="120"/>
      <c r="O32" s="92" t="str">
        <f ca="1"/>
        <v>Shamuel</v>
      </c>
      <c r="P32" s="93">
        <f ca="1"/>
        <v>0</v>
      </c>
      <c r="Q32" s="93">
        <f ca="1"/>
        <v>0</v>
      </c>
      <c r="R32" s="93">
        <f ca="1"/>
        <v>0</v>
      </c>
      <c r="S32" s="93">
        <f ca="1"/>
        <v>0</v>
      </c>
      <c r="T32" s="93">
        <f ca="1"/>
        <v>0</v>
      </c>
      <c r="U32" s="93">
        <f ca="1"/>
        <v>0</v>
      </c>
      <c r="V32" s="94">
        <f ca="1"/>
        <v>0</v>
      </c>
      <c r="Y32" s="122" t="str" cm="1">
        <f t="array" aca="1" ref="Y32:AB35" ca="1">INDIRECT(AA16)</f>
        <v xml:space="preserve">Elite Stars </v>
      </c>
      <c r="Z32" s="123">
        <f ca="1"/>
        <v>0</v>
      </c>
      <c r="AA32" s="123">
        <f ca="1"/>
        <v>0</v>
      </c>
      <c r="AB32" s="123">
        <f ca="1"/>
        <v>0</v>
      </c>
      <c r="AC32" s="123">
        <f ca="1">COUNTIFS(_xlfn.ANCHORARRAY($F$13),Y32,$C$14:$C$25,"&gt;0")+COUNTIFS(_xlfn.ANCHORARRAY($J$13),Y32,$B$14:$B$25,"&gt;0")</f>
        <v>0</v>
      </c>
      <c r="AD32" s="123" cm="1">
        <f t="array" aca="1" ref="AD32" ca="1">SUM(COUNTIFS(_xlfn.ANCHORARRAY($F$13),Y32,$C$14:$C$25,"=0",_xlfn.ANCHORARRAY($L$13),{"PLAYED","UNDERWAY"}))+SUM(COUNTIFS(_xlfn.ANCHORARRAY($J$13),Y32,$B$14:$B$25,"=0",_xlfn.ANCHORARRAY($L$13),{"PLAYED","UNDERWAY"}))</f>
        <v>0</v>
      </c>
      <c r="AE32" s="123">
        <f ca="1">COUNTIFS(_xlfn.ANCHORARRAY($F$13),Y32,$C$14:$C$25,"&lt;0")+COUNTIFS(_xlfn.ANCHORARRAY($J$13),Y32,$B$14:$B$25,"&lt;0")</f>
        <v>0</v>
      </c>
      <c r="AF32" s="124">
        <f ca="1">(3*AC32)+(1*AD32)+(0*AE32)</f>
        <v>0</v>
      </c>
      <c r="AG32" s="83"/>
      <c r="AH32" s="83"/>
      <c r="AI32" s="83"/>
      <c r="AJ32" s="83"/>
      <c r="AK32" s="83"/>
    </row>
    <row r="33" spans="1:37" ht="20.100000000000001" customHeight="1" x14ac:dyDescent="0.25">
      <c r="D33" s="108"/>
      <c r="E33" s="108"/>
      <c r="F33" s="184"/>
      <c r="G33" s="188"/>
      <c r="H33" s="109"/>
      <c r="J33" s="108"/>
      <c r="K33" s="108"/>
      <c r="L33" s="108"/>
      <c r="M33" s="97"/>
      <c r="O33" s="95" t="str">
        <f ca="1"/>
        <v xml:space="preserve">Mandevu </v>
      </c>
      <c r="P33" s="96">
        <f ca="1"/>
        <v>0</v>
      </c>
      <c r="Q33" s="96">
        <f ca="1"/>
        <v>0</v>
      </c>
      <c r="R33" s="96">
        <f ca="1"/>
        <v>0</v>
      </c>
      <c r="S33" s="96">
        <f ca="1"/>
        <v>0</v>
      </c>
      <c r="T33" s="96">
        <f ca="1"/>
        <v>0</v>
      </c>
      <c r="U33" s="96">
        <f ca="1"/>
        <v>0</v>
      </c>
      <c r="V33" s="97">
        <f ca="1"/>
        <v>0</v>
      </c>
      <c r="Y33" s="125" t="str">
        <f ca="1"/>
        <v>Lusaka Stars</v>
      </c>
      <c r="Z33" s="126">
        <f ca="1"/>
        <v>0</v>
      </c>
      <c r="AA33" s="126">
        <f ca="1"/>
        <v>0</v>
      </c>
      <c r="AB33" s="126">
        <f ca="1"/>
        <v>0</v>
      </c>
      <c r="AC33" s="126">
        <f ca="1">COUNTIFS(_xlfn.ANCHORARRAY($F$13),Y33,$C$14:$C$25,"&gt;0")+COUNTIFS(_xlfn.ANCHORARRAY($J$13),Y33,$B$14:$B$25,"&gt;0")</f>
        <v>0</v>
      </c>
      <c r="AD33" s="126" cm="1">
        <f t="array" aca="1" ref="AD33" ca="1">SUM(COUNTIFS(_xlfn.ANCHORARRAY($F$13),Y33,$C$14:$C$25,"=0",_xlfn.ANCHORARRAY($L$13),{"PLAYED","UNDERWAY"}))+SUM(COUNTIFS(_xlfn.ANCHORARRAY($J$13),Y33,$B$14:$B$25,"=0",_xlfn.ANCHORARRAY($L$13),{"PLAYED","UNDERWAY"}))</f>
        <v>0</v>
      </c>
      <c r="AE33" s="126">
        <f ca="1">COUNTIFS(_xlfn.ANCHORARRAY($F$13),Y33,$C$14:$C$25,"&lt;0")+COUNTIFS(_xlfn.ANCHORARRAY($J$13),Y33,$B$14:$B$25,"&lt;0")</f>
        <v>0</v>
      </c>
      <c r="AF33" s="127">
        <f ca="1">(3*AC33)+(1*AD33)+(0*AE33)</f>
        <v>0</v>
      </c>
      <c r="AG33" s="83"/>
      <c r="AH33" s="83"/>
      <c r="AI33" s="83"/>
      <c r="AJ33" s="83"/>
      <c r="AK33" s="83"/>
    </row>
    <row r="34" spans="1:37" ht="20.100000000000001" customHeight="1" x14ac:dyDescent="0.25">
      <c r="D34" s="114"/>
      <c r="E34" s="114"/>
      <c r="F34" s="183"/>
      <c r="G34" s="187"/>
      <c r="H34" s="109"/>
      <c r="J34" s="114"/>
      <c r="K34" s="114"/>
      <c r="L34" s="114"/>
      <c r="M34" s="120"/>
      <c r="Y34" s="125" t="str">
        <f ca="1"/>
        <v>Shamuel</v>
      </c>
      <c r="Z34" s="126">
        <f ca="1"/>
        <v>0</v>
      </c>
      <c r="AA34" s="126">
        <f ca="1"/>
        <v>0</v>
      </c>
      <c r="AB34" s="126">
        <f ca="1"/>
        <v>0</v>
      </c>
      <c r="AC34" s="126">
        <f ca="1">COUNTIFS(_xlfn.ANCHORARRAY($F$13),Y34,$C$14:$C$25,"&gt;0")+COUNTIFS(_xlfn.ANCHORARRAY($J$13),Y34,$B$14:$B$25,"&gt;0")</f>
        <v>0</v>
      </c>
      <c r="AD34" s="126" cm="1">
        <f t="array" aca="1" ref="AD34" ca="1">SUM(COUNTIFS(_xlfn.ANCHORARRAY($F$13),Y34,$C$14:$C$25,"=0",_xlfn.ANCHORARRAY($L$13),{"PLAYED","UNDERWAY"}))+SUM(COUNTIFS(_xlfn.ANCHORARRAY($J$13),Y34,$B$14:$B$25,"=0",_xlfn.ANCHORARRAY($L$13),{"PLAYED","UNDERWAY"}))</f>
        <v>0</v>
      </c>
      <c r="AE34" s="126">
        <f ca="1">COUNTIFS(_xlfn.ANCHORARRAY($F$13),Y34,$C$14:$C$25,"&lt;0")+COUNTIFS(_xlfn.ANCHORARRAY($J$13),Y34,$B$14:$B$25,"&lt;0")</f>
        <v>0</v>
      </c>
      <c r="AF34" s="127">
        <f ca="1">(3*AC34)+(1*AD34)+(0*AE34)</f>
        <v>0</v>
      </c>
      <c r="AG34" s="83"/>
      <c r="AH34" s="83"/>
      <c r="AI34" s="83"/>
      <c r="AJ34" s="83"/>
      <c r="AK34" s="83"/>
    </row>
    <row r="35" spans="1:37" ht="20.100000000000001" customHeight="1" x14ac:dyDescent="0.25">
      <c r="D35" s="108"/>
      <c r="E35" s="108"/>
      <c r="F35" s="184"/>
      <c r="G35" s="188"/>
      <c r="H35" s="109"/>
      <c r="J35" s="108"/>
      <c r="K35" s="108"/>
      <c r="L35" s="108"/>
      <c r="M35" s="97"/>
      <c r="O35" s="98" t="s">
        <v>32</v>
      </c>
      <c r="P35" s="98" t="s">
        <v>33</v>
      </c>
      <c r="Q35" s="98" t="s">
        <v>34</v>
      </c>
      <c r="R35" s="98" t="s">
        <v>35</v>
      </c>
      <c r="S35" s="98" t="s">
        <v>36</v>
      </c>
      <c r="T35" s="98" t="s">
        <v>37</v>
      </c>
      <c r="U35" s="98" t="s">
        <v>38</v>
      </c>
      <c r="V35" s="98" t="s">
        <v>39</v>
      </c>
      <c r="Y35" s="128" t="str">
        <f ca="1"/>
        <v xml:space="preserve">Mandevu </v>
      </c>
      <c r="Z35" s="129">
        <f ca="1"/>
        <v>0</v>
      </c>
      <c r="AA35" s="129">
        <f ca="1"/>
        <v>0</v>
      </c>
      <c r="AB35" s="129">
        <f ca="1"/>
        <v>0</v>
      </c>
      <c r="AC35" s="129">
        <f ca="1">COUNTIFS(_xlfn.ANCHORARRAY($F$13),Y35,$C$14:$C$25,"&gt;0")+COUNTIFS(_xlfn.ANCHORARRAY($J$13),Y35,$B$14:$B$25,"&gt;0")</f>
        <v>0</v>
      </c>
      <c r="AD35" s="129" cm="1">
        <f t="array" aca="1" ref="AD35" ca="1">SUM(COUNTIFS(_xlfn.ANCHORARRAY($F$13),Y35,$C$14:$C$25,"=0",_xlfn.ANCHORARRAY($L$13),{"PLAYED","UNDERWAY"}))+SUM(COUNTIFS(_xlfn.ANCHORARRAY($J$13),Y35,$B$14:$B$25,"=0",_xlfn.ANCHORARRAY($L$13),{"PLAYED","UNDERWAY"}))</f>
        <v>0</v>
      </c>
      <c r="AE35" s="129">
        <f ca="1">COUNTIFS(_xlfn.ANCHORARRAY($F$13),Y35,$C$14:$C$25,"&lt;0")+COUNTIFS(_xlfn.ANCHORARRAY($J$13),Y35,$B$14:$B$25,"&lt;0")</f>
        <v>0</v>
      </c>
      <c r="AF35" s="130">
        <f ca="1">(3*AC35)+(1*AD35)+(0*AE35)</f>
        <v>0</v>
      </c>
      <c r="AG35" s="83"/>
      <c r="AH35" s="83"/>
      <c r="AI35" s="83"/>
      <c r="AJ35" s="83"/>
      <c r="AK35" s="83"/>
    </row>
    <row r="36" spans="1:37" ht="20.100000000000001" customHeight="1" x14ac:dyDescent="0.25">
      <c r="D36" s="114"/>
      <c r="E36" s="114"/>
      <c r="F36" s="183"/>
      <c r="G36" s="187"/>
      <c r="H36" s="109"/>
      <c r="J36" s="114"/>
      <c r="K36" s="114"/>
      <c r="L36" s="114"/>
      <c r="M36" s="120"/>
      <c r="O36" s="89" t="str" cm="1">
        <f t="array" aca="1" ref="O36:V39" ca="1">_xlfn._xlws.SORT(Y37:AF40,8,-1)</f>
        <v xml:space="preserve">Leopards FC </v>
      </c>
      <c r="P36" s="90">
        <f ca="1"/>
        <v>0</v>
      </c>
      <c r="Q36" s="90">
        <f ca="1"/>
        <v>0</v>
      </c>
      <c r="R36" s="90">
        <f ca="1"/>
        <v>0</v>
      </c>
      <c r="S36" s="90">
        <f ca="1"/>
        <v>0</v>
      </c>
      <c r="T36" s="90">
        <f ca="1"/>
        <v>0</v>
      </c>
      <c r="U36" s="90">
        <f ca="1"/>
        <v>0</v>
      </c>
      <c r="V36" s="91">
        <f ca="1"/>
        <v>0</v>
      </c>
      <c r="Y36" s="83" t="s">
        <v>41</v>
      </c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</row>
    <row r="37" spans="1:37" ht="20.100000000000001" customHeight="1" x14ac:dyDescent="0.25">
      <c r="D37" s="108"/>
      <c r="E37" s="108"/>
      <c r="F37" s="184"/>
      <c r="G37" s="188"/>
      <c r="H37" s="109"/>
      <c r="J37" s="108"/>
      <c r="K37" s="108"/>
      <c r="L37" s="108"/>
      <c r="M37" s="97"/>
      <c r="O37" s="92" t="str">
        <f ca="1"/>
        <v>Cubs</v>
      </c>
      <c r="P37" s="93">
        <f ca="1"/>
        <v>0</v>
      </c>
      <c r="Q37" s="93">
        <f ca="1"/>
        <v>0</v>
      </c>
      <c r="R37" s="93">
        <f ca="1"/>
        <v>0</v>
      </c>
      <c r="S37" s="93">
        <f ca="1"/>
        <v>0</v>
      </c>
      <c r="T37" s="93">
        <f ca="1"/>
        <v>0</v>
      </c>
      <c r="U37" s="93">
        <f ca="1"/>
        <v>0</v>
      </c>
      <c r="V37" s="94">
        <f ca="1"/>
        <v>0</v>
      </c>
      <c r="Y37" s="122" t="str" cm="1">
        <f t="array" aca="1" ref="Y37:AB40" ca="1">INDIRECT(AA17)</f>
        <v xml:space="preserve">Leopards FC </v>
      </c>
      <c r="Z37" s="123">
        <f ca="1"/>
        <v>0</v>
      </c>
      <c r="AA37" s="123">
        <f ca="1"/>
        <v>0</v>
      </c>
      <c r="AB37" s="123">
        <f ca="1"/>
        <v>0</v>
      </c>
      <c r="AC37" s="123">
        <f ca="1">COUNTIFS(_xlfn.ANCHORARRAY($F$13),Y37,$C$14:$C$25,"&gt;0")+COUNTIFS(_xlfn.ANCHORARRAY($J$13),Y37,$B$14:$B$25,"&gt;0")</f>
        <v>0</v>
      </c>
      <c r="AD37" s="123" cm="1">
        <f t="array" aca="1" ref="AD37" ca="1">SUM(COUNTIFS(_xlfn.ANCHORARRAY($F$13),Y37,$C$14:$C$25,"=0",_xlfn.ANCHORARRAY($L$13),{"PLAYED","UNDERWAY"}))+SUM(COUNTIFS(_xlfn.ANCHORARRAY($J$13),Y37,$B$14:$B$25,"=0",_xlfn.ANCHORARRAY($L$13),{"PLAYED","UNDERWAY"}))</f>
        <v>0</v>
      </c>
      <c r="AE37" s="123">
        <f ca="1">COUNTIFS(_xlfn.ANCHORARRAY($F$13),Y37,$C$14:$C$25,"&lt;0")+COUNTIFS(_xlfn.ANCHORARRAY($J$13),Y37,$B$14:$B$25,"&lt;0")</f>
        <v>0</v>
      </c>
      <c r="AF37" s="124">
        <f ca="1">(3*AC37)+(1*AD37)+(0*AE37)</f>
        <v>0</v>
      </c>
      <c r="AG37" s="83"/>
      <c r="AH37" s="83"/>
      <c r="AI37" s="83"/>
      <c r="AJ37" s="83"/>
      <c r="AK37" s="83"/>
    </row>
    <row r="38" spans="1:37" ht="20.100000000000001" customHeight="1" x14ac:dyDescent="0.25">
      <c r="D38" s="114"/>
      <c r="E38" s="114"/>
      <c r="F38" s="183"/>
      <c r="G38" s="187"/>
      <c r="H38" s="109"/>
      <c r="J38" s="114"/>
      <c r="K38" s="114"/>
      <c r="L38" s="114"/>
      <c r="M38" s="120"/>
      <c r="O38" s="92" t="str">
        <f ca="1"/>
        <v xml:space="preserve">Little Crocs </v>
      </c>
      <c r="P38" s="93">
        <f ca="1"/>
        <v>0</v>
      </c>
      <c r="Q38" s="93">
        <f ca="1"/>
        <v>0</v>
      </c>
      <c r="R38" s="93">
        <f ca="1"/>
        <v>0</v>
      </c>
      <c r="S38" s="93">
        <f ca="1"/>
        <v>0</v>
      </c>
      <c r="T38" s="93">
        <f ca="1"/>
        <v>0</v>
      </c>
      <c r="U38" s="93">
        <f ca="1"/>
        <v>0</v>
      </c>
      <c r="V38" s="94">
        <f ca="1"/>
        <v>0</v>
      </c>
      <c r="Y38" s="125" t="str">
        <f ca="1"/>
        <v>Cubs</v>
      </c>
      <c r="Z38" s="126">
        <f ca="1"/>
        <v>0</v>
      </c>
      <c r="AA38" s="126">
        <f ca="1"/>
        <v>0</v>
      </c>
      <c r="AB38" s="126">
        <f ca="1"/>
        <v>0</v>
      </c>
      <c r="AC38" s="126">
        <f ca="1">COUNTIFS(_xlfn.ANCHORARRAY($F$13),Y38,$C$14:$C$25,"&gt;0")+COUNTIFS(_xlfn.ANCHORARRAY($J$13),Y38,$B$14:$B$25,"&gt;0")</f>
        <v>0</v>
      </c>
      <c r="AD38" s="126" cm="1">
        <f t="array" aca="1" ref="AD38" ca="1">SUM(COUNTIFS(_xlfn.ANCHORARRAY($F$13),Y38,$C$14:$C$25,"=0",_xlfn.ANCHORARRAY($L$13),{"PLAYED","UNDERWAY"}))+SUM(COUNTIFS(_xlfn.ANCHORARRAY($J$13),Y38,$B$14:$B$25,"=0",_xlfn.ANCHORARRAY($L$13),{"PLAYED","UNDERWAY"}))</f>
        <v>0</v>
      </c>
      <c r="AE38" s="126">
        <f ca="1">COUNTIFS(_xlfn.ANCHORARRAY($F$13),Y38,$C$14:$C$25,"&lt;0")+COUNTIFS(_xlfn.ANCHORARRAY($J$13),Y38,$B$14:$B$25,"&lt;0")</f>
        <v>0</v>
      </c>
      <c r="AF38" s="127">
        <f ca="1">(3*AC38)+(1*AD38)+(0*AE38)</f>
        <v>0</v>
      </c>
      <c r="AG38" s="83"/>
      <c r="AH38" s="83"/>
      <c r="AI38" s="83"/>
      <c r="AJ38" s="83"/>
      <c r="AK38" s="83"/>
    </row>
    <row r="39" spans="1:37" ht="20.100000000000001" customHeight="1" x14ac:dyDescent="0.25">
      <c r="D39" s="108"/>
      <c r="E39" s="108"/>
      <c r="F39" s="108"/>
      <c r="G39" s="96"/>
      <c r="H39" s="109"/>
      <c r="O39" s="95" t="str">
        <f ca="1"/>
        <v>Billy Pro</v>
      </c>
      <c r="P39" s="96">
        <f ca="1"/>
        <v>0</v>
      </c>
      <c r="Q39" s="96">
        <f ca="1"/>
        <v>0</v>
      </c>
      <c r="R39" s="96">
        <f ca="1"/>
        <v>0</v>
      </c>
      <c r="S39" s="96">
        <f ca="1"/>
        <v>0</v>
      </c>
      <c r="T39" s="96">
        <f ca="1"/>
        <v>0</v>
      </c>
      <c r="U39" s="96">
        <f ca="1"/>
        <v>0</v>
      </c>
      <c r="V39" s="97">
        <f ca="1"/>
        <v>0</v>
      </c>
      <c r="Y39" s="125" t="str">
        <f ca="1"/>
        <v xml:space="preserve">Little Crocs </v>
      </c>
      <c r="Z39" s="126">
        <f ca="1"/>
        <v>0</v>
      </c>
      <c r="AA39" s="126">
        <f ca="1"/>
        <v>0</v>
      </c>
      <c r="AB39" s="126">
        <f ca="1"/>
        <v>0</v>
      </c>
      <c r="AC39" s="126">
        <f ca="1">COUNTIFS(_xlfn.ANCHORARRAY($F$13),Y39,$C$14:$C$25,"&gt;0")+COUNTIFS(_xlfn.ANCHORARRAY($J$13),Y39,$B$14:$B$25,"&gt;0")</f>
        <v>0</v>
      </c>
      <c r="AD39" s="126" cm="1">
        <f t="array" aca="1" ref="AD39" ca="1">SUM(COUNTIFS(_xlfn.ANCHORARRAY($F$13),Y39,$C$14:$C$25,"=0",_xlfn.ANCHORARRAY($L$13),{"PLAYED","UNDERWAY"}))+SUM(COUNTIFS(_xlfn.ANCHORARRAY($J$13),Y39,$B$14:$B$25,"=0",_xlfn.ANCHORARRAY($L$13),{"PLAYED","UNDERWAY"}))</f>
        <v>0</v>
      </c>
      <c r="AE39" s="126">
        <f ca="1">COUNTIFS(_xlfn.ANCHORARRAY($F$13),Y39,$C$14:$C$25,"&lt;0")+COUNTIFS(_xlfn.ANCHORARRAY($J$13),Y39,$B$14:$B$25,"&lt;0")</f>
        <v>0</v>
      </c>
      <c r="AF39" s="127">
        <f ca="1">(3*AC39)+(1*AD39)+(0*AE39)</f>
        <v>0</v>
      </c>
      <c r="AG39" s="83"/>
      <c r="AH39" s="83"/>
      <c r="AI39" s="83"/>
      <c r="AJ39" s="83"/>
      <c r="AK39" s="83"/>
    </row>
    <row r="40" spans="1:37" ht="20.100000000000001" customHeight="1" x14ac:dyDescent="0.25">
      <c r="Y40" s="128" t="str">
        <f ca="1"/>
        <v>Billy Pro</v>
      </c>
      <c r="Z40" s="129">
        <f ca="1"/>
        <v>0</v>
      </c>
      <c r="AA40" s="129">
        <f ca="1"/>
        <v>0</v>
      </c>
      <c r="AB40" s="129">
        <f ca="1"/>
        <v>0</v>
      </c>
      <c r="AC40" s="129">
        <f ca="1">COUNTIFS(_xlfn.ANCHORARRAY($F$13),Y40,$C$14:$C$25,"&gt;0")+COUNTIFS(_xlfn.ANCHORARRAY($J$13),Y40,$B$14:$B$25,"&gt;0")</f>
        <v>0</v>
      </c>
      <c r="AD40" s="129" cm="1">
        <f t="array" aca="1" ref="AD40" ca="1">SUM(COUNTIFS(_xlfn.ANCHORARRAY($F$13),Y40,$C$14:$C$25,"=0",_xlfn.ANCHORARRAY($L$13),{"PLAYED","UNDERWAY"}))+SUM(COUNTIFS(_xlfn.ANCHORARRAY($J$13),Y40,$B$14:$B$25,"=0",_xlfn.ANCHORARRAY($L$13),{"PLAYED","UNDERWAY"}))</f>
        <v>0</v>
      </c>
      <c r="AE40" s="129">
        <f ca="1">COUNTIFS(_xlfn.ANCHORARRAY($F$13),Y40,$C$14:$C$25,"&lt;0")+COUNTIFS(_xlfn.ANCHORARRAY($J$13),Y40,$B$14:$B$25,"&lt;0")</f>
        <v>0</v>
      </c>
      <c r="AF40" s="130">
        <f ca="1">(3*AC40)+(1*AD40)+(0*AE40)</f>
        <v>0</v>
      </c>
      <c r="AG40" s="83"/>
      <c r="AH40" s="83"/>
      <c r="AI40" s="83"/>
      <c r="AJ40" s="83"/>
      <c r="AK40" s="83"/>
    </row>
    <row r="41" spans="1:37" ht="20.100000000000001" customHeight="1" thickBot="1" x14ac:dyDescent="0.3">
      <c r="G41" s="79"/>
      <c r="H41" s="79"/>
      <c r="I41" s="79"/>
      <c r="V41" s="118" t="s">
        <v>24</v>
      </c>
    </row>
    <row r="42" spans="1:37" x14ac:dyDescent="0.25">
      <c r="F42" s="78"/>
      <c r="Z42" s="155"/>
      <c r="AA42" s="156"/>
      <c r="AB42" s="156"/>
      <c r="AC42" s="156"/>
      <c r="AD42" s="156"/>
      <c r="AE42" s="156" t="s">
        <v>42</v>
      </c>
      <c r="AF42" s="156"/>
      <c r="AG42" s="156"/>
      <c r="AH42" s="156"/>
      <c r="AI42" s="156"/>
      <c r="AJ42" s="157"/>
    </row>
    <row r="43" spans="1:37" x14ac:dyDescent="0.25">
      <c r="A43" s="132"/>
      <c r="B43" s="132"/>
      <c r="C43" s="132"/>
      <c r="D43" s="132"/>
      <c r="E43" s="132"/>
      <c r="F43" s="132"/>
      <c r="G43" s="132"/>
      <c r="H43" s="132"/>
      <c r="I43" s="132"/>
      <c r="J43" s="132"/>
      <c r="K43" s="132"/>
      <c r="L43" s="132"/>
      <c r="M43" s="132"/>
      <c r="N43" s="132"/>
      <c r="O43" s="132"/>
      <c r="P43" s="132"/>
      <c r="Q43" s="132"/>
      <c r="R43" s="132"/>
      <c r="S43" s="132"/>
      <c r="T43" s="132"/>
      <c r="U43"/>
      <c r="V43"/>
      <c r="W43"/>
      <c r="X43"/>
      <c r="Y43"/>
      <c r="Z43" s="158" t="str">
        <f ca="1">IF(V30=0,"TBA",INDEX(O30:O33,MATCH(LARGE(V30:V33,1),V30:V33,0)))</f>
        <v>TBA</v>
      </c>
      <c r="AA43" s="133" cm="1">
        <f t="array" aca="1" ref="AA43" ca="1">INDIRECT(AH44)</f>
        <v>0</v>
      </c>
      <c r="AB43" s="133">
        <f>'8U Coed'!I60</f>
        <v>0</v>
      </c>
      <c r="AC43" s="133" t="str">
        <f ca="1">IF(V36=0,"TBA", INDEX(O36:O39,MATCH(LARGE(V36:V39,2),V36:V39,0)))</f>
        <v>TBA</v>
      </c>
      <c r="AD43" s="133" t="str">
        <f ca="1">IF(AC43=0,"TBA",AC43)</f>
        <v>TBA</v>
      </c>
      <c r="AE43"/>
      <c r="AF43"/>
      <c r="AG43"/>
      <c r="AH43"/>
      <c r="AI43"/>
      <c r="AJ43" s="74"/>
    </row>
    <row r="44" spans="1:37" x14ac:dyDescent="0.25">
      <c r="A44" s="132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2"/>
      <c r="P44" s="132"/>
      <c r="Q44" s="132"/>
      <c r="R44" s="132"/>
      <c r="S44" s="132"/>
      <c r="T44" s="132"/>
      <c r="U44"/>
      <c r="V44"/>
      <c r="W44"/>
      <c r="X44"/>
      <c r="Y44"/>
      <c r="Z44" s="158" t="str">
        <f ca="1">IF(V36=0,"TBA",INDEX(O36:O39,MATCH(LARGE(V36:V39,1),V36:V39,0)))</f>
        <v>TBA</v>
      </c>
      <c r="AA44" s="133" cm="1">
        <f t="array" aca="1" ref="AA44" ca="1">INDIRECT(AH45)</f>
        <v>0</v>
      </c>
      <c r="AB44" s="133">
        <f>'8U Coed'!I61</f>
        <v>0</v>
      </c>
      <c r="AC44" s="133" t="str">
        <f ca="1">IF(V30=0,"TBA",INDEX(O30:O33, MATCH(LARGE(V30:V33, 2), V30:V33, 0)))</f>
        <v>TBA</v>
      </c>
      <c r="AD44" s="133"/>
      <c r="AE44"/>
      <c r="AF44"/>
      <c r="AG44"/>
      <c r="AH44" t="str">
        <f>_xlfn.CONCAT("'",V41,"'","!H18")</f>
        <v>'17U Boys'!H18</v>
      </c>
      <c r="AI44" t="str">
        <f>_xlfn.CONCAT("'",V41,"'","!I18")</f>
        <v>'17U Boys'!I18</v>
      </c>
      <c r="AJ44" s="74"/>
    </row>
    <row r="45" spans="1:37" x14ac:dyDescent="0.25">
      <c r="A45" s="132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  <c r="O45" s="132"/>
      <c r="P45" s="132"/>
      <c r="Q45" s="132"/>
      <c r="R45" s="132"/>
      <c r="S45" s="132"/>
      <c r="T45" s="132"/>
      <c r="U45"/>
      <c r="V45"/>
      <c r="W45"/>
      <c r="X45"/>
      <c r="Y45"/>
      <c r="Z45" s="158"/>
      <c r="AA45" s="133"/>
      <c r="AB45" s="133"/>
      <c r="AC45" s="133"/>
      <c r="AD45" s="133"/>
      <c r="AE45"/>
      <c r="AF45"/>
      <c r="AG45"/>
      <c r="AH45" t="str">
        <f>_xlfn.CONCAT("'",V41,"'","!H19")</f>
        <v>'17U Boys'!H19</v>
      </c>
      <c r="AI45" t="str">
        <f>_xlfn.CONCAT("'",V41,"'","!I19")</f>
        <v>'17U Boys'!I19</v>
      </c>
      <c r="AJ45" s="74"/>
    </row>
    <row r="46" spans="1:37" x14ac:dyDescent="0.25">
      <c r="A46" s="132"/>
      <c r="B46" s="132"/>
      <c r="C46" s="132"/>
      <c r="D46" s="132"/>
      <c r="E46" s="132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2"/>
      <c r="T46" s="132"/>
      <c r="U46"/>
      <c r="V46"/>
      <c r="W46"/>
      <c r="X46"/>
      <c r="Y46"/>
      <c r="Z46" s="158" t="str">
        <f ca="1">IF(AA44&gt;AB44,AC44,Z44)</f>
        <v>TBA</v>
      </c>
      <c r="AA46" s="133"/>
      <c r="AB46" s="133"/>
      <c r="AC46" s="133" t="str">
        <f ca="1">IF(AA43&gt;AB43,AC43,Z43)</f>
        <v>TBA</v>
      </c>
      <c r="AD46" s="133"/>
      <c r="AE46"/>
      <c r="AF46"/>
      <c r="AG46"/>
      <c r="AH46"/>
      <c r="AI46"/>
      <c r="AJ46" s="74"/>
    </row>
    <row r="47" spans="1:37" ht="15.75" thickBot="1" x14ac:dyDescent="0.3">
      <c r="A47" s="132"/>
      <c r="B47" s="132"/>
      <c r="C47" s="132"/>
      <c r="D47" s="132"/>
      <c r="E47" s="132"/>
      <c r="F47" s="132"/>
      <c r="G47" s="132"/>
      <c r="H47" s="132"/>
      <c r="I47" s="132"/>
      <c r="J47" s="132"/>
      <c r="K47" s="132"/>
      <c r="L47" s="132"/>
      <c r="M47" s="132"/>
      <c r="N47" s="132"/>
      <c r="O47" s="132"/>
      <c r="P47" s="132"/>
      <c r="Q47" s="132"/>
      <c r="R47" s="132"/>
      <c r="S47" s="132"/>
      <c r="T47" s="132"/>
      <c r="U47"/>
      <c r="V47"/>
      <c r="W47"/>
      <c r="X47"/>
      <c r="Y47"/>
      <c r="Z47" s="159" t="str">
        <f ca="1">IF(AA44&gt;AB44,Z44,AC44)</f>
        <v>TBA</v>
      </c>
      <c r="AA47" s="160"/>
      <c r="AB47" s="160"/>
      <c r="AC47" s="160" t="str">
        <f ca="1">IF(AA43&gt;AB43,Z43,AC43)</f>
        <v>TBA</v>
      </c>
      <c r="AD47" s="160"/>
      <c r="AE47" s="76"/>
      <c r="AF47" s="76"/>
      <c r="AG47" s="76"/>
      <c r="AH47" s="76"/>
      <c r="AI47" s="76"/>
      <c r="AJ47" s="77"/>
    </row>
    <row r="48" spans="1:37" x14ac:dyDescent="0.25">
      <c r="A48" s="132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  <c r="O48" s="132"/>
      <c r="P48" s="132"/>
      <c r="Q48" s="132"/>
      <c r="R48" s="132"/>
      <c r="S48" s="132"/>
      <c r="T48" s="132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</row>
    <row r="49" spans="1:36" x14ac:dyDescent="0.25">
      <c r="A49" s="132"/>
      <c r="B49" s="132"/>
      <c r="C49" s="132"/>
      <c r="D49" s="132"/>
      <c r="E49" s="132"/>
      <c r="F49" s="132"/>
      <c r="G49" s="132"/>
      <c r="H49" s="132"/>
      <c r="I49" s="132"/>
      <c r="J49" s="132"/>
      <c r="K49" s="132"/>
      <c r="L49" s="132"/>
      <c r="M49" s="132"/>
      <c r="N49" s="132"/>
      <c r="O49" s="132"/>
      <c r="P49" s="132"/>
      <c r="Q49" s="132"/>
      <c r="R49" s="132"/>
      <c r="S49" s="132"/>
      <c r="T49" s="132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</row>
    <row r="50" spans="1:36" x14ac:dyDescent="0.25">
      <c r="A50" s="132"/>
      <c r="B50" s="132"/>
      <c r="C50" s="132"/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2"/>
      <c r="O50" s="132"/>
      <c r="P50" s="132"/>
      <c r="Q50" s="132"/>
      <c r="R50" s="132"/>
      <c r="S50" s="132"/>
      <c r="T50" s="132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</row>
    <row r="51" spans="1:36" x14ac:dyDescent="0.25">
      <c r="A51" s="132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2"/>
      <c r="T51" s="132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</row>
    <row r="52" spans="1:36" x14ac:dyDescent="0.25">
      <c r="A52" s="132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  <c r="O52" s="132"/>
      <c r="P52" s="132"/>
      <c r="Q52" s="132"/>
      <c r="R52" s="132"/>
      <c r="S52" s="132"/>
      <c r="T52" s="13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</row>
    <row r="53" spans="1:36" x14ac:dyDescent="0.25">
      <c r="A53" s="132"/>
      <c r="B53" s="132"/>
      <c r="C53" s="132"/>
      <c r="D53" s="132"/>
      <c r="E53" s="132"/>
      <c r="F53" s="132"/>
      <c r="G53" s="132"/>
      <c r="H53" s="132"/>
      <c r="I53" s="132"/>
      <c r="J53" s="132"/>
      <c r="K53" s="132"/>
      <c r="L53" s="132"/>
      <c r="M53" s="132"/>
      <c r="N53" s="132"/>
      <c r="O53" s="132"/>
      <c r="P53" s="132"/>
      <c r="Q53" s="132"/>
      <c r="R53" s="132"/>
      <c r="S53" s="132"/>
      <c r="T53" s="132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</row>
    <row r="54" spans="1:36" x14ac:dyDescent="0.25">
      <c r="A54" s="132"/>
      <c r="B54" s="132"/>
      <c r="C54" s="132"/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2"/>
      <c r="O54" s="132"/>
      <c r="P54" s="132"/>
      <c r="Q54" s="132"/>
      <c r="R54" s="132"/>
      <c r="S54" s="132"/>
      <c r="T54" s="132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</row>
    <row r="55" spans="1:36" x14ac:dyDescent="0.25">
      <c r="A55" s="132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  <c r="O55" s="132"/>
      <c r="P55" s="132"/>
      <c r="Q55" s="132"/>
      <c r="R55" s="132"/>
      <c r="S55" s="132"/>
      <c r="T55" s="132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</row>
    <row r="56" spans="1:36" x14ac:dyDescent="0.25">
      <c r="A56" s="132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2"/>
      <c r="T56" s="132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</row>
    <row r="57" spans="1:36" x14ac:dyDescent="0.25">
      <c r="A57" s="132"/>
      <c r="B57" s="132"/>
      <c r="C57" s="132"/>
      <c r="D57" s="132"/>
      <c r="E57" s="132"/>
      <c r="F57" s="132"/>
      <c r="G57" s="132"/>
      <c r="H57" s="132"/>
      <c r="I57" s="132"/>
      <c r="J57" s="132"/>
      <c r="K57" s="132"/>
      <c r="L57" s="132"/>
      <c r="M57" s="132"/>
      <c r="N57" s="132"/>
      <c r="O57" s="132"/>
      <c r="P57" s="132"/>
      <c r="Q57" s="132"/>
      <c r="R57" s="132"/>
      <c r="S57" s="132"/>
      <c r="T57" s="132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</row>
    <row r="58" spans="1:36" x14ac:dyDescent="0.25">
      <c r="A58" s="132"/>
      <c r="B58" s="132"/>
      <c r="C58" s="132"/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2"/>
      <c r="O58" s="132"/>
      <c r="P58" s="132"/>
      <c r="Q58" s="132"/>
      <c r="R58" s="132"/>
      <c r="S58" s="132"/>
      <c r="T58" s="132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</row>
    <row r="59" spans="1:36" x14ac:dyDescent="0.25">
      <c r="A59" s="132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2"/>
      <c r="P59" s="132"/>
      <c r="Q59" s="132"/>
      <c r="R59" s="132"/>
      <c r="S59" s="132"/>
      <c r="T59" s="132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</row>
    <row r="60" spans="1:36" x14ac:dyDescent="0.25">
      <c r="A60" s="132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  <c r="O60" s="132"/>
      <c r="P60" s="132"/>
      <c r="Q60" s="132"/>
      <c r="R60" s="132"/>
      <c r="S60" s="132"/>
      <c r="T60" s="132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</row>
    <row r="61" spans="1:36" x14ac:dyDescent="0.25">
      <c r="A61" s="132"/>
      <c r="B61" s="132"/>
      <c r="C61" s="132"/>
      <c r="D61" s="132"/>
      <c r="E61" s="132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2"/>
      <c r="T61" s="132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</row>
    <row r="62" spans="1:36" x14ac:dyDescent="0.25">
      <c r="A62" s="132"/>
      <c r="B62" s="132"/>
      <c r="C62" s="132"/>
      <c r="D62" s="132"/>
      <c r="E62" s="132"/>
      <c r="F62" s="132"/>
      <c r="G62" s="132"/>
      <c r="H62" s="132"/>
      <c r="I62" s="132"/>
      <c r="J62" s="132"/>
      <c r="K62" s="132"/>
      <c r="L62" s="132"/>
      <c r="M62" s="132"/>
      <c r="N62" s="132"/>
      <c r="O62" s="132"/>
      <c r="P62" s="132"/>
      <c r="Q62" s="132"/>
      <c r="R62" s="132"/>
      <c r="S62" s="132"/>
      <c r="T62" s="13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</row>
    <row r="63" spans="1:36" x14ac:dyDescent="0.25">
      <c r="A63" s="132"/>
      <c r="B63" s="132"/>
      <c r="C63" s="132"/>
      <c r="D63" s="132"/>
      <c r="E63" s="132"/>
      <c r="F63" s="132"/>
      <c r="G63" s="132"/>
      <c r="H63" s="132"/>
      <c r="I63" s="132"/>
      <c r="J63" s="132"/>
      <c r="K63" s="132"/>
      <c r="L63" s="132"/>
      <c r="M63" s="132"/>
      <c r="N63" s="132"/>
      <c r="O63" s="132"/>
      <c r="P63" s="132"/>
      <c r="Q63" s="132"/>
      <c r="R63" s="132"/>
      <c r="S63" s="132"/>
      <c r="T63" s="132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</row>
    <row r="64" spans="1:36" x14ac:dyDescent="0.25">
      <c r="A64" s="132"/>
      <c r="B64" s="132"/>
      <c r="C64" s="132"/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  <c r="O64" s="132"/>
      <c r="P64" s="132"/>
      <c r="Q64" s="132"/>
      <c r="R64" s="132"/>
      <c r="S64" s="132"/>
      <c r="T64" s="132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</row>
    <row r="65" spans="1:36" x14ac:dyDescent="0.25">
      <c r="A65" s="132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  <c r="O65" s="132"/>
      <c r="P65" s="132"/>
      <c r="Q65" s="132"/>
      <c r="R65" s="132"/>
      <c r="S65" s="132"/>
      <c r="T65" s="132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</row>
    <row r="66" spans="1:36" x14ac:dyDescent="0.25">
      <c r="A66" s="132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</row>
    <row r="67" spans="1:36" x14ac:dyDescent="0.25">
      <c r="A67" s="132"/>
      <c r="B67" s="132"/>
      <c r="C67" s="132"/>
      <c r="D67" s="132"/>
      <c r="E67" s="132"/>
      <c r="F67" s="132"/>
      <c r="G67" s="132"/>
      <c r="H67" s="132"/>
      <c r="I67" s="132"/>
      <c r="J67" s="132"/>
      <c r="K67" s="132"/>
      <c r="L67" s="132"/>
      <c r="M67" s="132"/>
      <c r="N67" s="132"/>
      <c r="O67" s="132"/>
      <c r="P67" s="132"/>
      <c r="Q67" s="132"/>
      <c r="R67" s="132"/>
      <c r="S67" s="132"/>
      <c r="T67" s="132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</row>
    <row r="68" spans="1:36" x14ac:dyDescent="0.25">
      <c r="A68" s="132"/>
      <c r="B68" s="132"/>
      <c r="C68" s="132"/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2"/>
      <c r="O68" s="132"/>
      <c r="P68" s="132"/>
      <c r="Q68" s="132"/>
      <c r="R68" s="132"/>
      <c r="S68" s="132"/>
      <c r="T68" s="132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</row>
    <row r="69" spans="1:36" x14ac:dyDescent="0.25">
      <c r="A69" s="132"/>
      <c r="B69" s="132"/>
      <c r="C69" s="132"/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2"/>
      <c r="O69" s="132"/>
      <c r="P69" s="132"/>
      <c r="Q69" s="132"/>
      <c r="R69" s="132"/>
      <c r="S69" s="132"/>
      <c r="T69" s="132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</row>
    <row r="70" spans="1:36" x14ac:dyDescent="0.25">
      <c r="A70" s="132"/>
      <c r="B70" s="132"/>
      <c r="C70" s="132"/>
      <c r="D70" s="132"/>
      <c r="E70" s="132"/>
      <c r="F70" s="132"/>
      <c r="G70" s="132"/>
      <c r="H70" s="132"/>
      <c r="I70" s="132"/>
      <c r="J70" s="132"/>
      <c r="K70" s="132"/>
      <c r="L70" s="132"/>
      <c r="M70" s="132"/>
      <c r="N70" s="132"/>
      <c r="O70" s="132"/>
      <c r="P70" s="132"/>
      <c r="Q70" s="132"/>
      <c r="R70" s="132"/>
      <c r="S70" s="132"/>
      <c r="T70" s="132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</row>
    <row r="71" spans="1:36" x14ac:dyDescent="0.25">
      <c r="A71" s="132"/>
      <c r="B71" s="132"/>
      <c r="C71" s="132"/>
      <c r="D71" s="132"/>
      <c r="E71" s="132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2"/>
      <c r="T71" s="132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</row>
    <row r="72" spans="1:36" x14ac:dyDescent="0.25">
      <c r="A72" s="132"/>
      <c r="B72" s="132"/>
      <c r="C72" s="132"/>
      <c r="D72" s="132"/>
      <c r="E72" s="132"/>
      <c r="F72" s="132"/>
      <c r="G72" s="132"/>
      <c r="H72" s="132"/>
      <c r="I72" s="132"/>
      <c r="J72" s="132"/>
      <c r="K72" s="132"/>
      <c r="L72" s="132"/>
      <c r="M72" s="132"/>
      <c r="N72" s="132"/>
      <c r="O72" s="132"/>
      <c r="P72" s="132"/>
      <c r="Q72" s="132"/>
      <c r="R72" s="132"/>
      <c r="S72" s="132"/>
      <c r="T72" s="13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</row>
    <row r="73" spans="1:36" x14ac:dyDescent="0.25">
      <c r="A73" s="132"/>
      <c r="B73" s="132"/>
      <c r="C73" s="132"/>
      <c r="D73" s="132"/>
      <c r="E73" s="132"/>
      <c r="F73" s="132"/>
      <c r="G73" s="132"/>
      <c r="H73" s="132"/>
      <c r="I73" s="132"/>
      <c r="J73" s="132"/>
      <c r="K73" s="132"/>
      <c r="L73" s="132"/>
      <c r="M73" s="132"/>
      <c r="N73" s="132"/>
      <c r="O73" s="132"/>
      <c r="P73" s="132"/>
      <c r="Q73" s="132"/>
      <c r="R73" s="132"/>
      <c r="S73" s="132"/>
      <c r="T73" s="132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</row>
    <row r="74" spans="1:36" x14ac:dyDescent="0.25">
      <c r="A74" s="132"/>
      <c r="B74" s="132"/>
      <c r="C74" s="132"/>
      <c r="D74" s="132"/>
      <c r="E74" s="132"/>
      <c r="F74" s="132"/>
      <c r="G74" s="132"/>
      <c r="H74" s="132"/>
      <c r="I74" s="132"/>
      <c r="J74" s="132"/>
      <c r="K74" s="132"/>
      <c r="L74" s="132"/>
      <c r="M74" s="132"/>
      <c r="N74" s="132"/>
      <c r="O74" s="132"/>
      <c r="P74" s="132"/>
      <c r="Q74" s="132"/>
      <c r="R74" s="132"/>
      <c r="S74" s="132"/>
      <c r="T74" s="132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</row>
    <row r="75" spans="1:36" x14ac:dyDescent="0.25">
      <c r="A75" s="132"/>
      <c r="B75" s="132"/>
      <c r="C75" s="132"/>
      <c r="D75" s="132"/>
      <c r="E75" s="132"/>
      <c r="F75" s="132"/>
      <c r="G75" s="132"/>
      <c r="H75" s="132"/>
      <c r="I75" s="132"/>
      <c r="J75" s="132"/>
      <c r="K75" s="132"/>
      <c r="L75" s="132"/>
      <c r="M75" s="132"/>
      <c r="N75" s="132"/>
      <c r="O75" s="132"/>
      <c r="P75" s="132"/>
      <c r="Q75" s="132"/>
      <c r="R75" s="132"/>
      <c r="S75" s="132"/>
      <c r="T75" s="132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</row>
    <row r="76" spans="1:36" x14ac:dyDescent="0.25">
      <c r="A76" s="132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2"/>
      <c r="T76" s="132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</row>
    <row r="77" spans="1:36" x14ac:dyDescent="0.25">
      <c r="A77" s="132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  <c r="O77" s="132"/>
      <c r="P77" s="132"/>
      <c r="Q77" s="132"/>
      <c r="R77" s="132"/>
      <c r="S77" s="132"/>
      <c r="T77" s="132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</row>
    <row r="78" spans="1:36" x14ac:dyDescent="0.25">
      <c r="A78" s="132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  <c r="O78" s="132"/>
      <c r="P78" s="132"/>
      <c r="Q78" s="132"/>
      <c r="R78" s="132"/>
      <c r="S78" s="132"/>
      <c r="T78" s="132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</row>
    <row r="79" spans="1:36" x14ac:dyDescent="0.25">
      <c r="A79" s="132"/>
      <c r="B79" s="132"/>
      <c r="C79" s="132"/>
      <c r="D79" s="132"/>
      <c r="E79" s="132"/>
      <c r="F79" s="132"/>
      <c r="G79" s="132"/>
      <c r="H79" s="132"/>
      <c r="I79" s="132"/>
      <c r="J79" s="132"/>
      <c r="K79" s="132"/>
      <c r="L79" s="132"/>
      <c r="M79" s="132"/>
      <c r="N79" s="132"/>
      <c r="O79" s="132"/>
      <c r="P79" s="132"/>
      <c r="Q79" s="132"/>
      <c r="R79" s="132"/>
      <c r="S79" s="132"/>
      <c r="T79" s="132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</row>
    <row r="80" spans="1:36" x14ac:dyDescent="0.25">
      <c r="A80" s="132"/>
      <c r="B80" s="132"/>
      <c r="C80" s="132"/>
      <c r="D80" s="132"/>
      <c r="E80" s="132"/>
      <c r="F80" s="132"/>
      <c r="G80" s="132"/>
      <c r="H80" s="132"/>
      <c r="I80" s="132"/>
      <c r="J80" s="132"/>
      <c r="K80" s="132"/>
      <c r="L80" s="132"/>
      <c r="M80" s="132"/>
      <c r="N80" s="132"/>
      <c r="O80" s="132"/>
      <c r="P80" s="132"/>
      <c r="Q80" s="132"/>
      <c r="R80" s="132"/>
      <c r="S80" s="132"/>
      <c r="T80" s="132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</row>
    <row r="81" spans="1:36" x14ac:dyDescent="0.2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</row>
    <row r="82" spans="1:36" x14ac:dyDescent="0.2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</row>
    <row r="83" spans="1:36" x14ac:dyDescent="0.2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</row>
    <row r="84" spans="1:36" x14ac:dyDescent="0.25"/>
    <row r="85" spans="1:36" x14ac:dyDescent="0.25"/>
    <row r="86" spans="1:36" x14ac:dyDescent="0.25"/>
    <row r="87" spans="1:36" x14ac:dyDescent="0.25"/>
    <row r="88" spans="1:36" x14ac:dyDescent="0.25"/>
    <row r="89" spans="1:36" x14ac:dyDescent="0.25"/>
    <row r="90" spans="1:36" x14ac:dyDescent="0.25"/>
    <row r="91" spans="1:36" x14ac:dyDescent="0.25"/>
    <row r="92" spans="1:36" x14ac:dyDescent="0.25"/>
    <row r="93" spans="1:36" x14ac:dyDescent="0.25"/>
    <row r="94" spans="1:36" x14ac:dyDescent="0.25"/>
    <row r="95" spans="1:36" x14ac:dyDescent="0.25"/>
    <row r="96" spans="1:36" x14ac:dyDescent="0.25"/>
    <row r="97" x14ac:dyDescent="0.25"/>
    <row r="98" x14ac:dyDescent="0.25"/>
    <row r="99" x14ac:dyDescent="0.25"/>
    <row r="100" x14ac:dyDescent="0.25"/>
  </sheetData>
  <mergeCells count="3">
    <mergeCell ref="AB8:AI8"/>
    <mergeCell ref="F9:F10"/>
    <mergeCell ref="AG10:AJ10"/>
  </mergeCells>
  <conditionalFormatting sqref="L13:L24">
    <cfRule type="cellIs" dxfId="2" priority="1" operator="equal">
      <formula>"UNDERWAY"</formula>
    </cfRule>
    <cfRule type="cellIs" dxfId="1" priority="2" operator="equal">
      <formula>"NOT PLAYED"</formula>
    </cfRule>
    <cfRule type="cellIs" dxfId="0" priority="3" operator="equal">
      <formula>"PLAYED"</formula>
    </cfRule>
  </conditionalFormatting>
  <dataValidations count="2">
    <dataValidation type="list" allowBlank="1" showInputMessage="1" showErrorMessage="1" sqref="A15:A25" xr:uid="{99FDF649-349D-48EB-9051-4751615D7A3C}">
      <formula1>"UNDERWAY,DQ,NOT PLAYED"</formula1>
    </dataValidation>
    <dataValidation type="list" allowBlank="1" showInputMessage="1" showErrorMessage="1" sqref="G10:K10 H9:K9 V41" xr:uid="{5082F49C-7BD6-4CFD-A262-6BAC6A74B387}">
      <formula1>$AG$15:$AG$20</formula1>
    </dataValidation>
  </dataValidation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0CC96-9D45-4D28-8153-D8532F8EB7B6}">
  <dimension ref="A1:T38"/>
  <sheetViews>
    <sheetView workbookViewId="0">
      <selection activeCell="V22" sqref="V22"/>
    </sheetView>
  </sheetViews>
  <sheetFormatPr defaultRowHeight="15" x14ac:dyDescent="0.25"/>
  <sheetData>
    <row r="1" spans="1:20" x14ac:dyDescent="0.25">
      <c r="A1" s="139"/>
      <c r="B1" s="140"/>
      <c r="C1" s="140"/>
      <c r="D1" s="140"/>
      <c r="E1" s="140"/>
      <c r="F1" s="140"/>
      <c r="G1" s="140"/>
      <c r="H1" s="140"/>
      <c r="I1" s="140"/>
      <c r="J1" s="140"/>
      <c r="K1" s="140"/>
      <c r="L1" s="140"/>
      <c r="M1" s="140"/>
      <c r="N1" s="140"/>
      <c r="O1" s="140"/>
      <c r="P1" s="140"/>
      <c r="Q1" s="140"/>
      <c r="R1" s="140"/>
      <c r="S1" s="140"/>
      <c r="T1" s="141"/>
    </row>
    <row r="2" spans="1:20" x14ac:dyDescent="0.25">
      <c r="A2" s="142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4"/>
    </row>
    <row r="3" spans="1:20" x14ac:dyDescent="0.25">
      <c r="A3" s="142"/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4"/>
    </row>
    <row r="4" spans="1:20" x14ac:dyDescent="0.25">
      <c r="A4" s="142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4"/>
    </row>
    <row r="5" spans="1:20" x14ac:dyDescent="0.25">
      <c r="A5" s="142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4"/>
    </row>
    <row r="6" spans="1:20" x14ac:dyDescent="0.25">
      <c r="A6" s="142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4"/>
    </row>
    <row r="7" spans="1:20" x14ac:dyDescent="0.25">
      <c r="A7" s="142"/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4"/>
    </row>
    <row r="8" spans="1:20" x14ac:dyDescent="0.25">
      <c r="A8" s="142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4"/>
    </row>
    <row r="9" spans="1:20" x14ac:dyDescent="0.25">
      <c r="A9" s="142"/>
      <c r="B9" s="143"/>
      <c r="C9" s="143"/>
      <c r="D9" s="143"/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4"/>
    </row>
    <row r="10" spans="1:20" x14ac:dyDescent="0.25">
      <c r="A10" s="142"/>
      <c r="B10" s="143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4"/>
    </row>
    <row r="11" spans="1:20" x14ac:dyDescent="0.25">
      <c r="A11" s="142"/>
      <c r="B11" s="143"/>
      <c r="C11" s="143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4"/>
    </row>
    <row r="12" spans="1:20" x14ac:dyDescent="0.25">
      <c r="A12" s="142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4"/>
    </row>
    <row r="13" spans="1:20" x14ac:dyDescent="0.25">
      <c r="A13" s="142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4"/>
    </row>
    <row r="14" spans="1:20" x14ac:dyDescent="0.25">
      <c r="A14" s="142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4"/>
    </row>
    <row r="15" spans="1:20" x14ac:dyDescent="0.25">
      <c r="A15" s="142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4"/>
    </row>
    <row r="16" spans="1:20" x14ac:dyDescent="0.25">
      <c r="A16" s="142"/>
      <c r="B16" s="143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4"/>
    </row>
    <row r="17" spans="1:20" x14ac:dyDescent="0.25">
      <c r="A17" s="142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4"/>
    </row>
    <row r="18" spans="1:20" x14ac:dyDescent="0.25">
      <c r="A18" s="142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4"/>
    </row>
    <row r="19" spans="1:20" x14ac:dyDescent="0.25">
      <c r="A19" s="142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4"/>
    </row>
    <row r="20" spans="1:20" x14ac:dyDescent="0.25">
      <c r="A20" s="142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4"/>
    </row>
    <row r="21" spans="1:20" x14ac:dyDescent="0.25">
      <c r="A21" s="142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4"/>
    </row>
    <row r="22" spans="1:20" x14ac:dyDescent="0.25">
      <c r="A22" s="142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4"/>
    </row>
    <row r="23" spans="1:20" x14ac:dyDescent="0.25">
      <c r="A23" s="142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4"/>
    </row>
    <row r="24" spans="1:20" x14ac:dyDescent="0.25">
      <c r="A24" s="142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4"/>
    </row>
    <row r="25" spans="1:20" x14ac:dyDescent="0.25">
      <c r="A25" s="142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4"/>
    </row>
    <row r="26" spans="1:20" x14ac:dyDescent="0.25">
      <c r="A26" s="142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4"/>
    </row>
    <row r="27" spans="1:20" x14ac:dyDescent="0.25">
      <c r="A27" s="142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4"/>
    </row>
    <row r="28" spans="1:20" x14ac:dyDescent="0.25">
      <c r="A28" s="142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4"/>
    </row>
    <row r="29" spans="1:20" x14ac:dyDescent="0.25">
      <c r="A29" s="142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4"/>
    </row>
    <row r="30" spans="1:20" x14ac:dyDescent="0.25">
      <c r="A30" s="142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4"/>
    </row>
    <row r="31" spans="1:20" x14ac:dyDescent="0.25">
      <c r="A31" s="142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4"/>
    </row>
    <row r="32" spans="1:20" x14ac:dyDescent="0.25">
      <c r="A32" s="142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4"/>
    </row>
    <row r="33" spans="1:20" x14ac:dyDescent="0.25">
      <c r="A33" s="142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4"/>
    </row>
    <row r="34" spans="1:20" x14ac:dyDescent="0.25">
      <c r="A34" s="142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4"/>
    </row>
    <row r="35" spans="1:20" x14ac:dyDescent="0.25">
      <c r="A35" s="142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4"/>
    </row>
    <row r="36" spans="1:20" x14ac:dyDescent="0.25">
      <c r="A36" s="142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4"/>
    </row>
    <row r="37" spans="1:20" x14ac:dyDescent="0.25">
      <c r="A37" s="142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4"/>
    </row>
    <row r="38" spans="1:20" x14ac:dyDescent="0.25">
      <c r="A38" s="145"/>
      <c r="B38" s="146"/>
      <c r="C38" s="146"/>
      <c r="D38" s="146"/>
      <c r="E38" s="146"/>
      <c r="F38" s="146"/>
      <c r="G38" s="146"/>
      <c r="H38" s="146"/>
      <c r="I38" s="146"/>
      <c r="J38" s="146"/>
      <c r="K38" s="146"/>
      <c r="L38" s="146"/>
      <c r="M38" s="146"/>
      <c r="N38" s="146"/>
      <c r="O38" s="146"/>
      <c r="P38" s="146"/>
      <c r="Q38" s="146"/>
      <c r="R38" s="146"/>
      <c r="S38" s="146"/>
      <c r="T38" s="147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B5B2A-87FC-4E90-8FD8-13B8FFBA1DCA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40" t="s">
        <v>43</v>
      </c>
    </row>
    <row r="2" spans="1:1" x14ac:dyDescent="0.25">
      <c r="A2" t="s">
        <v>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2889F-5B77-401D-AC33-7BF43EDF1ACC}">
  <dimension ref="A1:AC56"/>
  <sheetViews>
    <sheetView topLeftCell="A7" zoomScale="70" zoomScaleNormal="70" workbookViewId="0">
      <selection activeCell="AF36" sqref="AF36"/>
    </sheetView>
  </sheetViews>
  <sheetFormatPr defaultRowHeight="15" x14ac:dyDescent="0.25"/>
  <sheetData>
    <row r="1" spans="1:29" x14ac:dyDescent="0.25">
      <c r="A1" s="143"/>
      <c r="B1" s="143"/>
      <c r="C1" s="143"/>
      <c r="D1" s="143"/>
      <c r="E1" s="143"/>
      <c r="F1" s="143"/>
      <c r="G1" s="143"/>
      <c r="H1" s="143"/>
      <c r="I1" s="143"/>
      <c r="J1" s="143"/>
      <c r="K1" s="143"/>
      <c r="L1" s="143"/>
      <c r="M1" s="143"/>
      <c r="N1" s="143"/>
      <c r="O1" s="143"/>
      <c r="P1" s="143"/>
      <c r="Q1" s="143"/>
      <c r="R1" s="143"/>
      <c r="S1" s="143"/>
      <c r="T1" s="143"/>
      <c r="U1" s="143"/>
      <c r="V1" s="143"/>
      <c r="W1" s="143"/>
      <c r="X1" s="143"/>
      <c r="Y1" s="143"/>
      <c r="Z1" s="143"/>
      <c r="AA1" s="143"/>
      <c r="AB1" s="143"/>
      <c r="AC1" s="143"/>
    </row>
    <row r="2" spans="1:29" x14ac:dyDescent="0.25">
      <c r="A2" s="143"/>
      <c r="B2" s="143"/>
      <c r="C2" s="143"/>
      <c r="D2" s="143"/>
      <c r="E2" s="143"/>
      <c r="F2" s="143"/>
      <c r="G2" s="143"/>
      <c r="H2" s="143"/>
      <c r="I2" s="143"/>
      <c r="J2" s="143"/>
      <c r="K2" s="143"/>
      <c r="L2" s="143"/>
      <c r="M2" s="143"/>
      <c r="N2" s="143"/>
      <c r="O2" s="143"/>
      <c r="P2" s="143"/>
      <c r="Q2" s="143"/>
      <c r="R2" s="143"/>
      <c r="S2" s="143"/>
      <c r="T2" s="143"/>
      <c r="U2" s="143"/>
      <c r="V2" s="143"/>
      <c r="W2" s="143"/>
      <c r="X2" s="143"/>
      <c r="Y2" s="143"/>
      <c r="Z2" s="143"/>
      <c r="AA2" s="143"/>
      <c r="AB2" s="143"/>
      <c r="AC2" s="143"/>
    </row>
    <row r="3" spans="1:29" x14ac:dyDescent="0.25">
      <c r="A3" s="143"/>
      <c r="B3" s="143"/>
      <c r="C3" s="143"/>
      <c r="D3" s="143"/>
      <c r="E3" s="143"/>
      <c r="F3" s="143"/>
      <c r="G3" s="143"/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</row>
    <row r="4" spans="1:29" x14ac:dyDescent="0.25">
      <c r="A4" s="143"/>
      <c r="B4" s="143"/>
      <c r="C4" s="143"/>
      <c r="D4" s="143"/>
      <c r="E4" s="143"/>
      <c r="F4" s="143"/>
      <c r="G4" s="143"/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</row>
    <row r="5" spans="1:29" x14ac:dyDescent="0.25">
      <c r="A5" s="143"/>
      <c r="B5" s="143"/>
      <c r="C5" s="143"/>
      <c r="D5" s="143"/>
      <c r="E5" s="143"/>
      <c r="F5" s="143"/>
      <c r="G5" s="143"/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</row>
    <row r="6" spans="1:29" x14ac:dyDescent="0.25">
      <c r="A6" s="143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</row>
    <row r="7" spans="1:29" x14ac:dyDescent="0.25">
      <c r="A7" s="143"/>
      <c r="B7" s="143"/>
      <c r="C7" s="143"/>
      <c r="D7" s="143"/>
      <c r="E7" s="143"/>
      <c r="F7" s="143"/>
      <c r="G7" s="143"/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</row>
    <row r="8" spans="1:29" x14ac:dyDescent="0.25">
      <c r="A8" s="143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  <c r="S8" s="143"/>
      <c r="T8" s="143"/>
      <c r="U8" s="143"/>
      <c r="V8" s="143"/>
      <c r="W8" s="143"/>
      <c r="X8" s="143"/>
      <c r="Y8" s="143"/>
      <c r="Z8" s="143"/>
      <c r="AA8" s="143"/>
      <c r="AB8" s="143"/>
      <c r="AC8" s="143"/>
    </row>
    <row r="9" spans="1:29" x14ac:dyDescent="0.25">
      <c r="A9" s="143"/>
      <c r="B9" s="143"/>
      <c r="C9" s="143"/>
      <c r="D9" s="143"/>
      <c r="E9" s="143"/>
      <c r="F9" s="143"/>
      <c r="G9" s="143"/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</row>
    <row r="10" spans="1:29" x14ac:dyDescent="0.25">
      <c r="A10" s="143"/>
      <c r="B10" s="143"/>
      <c r="C10" s="143"/>
      <c r="D10" s="143"/>
      <c r="E10" s="143"/>
      <c r="F10" s="143"/>
      <c r="G10" s="143"/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</row>
    <row r="11" spans="1:29" x14ac:dyDescent="0.25">
      <c r="A11" s="143"/>
      <c r="B11" s="143"/>
      <c r="C11" s="143"/>
      <c r="D11" s="143"/>
      <c r="E11" s="143"/>
      <c r="F11" s="143"/>
      <c r="G11" s="143"/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</row>
    <row r="12" spans="1:29" x14ac:dyDescent="0.25">
      <c r="A12" s="143"/>
      <c r="B12" s="143"/>
      <c r="C12" s="143"/>
      <c r="D12" s="143"/>
      <c r="E12" s="143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</row>
    <row r="13" spans="1:29" x14ac:dyDescent="0.25">
      <c r="A13" s="143"/>
      <c r="B13" s="143"/>
      <c r="C13" s="143"/>
      <c r="D13" s="143"/>
      <c r="E13" s="143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43"/>
      <c r="X13" s="143"/>
      <c r="Y13" s="143"/>
      <c r="Z13" s="143"/>
      <c r="AA13" s="143"/>
      <c r="AB13" s="143"/>
      <c r="AC13" s="143"/>
    </row>
    <row r="14" spans="1:29" x14ac:dyDescent="0.25">
      <c r="A14" s="143"/>
      <c r="B14" s="143"/>
      <c r="C14" s="143"/>
      <c r="D14" s="143"/>
      <c r="E14" s="143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</row>
    <row r="15" spans="1:29" x14ac:dyDescent="0.25">
      <c r="A15" s="143"/>
      <c r="B15" s="143"/>
      <c r="C15" s="143"/>
      <c r="D15" s="143"/>
      <c r="E15" s="143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</row>
    <row r="16" spans="1:29" x14ac:dyDescent="0.25">
      <c r="A16" s="143"/>
      <c r="B16" s="143"/>
      <c r="C16" s="143"/>
      <c r="D16" s="143"/>
      <c r="E16" s="143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</row>
    <row r="17" spans="1:29" x14ac:dyDescent="0.25">
      <c r="A17" s="143"/>
      <c r="B17" s="143"/>
      <c r="C17" s="143"/>
      <c r="D17" s="143"/>
      <c r="E17" s="143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</row>
    <row r="18" spans="1:29" x14ac:dyDescent="0.25">
      <c r="A18" s="143"/>
      <c r="B18" s="143"/>
      <c r="C18" s="143"/>
      <c r="D18" s="143"/>
      <c r="E18" s="143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143"/>
      <c r="Q18" s="143"/>
      <c r="R18" s="143"/>
      <c r="S18" s="143"/>
      <c r="T18" s="143"/>
      <c r="U18" s="143"/>
      <c r="V18" s="143"/>
      <c r="W18" s="143"/>
      <c r="X18" s="143"/>
      <c r="Y18" s="143"/>
      <c r="Z18" s="143"/>
      <c r="AA18" s="143"/>
      <c r="AB18" s="143"/>
      <c r="AC18" s="143"/>
    </row>
    <row r="19" spans="1:29" x14ac:dyDescent="0.25">
      <c r="A19" s="143"/>
      <c r="B19" s="143"/>
      <c r="C19" s="143"/>
      <c r="D19" s="143"/>
      <c r="E19" s="143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</row>
    <row r="20" spans="1:29" x14ac:dyDescent="0.25">
      <c r="A20" s="143"/>
      <c r="B20" s="143"/>
      <c r="C20" s="143"/>
      <c r="D20" s="143"/>
      <c r="E20" s="143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</row>
    <row r="21" spans="1:29" x14ac:dyDescent="0.25">
      <c r="A21" s="143"/>
      <c r="B21" s="143"/>
      <c r="C21" s="143"/>
      <c r="D21" s="143"/>
      <c r="E21" s="143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</row>
    <row r="22" spans="1:29" x14ac:dyDescent="0.25">
      <c r="A22" s="143"/>
      <c r="B22" s="143"/>
      <c r="C22" s="143"/>
      <c r="D22" s="143"/>
      <c r="E22" s="143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</row>
    <row r="23" spans="1:29" x14ac:dyDescent="0.25">
      <c r="A23" s="143"/>
      <c r="B23" s="143"/>
      <c r="C23" s="143"/>
      <c r="D23" s="143"/>
      <c r="E23" s="143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</row>
    <row r="24" spans="1:29" x14ac:dyDescent="0.25">
      <c r="A24" s="143"/>
      <c r="B24" s="143"/>
      <c r="C24" s="143"/>
      <c r="D24" s="143"/>
      <c r="E24" s="143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</row>
    <row r="25" spans="1:29" x14ac:dyDescent="0.25">
      <c r="A25" s="143"/>
      <c r="B25" s="143"/>
      <c r="C25" s="143"/>
      <c r="D25" s="143"/>
      <c r="E25" s="143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</row>
    <row r="26" spans="1:29" x14ac:dyDescent="0.25">
      <c r="A26" s="143"/>
      <c r="B26" s="143"/>
      <c r="C26" s="143"/>
      <c r="D26" s="143"/>
      <c r="E26" s="143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143"/>
      <c r="Q26" s="143"/>
      <c r="R26" s="143"/>
      <c r="S26" s="143"/>
      <c r="T26" s="143"/>
      <c r="U26" s="143"/>
      <c r="V26" s="143"/>
      <c r="W26" s="143"/>
      <c r="X26" s="143"/>
      <c r="Y26" s="143"/>
      <c r="Z26" s="143"/>
      <c r="AA26" s="143"/>
      <c r="AB26" s="143"/>
      <c r="AC26" s="143"/>
    </row>
    <row r="27" spans="1:29" x14ac:dyDescent="0.25">
      <c r="A27" s="143"/>
      <c r="B27" s="143"/>
      <c r="C27" s="143"/>
      <c r="D27" s="143"/>
      <c r="E27" s="143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</row>
    <row r="28" spans="1:29" x14ac:dyDescent="0.25">
      <c r="A28" s="143"/>
      <c r="B28" s="143"/>
      <c r="C28" s="143"/>
      <c r="D28" s="143"/>
      <c r="E28" s="143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</row>
    <row r="29" spans="1:29" x14ac:dyDescent="0.25">
      <c r="A29" s="143"/>
      <c r="B29" s="143"/>
      <c r="C29" s="143"/>
      <c r="D29" s="143"/>
      <c r="E29" s="143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</row>
    <row r="30" spans="1:29" x14ac:dyDescent="0.25">
      <c r="A30" s="143"/>
      <c r="B30" s="143"/>
      <c r="C30" s="143"/>
      <c r="D30" s="143"/>
      <c r="E30" s="143"/>
      <c r="F30" s="143"/>
      <c r="G30" s="143"/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</row>
    <row r="31" spans="1:29" x14ac:dyDescent="0.25">
      <c r="A31" s="143"/>
      <c r="B31" s="143"/>
      <c r="C31" s="143"/>
      <c r="D31" s="143"/>
      <c r="E31" s="143"/>
      <c r="F31" s="143"/>
      <c r="G31" s="143"/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</row>
    <row r="32" spans="1:29" x14ac:dyDescent="0.25">
      <c r="A32" s="143"/>
      <c r="B32" s="143"/>
      <c r="C32" s="143"/>
      <c r="D32" s="143"/>
      <c r="E32" s="143"/>
      <c r="F32" s="143"/>
      <c r="G32" s="143"/>
      <c r="H32" s="143"/>
      <c r="I32" s="143"/>
      <c r="J32" s="143"/>
      <c r="K32" s="143"/>
      <c r="L32" s="143"/>
      <c r="M32" s="143"/>
      <c r="N32" s="143"/>
      <c r="O32" s="143"/>
      <c r="P32" s="143"/>
      <c r="Q32" s="143"/>
      <c r="R32" s="143"/>
      <c r="S32" s="143"/>
      <c r="T32" s="143"/>
      <c r="U32" s="143"/>
      <c r="V32" s="143"/>
      <c r="W32" s="143"/>
      <c r="X32" s="143"/>
      <c r="Y32" s="143"/>
      <c r="Z32" s="143"/>
      <c r="AA32" s="143"/>
      <c r="AB32" s="143"/>
      <c r="AC32" s="143"/>
    </row>
    <row r="33" spans="1:29" x14ac:dyDescent="0.25">
      <c r="A33" s="143"/>
      <c r="B33" s="143"/>
      <c r="C33" s="143"/>
      <c r="D33" s="143"/>
      <c r="E33" s="143"/>
      <c r="F33" s="143"/>
      <c r="G33" s="143"/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</row>
    <row r="34" spans="1:29" x14ac:dyDescent="0.25">
      <c r="A34" s="143"/>
      <c r="B34" s="143"/>
      <c r="C34" s="143"/>
      <c r="D34" s="143"/>
      <c r="E34" s="143"/>
      <c r="F34" s="143"/>
      <c r="G34" s="143"/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</row>
    <row r="35" spans="1:29" x14ac:dyDescent="0.25">
      <c r="A35" s="143"/>
      <c r="B35" s="143"/>
      <c r="C35" s="143"/>
      <c r="D35" s="143"/>
      <c r="E35" s="143"/>
      <c r="F35" s="143"/>
      <c r="G35" s="143"/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</row>
    <row r="36" spans="1:29" x14ac:dyDescent="0.25">
      <c r="A36" s="143"/>
      <c r="B36" s="143"/>
      <c r="C36" s="143"/>
      <c r="D36" s="143"/>
      <c r="E36" s="143"/>
      <c r="F36" s="143"/>
      <c r="G36" s="143"/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</row>
    <row r="37" spans="1:29" x14ac:dyDescent="0.25">
      <c r="A37" s="143"/>
      <c r="B37" s="143"/>
      <c r="C37" s="143"/>
      <c r="D37" s="143"/>
      <c r="E37" s="143"/>
      <c r="F37" s="143"/>
      <c r="G37" s="143"/>
      <c r="H37" s="143"/>
      <c r="I37" s="143"/>
      <c r="J37" s="143"/>
      <c r="K37" s="143"/>
      <c r="L37" s="143"/>
      <c r="M37" s="143"/>
      <c r="N37" s="143"/>
      <c r="O37" s="143"/>
      <c r="P37" s="143"/>
      <c r="Q37" s="143"/>
      <c r="R37" s="143"/>
      <c r="S37" s="143"/>
      <c r="T37" s="143"/>
      <c r="U37" s="143"/>
      <c r="V37" s="143"/>
      <c r="W37" s="143"/>
      <c r="X37" s="143"/>
      <c r="Y37" s="143"/>
      <c r="Z37" s="143"/>
      <c r="AA37" s="143"/>
      <c r="AB37" s="143"/>
      <c r="AC37" s="143"/>
    </row>
    <row r="38" spans="1:29" x14ac:dyDescent="0.25">
      <c r="A38" s="143"/>
      <c r="B38" s="143"/>
      <c r="C38" s="143"/>
      <c r="D38" s="143"/>
      <c r="E38" s="143"/>
      <c r="F38" s="143"/>
      <c r="G38" s="143"/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</row>
    <row r="39" spans="1:29" x14ac:dyDescent="0.25">
      <c r="A39" s="143"/>
      <c r="B39" s="143"/>
      <c r="C39" s="143"/>
      <c r="D39" s="143"/>
      <c r="E39" s="143"/>
      <c r="F39" s="143"/>
      <c r="G39" s="143"/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</row>
    <row r="40" spans="1:29" x14ac:dyDescent="0.25">
      <c r="A40" s="143"/>
      <c r="B40" s="143"/>
      <c r="C40" s="143"/>
      <c r="D40" s="143"/>
      <c r="E40" s="143"/>
      <c r="F40" s="143"/>
      <c r="G40" s="143"/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</row>
    <row r="41" spans="1:29" x14ac:dyDescent="0.25">
      <c r="A41" s="143"/>
      <c r="B41" s="143"/>
      <c r="C41" s="143"/>
      <c r="D41" s="143"/>
      <c r="E41" s="143"/>
      <c r="F41" s="143"/>
      <c r="G41" s="143"/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</row>
    <row r="42" spans="1:29" x14ac:dyDescent="0.25">
      <c r="A42" s="143"/>
      <c r="B42" s="143"/>
      <c r="C42" s="143"/>
      <c r="D42" s="143"/>
      <c r="E42" s="143"/>
      <c r="F42" s="143"/>
      <c r="G42" s="143"/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</row>
    <row r="43" spans="1:29" x14ac:dyDescent="0.25">
      <c r="A43" s="143"/>
      <c r="B43" s="143"/>
      <c r="C43" s="143"/>
      <c r="D43" s="143"/>
      <c r="E43" s="143"/>
      <c r="F43" s="143"/>
      <c r="G43" s="143"/>
      <c r="H43" s="143"/>
      <c r="I43" s="143"/>
      <c r="J43" s="143"/>
      <c r="K43" s="143"/>
      <c r="L43" s="143"/>
      <c r="M43" s="143"/>
      <c r="N43" s="143"/>
      <c r="O43" s="143"/>
      <c r="P43" s="143"/>
      <c r="Q43" s="143"/>
      <c r="R43" s="143"/>
      <c r="S43" s="143"/>
      <c r="T43" s="143"/>
      <c r="U43" s="143"/>
      <c r="V43" s="143"/>
      <c r="W43" s="143"/>
      <c r="X43" s="143"/>
      <c r="Y43" s="143"/>
      <c r="Z43" s="143"/>
      <c r="AA43" s="143"/>
      <c r="AB43" s="143"/>
      <c r="AC43" s="143"/>
    </row>
    <row r="44" spans="1:29" x14ac:dyDescent="0.25">
      <c r="A44" s="143"/>
      <c r="B44" s="143"/>
      <c r="C44" s="143"/>
      <c r="D44" s="143"/>
      <c r="E44" s="143"/>
      <c r="F44" s="143"/>
      <c r="G44" s="143"/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</row>
    <row r="45" spans="1:29" x14ac:dyDescent="0.25">
      <c r="A45" s="143"/>
      <c r="B45" s="143"/>
      <c r="C45" s="143"/>
      <c r="D45" s="143"/>
      <c r="E45" s="143"/>
      <c r="F45" s="143"/>
      <c r="G45" s="143"/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</row>
    <row r="46" spans="1:29" x14ac:dyDescent="0.25">
      <c r="A46" s="143"/>
      <c r="B46" s="143"/>
      <c r="C46" s="143"/>
      <c r="D46" s="143"/>
      <c r="E46" s="143"/>
      <c r="F46" s="143"/>
      <c r="G46" s="143"/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</row>
    <row r="47" spans="1:29" x14ac:dyDescent="0.25">
      <c r="A47" s="143"/>
      <c r="B47" s="143"/>
      <c r="C47" s="143"/>
      <c r="D47" s="143"/>
      <c r="E47" s="143"/>
      <c r="F47" s="143"/>
      <c r="G47" s="143"/>
      <c r="H47" s="143"/>
      <c r="I47" s="143"/>
      <c r="J47" s="143"/>
      <c r="K47" s="143"/>
      <c r="L47" s="143"/>
      <c r="M47" s="143"/>
      <c r="N47" s="143"/>
      <c r="O47" s="143"/>
      <c r="P47" s="143"/>
      <c r="Q47" s="143"/>
      <c r="R47" s="143"/>
      <c r="S47" s="143"/>
      <c r="T47" s="143"/>
      <c r="U47" s="143"/>
      <c r="V47" s="143"/>
      <c r="W47" s="143"/>
      <c r="X47" s="143"/>
      <c r="Y47" s="143"/>
      <c r="Z47" s="143"/>
      <c r="AA47" s="143"/>
      <c r="AB47" s="143"/>
      <c r="AC47" s="143"/>
    </row>
    <row r="48" spans="1:29" x14ac:dyDescent="0.25">
      <c r="A48" s="143"/>
      <c r="B48" s="143"/>
      <c r="C48" s="143"/>
      <c r="D48" s="143"/>
      <c r="E48" s="143"/>
      <c r="F48" s="143"/>
      <c r="G48" s="143"/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</row>
    <row r="49" spans="1:29" x14ac:dyDescent="0.25">
      <c r="A49" s="143"/>
      <c r="B49" s="143"/>
      <c r="C49" s="143"/>
      <c r="D49" s="143"/>
      <c r="E49" s="143"/>
      <c r="F49" s="143"/>
      <c r="G49" s="143"/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</row>
    <row r="50" spans="1:29" x14ac:dyDescent="0.25">
      <c r="A50" s="143"/>
      <c r="B50" s="143"/>
      <c r="C50" s="143"/>
      <c r="D50" s="143"/>
      <c r="E50" s="143"/>
      <c r="F50" s="143"/>
      <c r="G50" s="143"/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</row>
    <row r="51" spans="1:29" x14ac:dyDescent="0.25">
      <c r="A51" s="143"/>
      <c r="B51" s="143"/>
      <c r="C51" s="143"/>
      <c r="D51" s="143"/>
      <c r="E51" s="143"/>
      <c r="F51" s="143"/>
      <c r="G51" s="143"/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</row>
    <row r="52" spans="1:29" x14ac:dyDescent="0.25">
      <c r="A52" s="143"/>
      <c r="B52" s="143"/>
      <c r="C52" s="143"/>
      <c r="D52" s="143"/>
      <c r="E52" s="143"/>
      <c r="F52" s="143"/>
      <c r="G52" s="143"/>
      <c r="H52" s="143"/>
      <c r="I52" s="143"/>
      <c r="J52" s="143"/>
      <c r="K52" s="143"/>
      <c r="L52" s="143"/>
      <c r="M52" s="143"/>
      <c r="N52" s="143"/>
      <c r="O52" s="143"/>
      <c r="P52" s="143"/>
      <c r="Q52" s="143"/>
      <c r="R52" s="143"/>
      <c r="S52" s="143"/>
      <c r="T52" s="143"/>
      <c r="U52" s="143"/>
      <c r="V52" s="143"/>
      <c r="W52" s="143"/>
      <c r="X52" s="143"/>
      <c r="Y52" s="143"/>
      <c r="Z52" s="143"/>
      <c r="AA52" s="143"/>
      <c r="AB52" s="143"/>
      <c r="AC52" s="143"/>
    </row>
    <row r="53" spans="1:29" x14ac:dyDescent="0.25">
      <c r="A53" s="143"/>
      <c r="B53" s="143"/>
      <c r="C53" s="143"/>
      <c r="D53" s="143"/>
      <c r="E53" s="143"/>
      <c r="F53" s="143"/>
      <c r="G53" s="143"/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</row>
    <row r="54" spans="1:29" x14ac:dyDescent="0.25">
      <c r="A54" s="143"/>
      <c r="B54" s="143"/>
      <c r="C54" s="143"/>
      <c r="D54" s="143"/>
      <c r="E54" s="143"/>
      <c r="F54" s="143"/>
      <c r="G54" s="143"/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</row>
    <row r="55" spans="1:29" x14ac:dyDescent="0.25">
      <c r="A55" s="143"/>
      <c r="B55" s="143"/>
      <c r="C55" s="143"/>
      <c r="D55" s="143"/>
      <c r="E55" s="143"/>
      <c r="F55" s="143"/>
      <c r="G55" s="143"/>
      <c r="H55" s="143"/>
      <c r="I55" s="143"/>
      <c r="J55" s="143"/>
      <c r="K55" s="143"/>
      <c r="L55" s="143"/>
      <c r="M55" s="143"/>
      <c r="N55" s="143"/>
      <c r="O55" s="143"/>
      <c r="P55" s="143"/>
      <c r="Q55" s="143"/>
      <c r="R55" s="143"/>
      <c r="S55" s="143"/>
      <c r="T55" s="143"/>
      <c r="U55" s="143"/>
      <c r="V55" s="143"/>
      <c r="W55" s="143"/>
      <c r="X55" s="143"/>
      <c r="Y55" s="143"/>
      <c r="Z55" s="143"/>
      <c r="AA55" s="143"/>
      <c r="AB55" s="143"/>
      <c r="AC55" s="143"/>
    </row>
    <row r="56" spans="1:29" x14ac:dyDescent="0.25">
      <c r="A56" s="143"/>
      <c r="B56" s="143"/>
      <c r="C56" s="143"/>
      <c r="D56" s="143"/>
      <c r="E56" s="143"/>
      <c r="F56" s="143"/>
      <c r="G56" s="143"/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9B4E7-2FFE-499A-B8C4-5E5880A745DA}">
  <dimension ref="A5:J21"/>
  <sheetViews>
    <sheetView workbookViewId="0">
      <selection activeCell="C22" sqref="C22"/>
    </sheetView>
  </sheetViews>
  <sheetFormatPr defaultRowHeight="15" x14ac:dyDescent="0.25"/>
  <cols>
    <col min="1" max="1" width="8.85546875" bestFit="1" customWidth="1"/>
    <col min="2" max="2" width="7.28515625" bestFit="1" customWidth="1"/>
    <col min="3" max="3" width="23.140625" bestFit="1" customWidth="1"/>
    <col min="4" max="4" width="18.42578125" bestFit="1" customWidth="1"/>
    <col min="5" max="5" width="16" customWidth="1"/>
    <col min="6" max="6" width="26.42578125" bestFit="1" customWidth="1"/>
    <col min="10" max="10" width="10.140625" bestFit="1" customWidth="1"/>
  </cols>
  <sheetData>
    <row r="5" spans="1:10" x14ac:dyDescent="0.25">
      <c r="J5" s="41"/>
    </row>
    <row r="6" spans="1:10" x14ac:dyDescent="0.25">
      <c r="J6" s="41"/>
    </row>
    <row r="7" spans="1:10" x14ac:dyDescent="0.25">
      <c r="C7" s="163" t="s">
        <v>151</v>
      </c>
      <c r="D7" s="163" t="s">
        <v>152</v>
      </c>
      <c r="E7" s="163" t="s">
        <v>154</v>
      </c>
      <c r="F7" s="163" t="s">
        <v>153</v>
      </c>
      <c r="J7" s="41"/>
    </row>
    <row r="8" spans="1:10" ht="21" x14ac:dyDescent="0.35">
      <c r="A8" s="168" t="s">
        <v>155</v>
      </c>
      <c r="B8" s="4" t="s">
        <v>29</v>
      </c>
      <c r="C8" s="189" t="s">
        <v>137</v>
      </c>
      <c r="D8" s="189" t="s">
        <v>147</v>
      </c>
      <c r="E8" s="189" t="s">
        <v>136</v>
      </c>
      <c r="F8" s="189" t="s">
        <v>144</v>
      </c>
      <c r="J8" s="41"/>
    </row>
    <row r="9" spans="1:10" ht="27" thickBot="1" x14ac:dyDescent="0.45">
      <c r="A9" s="169"/>
      <c r="B9" s="161" t="s">
        <v>28</v>
      </c>
      <c r="C9" s="191" t="s">
        <v>168</v>
      </c>
      <c r="D9" s="191" t="s">
        <v>162</v>
      </c>
      <c r="E9" s="191" t="s">
        <v>164</v>
      </c>
      <c r="F9" s="191" t="s">
        <v>163</v>
      </c>
      <c r="J9" s="41"/>
    </row>
    <row r="10" spans="1:10" ht="21.75" thickTop="1" x14ac:dyDescent="0.35">
      <c r="A10" s="166" t="s">
        <v>156</v>
      </c>
      <c r="B10" s="162" t="s">
        <v>29</v>
      </c>
      <c r="C10" s="189" t="s">
        <v>149</v>
      </c>
      <c r="D10" s="189" t="s">
        <v>130</v>
      </c>
      <c r="E10" s="189" t="s">
        <v>136</v>
      </c>
      <c r="F10" s="189" t="s">
        <v>144</v>
      </c>
      <c r="J10" s="41"/>
    </row>
    <row r="11" spans="1:10" ht="27" thickBot="1" x14ac:dyDescent="0.45">
      <c r="A11" s="169"/>
      <c r="B11" s="161" t="s">
        <v>28</v>
      </c>
      <c r="C11" s="191" t="s">
        <v>161</v>
      </c>
      <c r="D11" s="191" t="s">
        <v>162</v>
      </c>
      <c r="E11" s="191" t="s">
        <v>164</v>
      </c>
      <c r="F11" s="191" t="s">
        <v>163</v>
      </c>
      <c r="J11" s="41"/>
    </row>
    <row r="12" spans="1:10" ht="21.75" thickTop="1" x14ac:dyDescent="0.35">
      <c r="A12" s="166" t="s">
        <v>157</v>
      </c>
      <c r="B12" s="162" t="s">
        <v>29</v>
      </c>
      <c r="C12" s="189" t="s">
        <v>149</v>
      </c>
      <c r="D12" s="189" t="s">
        <v>130</v>
      </c>
      <c r="E12" s="189" t="s">
        <v>136</v>
      </c>
      <c r="F12" s="189" t="s">
        <v>144</v>
      </c>
    </row>
    <row r="13" spans="1:10" ht="27" thickBot="1" x14ac:dyDescent="0.45">
      <c r="A13" s="169"/>
      <c r="B13" s="161" t="s">
        <v>28</v>
      </c>
      <c r="C13" s="191" t="s">
        <v>161</v>
      </c>
      <c r="D13" s="191" t="s">
        <v>162</v>
      </c>
      <c r="E13" s="191" t="s">
        <v>164</v>
      </c>
      <c r="F13" s="191" t="s">
        <v>163</v>
      </c>
    </row>
    <row r="14" spans="1:10" ht="21.75" thickTop="1" x14ac:dyDescent="0.35">
      <c r="A14" s="166" t="s">
        <v>158</v>
      </c>
      <c r="B14" s="162" t="s">
        <v>29</v>
      </c>
      <c r="C14" s="189" t="s">
        <v>149</v>
      </c>
      <c r="D14" s="189" t="s">
        <v>130</v>
      </c>
      <c r="E14" s="189" t="s">
        <v>136</v>
      </c>
      <c r="F14" s="189" t="s">
        <v>144</v>
      </c>
    </row>
    <row r="15" spans="1:10" ht="27" thickBot="1" x14ac:dyDescent="0.45">
      <c r="A15" s="169"/>
      <c r="B15" s="161" t="s">
        <v>28</v>
      </c>
      <c r="C15" s="191" t="s">
        <v>161</v>
      </c>
      <c r="D15" s="191" t="s">
        <v>162</v>
      </c>
      <c r="E15" s="191" t="s">
        <v>164</v>
      </c>
      <c r="F15" s="191" t="s">
        <v>163</v>
      </c>
    </row>
    <row r="16" spans="1:10" ht="21.75" thickTop="1" x14ac:dyDescent="0.35">
      <c r="A16" s="166" t="s">
        <v>160</v>
      </c>
      <c r="B16" s="162" t="s">
        <v>29</v>
      </c>
      <c r="C16" s="189" t="s">
        <v>149</v>
      </c>
      <c r="D16" s="189" t="s">
        <v>130</v>
      </c>
      <c r="E16" s="189" t="s">
        <v>136</v>
      </c>
      <c r="F16" s="189" t="s">
        <v>144</v>
      </c>
    </row>
    <row r="17" spans="1:6" ht="27" thickBot="1" x14ac:dyDescent="0.45">
      <c r="A17" s="169"/>
      <c r="B17" s="161" t="s">
        <v>28</v>
      </c>
      <c r="C17" s="191" t="s">
        <v>161</v>
      </c>
      <c r="D17" s="191" t="s">
        <v>162</v>
      </c>
      <c r="E17" s="191" t="s">
        <v>164</v>
      </c>
      <c r="F17" s="191" t="s">
        <v>163</v>
      </c>
    </row>
    <row r="18" spans="1:6" ht="21.75" thickTop="1" x14ac:dyDescent="0.35">
      <c r="A18" s="166" t="s">
        <v>159</v>
      </c>
      <c r="B18" s="162" t="s">
        <v>29</v>
      </c>
      <c r="C18" s="189" t="s">
        <v>149</v>
      </c>
      <c r="D18" s="189" t="s">
        <v>130</v>
      </c>
      <c r="E18" s="189" t="s">
        <v>136</v>
      </c>
      <c r="F18" s="189" t="s">
        <v>144</v>
      </c>
    </row>
    <row r="19" spans="1:6" ht="27" thickBot="1" x14ac:dyDescent="0.45">
      <c r="A19" s="167"/>
      <c r="B19" s="33" t="s">
        <v>28</v>
      </c>
      <c r="C19" s="191" t="s">
        <v>161</v>
      </c>
      <c r="D19" s="191" t="s">
        <v>162</v>
      </c>
      <c r="E19" s="191" t="s">
        <v>164</v>
      </c>
      <c r="F19" s="191" t="s">
        <v>163</v>
      </c>
    </row>
    <row r="20" spans="1:6" ht="15.75" thickTop="1" x14ac:dyDescent="0.25"/>
    <row r="21" spans="1:6" x14ac:dyDescent="0.25">
      <c r="C21" s="192" t="s">
        <v>167</v>
      </c>
    </row>
  </sheetData>
  <mergeCells count="6">
    <mergeCell ref="A18:A19"/>
    <mergeCell ref="A8:A9"/>
    <mergeCell ref="A10:A11"/>
    <mergeCell ref="A12:A13"/>
    <mergeCell ref="A14:A15"/>
    <mergeCell ref="A16:A17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FD61E51-222F-49C2-A736-9F7876CA684B}">
          <x14:formula1>
            <xm:f>'8U Coed'!$G$26:$G$33</xm:f>
          </x14:formula1>
          <xm:sqref>C8:F8 C16:F16 C10:F10 C12:F12 C14:F14 C18:F18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A2BBB7-33D1-4986-A35A-F7BAC543F28E}">
  <sheetPr>
    <pageSetUpPr fitToPage="1"/>
  </sheetPr>
  <dimension ref="A1:Z37"/>
  <sheetViews>
    <sheetView showZeros="0" workbookViewId="0">
      <selection activeCell="H5" sqref="H5"/>
    </sheetView>
  </sheetViews>
  <sheetFormatPr defaultRowHeight="15" x14ac:dyDescent="0.25"/>
  <cols>
    <col min="1" max="1" width="11.7109375" bestFit="1" customWidth="1"/>
    <col min="2" max="2" width="11.140625" customWidth="1"/>
    <col min="3" max="3" width="12.85546875" style="1" customWidth="1"/>
    <col min="4" max="4" width="18.28515625" style="1" customWidth="1"/>
    <col min="5" max="5" width="21.7109375" customWidth="1"/>
    <col min="6" max="6" width="25.5703125" customWidth="1"/>
    <col min="7" max="7" width="24.140625" customWidth="1"/>
    <col min="8" max="8" width="12.7109375" customWidth="1"/>
    <col min="9" max="9" width="12.85546875" customWidth="1"/>
    <col min="10" max="10" width="21.140625" customWidth="1"/>
    <col min="11" max="11" width="24.85546875" customWidth="1"/>
    <col min="12" max="12" width="15.28515625" bestFit="1" customWidth="1"/>
    <col min="13" max="13" width="13.7109375" bestFit="1" customWidth="1"/>
    <col min="14" max="14" width="13.7109375" customWidth="1"/>
    <col min="15" max="15" width="17.5703125" customWidth="1"/>
    <col min="18" max="18" width="13.7109375" bestFit="1" customWidth="1"/>
    <col min="19" max="19" width="13.7109375" customWidth="1"/>
    <col min="20" max="20" width="17.5703125" customWidth="1"/>
  </cols>
  <sheetData>
    <row r="1" spans="1:26" ht="9" customHeight="1" x14ac:dyDescent="0.25"/>
    <row r="2" spans="1:26" ht="15.75" thickBot="1" x14ac:dyDescent="0.3">
      <c r="B2" s="176" t="s">
        <v>45</v>
      </c>
      <c r="C2" s="176"/>
      <c r="D2" s="176"/>
      <c r="E2" s="176"/>
      <c r="F2" s="176" t="s">
        <v>46</v>
      </c>
      <c r="G2" s="176"/>
      <c r="H2" s="176" t="s">
        <v>47</v>
      </c>
      <c r="I2" s="176"/>
      <c r="J2" s="170" t="s">
        <v>48</v>
      </c>
      <c r="K2" s="172"/>
    </row>
    <row r="3" spans="1:26" x14ac:dyDescent="0.25">
      <c r="B3" s="2" t="s">
        <v>49</v>
      </c>
      <c r="C3" s="2" t="s">
        <v>50</v>
      </c>
      <c r="D3" s="2" t="s">
        <v>51</v>
      </c>
      <c r="E3" s="2" t="s">
        <v>52</v>
      </c>
      <c r="F3" s="2" t="s">
        <v>2</v>
      </c>
      <c r="G3" s="2" t="s">
        <v>3</v>
      </c>
      <c r="H3" s="2" t="s">
        <v>53</v>
      </c>
      <c r="I3" s="2" t="s">
        <v>2</v>
      </c>
      <c r="J3" s="2" t="s">
        <v>54</v>
      </c>
      <c r="K3" s="2" t="s">
        <v>15</v>
      </c>
      <c r="L3" t="s">
        <v>27</v>
      </c>
      <c r="M3" s="70" t="s">
        <v>55</v>
      </c>
      <c r="N3" s="185"/>
      <c r="O3" s="71" t="s">
        <v>32</v>
      </c>
      <c r="P3" s="72" t="s">
        <v>56</v>
      </c>
      <c r="R3" s="70" t="s">
        <v>55</v>
      </c>
      <c r="S3" s="185"/>
      <c r="T3" s="71" t="s">
        <v>32</v>
      </c>
      <c r="U3" s="72" t="s">
        <v>57</v>
      </c>
    </row>
    <row r="4" spans="1:26" x14ac:dyDescent="0.25">
      <c r="B4" s="15" t="s">
        <v>58</v>
      </c>
      <c r="C4" s="58"/>
      <c r="D4" s="58"/>
      <c r="E4" s="179" t="s">
        <v>58</v>
      </c>
      <c r="F4" s="180"/>
      <c r="G4" s="181"/>
      <c r="H4" s="58"/>
      <c r="I4" s="58"/>
      <c r="J4" s="58"/>
      <c r="K4" s="59"/>
      <c r="M4" s="73"/>
      <c r="N4" s="186"/>
      <c r="P4" s="74"/>
      <c r="R4" s="73"/>
      <c r="T4" s="186"/>
      <c r="U4" s="74"/>
      <c r="Y4">
        <v>1</v>
      </c>
      <c r="Z4">
        <v>2</v>
      </c>
    </row>
    <row r="5" spans="1:26" x14ac:dyDescent="0.25">
      <c r="A5" t="s">
        <v>59</v>
      </c>
      <c r="B5" s="19">
        <v>45472</v>
      </c>
      <c r="C5" s="20">
        <v>1</v>
      </c>
      <c r="D5" s="20" t="s">
        <v>60</v>
      </c>
      <c r="E5" s="21">
        <v>0.35416666666666669</v>
      </c>
      <c r="F5" s="20" t="str">
        <f>G27</f>
        <v>Supersport</v>
      </c>
      <c r="G5" s="20" t="str">
        <f>G26</f>
        <v>Elite Stars Black</v>
      </c>
      <c r="H5" s="20"/>
      <c r="I5" s="20"/>
      <c r="J5" s="4"/>
      <c r="K5" s="4"/>
      <c r="L5" t="str">
        <f t="shared" ref="L5:L16" si="0">_xlfn.CONCAT(TEXT(E5,"hh:mm | "),DAY(B5)," Jun",)</f>
        <v>08:30 | 29 Jun</v>
      </c>
      <c r="M5" s="73"/>
      <c r="N5" s="186"/>
      <c r="P5" s="74"/>
      <c r="R5" s="73"/>
      <c r="T5" s="186"/>
      <c r="U5" s="74"/>
      <c r="Y5">
        <v>1</v>
      </c>
      <c r="Z5">
        <v>3</v>
      </c>
    </row>
    <row r="6" spans="1:26" x14ac:dyDescent="0.25">
      <c r="A6" t="s">
        <v>59</v>
      </c>
      <c r="B6" s="23">
        <v>45472</v>
      </c>
      <c r="C6" s="24">
        <v>2</v>
      </c>
      <c r="D6" s="24" t="s">
        <v>61</v>
      </c>
      <c r="E6" s="25">
        <v>0.38541666666666669</v>
      </c>
      <c r="F6" s="24" t="str">
        <f>G31</f>
        <v xml:space="preserve">Soccer Excellence </v>
      </c>
      <c r="G6" s="24" t="str">
        <f>G30</f>
        <v xml:space="preserve">Masterpiece </v>
      </c>
      <c r="H6" s="20"/>
      <c r="I6" s="20"/>
      <c r="J6" s="4"/>
      <c r="K6" s="154"/>
      <c r="L6" t="str">
        <f t="shared" si="0"/>
        <v>09:15 | 29 Jun</v>
      </c>
      <c r="M6" s="73"/>
      <c r="N6" s="186"/>
      <c r="P6" s="74"/>
      <c r="R6" s="73"/>
      <c r="T6" s="190"/>
      <c r="U6" s="74"/>
      <c r="Y6">
        <v>2</v>
      </c>
      <c r="Z6">
        <v>2</v>
      </c>
    </row>
    <row r="7" spans="1:26" x14ac:dyDescent="0.25">
      <c r="A7" t="s">
        <v>59</v>
      </c>
      <c r="B7" s="19">
        <v>45472</v>
      </c>
      <c r="C7" s="20">
        <v>3</v>
      </c>
      <c r="D7" s="20" t="s">
        <v>60</v>
      </c>
      <c r="E7" s="21">
        <v>0.41666666666666669</v>
      </c>
      <c r="F7" s="20" t="str">
        <f>G28</f>
        <v>Billy Pro1</v>
      </c>
      <c r="G7" s="20" t="str">
        <f>G29</f>
        <v xml:space="preserve">Cubs </v>
      </c>
      <c r="H7" s="20"/>
      <c r="I7" s="20"/>
      <c r="J7" s="4"/>
      <c r="K7" s="4"/>
      <c r="L7" t="str">
        <f t="shared" si="0"/>
        <v>10:00 | 29 Jun</v>
      </c>
      <c r="M7" s="73"/>
      <c r="N7" s="186"/>
      <c r="P7" s="74"/>
      <c r="R7" s="73"/>
      <c r="U7" s="74"/>
      <c r="Y7">
        <v>8</v>
      </c>
      <c r="Z7">
        <v>6</v>
      </c>
    </row>
    <row r="8" spans="1:26" x14ac:dyDescent="0.25">
      <c r="A8" t="s">
        <v>59</v>
      </c>
      <c r="B8" s="23">
        <v>45472</v>
      </c>
      <c r="C8" s="24">
        <v>4</v>
      </c>
      <c r="D8" s="24" t="s">
        <v>61</v>
      </c>
      <c r="E8" s="25">
        <v>0.44791666666666669</v>
      </c>
      <c r="F8" s="24" t="str">
        <f>G32</f>
        <v xml:space="preserve">Lusaka Stars </v>
      </c>
      <c r="G8" s="24" t="str">
        <f>G33</f>
        <v>Elite Stars White</v>
      </c>
      <c r="H8" s="20"/>
      <c r="I8" s="20"/>
      <c r="J8" s="4"/>
      <c r="K8" s="24"/>
      <c r="L8" t="str">
        <f t="shared" si="0"/>
        <v>10:45 | 29 Jun</v>
      </c>
      <c r="M8" s="73"/>
      <c r="N8" s="186"/>
      <c r="P8" s="74"/>
      <c r="R8" s="73"/>
      <c r="U8" s="74"/>
      <c r="Y8">
        <v>2</v>
      </c>
      <c r="Z8">
        <v>6</v>
      </c>
    </row>
    <row r="9" spans="1:26" x14ac:dyDescent="0.25">
      <c r="A9" t="s">
        <v>59</v>
      </c>
      <c r="B9" s="19">
        <v>45472</v>
      </c>
      <c r="C9" s="20">
        <v>5</v>
      </c>
      <c r="D9" s="20" t="s">
        <v>60</v>
      </c>
      <c r="E9" s="21">
        <v>0.47916666666666669</v>
      </c>
      <c r="F9" s="20" t="str">
        <f>G29</f>
        <v xml:space="preserve">Cubs </v>
      </c>
      <c r="G9" s="20" t="str">
        <f>G27</f>
        <v>Supersport</v>
      </c>
      <c r="H9" s="20"/>
      <c r="I9" s="20"/>
      <c r="J9" s="4"/>
      <c r="K9" s="4"/>
      <c r="L9" t="str">
        <f t="shared" si="0"/>
        <v>11:30 | 29 Jun</v>
      </c>
      <c r="M9" s="73"/>
      <c r="N9" s="186"/>
      <c r="P9" s="74"/>
      <c r="R9" s="73"/>
      <c r="U9" s="74"/>
      <c r="Y9">
        <v>5</v>
      </c>
      <c r="Z9">
        <v>2</v>
      </c>
    </row>
    <row r="10" spans="1:26" x14ac:dyDescent="0.25">
      <c r="A10" t="s">
        <v>59</v>
      </c>
      <c r="B10" s="23">
        <v>45472</v>
      </c>
      <c r="C10" s="24">
        <v>6</v>
      </c>
      <c r="D10" s="24" t="s">
        <v>61</v>
      </c>
      <c r="E10" s="25">
        <v>0.51041666666666663</v>
      </c>
      <c r="F10" s="24" t="str">
        <f>G33</f>
        <v>Elite Stars White</v>
      </c>
      <c r="G10" s="24" t="str">
        <f>G31</f>
        <v xml:space="preserve">Soccer Excellence </v>
      </c>
      <c r="H10" s="20"/>
      <c r="I10" s="20"/>
      <c r="J10" s="4"/>
      <c r="K10" s="4"/>
      <c r="L10" t="str">
        <f t="shared" si="0"/>
        <v>12:15 | 29 Jun</v>
      </c>
      <c r="M10" s="73"/>
      <c r="N10" s="186" t="s">
        <v>165</v>
      </c>
      <c r="P10" s="74"/>
      <c r="R10" s="73"/>
      <c r="S10" t="s">
        <v>165</v>
      </c>
      <c r="U10" s="74"/>
      <c r="Y10">
        <v>5</v>
      </c>
      <c r="Z10">
        <v>5</v>
      </c>
    </row>
    <row r="11" spans="1:26" x14ac:dyDescent="0.25">
      <c r="A11" t="s">
        <v>59</v>
      </c>
      <c r="B11" s="19">
        <v>45472</v>
      </c>
      <c r="C11" s="20">
        <v>7</v>
      </c>
      <c r="D11" s="20" t="s">
        <v>60</v>
      </c>
      <c r="E11" s="21">
        <v>0.54166666666666663</v>
      </c>
      <c r="F11" s="20" t="str">
        <f>G26</f>
        <v>Elite Stars Black</v>
      </c>
      <c r="G11" s="20" t="str">
        <f>G28</f>
        <v>Billy Pro1</v>
      </c>
      <c r="H11" s="20"/>
      <c r="I11" s="20"/>
      <c r="J11" s="4"/>
      <c r="K11" s="4"/>
      <c r="L11" t="str">
        <f t="shared" si="0"/>
        <v>13:00 | 29 Jun</v>
      </c>
      <c r="M11" s="73"/>
      <c r="N11" s="186" t="s">
        <v>165</v>
      </c>
      <c r="P11" s="74"/>
      <c r="R11" s="73"/>
      <c r="S11" t="s">
        <v>165</v>
      </c>
      <c r="U11" s="74"/>
      <c r="Y11">
        <v>2</v>
      </c>
      <c r="Z11">
        <v>5</v>
      </c>
    </row>
    <row r="12" spans="1:26" x14ac:dyDescent="0.25">
      <c r="A12" t="s">
        <v>59</v>
      </c>
      <c r="B12" s="23">
        <v>45472</v>
      </c>
      <c r="C12" s="24">
        <v>8</v>
      </c>
      <c r="D12" s="24" t="s">
        <v>61</v>
      </c>
      <c r="E12" s="25">
        <v>0.57291666666666663</v>
      </c>
      <c r="F12" s="24" t="str">
        <f>G30</f>
        <v xml:space="preserve">Masterpiece </v>
      </c>
      <c r="G12" s="24" t="str">
        <f>G32</f>
        <v xml:space="preserve">Lusaka Stars </v>
      </c>
      <c r="H12" s="20"/>
      <c r="I12" s="20"/>
      <c r="J12" s="4"/>
      <c r="K12" s="4"/>
      <c r="L12" t="str">
        <f t="shared" si="0"/>
        <v>13:45 | 29 Jun</v>
      </c>
      <c r="M12" s="73"/>
      <c r="N12" s="186" t="s">
        <v>165</v>
      </c>
      <c r="P12" s="74"/>
      <c r="R12" s="73"/>
      <c r="S12" t="s">
        <v>165</v>
      </c>
      <c r="U12" s="74"/>
      <c r="Y12">
        <v>10</v>
      </c>
      <c r="Z12">
        <v>4</v>
      </c>
    </row>
    <row r="13" spans="1:26" x14ac:dyDescent="0.25">
      <c r="A13" t="s">
        <v>59</v>
      </c>
      <c r="B13" s="19">
        <v>45472</v>
      </c>
      <c r="C13" s="20">
        <v>9</v>
      </c>
      <c r="D13" s="20" t="s">
        <v>60</v>
      </c>
      <c r="E13" s="21">
        <v>0.60416666666666663</v>
      </c>
      <c r="F13" s="20" t="str">
        <f>G29</f>
        <v xml:space="preserve">Cubs </v>
      </c>
      <c r="G13" s="20" t="str">
        <f>G26</f>
        <v>Elite Stars Black</v>
      </c>
      <c r="H13" s="20"/>
      <c r="I13" s="20"/>
      <c r="J13" s="4"/>
      <c r="K13" s="4"/>
      <c r="L13" t="str">
        <f t="shared" si="0"/>
        <v>14:30 | 29 Jun</v>
      </c>
      <c r="M13" s="73"/>
      <c r="N13" s="186" t="s">
        <v>165</v>
      </c>
      <c r="P13" s="74"/>
      <c r="R13" s="73"/>
      <c r="S13" t="s">
        <v>165</v>
      </c>
      <c r="U13" s="74"/>
      <c r="Y13">
        <v>123</v>
      </c>
      <c r="Z13">
        <v>5</v>
      </c>
    </row>
    <row r="14" spans="1:26" x14ac:dyDescent="0.25">
      <c r="A14" t="s">
        <v>59</v>
      </c>
      <c r="B14" s="23">
        <v>45472</v>
      </c>
      <c r="C14" s="24">
        <v>10</v>
      </c>
      <c r="D14" s="24" t="s">
        <v>61</v>
      </c>
      <c r="E14" s="25">
        <v>0.63541666666666663</v>
      </c>
      <c r="F14" s="24" t="str">
        <f>G33</f>
        <v>Elite Stars White</v>
      </c>
      <c r="G14" s="24" t="str">
        <f>G30</f>
        <v xml:space="preserve">Masterpiece </v>
      </c>
      <c r="H14" s="20"/>
      <c r="I14" s="20"/>
      <c r="J14" s="4"/>
      <c r="K14" s="4"/>
      <c r="L14" t="str">
        <f t="shared" si="0"/>
        <v>15:15 | 29 Jun</v>
      </c>
      <c r="M14" s="73"/>
      <c r="N14" s="186" t="s">
        <v>165</v>
      </c>
      <c r="P14" s="74"/>
      <c r="R14" s="73"/>
      <c r="S14" t="s">
        <v>165</v>
      </c>
      <c r="U14" s="74"/>
      <c r="Y14">
        <v>5</v>
      </c>
      <c r="Z14">
        <v>6</v>
      </c>
    </row>
    <row r="15" spans="1:26" x14ac:dyDescent="0.25">
      <c r="A15" t="s">
        <v>59</v>
      </c>
      <c r="B15" s="19">
        <v>45472</v>
      </c>
      <c r="C15" s="20">
        <v>11</v>
      </c>
      <c r="D15" s="20" t="s">
        <v>60</v>
      </c>
      <c r="E15" s="21">
        <v>0.66666666666666663</v>
      </c>
      <c r="F15" s="20" t="str">
        <f>G27</f>
        <v>Supersport</v>
      </c>
      <c r="G15" s="20" t="str">
        <f>G28</f>
        <v>Billy Pro1</v>
      </c>
      <c r="H15" s="20"/>
      <c r="I15" s="20"/>
      <c r="J15" s="4"/>
      <c r="K15" s="4"/>
      <c r="L15" t="str">
        <f t="shared" si="0"/>
        <v>16:00 | 29 Jun</v>
      </c>
      <c r="M15" s="73"/>
      <c r="N15" s="186" t="s">
        <v>165</v>
      </c>
      <c r="P15" s="74"/>
      <c r="R15" s="73"/>
      <c r="S15" t="s">
        <v>165</v>
      </c>
      <c r="U15" s="74"/>
      <c r="Y15">
        <v>5</v>
      </c>
      <c r="Z15">
        <v>7</v>
      </c>
    </row>
    <row r="16" spans="1:26" x14ac:dyDescent="0.25">
      <c r="A16" t="s">
        <v>59</v>
      </c>
      <c r="B16" s="23">
        <v>45472</v>
      </c>
      <c r="C16" s="24">
        <v>12</v>
      </c>
      <c r="D16" s="24" t="s">
        <v>61</v>
      </c>
      <c r="E16" s="25">
        <v>0.69791666666666663</v>
      </c>
      <c r="F16" s="24" t="str">
        <f>G31</f>
        <v xml:space="preserve">Soccer Excellence </v>
      </c>
      <c r="G16" s="24" t="str">
        <f>G32</f>
        <v xml:space="preserve">Lusaka Stars </v>
      </c>
      <c r="H16" s="20"/>
      <c r="I16" s="20"/>
      <c r="J16" s="4"/>
      <c r="K16" s="4"/>
      <c r="L16" t="str">
        <f t="shared" si="0"/>
        <v>16:45 | 29 Jun</v>
      </c>
      <c r="M16" s="73"/>
      <c r="N16" s="186" t="s">
        <v>165</v>
      </c>
      <c r="P16" s="74"/>
      <c r="R16" s="73"/>
      <c r="S16" t="s">
        <v>165</v>
      </c>
      <c r="U16" s="74"/>
    </row>
    <row r="17" spans="2:21" ht="15.75" thickBot="1" x14ac:dyDescent="0.3">
      <c r="B17" s="37" t="s">
        <v>62</v>
      </c>
      <c r="C17" s="60"/>
      <c r="D17" s="170" t="s">
        <v>62</v>
      </c>
      <c r="E17" s="171"/>
      <c r="F17" s="171"/>
      <c r="G17" s="172"/>
      <c r="H17" s="60"/>
      <c r="I17" s="60"/>
      <c r="J17" s="60"/>
      <c r="K17" s="61"/>
      <c r="M17" s="75"/>
      <c r="N17" t="s">
        <v>165</v>
      </c>
      <c r="O17" s="76"/>
      <c r="P17" s="77"/>
      <c r="R17" s="75"/>
      <c r="S17" t="s">
        <v>165</v>
      </c>
      <c r="T17" s="76"/>
      <c r="U17" s="77"/>
    </row>
    <row r="18" spans="2:21" x14ac:dyDescent="0.25">
      <c r="B18" s="31">
        <v>45473</v>
      </c>
      <c r="C18" s="3">
        <v>13</v>
      </c>
      <c r="D18" s="3" t="s">
        <v>63</v>
      </c>
      <c r="E18" s="28">
        <v>0.375</v>
      </c>
      <c r="F18" s="68" t="s">
        <v>64</v>
      </c>
      <c r="G18" s="67" t="s">
        <v>65</v>
      </c>
      <c r="H18" s="57"/>
      <c r="I18" s="3"/>
      <c r="J18" s="4"/>
      <c r="K18" s="4"/>
    </row>
    <row r="19" spans="2:21" x14ac:dyDescent="0.25">
      <c r="B19" s="31">
        <v>45473</v>
      </c>
      <c r="C19" s="3">
        <v>14</v>
      </c>
      <c r="D19" s="3" t="s">
        <v>66</v>
      </c>
      <c r="E19" s="28">
        <v>0.41666666666666669</v>
      </c>
      <c r="F19" s="67" t="s">
        <v>67</v>
      </c>
      <c r="G19" s="68" t="s">
        <v>68</v>
      </c>
      <c r="H19" s="57"/>
      <c r="I19" s="3"/>
      <c r="J19" s="4"/>
      <c r="K19" s="4"/>
    </row>
    <row r="20" spans="2:21" x14ac:dyDescent="0.25">
      <c r="B20" s="31">
        <v>45473</v>
      </c>
      <c r="C20" s="3">
        <v>15</v>
      </c>
      <c r="D20" s="3" t="s">
        <v>69</v>
      </c>
      <c r="E20" s="28">
        <v>0.5</v>
      </c>
      <c r="F20" s="69" t="s">
        <v>70</v>
      </c>
      <c r="G20" s="69" t="s">
        <v>70</v>
      </c>
      <c r="H20" s="32"/>
      <c r="I20" s="32"/>
      <c r="J20" s="33"/>
      <c r="K20" s="33"/>
    </row>
    <row r="21" spans="2:21" x14ac:dyDescent="0.25">
      <c r="B21" s="31">
        <v>45473</v>
      </c>
      <c r="C21" s="3">
        <v>16</v>
      </c>
      <c r="D21" s="3" t="s">
        <v>71</v>
      </c>
      <c r="E21" s="28">
        <v>0.54166666666666663</v>
      </c>
      <c r="F21" s="32" t="s">
        <v>70</v>
      </c>
      <c r="G21" s="32" t="s">
        <v>70</v>
      </c>
      <c r="H21" s="32"/>
      <c r="I21" s="32"/>
      <c r="J21" s="33"/>
      <c r="K21" s="33"/>
    </row>
    <row r="22" spans="2:21" x14ac:dyDescent="0.25">
      <c r="B22" s="31">
        <v>45473</v>
      </c>
      <c r="C22" s="62"/>
      <c r="D22" s="62" t="s">
        <v>72</v>
      </c>
      <c r="E22" s="34">
        <v>0.625</v>
      </c>
      <c r="F22" s="177"/>
      <c r="G22" s="178"/>
      <c r="H22" s="27"/>
      <c r="I22" s="27"/>
      <c r="J22" s="27"/>
      <c r="K22" s="35"/>
    </row>
    <row r="24" spans="2:21" x14ac:dyDescent="0.25">
      <c r="B24" s="15" t="s">
        <v>73</v>
      </c>
      <c r="C24" s="38"/>
      <c r="D24" s="39" t="s">
        <v>74</v>
      </c>
      <c r="E24" s="29"/>
      <c r="F24" s="170" t="s">
        <v>75</v>
      </c>
      <c r="G24" s="171"/>
      <c r="H24" s="171"/>
      <c r="I24" s="171"/>
      <c r="J24" s="172"/>
      <c r="O24" s="138"/>
    </row>
    <row r="25" spans="2:21" x14ac:dyDescent="0.25">
      <c r="B25" s="17" t="s">
        <v>76</v>
      </c>
      <c r="C25" s="5"/>
      <c r="D25" s="18" t="s">
        <v>77</v>
      </c>
      <c r="E25" s="10"/>
      <c r="F25" s="36" t="s">
        <v>78</v>
      </c>
      <c r="G25" s="36" t="s">
        <v>32</v>
      </c>
      <c r="H25" s="36" t="s">
        <v>33</v>
      </c>
      <c r="I25" s="36" t="s">
        <v>34</v>
      </c>
      <c r="J25" s="2" t="s">
        <v>35</v>
      </c>
    </row>
    <row r="26" spans="2:21" x14ac:dyDescent="0.25">
      <c r="B26" s="6" t="s">
        <v>79</v>
      </c>
      <c r="C26" s="7"/>
      <c r="D26" s="11" t="s">
        <v>79</v>
      </c>
      <c r="E26" s="12"/>
      <c r="F26" s="3">
        <v>1</v>
      </c>
      <c r="G26" s="30" t="str">
        <f>Teams!B5</f>
        <v>Elite Stars Black</v>
      </c>
      <c r="H26" s="3">
        <f>I5+H11+I13</f>
        <v>0</v>
      </c>
      <c r="I26" s="3">
        <f>H5+I11+H13</f>
        <v>0</v>
      </c>
      <c r="J26" s="3">
        <f>H26-I26</f>
        <v>0</v>
      </c>
      <c r="L26" s="137"/>
    </row>
    <row r="27" spans="2:21" x14ac:dyDescent="0.25">
      <c r="B27" s="6" t="s">
        <v>80</v>
      </c>
      <c r="C27" s="7"/>
      <c r="D27" s="11" t="s">
        <v>81</v>
      </c>
      <c r="E27" s="12"/>
      <c r="F27" s="3">
        <v>2</v>
      </c>
      <c r="G27" s="30" t="str">
        <f>Teams!B6</f>
        <v>Supersport</v>
      </c>
      <c r="H27" s="3">
        <f>H5+I9+H15</f>
        <v>0</v>
      </c>
      <c r="I27" s="3">
        <f>I5+H9+I15</f>
        <v>0</v>
      </c>
      <c r="J27" s="3">
        <f t="shared" ref="J27:J33" si="1">H27-I27</f>
        <v>0</v>
      </c>
      <c r="K27" s="136"/>
    </row>
    <row r="28" spans="2:21" x14ac:dyDescent="0.25">
      <c r="B28" s="6" t="s">
        <v>82</v>
      </c>
      <c r="C28" s="7"/>
      <c r="D28" s="11" t="s">
        <v>82</v>
      </c>
      <c r="E28" s="12"/>
      <c r="F28" s="3">
        <v>3</v>
      </c>
      <c r="G28" s="30" t="str">
        <f>Teams!B7</f>
        <v>Billy Pro1</v>
      </c>
      <c r="H28" s="3">
        <f>H7+I11+I15</f>
        <v>0</v>
      </c>
      <c r="I28" s="3">
        <f>I7+H11+H15</f>
        <v>0</v>
      </c>
      <c r="J28" s="3">
        <f t="shared" si="1"/>
        <v>0</v>
      </c>
    </row>
    <row r="29" spans="2:21" x14ac:dyDescent="0.25">
      <c r="B29" s="6" t="s">
        <v>83</v>
      </c>
      <c r="C29" s="7"/>
      <c r="D29" s="11" t="s">
        <v>84</v>
      </c>
      <c r="E29" s="12"/>
      <c r="F29" s="3">
        <v>4</v>
      </c>
      <c r="G29" s="30" t="str">
        <f>Teams!B8</f>
        <v xml:space="preserve">Cubs </v>
      </c>
      <c r="H29" s="3">
        <f>I7+H9+H13</f>
        <v>0</v>
      </c>
      <c r="I29" s="3">
        <f>H7+I9+I13</f>
        <v>0</v>
      </c>
      <c r="J29" s="3">
        <f t="shared" si="1"/>
        <v>0</v>
      </c>
    </row>
    <row r="30" spans="2:21" x14ac:dyDescent="0.25">
      <c r="B30" s="8" t="s">
        <v>85</v>
      </c>
      <c r="C30" s="9"/>
      <c r="D30" s="13" t="s">
        <v>86</v>
      </c>
      <c r="E30" s="14"/>
      <c r="F30" s="3">
        <v>5</v>
      </c>
      <c r="G30" s="30" t="str">
        <f>Teams!B10</f>
        <v xml:space="preserve">Masterpiece </v>
      </c>
      <c r="H30" s="3">
        <f>I6+H12+I14</f>
        <v>0</v>
      </c>
      <c r="I30" s="3">
        <f>H6+I12+H14</f>
        <v>0</v>
      </c>
      <c r="J30" s="3">
        <f t="shared" si="1"/>
        <v>0</v>
      </c>
    </row>
    <row r="31" spans="2:21" x14ac:dyDescent="0.25">
      <c r="B31" s="173" t="s">
        <v>87</v>
      </c>
      <c r="C31" s="174"/>
      <c r="D31" s="174"/>
      <c r="E31" s="175"/>
      <c r="F31" s="3">
        <v>6</v>
      </c>
      <c r="G31" s="30" t="str">
        <f>Teams!B11</f>
        <v xml:space="preserve">Soccer Excellence </v>
      </c>
      <c r="H31" s="3">
        <f>H6+I10+H16</f>
        <v>0</v>
      </c>
      <c r="I31" s="3">
        <f>I6+H10+I16</f>
        <v>0</v>
      </c>
      <c r="J31" s="3">
        <f t="shared" si="1"/>
        <v>0</v>
      </c>
    </row>
    <row r="32" spans="2:21" x14ac:dyDescent="0.25">
      <c r="B32" s="6" t="s">
        <v>88</v>
      </c>
      <c r="E32" s="12"/>
      <c r="F32" s="3">
        <v>7</v>
      </c>
      <c r="G32" s="30" t="str">
        <f>Teams!B12</f>
        <v xml:space="preserve">Lusaka Stars </v>
      </c>
      <c r="H32" s="3">
        <f>H8+I12+I16</f>
        <v>0</v>
      </c>
      <c r="I32" s="3">
        <f>I8+H12+H16</f>
        <v>0</v>
      </c>
      <c r="J32" s="3">
        <f t="shared" si="1"/>
        <v>0</v>
      </c>
    </row>
    <row r="33" spans="2:10" x14ac:dyDescent="0.25">
      <c r="B33" s="6" t="s">
        <v>89</v>
      </c>
      <c r="E33" s="12"/>
      <c r="F33" s="3">
        <v>8</v>
      </c>
      <c r="G33" s="30" t="str">
        <f>Teams!B13</f>
        <v>Elite Stars White</v>
      </c>
      <c r="H33" s="3">
        <f>I8+H10+H14</f>
        <v>0</v>
      </c>
      <c r="I33" s="3">
        <f>H8+I10+I14</f>
        <v>0</v>
      </c>
      <c r="J33" s="3">
        <f t="shared" si="1"/>
        <v>0</v>
      </c>
    </row>
    <row r="34" spans="2:10" x14ac:dyDescent="0.25">
      <c r="B34" s="6" t="s">
        <v>90</v>
      </c>
      <c r="E34" s="12"/>
    </row>
    <row r="35" spans="2:10" x14ac:dyDescent="0.25">
      <c r="B35" s="6" t="s">
        <v>91</v>
      </c>
      <c r="E35" s="12"/>
    </row>
    <row r="36" spans="2:10" x14ac:dyDescent="0.25">
      <c r="B36" s="6" t="s">
        <v>92</v>
      </c>
      <c r="E36" s="12"/>
    </row>
    <row r="37" spans="2:10" x14ac:dyDescent="0.25">
      <c r="B37" s="8" t="s">
        <v>93</v>
      </c>
      <c r="C37" s="16"/>
      <c r="D37" s="16"/>
      <c r="E37" s="14"/>
    </row>
  </sheetData>
  <mergeCells count="9">
    <mergeCell ref="F24:J24"/>
    <mergeCell ref="B31:E31"/>
    <mergeCell ref="B2:E2"/>
    <mergeCell ref="F2:G2"/>
    <mergeCell ref="H2:I2"/>
    <mergeCell ref="F22:G22"/>
    <mergeCell ref="J2:K2"/>
    <mergeCell ref="E4:G4"/>
    <mergeCell ref="D17:G17"/>
  </mergeCells>
  <dataValidations count="1">
    <dataValidation type="list" allowBlank="1" showInputMessage="1" showErrorMessage="1" sqref="A5:A16" xr:uid="{6E31A4A0-F64A-4AC1-9A06-DB0890FF82E5}">
      <formula1>"NOT PLAYED,PLAYED,UNDERWAY"</formula1>
    </dataValidation>
  </dataValidations>
  <pageMargins left="0.7" right="0.7" top="0.75" bottom="0.75" header="0.3" footer="0.3"/>
  <pageSetup paperSize="9" scale="67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DA789-4CD5-4426-9B7E-7508CA46D5A3}">
  <sheetPr>
    <pageSetUpPr fitToPage="1"/>
  </sheetPr>
  <dimension ref="A1:U37"/>
  <sheetViews>
    <sheetView workbookViewId="0">
      <selection activeCell="H6" sqref="H6"/>
    </sheetView>
  </sheetViews>
  <sheetFormatPr defaultRowHeight="15" x14ac:dyDescent="0.25"/>
  <cols>
    <col min="1" max="1" width="11.7109375" bestFit="1" customWidth="1"/>
    <col min="2" max="2" width="11.140625" customWidth="1"/>
    <col min="3" max="3" width="22.140625" style="1" customWidth="1"/>
    <col min="4" max="4" width="16.85546875" style="1" customWidth="1"/>
    <col min="5" max="5" width="21.7109375" customWidth="1"/>
    <col min="6" max="6" width="25.5703125" customWidth="1"/>
    <col min="7" max="7" width="24.140625" customWidth="1"/>
    <col min="8" max="8" width="12.7109375" customWidth="1"/>
    <col min="9" max="9" width="12.85546875" customWidth="1"/>
    <col min="10" max="10" width="22.7109375" customWidth="1"/>
    <col min="11" max="11" width="28.42578125" customWidth="1"/>
    <col min="12" max="12" width="12.85546875" bestFit="1" customWidth="1"/>
    <col min="13" max="13" width="13.7109375" bestFit="1" customWidth="1"/>
    <col min="14" max="14" width="13.7109375" hidden="1" customWidth="1"/>
    <col min="15" max="15" width="17.5703125" customWidth="1"/>
    <col min="18" max="18" width="13.7109375" bestFit="1" customWidth="1"/>
    <col min="19" max="19" width="13.7109375" hidden="1" customWidth="1"/>
    <col min="20" max="20" width="17.5703125" customWidth="1"/>
  </cols>
  <sheetData>
    <row r="1" spans="1:21" ht="9" customHeight="1" x14ac:dyDescent="0.25"/>
    <row r="2" spans="1:21" ht="15.75" thickBot="1" x14ac:dyDescent="0.3">
      <c r="B2" s="176" t="s">
        <v>94</v>
      </c>
      <c r="C2" s="176"/>
      <c r="D2" s="176"/>
      <c r="E2" s="176"/>
      <c r="F2" s="176" t="s">
        <v>46</v>
      </c>
      <c r="G2" s="176"/>
      <c r="H2" s="176" t="s">
        <v>47</v>
      </c>
      <c r="I2" s="176"/>
      <c r="J2" s="170" t="s">
        <v>48</v>
      </c>
      <c r="K2" s="172"/>
    </row>
    <row r="3" spans="1:21" x14ac:dyDescent="0.25">
      <c r="B3" s="2" t="s">
        <v>49</v>
      </c>
      <c r="C3" s="2" t="s">
        <v>50</v>
      </c>
      <c r="D3" s="2" t="s">
        <v>51</v>
      </c>
      <c r="E3" s="2" t="s">
        <v>52</v>
      </c>
      <c r="F3" s="2" t="s">
        <v>2</v>
      </c>
      <c r="G3" s="2" t="s">
        <v>3</v>
      </c>
      <c r="H3" s="2" t="s">
        <v>53</v>
      </c>
      <c r="I3" s="2" t="s">
        <v>2</v>
      </c>
      <c r="J3" s="2" t="s">
        <v>54</v>
      </c>
      <c r="K3" s="2" t="s">
        <v>15</v>
      </c>
      <c r="L3" t="s">
        <v>27</v>
      </c>
      <c r="M3" s="70" t="s">
        <v>55</v>
      </c>
      <c r="N3" s="185"/>
      <c r="O3" s="71" t="s">
        <v>32</v>
      </c>
      <c r="P3" s="72" t="s">
        <v>56</v>
      </c>
      <c r="R3" s="70" t="s">
        <v>55</v>
      </c>
      <c r="S3" s="185"/>
      <c r="T3" s="71" t="s">
        <v>32</v>
      </c>
      <c r="U3" s="72" t="s">
        <v>57</v>
      </c>
    </row>
    <row r="4" spans="1:21" x14ac:dyDescent="0.25">
      <c r="B4" s="15"/>
      <c r="C4" s="58"/>
      <c r="D4" s="58"/>
      <c r="E4" s="179" t="s">
        <v>58</v>
      </c>
      <c r="F4" s="180"/>
      <c r="G4" s="181"/>
      <c r="H4" s="58"/>
      <c r="I4" s="58"/>
      <c r="J4" s="58"/>
      <c r="K4" s="59"/>
      <c r="M4" s="73"/>
      <c r="N4" s="186" t="s">
        <v>166</v>
      </c>
      <c r="P4" s="74"/>
      <c r="R4" s="73"/>
      <c r="S4" s="186" t="s">
        <v>166</v>
      </c>
      <c r="U4" s="74"/>
    </row>
    <row r="5" spans="1:21" x14ac:dyDescent="0.25">
      <c r="A5" t="s">
        <v>59</v>
      </c>
      <c r="B5" s="19">
        <v>45472</v>
      </c>
      <c r="C5" s="20">
        <v>1</v>
      </c>
      <c r="D5" s="63" t="s">
        <v>60</v>
      </c>
      <c r="E5" s="21">
        <v>0.35416666666666669</v>
      </c>
      <c r="F5" s="20" t="str">
        <f>G27</f>
        <v>Leopards FC</v>
      </c>
      <c r="G5" s="20" t="str">
        <f>G26</f>
        <v>Elite Stars</v>
      </c>
      <c r="H5" s="65"/>
      <c r="I5" s="22"/>
      <c r="J5" s="4"/>
      <c r="K5" s="4"/>
      <c r="L5" t="str">
        <f t="shared" ref="L5:L16" si="0">_xlfn.CONCAT(TEXT(E5,"hh:mm | "),DAY(B5)," Jun",)</f>
        <v>08:30 | 29 Jun</v>
      </c>
      <c r="M5" s="73"/>
      <c r="N5" s="186" t="s">
        <v>166</v>
      </c>
      <c r="P5" s="74"/>
      <c r="R5" s="73"/>
      <c r="S5" s="186" t="s">
        <v>166</v>
      </c>
      <c r="U5" s="74"/>
    </row>
    <row r="6" spans="1:21" x14ac:dyDescent="0.25">
      <c r="A6" t="s">
        <v>59</v>
      </c>
      <c r="B6" s="23">
        <v>45472</v>
      </c>
      <c r="C6" s="24">
        <v>2</v>
      </c>
      <c r="D6" s="64" t="s">
        <v>61</v>
      </c>
      <c r="E6" s="25">
        <v>0.38541666666666669</v>
      </c>
      <c r="F6" s="24" t="str">
        <f>G31</f>
        <v>Billy Pro</v>
      </c>
      <c r="G6" s="24" t="str">
        <f>G30</f>
        <v>Cubs</v>
      </c>
      <c r="H6" s="66"/>
      <c r="I6" s="26"/>
      <c r="J6" s="4"/>
      <c r="K6" s="4"/>
      <c r="L6" t="str">
        <f t="shared" si="0"/>
        <v>09:15 | 29 Jun</v>
      </c>
      <c r="M6" s="73"/>
      <c r="N6" s="186" t="s">
        <v>166</v>
      </c>
      <c r="P6" s="74"/>
      <c r="R6" s="73"/>
      <c r="S6" s="186" t="s">
        <v>166</v>
      </c>
      <c r="U6" s="74"/>
    </row>
    <row r="7" spans="1:21" x14ac:dyDescent="0.25">
      <c r="A7" t="s">
        <v>59</v>
      </c>
      <c r="B7" s="19">
        <v>45472</v>
      </c>
      <c r="C7" s="20">
        <v>3</v>
      </c>
      <c r="D7" s="63" t="s">
        <v>60</v>
      </c>
      <c r="E7" s="21">
        <v>0.41666666666666669</v>
      </c>
      <c r="F7" s="20" t="str">
        <f>G28</f>
        <v>Supersport</v>
      </c>
      <c r="G7" s="20" t="str">
        <f>G29</f>
        <v xml:space="preserve">Masterpiece </v>
      </c>
      <c r="H7" s="65"/>
      <c r="I7" s="22"/>
      <c r="J7" s="4"/>
      <c r="K7" s="4"/>
      <c r="L7" t="str">
        <f t="shared" si="0"/>
        <v>10:00 | 29 Jun</v>
      </c>
      <c r="M7" s="73"/>
      <c r="N7" s="186" t="s">
        <v>166</v>
      </c>
      <c r="P7" s="74"/>
      <c r="R7" s="73"/>
      <c r="S7" s="186" t="s">
        <v>166</v>
      </c>
      <c r="U7" s="74"/>
    </row>
    <row r="8" spans="1:21" x14ac:dyDescent="0.25">
      <c r="A8" t="s">
        <v>59</v>
      </c>
      <c r="B8" s="23">
        <v>45472</v>
      </c>
      <c r="C8" s="24">
        <v>4</v>
      </c>
      <c r="D8" s="64" t="s">
        <v>61</v>
      </c>
      <c r="E8" s="25">
        <v>0.44791666666666669</v>
      </c>
      <c r="F8" s="24" t="str">
        <f>G32</f>
        <v xml:space="preserve">Lusaka Stars </v>
      </c>
      <c r="G8" s="24" t="str">
        <f>G33</f>
        <v>Soccer Excellence</v>
      </c>
      <c r="H8" s="66"/>
      <c r="I8" s="26"/>
      <c r="J8" s="4"/>
      <c r="K8" s="4"/>
      <c r="L8" t="str">
        <f t="shared" si="0"/>
        <v>10:45 | 29 Jun</v>
      </c>
      <c r="M8" s="73"/>
      <c r="N8" s="186" t="s">
        <v>166</v>
      </c>
      <c r="P8" s="74"/>
      <c r="R8" s="73"/>
      <c r="S8" s="186" t="s">
        <v>166</v>
      </c>
      <c r="U8" s="74"/>
    </row>
    <row r="9" spans="1:21" x14ac:dyDescent="0.25">
      <c r="A9" t="s">
        <v>59</v>
      </c>
      <c r="B9" s="19">
        <v>45472</v>
      </c>
      <c r="C9" s="20">
        <v>5</v>
      </c>
      <c r="D9" s="63" t="s">
        <v>60</v>
      </c>
      <c r="E9" s="21">
        <v>0.47916666666666669</v>
      </c>
      <c r="F9" s="20" t="str">
        <f>G29</f>
        <v xml:space="preserve">Masterpiece </v>
      </c>
      <c r="G9" s="20" t="str">
        <f>G27</f>
        <v>Leopards FC</v>
      </c>
      <c r="H9" s="65"/>
      <c r="I9" s="22"/>
      <c r="J9" s="4"/>
      <c r="K9" s="4"/>
      <c r="L9" t="str">
        <f t="shared" si="0"/>
        <v>11:30 | 29 Jun</v>
      </c>
      <c r="M9" s="73"/>
      <c r="N9" s="186" t="s">
        <v>166</v>
      </c>
      <c r="P9" s="74"/>
      <c r="R9" s="73"/>
      <c r="S9" s="186" t="s">
        <v>166</v>
      </c>
      <c r="U9" s="74"/>
    </row>
    <row r="10" spans="1:21" x14ac:dyDescent="0.25">
      <c r="A10" t="s">
        <v>59</v>
      </c>
      <c r="B10" s="23">
        <v>45472</v>
      </c>
      <c r="C10" s="24">
        <v>6</v>
      </c>
      <c r="D10" s="64" t="s">
        <v>61</v>
      </c>
      <c r="E10" s="25">
        <v>0.51041666666666663</v>
      </c>
      <c r="F10" s="24" t="str">
        <f>G33</f>
        <v>Soccer Excellence</v>
      </c>
      <c r="G10" s="24" t="str">
        <f>G31</f>
        <v>Billy Pro</v>
      </c>
      <c r="H10" s="66"/>
      <c r="I10" s="26"/>
      <c r="J10" s="4"/>
      <c r="K10" s="4"/>
      <c r="L10" t="str">
        <f t="shared" si="0"/>
        <v>12:15 | 29 Jun</v>
      </c>
      <c r="M10" s="73"/>
      <c r="N10" s="186" t="s">
        <v>166</v>
      </c>
      <c r="P10" s="74"/>
      <c r="R10" s="73"/>
      <c r="S10" s="186" t="s">
        <v>166</v>
      </c>
      <c r="U10" s="74"/>
    </row>
    <row r="11" spans="1:21" x14ac:dyDescent="0.25">
      <c r="A11" t="s">
        <v>59</v>
      </c>
      <c r="B11" s="19">
        <v>45472</v>
      </c>
      <c r="C11" s="20">
        <v>7</v>
      </c>
      <c r="D11" s="63" t="s">
        <v>60</v>
      </c>
      <c r="E11" s="21">
        <v>0.54166666666666663</v>
      </c>
      <c r="F11" s="20" t="str">
        <f>G26</f>
        <v>Elite Stars</v>
      </c>
      <c r="G11" s="20" t="str">
        <f>G28</f>
        <v>Supersport</v>
      </c>
      <c r="H11" s="65"/>
      <c r="I11" s="22"/>
      <c r="J11" s="4"/>
      <c r="K11" s="4"/>
      <c r="L11" t="str">
        <f t="shared" si="0"/>
        <v>13:00 | 29 Jun</v>
      </c>
      <c r="M11" s="73"/>
      <c r="N11" s="186" t="s">
        <v>166</v>
      </c>
      <c r="P11" s="74"/>
      <c r="R11" s="73"/>
      <c r="S11" s="186" t="s">
        <v>166</v>
      </c>
      <c r="U11" s="74"/>
    </row>
    <row r="12" spans="1:21" x14ac:dyDescent="0.25">
      <c r="A12" t="s">
        <v>59</v>
      </c>
      <c r="B12" s="23">
        <v>45472</v>
      </c>
      <c r="C12" s="24">
        <v>8</v>
      </c>
      <c r="D12" s="64" t="s">
        <v>61</v>
      </c>
      <c r="E12" s="25">
        <v>0.57291666666666663</v>
      </c>
      <c r="F12" s="24" t="str">
        <f>G30</f>
        <v>Cubs</v>
      </c>
      <c r="G12" s="24" t="str">
        <f>G32</f>
        <v xml:space="preserve">Lusaka Stars </v>
      </c>
      <c r="H12" s="66"/>
      <c r="I12" s="26"/>
      <c r="J12" s="4"/>
      <c r="K12" s="4"/>
      <c r="L12" t="str">
        <f t="shared" si="0"/>
        <v>13:45 | 29 Jun</v>
      </c>
      <c r="M12" s="73"/>
      <c r="N12" s="186" t="s">
        <v>166</v>
      </c>
      <c r="P12" s="74"/>
      <c r="R12" s="73"/>
      <c r="S12" s="186" t="s">
        <v>166</v>
      </c>
      <c r="U12" s="74"/>
    </row>
    <row r="13" spans="1:21" x14ac:dyDescent="0.25">
      <c r="A13" t="s">
        <v>59</v>
      </c>
      <c r="B13" s="19">
        <v>45472</v>
      </c>
      <c r="C13" s="20">
        <v>9</v>
      </c>
      <c r="D13" s="63" t="s">
        <v>60</v>
      </c>
      <c r="E13" s="21">
        <v>0.60416666666666663</v>
      </c>
      <c r="F13" s="20" t="str">
        <f>G29</f>
        <v xml:space="preserve">Masterpiece </v>
      </c>
      <c r="G13" s="20" t="str">
        <f>G26</f>
        <v>Elite Stars</v>
      </c>
      <c r="H13" s="65"/>
      <c r="I13" s="22"/>
      <c r="J13" s="4"/>
      <c r="K13" s="4"/>
      <c r="L13" t="str">
        <f t="shared" si="0"/>
        <v>14:30 | 29 Jun</v>
      </c>
      <c r="M13" s="73"/>
      <c r="N13" s="186" t="s">
        <v>166</v>
      </c>
      <c r="P13" s="74"/>
      <c r="R13" s="73"/>
      <c r="S13" s="186" t="s">
        <v>166</v>
      </c>
      <c r="U13" s="74"/>
    </row>
    <row r="14" spans="1:21" x14ac:dyDescent="0.25">
      <c r="A14" t="s">
        <v>59</v>
      </c>
      <c r="B14" s="23">
        <v>45472</v>
      </c>
      <c r="C14" s="24">
        <v>10</v>
      </c>
      <c r="D14" s="64" t="s">
        <v>61</v>
      </c>
      <c r="E14" s="25">
        <v>0.63541666666666663</v>
      </c>
      <c r="F14" s="24" t="str">
        <f>G33</f>
        <v>Soccer Excellence</v>
      </c>
      <c r="G14" s="24" t="str">
        <f>G30</f>
        <v>Cubs</v>
      </c>
      <c r="H14" s="66"/>
      <c r="I14" s="26"/>
      <c r="J14" s="4"/>
      <c r="K14" s="4"/>
      <c r="L14" t="str">
        <f t="shared" si="0"/>
        <v>15:15 | 29 Jun</v>
      </c>
      <c r="M14" s="73"/>
      <c r="N14" s="186" t="s">
        <v>166</v>
      </c>
      <c r="P14" s="74"/>
      <c r="R14" s="73"/>
      <c r="S14" s="186" t="s">
        <v>166</v>
      </c>
      <c r="U14" s="74"/>
    </row>
    <row r="15" spans="1:21" x14ac:dyDescent="0.25">
      <c r="A15" t="s">
        <v>59</v>
      </c>
      <c r="B15" s="19">
        <v>45472</v>
      </c>
      <c r="C15" s="20">
        <v>11</v>
      </c>
      <c r="D15" s="63" t="s">
        <v>60</v>
      </c>
      <c r="E15" s="21">
        <v>0.66666666666666663</v>
      </c>
      <c r="F15" s="20" t="str">
        <f>G27</f>
        <v>Leopards FC</v>
      </c>
      <c r="G15" s="20" t="str">
        <f>G28</f>
        <v>Supersport</v>
      </c>
      <c r="H15" s="65"/>
      <c r="I15" s="22"/>
      <c r="J15" s="4"/>
      <c r="K15" s="4"/>
      <c r="L15" t="str">
        <f t="shared" si="0"/>
        <v>16:00 | 29 Jun</v>
      </c>
      <c r="M15" s="73"/>
      <c r="N15" s="186" t="s">
        <v>166</v>
      </c>
      <c r="P15" s="74"/>
      <c r="R15" s="73"/>
      <c r="S15" s="186" t="s">
        <v>166</v>
      </c>
      <c r="U15" s="74"/>
    </row>
    <row r="16" spans="1:21" x14ac:dyDescent="0.25">
      <c r="A16" t="s">
        <v>59</v>
      </c>
      <c r="B16" s="23">
        <v>45472</v>
      </c>
      <c r="C16" s="24">
        <v>12</v>
      </c>
      <c r="D16" s="64" t="s">
        <v>61</v>
      </c>
      <c r="E16" s="25">
        <v>0.69791666666666663</v>
      </c>
      <c r="F16" s="24" t="str">
        <f>G31</f>
        <v>Billy Pro</v>
      </c>
      <c r="G16" s="24" t="str">
        <f>G32</f>
        <v xml:space="preserve">Lusaka Stars </v>
      </c>
      <c r="H16" s="66"/>
      <c r="I16" s="26"/>
      <c r="J16" s="4"/>
      <c r="K16" s="4"/>
      <c r="L16" t="str">
        <f t="shared" si="0"/>
        <v>16:45 | 29 Jun</v>
      </c>
      <c r="M16" s="73"/>
      <c r="N16" s="186" t="s">
        <v>166</v>
      </c>
      <c r="P16" s="74"/>
      <c r="R16" s="73"/>
      <c r="S16" s="186" t="s">
        <v>166</v>
      </c>
      <c r="U16" s="74"/>
    </row>
    <row r="17" spans="2:21" ht="15.75" thickBot="1" x14ac:dyDescent="0.3">
      <c r="B17" s="37"/>
      <c r="C17" s="60"/>
      <c r="D17" s="170" t="s">
        <v>62</v>
      </c>
      <c r="E17" s="171"/>
      <c r="F17" s="171"/>
      <c r="G17" s="172"/>
      <c r="H17" s="60"/>
      <c r="I17" s="60"/>
      <c r="J17" s="60"/>
      <c r="K17" s="61"/>
      <c r="M17" s="75"/>
      <c r="N17" t="s">
        <v>166</v>
      </c>
      <c r="O17" s="76"/>
      <c r="P17" s="77"/>
      <c r="R17" s="75"/>
      <c r="S17" t="s">
        <v>166</v>
      </c>
      <c r="T17" s="76"/>
      <c r="U17" s="77"/>
    </row>
    <row r="18" spans="2:21" x14ac:dyDescent="0.25">
      <c r="B18" s="31">
        <v>45473</v>
      </c>
      <c r="C18" s="56">
        <v>13</v>
      </c>
      <c r="D18" s="3" t="s">
        <v>63</v>
      </c>
      <c r="E18" s="28">
        <v>0.375</v>
      </c>
      <c r="F18" s="68" t="s">
        <v>64</v>
      </c>
      <c r="G18" s="67" t="s">
        <v>65</v>
      </c>
      <c r="H18" s="35"/>
      <c r="I18" s="4"/>
      <c r="J18" s="4"/>
      <c r="K18" s="4"/>
    </row>
    <row r="19" spans="2:21" x14ac:dyDescent="0.25">
      <c r="B19" s="31">
        <v>45473</v>
      </c>
      <c r="C19" s="56">
        <v>14</v>
      </c>
      <c r="D19" s="3" t="s">
        <v>66</v>
      </c>
      <c r="E19" s="28">
        <v>0.41666666666666669</v>
      </c>
      <c r="F19" s="67" t="s">
        <v>67</v>
      </c>
      <c r="G19" s="68" t="s">
        <v>68</v>
      </c>
      <c r="H19" s="35"/>
      <c r="I19" s="4"/>
      <c r="J19" s="4"/>
      <c r="K19" s="4"/>
    </row>
    <row r="20" spans="2:21" x14ac:dyDescent="0.25">
      <c r="B20" s="31">
        <v>45473</v>
      </c>
      <c r="C20" s="56">
        <v>15</v>
      </c>
      <c r="D20" s="3" t="s">
        <v>69</v>
      </c>
      <c r="E20" s="28">
        <v>0.5</v>
      </c>
      <c r="F20" s="69" t="s">
        <v>70</v>
      </c>
      <c r="G20" s="69" t="s">
        <v>70</v>
      </c>
      <c r="H20" s="5"/>
      <c r="I20" s="32"/>
      <c r="J20" s="33"/>
      <c r="K20" s="33"/>
    </row>
    <row r="21" spans="2:21" x14ac:dyDescent="0.25">
      <c r="B21" s="31">
        <v>45473</v>
      </c>
      <c r="C21" s="56">
        <v>16</v>
      </c>
      <c r="D21" s="3" t="s">
        <v>71</v>
      </c>
      <c r="E21" s="28">
        <v>0.54166666666666663</v>
      </c>
      <c r="F21" s="32" t="s">
        <v>70</v>
      </c>
      <c r="G21" s="32" t="s">
        <v>70</v>
      </c>
      <c r="H21" s="10"/>
      <c r="I21" s="33"/>
      <c r="J21" s="33"/>
      <c r="K21" s="33"/>
    </row>
    <row r="22" spans="2:21" x14ac:dyDescent="0.25">
      <c r="B22" s="31">
        <v>45473</v>
      </c>
      <c r="C22" s="62"/>
      <c r="D22" s="62" t="s">
        <v>72</v>
      </c>
      <c r="E22" s="34">
        <v>0.625</v>
      </c>
      <c r="F22" s="177"/>
      <c r="G22" s="178"/>
      <c r="H22" s="27"/>
      <c r="I22" s="27"/>
      <c r="J22" s="27"/>
      <c r="K22" s="35"/>
    </row>
    <row r="24" spans="2:21" x14ac:dyDescent="0.25">
      <c r="B24" s="37" t="s">
        <v>73</v>
      </c>
      <c r="C24" s="38"/>
      <c r="D24" s="39" t="s">
        <v>74</v>
      </c>
      <c r="E24" s="29"/>
      <c r="F24" s="176" t="s">
        <v>75</v>
      </c>
      <c r="G24" s="176"/>
      <c r="H24" s="176"/>
      <c r="I24" s="176"/>
      <c r="J24" s="176"/>
    </row>
    <row r="25" spans="2:21" x14ac:dyDescent="0.25">
      <c r="B25" s="17" t="s">
        <v>76</v>
      </c>
      <c r="C25" s="5"/>
      <c r="D25" s="18" t="s">
        <v>77</v>
      </c>
      <c r="E25" s="10"/>
      <c r="F25" s="2" t="s">
        <v>78</v>
      </c>
      <c r="G25" s="2" t="s">
        <v>32</v>
      </c>
      <c r="H25" s="2" t="s">
        <v>33</v>
      </c>
      <c r="I25" s="2" t="s">
        <v>34</v>
      </c>
      <c r="J25" s="2" t="s">
        <v>35</v>
      </c>
    </row>
    <row r="26" spans="2:21" x14ac:dyDescent="0.25">
      <c r="B26" s="6" t="s">
        <v>79</v>
      </c>
      <c r="C26" s="7"/>
      <c r="D26" s="11" t="s">
        <v>79</v>
      </c>
      <c r="E26" s="12"/>
      <c r="F26" s="3">
        <v>1</v>
      </c>
      <c r="G26" s="30" t="str">
        <f>Teams!C5</f>
        <v>Elite Stars</v>
      </c>
      <c r="H26" s="3">
        <f>I5+H11+I13</f>
        <v>0</v>
      </c>
      <c r="I26" s="3">
        <f>H5+I11+H13</f>
        <v>0</v>
      </c>
      <c r="J26" s="3">
        <f>H26-I26</f>
        <v>0</v>
      </c>
    </row>
    <row r="27" spans="2:21" x14ac:dyDescent="0.25">
      <c r="B27" s="6" t="s">
        <v>80</v>
      </c>
      <c r="C27" s="7"/>
      <c r="D27" s="11" t="s">
        <v>81</v>
      </c>
      <c r="E27" s="12"/>
      <c r="F27" s="3">
        <v>2</v>
      </c>
      <c r="G27" s="30" t="str">
        <f>Teams!C6</f>
        <v>Leopards FC</v>
      </c>
      <c r="H27" s="3">
        <f>H5+I9+H15</f>
        <v>0</v>
      </c>
      <c r="I27" s="3">
        <f>I5+H9+I15</f>
        <v>0</v>
      </c>
      <c r="J27" s="3">
        <f t="shared" ref="J27:J33" si="1">H27-I27</f>
        <v>0</v>
      </c>
    </row>
    <row r="28" spans="2:21" x14ac:dyDescent="0.25">
      <c r="B28" s="6" t="s">
        <v>82</v>
      </c>
      <c r="C28" s="7"/>
      <c r="D28" s="11" t="s">
        <v>82</v>
      </c>
      <c r="E28" s="12"/>
      <c r="F28" s="3">
        <v>3</v>
      </c>
      <c r="G28" s="30" t="str">
        <f>Teams!C7</f>
        <v>Supersport</v>
      </c>
      <c r="H28" s="3">
        <f>H7+I11+I15</f>
        <v>0</v>
      </c>
      <c r="I28" s="3">
        <f>I7+H11+H15</f>
        <v>0</v>
      </c>
      <c r="J28" s="3">
        <f t="shared" si="1"/>
        <v>0</v>
      </c>
    </row>
    <row r="29" spans="2:21" x14ac:dyDescent="0.25">
      <c r="B29" s="6" t="s">
        <v>83</v>
      </c>
      <c r="C29" s="7"/>
      <c r="D29" s="11" t="s">
        <v>84</v>
      </c>
      <c r="E29" s="12"/>
      <c r="F29" s="3">
        <v>4</v>
      </c>
      <c r="G29" s="30" t="str">
        <f>Teams!C8</f>
        <v xml:space="preserve">Masterpiece </v>
      </c>
      <c r="H29" s="3">
        <f>I7+H9+H13</f>
        <v>0</v>
      </c>
      <c r="I29" s="3">
        <f>H7+I9+I13</f>
        <v>0</v>
      </c>
      <c r="J29" s="3">
        <f t="shared" si="1"/>
        <v>0</v>
      </c>
    </row>
    <row r="30" spans="2:21" x14ac:dyDescent="0.25">
      <c r="B30" s="8" t="s">
        <v>85</v>
      </c>
      <c r="C30" s="9"/>
      <c r="D30" s="13" t="s">
        <v>86</v>
      </c>
      <c r="E30" s="14"/>
      <c r="F30" s="3">
        <v>5</v>
      </c>
      <c r="G30" s="30" t="str">
        <f>Teams!C10</f>
        <v>Cubs</v>
      </c>
      <c r="H30" s="3">
        <f>I6+H12+I14</f>
        <v>0</v>
      </c>
      <c r="I30" s="3">
        <f>H6+I12+H14</f>
        <v>0</v>
      </c>
      <c r="J30" s="3">
        <f t="shared" si="1"/>
        <v>0</v>
      </c>
    </row>
    <row r="31" spans="2:21" x14ac:dyDescent="0.25">
      <c r="B31" s="173" t="s">
        <v>87</v>
      </c>
      <c r="C31" s="174"/>
      <c r="D31" s="174"/>
      <c r="E31" s="175"/>
      <c r="F31" s="3">
        <v>6</v>
      </c>
      <c r="G31" s="30" t="str">
        <f>Teams!C11</f>
        <v>Billy Pro</v>
      </c>
      <c r="H31" s="3">
        <f>H6+I10+H16</f>
        <v>0</v>
      </c>
      <c r="I31" s="3">
        <f>I6+H10+I16</f>
        <v>0</v>
      </c>
      <c r="J31" s="3">
        <f t="shared" si="1"/>
        <v>0</v>
      </c>
    </row>
    <row r="32" spans="2:21" x14ac:dyDescent="0.25">
      <c r="B32" s="6" t="s">
        <v>88</v>
      </c>
      <c r="E32" s="12"/>
      <c r="F32" s="3">
        <v>7</v>
      </c>
      <c r="G32" s="30" t="str">
        <f>Teams!C12</f>
        <v xml:space="preserve">Lusaka Stars </v>
      </c>
      <c r="H32" s="3">
        <f>H8+I12+I16</f>
        <v>0</v>
      </c>
      <c r="I32" s="3">
        <f>I8+H12+H16</f>
        <v>0</v>
      </c>
      <c r="J32" s="3">
        <f t="shared" si="1"/>
        <v>0</v>
      </c>
    </row>
    <row r="33" spans="2:10" x14ac:dyDescent="0.25">
      <c r="B33" s="6" t="s">
        <v>89</v>
      </c>
      <c r="E33" s="12"/>
      <c r="F33" s="3">
        <v>8</v>
      </c>
      <c r="G33" s="30" t="str">
        <f>Teams!C13</f>
        <v>Soccer Excellence</v>
      </c>
      <c r="H33" s="3">
        <f>I8+H10+H14</f>
        <v>0</v>
      </c>
      <c r="I33" s="3">
        <f>H8+I10+I14</f>
        <v>0</v>
      </c>
      <c r="J33" s="3">
        <f t="shared" si="1"/>
        <v>0</v>
      </c>
    </row>
    <row r="34" spans="2:10" x14ac:dyDescent="0.25">
      <c r="B34" s="6" t="s">
        <v>90</v>
      </c>
      <c r="E34" s="12"/>
    </row>
    <row r="35" spans="2:10" x14ac:dyDescent="0.25">
      <c r="B35" s="6" t="s">
        <v>91</v>
      </c>
      <c r="E35" s="12"/>
    </row>
    <row r="36" spans="2:10" x14ac:dyDescent="0.25">
      <c r="B36" s="6" t="s">
        <v>92</v>
      </c>
      <c r="E36" s="12"/>
    </row>
    <row r="37" spans="2:10" x14ac:dyDescent="0.25">
      <c r="B37" s="8" t="s">
        <v>93</v>
      </c>
      <c r="C37" s="16"/>
      <c r="D37" s="16"/>
      <c r="E37" s="14"/>
    </row>
  </sheetData>
  <mergeCells count="9">
    <mergeCell ref="F22:G22"/>
    <mergeCell ref="F24:J24"/>
    <mergeCell ref="B31:E31"/>
    <mergeCell ref="B2:E2"/>
    <mergeCell ref="F2:G2"/>
    <mergeCell ref="H2:I2"/>
    <mergeCell ref="J2:K2"/>
    <mergeCell ref="E4:G4"/>
    <mergeCell ref="D17:G17"/>
  </mergeCells>
  <dataValidations count="1">
    <dataValidation type="list" allowBlank="1" showInputMessage="1" showErrorMessage="1" sqref="A5:A16" xr:uid="{C8C437EA-8AD3-4705-8AF7-9049FB73DC5D}">
      <formula1>"NOT PLAYED,PLAYED,UNDERWAY"</formula1>
    </dataValidation>
  </dataValidations>
  <pageMargins left="0.7" right="0.7" top="0.75" bottom="0.75" header="0.3" footer="0.3"/>
  <pageSetup paperSize="9" scale="66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B4AC1-64E9-4D2C-BFCF-C2F6C25524A4}">
  <sheetPr>
    <pageSetUpPr fitToPage="1"/>
  </sheetPr>
  <dimension ref="A1:U37"/>
  <sheetViews>
    <sheetView workbookViewId="0">
      <selection activeCell="H15" sqref="H15:I15"/>
    </sheetView>
  </sheetViews>
  <sheetFormatPr defaultRowHeight="15" x14ac:dyDescent="0.25"/>
  <cols>
    <col min="1" max="1" width="11.7109375" bestFit="1" customWidth="1"/>
    <col min="2" max="2" width="11.140625" customWidth="1"/>
    <col min="3" max="3" width="22.140625" style="1" customWidth="1"/>
    <col min="4" max="4" width="20.28515625" style="1" customWidth="1"/>
    <col min="5" max="5" width="21.7109375" customWidth="1"/>
    <col min="6" max="6" width="25.5703125" customWidth="1"/>
    <col min="7" max="7" width="24.140625" customWidth="1"/>
    <col min="8" max="8" width="12.7109375" customWidth="1"/>
    <col min="9" max="9" width="12.85546875" customWidth="1"/>
    <col min="10" max="10" width="22.7109375" customWidth="1"/>
    <col min="11" max="11" width="20.42578125" customWidth="1"/>
    <col min="12" max="12" width="12.85546875" bestFit="1" customWidth="1"/>
    <col min="13" max="13" width="13.7109375" bestFit="1" customWidth="1"/>
    <col min="14" max="14" width="13.7109375" hidden="1" customWidth="1"/>
    <col min="15" max="15" width="17.5703125" customWidth="1"/>
    <col min="18" max="18" width="13.7109375" bestFit="1" customWidth="1"/>
    <col min="19" max="19" width="13.7109375" hidden="1" customWidth="1"/>
    <col min="20" max="20" width="17.5703125" customWidth="1"/>
  </cols>
  <sheetData>
    <row r="1" spans="1:21" ht="9" customHeight="1" x14ac:dyDescent="0.25"/>
    <row r="2" spans="1:21" ht="15.75" thickBot="1" x14ac:dyDescent="0.3">
      <c r="B2" s="176" t="s">
        <v>95</v>
      </c>
      <c r="C2" s="176"/>
      <c r="D2" s="176"/>
      <c r="E2" s="176"/>
      <c r="F2" s="176" t="s">
        <v>46</v>
      </c>
      <c r="G2" s="176"/>
      <c r="H2" s="176" t="s">
        <v>47</v>
      </c>
      <c r="I2" s="176"/>
      <c r="J2" s="170" t="s">
        <v>48</v>
      </c>
      <c r="K2" s="172"/>
    </row>
    <row r="3" spans="1:21" x14ac:dyDescent="0.25">
      <c r="B3" s="2" t="s">
        <v>49</v>
      </c>
      <c r="C3" s="54" t="s">
        <v>50</v>
      </c>
      <c r="D3" s="2" t="s">
        <v>51</v>
      </c>
      <c r="E3" s="2" t="s">
        <v>52</v>
      </c>
      <c r="F3" s="2" t="s">
        <v>2</v>
      </c>
      <c r="G3" s="2" t="s">
        <v>3</v>
      </c>
      <c r="H3" s="55" t="s">
        <v>53</v>
      </c>
      <c r="I3" s="2" t="s">
        <v>2</v>
      </c>
      <c r="J3" s="2" t="s">
        <v>54</v>
      </c>
      <c r="K3" s="2" t="s">
        <v>15</v>
      </c>
      <c r="L3" s="150" t="s">
        <v>27</v>
      </c>
      <c r="M3" s="70" t="s">
        <v>55</v>
      </c>
      <c r="N3" s="185"/>
      <c r="O3" s="71" t="s">
        <v>32</v>
      </c>
      <c r="P3" s="72" t="s">
        <v>56</v>
      </c>
      <c r="R3" s="70" t="s">
        <v>55</v>
      </c>
      <c r="S3" s="185"/>
      <c r="T3" s="71" t="s">
        <v>32</v>
      </c>
      <c r="U3" s="72" t="s">
        <v>56</v>
      </c>
    </row>
    <row r="4" spans="1:21" x14ac:dyDescent="0.25">
      <c r="B4" s="15" t="s">
        <v>58</v>
      </c>
      <c r="C4" s="58"/>
      <c r="D4" s="15"/>
      <c r="E4" s="180" t="s">
        <v>58</v>
      </c>
      <c r="F4" s="180"/>
      <c r="G4" s="181"/>
      <c r="H4" s="58"/>
      <c r="I4" s="58"/>
      <c r="J4" s="58"/>
      <c r="K4" s="59"/>
      <c r="M4" s="73"/>
      <c r="N4" s="186"/>
      <c r="P4" s="74"/>
      <c r="R4" s="73"/>
      <c r="S4" s="186"/>
      <c r="U4" s="74"/>
    </row>
    <row r="5" spans="1:21" x14ac:dyDescent="0.25">
      <c r="A5" t="s">
        <v>59</v>
      </c>
      <c r="B5" s="19">
        <v>45472</v>
      </c>
      <c r="C5" s="63">
        <v>1</v>
      </c>
      <c r="D5" s="20" t="s">
        <v>60</v>
      </c>
      <c r="E5" s="21">
        <v>0.35416666666666669</v>
      </c>
      <c r="F5" s="20" t="str">
        <f>G27</f>
        <v>Baby Crocs</v>
      </c>
      <c r="G5" s="20" t="str">
        <f>G26</f>
        <v xml:space="preserve">Elite Stars </v>
      </c>
      <c r="H5" s="65"/>
      <c r="I5" s="22"/>
      <c r="J5" s="4"/>
      <c r="K5" s="4"/>
      <c r="L5" t="str">
        <f t="shared" ref="L5:L16" si="0">_xlfn.CONCAT(TEXT(E5,"hh:mm | "),DAY(B5)," Jun",)</f>
        <v>08:30 | 29 Jun</v>
      </c>
      <c r="M5" s="73"/>
      <c r="N5" s="186"/>
      <c r="P5" s="74"/>
      <c r="R5" s="73"/>
      <c r="S5" s="186"/>
      <c r="U5" s="74"/>
    </row>
    <row r="6" spans="1:21" x14ac:dyDescent="0.25">
      <c r="A6" t="s">
        <v>59</v>
      </c>
      <c r="B6" s="23">
        <v>45472</v>
      </c>
      <c r="C6" s="64">
        <v>2</v>
      </c>
      <c r="D6" s="24" t="s">
        <v>61</v>
      </c>
      <c r="E6" s="25">
        <v>0.38541666666666669</v>
      </c>
      <c r="F6" s="24" t="str">
        <f>G31</f>
        <v>Mandevu</v>
      </c>
      <c r="G6" s="24" t="str">
        <f>G30</f>
        <v xml:space="preserve">Soccer Excellence </v>
      </c>
      <c r="H6" s="66"/>
      <c r="I6" s="26"/>
      <c r="J6" s="4"/>
      <c r="K6" s="4"/>
      <c r="L6" t="str">
        <f t="shared" si="0"/>
        <v>09:15 | 29 Jun</v>
      </c>
      <c r="M6" s="73"/>
      <c r="N6" s="186"/>
      <c r="P6" s="74"/>
      <c r="R6" s="73"/>
      <c r="S6" s="186"/>
      <c r="U6" s="74"/>
    </row>
    <row r="7" spans="1:21" x14ac:dyDescent="0.25">
      <c r="A7" t="s">
        <v>59</v>
      </c>
      <c r="B7" s="19">
        <v>45472</v>
      </c>
      <c r="C7" s="63">
        <v>3</v>
      </c>
      <c r="D7" s="20" t="s">
        <v>60</v>
      </c>
      <c r="E7" s="21">
        <v>0.41666666666666669</v>
      </c>
      <c r="F7" s="20" t="str">
        <f>G28</f>
        <v xml:space="preserve">Masterpiece </v>
      </c>
      <c r="G7" s="20" t="str">
        <f>G29</f>
        <v xml:space="preserve">Cubs </v>
      </c>
      <c r="H7" s="65"/>
      <c r="I7" s="22"/>
      <c r="J7" s="4"/>
      <c r="K7" s="4"/>
      <c r="L7" t="str">
        <f t="shared" si="0"/>
        <v>10:00 | 29 Jun</v>
      </c>
      <c r="M7" s="73"/>
      <c r="N7" s="186"/>
      <c r="P7" s="74"/>
      <c r="R7" s="73"/>
      <c r="S7" s="186"/>
      <c r="U7" s="74"/>
    </row>
    <row r="8" spans="1:21" x14ac:dyDescent="0.25">
      <c r="A8" t="s">
        <v>59</v>
      </c>
      <c r="B8" s="23">
        <v>45472</v>
      </c>
      <c r="C8" s="64">
        <v>4</v>
      </c>
      <c r="D8" s="24" t="s">
        <v>61</v>
      </c>
      <c r="E8" s="25">
        <v>0.44791666666666669</v>
      </c>
      <c r="F8" s="24" t="str">
        <f>G32</f>
        <v xml:space="preserve">Lusaka Stars </v>
      </c>
      <c r="G8" s="24" t="str">
        <f>G33</f>
        <v>Billy Pro</v>
      </c>
      <c r="H8" s="66"/>
      <c r="I8" s="26"/>
      <c r="J8" s="4"/>
      <c r="K8" s="4"/>
      <c r="L8" t="str">
        <f t="shared" si="0"/>
        <v>10:45 | 29 Jun</v>
      </c>
      <c r="M8" s="73"/>
      <c r="N8" s="186"/>
      <c r="P8" s="74"/>
      <c r="R8" s="73"/>
      <c r="S8" s="186"/>
      <c r="U8" s="74"/>
    </row>
    <row r="9" spans="1:21" x14ac:dyDescent="0.25">
      <c r="A9" t="s">
        <v>59</v>
      </c>
      <c r="B9" s="19">
        <v>45472</v>
      </c>
      <c r="C9" s="63">
        <v>5</v>
      </c>
      <c r="D9" s="20" t="s">
        <v>60</v>
      </c>
      <c r="E9" s="21">
        <v>0.47916666666666669</v>
      </c>
      <c r="F9" s="20" t="str">
        <f>G29</f>
        <v xml:space="preserve">Cubs </v>
      </c>
      <c r="G9" s="20" t="str">
        <f>G27</f>
        <v>Baby Crocs</v>
      </c>
      <c r="H9" s="65"/>
      <c r="I9" s="22"/>
      <c r="J9" s="4"/>
      <c r="K9" s="4"/>
      <c r="L9" t="str">
        <f t="shared" si="0"/>
        <v>11:30 | 29 Jun</v>
      </c>
      <c r="M9" s="73"/>
      <c r="N9" s="186" t="s">
        <v>166</v>
      </c>
      <c r="P9" s="74"/>
      <c r="R9" s="73"/>
      <c r="S9" s="186" t="s">
        <v>166</v>
      </c>
      <c r="U9" s="74"/>
    </row>
    <row r="10" spans="1:21" x14ac:dyDescent="0.25">
      <c r="A10" t="s">
        <v>59</v>
      </c>
      <c r="B10" s="23">
        <v>45472</v>
      </c>
      <c r="C10" s="64">
        <v>6</v>
      </c>
      <c r="D10" s="24" t="s">
        <v>61</v>
      </c>
      <c r="E10" s="25">
        <v>0.51041666666666663</v>
      </c>
      <c r="F10" s="24" t="str">
        <f>G33</f>
        <v>Billy Pro</v>
      </c>
      <c r="G10" s="24" t="str">
        <f>G31</f>
        <v>Mandevu</v>
      </c>
      <c r="H10" s="66"/>
      <c r="I10" s="26"/>
      <c r="J10" s="4"/>
      <c r="K10" s="4"/>
      <c r="L10" t="str">
        <f t="shared" si="0"/>
        <v>12:15 | 29 Jun</v>
      </c>
      <c r="M10" s="73"/>
      <c r="N10" s="186" t="s">
        <v>166</v>
      </c>
      <c r="P10" s="74"/>
      <c r="R10" s="73"/>
      <c r="S10" s="186" t="s">
        <v>166</v>
      </c>
      <c r="U10" s="74"/>
    </row>
    <row r="11" spans="1:21" x14ac:dyDescent="0.25">
      <c r="A11" t="s">
        <v>59</v>
      </c>
      <c r="B11" s="19">
        <v>45472</v>
      </c>
      <c r="C11" s="63">
        <v>7</v>
      </c>
      <c r="D11" s="20" t="s">
        <v>60</v>
      </c>
      <c r="E11" s="21">
        <v>0.54166666666666663</v>
      </c>
      <c r="F11" s="20" t="str">
        <f>G26</f>
        <v xml:space="preserve">Elite Stars </v>
      </c>
      <c r="G11" s="20" t="str">
        <f>G28</f>
        <v xml:space="preserve">Masterpiece </v>
      </c>
      <c r="H11" s="65"/>
      <c r="I11" s="22"/>
      <c r="J11" s="4"/>
      <c r="K11" s="4"/>
      <c r="L11" t="str">
        <f t="shared" si="0"/>
        <v>13:00 | 29 Jun</v>
      </c>
      <c r="M11" s="73"/>
      <c r="N11" s="186" t="s">
        <v>166</v>
      </c>
      <c r="P11" s="74"/>
      <c r="R11" s="73"/>
      <c r="S11" s="186" t="s">
        <v>166</v>
      </c>
      <c r="U11" s="74"/>
    </row>
    <row r="12" spans="1:21" x14ac:dyDescent="0.25">
      <c r="A12" t="s">
        <v>59</v>
      </c>
      <c r="B12" s="23">
        <v>45472</v>
      </c>
      <c r="C12" s="64">
        <v>8</v>
      </c>
      <c r="D12" s="24" t="s">
        <v>61</v>
      </c>
      <c r="E12" s="25">
        <v>0.57291666666666663</v>
      </c>
      <c r="F12" s="24" t="str">
        <f>G30</f>
        <v xml:space="preserve">Soccer Excellence </v>
      </c>
      <c r="G12" s="24" t="str">
        <f>G32</f>
        <v xml:space="preserve">Lusaka Stars </v>
      </c>
      <c r="H12" s="66"/>
      <c r="I12" s="26"/>
      <c r="J12" s="4"/>
      <c r="K12" s="4"/>
      <c r="L12" t="str">
        <f t="shared" si="0"/>
        <v>13:45 | 29 Jun</v>
      </c>
      <c r="M12" s="73"/>
      <c r="N12" s="186" t="s">
        <v>166</v>
      </c>
      <c r="P12" s="74"/>
      <c r="R12" s="73"/>
      <c r="S12" s="186" t="s">
        <v>166</v>
      </c>
      <c r="U12" s="74"/>
    </row>
    <row r="13" spans="1:21" x14ac:dyDescent="0.25">
      <c r="A13" t="s">
        <v>59</v>
      </c>
      <c r="B13" s="19">
        <v>45472</v>
      </c>
      <c r="C13" s="63">
        <v>9</v>
      </c>
      <c r="D13" s="20" t="s">
        <v>60</v>
      </c>
      <c r="E13" s="21">
        <v>0.60416666666666663</v>
      </c>
      <c r="F13" s="20" t="str">
        <f>G29</f>
        <v xml:space="preserve">Cubs </v>
      </c>
      <c r="G13" s="20" t="str">
        <f>G26</f>
        <v xml:space="preserve">Elite Stars </v>
      </c>
      <c r="H13" s="65"/>
      <c r="I13" s="22"/>
      <c r="J13" s="4"/>
      <c r="K13" s="4"/>
      <c r="L13" t="str">
        <f t="shared" si="0"/>
        <v>14:30 | 29 Jun</v>
      </c>
      <c r="M13" s="73"/>
      <c r="N13" s="186" t="s">
        <v>166</v>
      </c>
      <c r="P13" s="74"/>
      <c r="R13" s="73"/>
      <c r="S13" s="186" t="s">
        <v>166</v>
      </c>
      <c r="U13" s="74"/>
    </row>
    <row r="14" spans="1:21" x14ac:dyDescent="0.25">
      <c r="A14" t="s">
        <v>59</v>
      </c>
      <c r="B14" s="23">
        <v>45472</v>
      </c>
      <c r="C14" s="64">
        <v>10</v>
      </c>
      <c r="D14" s="24" t="s">
        <v>61</v>
      </c>
      <c r="E14" s="25">
        <v>0.63541666666666663</v>
      </c>
      <c r="F14" s="24" t="str">
        <f>G33</f>
        <v>Billy Pro</v>
      </c>
      <c r="G14" s="24" t="str">
        <f>G30</f>
        <v xml:space="preserve">Soccer Excellence </v>
      </c>
      <c r="H14" s="66"/>
      <c r="I14" s="26"/>
      <c r="J14" s="4"/>
      <c r="K14" s="4"/>
      <c r="L14" t="str">
        <f t="shared" si="0"/>
        <v>15:15 | 29 Jun</v>
      </c>
      <c r="M14" s="73"/>
      <c r="N14" s="186" t="s">
        <v>166</v>
      </c>
      <c r="P14" s="74"/>
      <c r="R14" s="73"/>
      <c r="S14" s="186" t="s">
        <v>166</v>
      </c>
      <c r="U14" s="74"/>
    </row>
    <row r="15" spans="1:21" x14ac:dyDescent="0.25">
      <c r="A15" t="s">
        <v>59</v>
      </c>
      <c r="B15" s="19">
        <v>45472</v>
      </c>
      <c r="C15" s="63">
        <v>11</v>
      </c>
      <c r="D15" s="20" t="s">
        <v>60</v>
      </c>
      <c r="E15" s="21">
        <v>0.66666666666666663</v>
      </c>
      <c r="F15" s="20" t="str">
        <f>G27</f>
        <v>Baby Crocs</v>
      </c>
      <c r="G15" s="20" t="str">
        <f>G28</f>
        <v xml:space="preserve">Masterpiece </v>
      </c>
      <c r="H15" s="65"/>
      <c r="I15" s="22"/>
      <c r="J15" s="4"/>
      <c r="K15" s="4"/>
      <c r="L15" t="str">
        <f t="shared" si="0"/>
        <v>16:00 | 29 Jun</v>
      </c>
      <c r="M15" s="73"/>
      <c r="N15" s="186" t="s">
        <v>166</v>
      </c>
      <c r="P15" s="74"/>
      <c r="R15" s="73"/>
      <c r="S15" s="186" t="s">
        <v>166</v>
      </c>
      <c r="U15" s="74"/>
    </row>
    <row r="16" spans="1:21" x14ac:dyDescent="0.25">
      <c r="A16" t="s">
        <v>59</v>
      </c>
      <c r="B16" s="23">
        <v>45472</v>
      </c>
      <c r="C16" s="64">
        <v>12</v>
      </c>
      <c r="D16" s="24" t="s">
        <v>61</v>
      </c>
      <c r="E16" s="25">
        <v>0.69791666666666663</v>
      </c>
      <c r="F16" s="24" t="str">
        <f>G31</f>
        <v>Mandevu</v>
      </c>
      <c r="G16" s="24" t="str">
        <f>G32</f>
        <v xml:space="preserve">Lusaka Stars </v>
      </c>
      <c r="H16" s="66"/>
      <c r="I16" s="26"/>
      <c r="J16" s="4"/>
      <c r="K16" s="4"/>
      <c r="L16" t="str">
        <f t="shared" si="0"/>
        <v>16:45 | 29 Jun</v>
      </c>
      <c r="M16" s="73"/>
      <c r="N16" s="186" t="s">
        <v>166</v>
      </c>
      <c r="P16" s="74"/>
      <c r="R16" s="73"/>
      <c r="S16" s="186" t="s">
        <v>166</v>
      </c>
      <c r="U16" s="74"/>
    </row>
    <row r="17" spans="2:21" ht="15.75" thickBot="1" x14ac:dyDescent="0.3">
      <c r="B17" s="37"/>
      <c r="C17" s="60"/>
      <c r="D17" s="170" t="s">
        <v>62</v>
      </c>
      <c r="E17" s="171"/>
      <c r="F17" s="171"/>
      <c r="G17" s="172"/>
      <c r="H17" s="60"/>
      <c r="I17" s="60"/>
      <c r="J17" s="60"/>
      <c r="K17" s="61"/>
      <c r="M17" s="75"/>
      <c r="N17" t="s">
        <v>166</v>
      </c>
      <c r="O17" s="76"/>
      <c r="P17" s="77"/>
      <c r="R17" s="75"/>
      <c r="S17" t="s">
        <v>166</v>
      </c>
      <c r="T17" s="76"/>
      <c r="U17" s="77"/>
    </row>
    <row r="18" spans="2:21" x14ac:dyDescent="0.25">
      <c r="B18" s="31">
        <v>45473</v>
      </c>
      <c r="C18" s="56">
        <v>13</v>
      </c>
      <c r="D18" s="3" t="s">
        <v>63</v>
      </c>
      <c r="E18" s="28">
        <v>0.375</v>
      </c>
      <c r="F18" s="68" t="s">
        <v>64</v>
      </c>
      <c r="G18" s="67" t="s">
        <v>65</v>
      </c>
      <c r="H18" s="35"/>
      <c r="I18" s="4"/>
      <c r="J18" s="4"/>
      <c r="K18" s="4"/>
    </row>
    <row r="19" spans="2:21" x14ac:dyDescent="0.25">
      <c r="B19" s="31">
        <v>45473</v>
      </c>
      <c r="C19" s="56">
        <v>14</v>
      </c>
      <c r="D19" s="3" t="s">
        <v>66</v>
      </c>
      <c r="E19" s="28">
        <v>0.41666666666666669</v>
      </c>
      <c r="F19" s="67" t="s">
        <v>67</v>
      </c>
      <c r="G19" s="68" t="s">
        <v>68</v>
      </c>
      <c r="H19" s="35"/>
      <c r="I19" s="4"/>
      <c r="J19" s="4"/>
      <c r="K19" s="4"/>
    </row>
    <row r="20" spans="2:21" x14ac:dyDescent="0.25">
      <c r="B20" s="31">
        <v>45473</v>
      </c>
      <c r="C20" s="56">
        <v>15</v>
      </c>
      <c r="D20" s="3" t="s">
        <v>69</v>
      </c>
      <c r="E20" s="28">
        <v>0.5</v>
      </c>
      <c r="F20" s="69" t="s">
        <v>70</v>
      </c>
      <c r="G20" s="69" t="s">
        <v>70</v>
      </c>
      <c r="H20" s="5"/>
      <c r="I20" s="32"/>
      <c r="J20" s="33"/>
      <c r="K20" s="33"/>
    </row>
    <row r="21" spans="2:21" x14ac:dyDescent="0.25">
      <c r="B21" s="31">
        <v>45473</v>
      </c>
      <c r="C21" s="56">
        <v>16</v>
      </c>
      <c r="D21" s="3" t="s">
        <v>71</v>
      </c>
      <c r="E21" s="28">
        <v>0.54166666666666663</v>
      </c>
      <c r="F21" s="32" t="s">
        <v>70</v>
      </c>
      <c r="G21" s="32" t="s">
        <v>70</v>
      </c>
      <c r="H21" s="10"/>
      <c r="I21" s="33"/>
      <c r="J21" s="33"/>
      <c r="K21" s="33"/>
    </row>
    <row r="22" spans="2:21" x14ac:dyDescent="0.25">
      <c r="B22" s="31">
        <v>45473</v>
      </c>
      <c r="C22" s="62"/>
      <c r="D22" s="62" t="s">
        <v>72</v>
      </c>
      <c r="E22" s="34">
        <v>0.625</v>
      </c>
      <c r="F22" s="177"/>
      <c r="G22" s="178"/>
      <c r="H22" s="27"/>
      <c r="I22" s="27"/>
      <c r="J22" s="27"/>
      <c r="K22" s="35"/>
    </row>
    <row r="24" spans="2:21" x14ac:dyDescent="0.25">
      <c r="B24" s="37" t="s">
        <v>73</v>
      </c>
      <c r="C24" s="38"/>
      <c r="D24" s="39" t="s">
        <v>74</v>
      </c>
      <c r="E24" s="29"/>
      <c r="F24" s="176" t="s">
        <v>75</v>
      </c>
      <c r="G24" s="176"/>
      <c r="H24" s="176"/>
      <c r="I24" s="176"/>
      <c r="J24" s="176"/>
    </row>
    <row r="25" spans="2:21" x14ac:dyDescent="0.25">
      <c r="B25" s="17" t="s">
        <v>76</v>
      </c>
      <c r="C25" s="5"/>
      <c r="D25" s="18" t="s">
        <v>77</v>
      </c>
      <c r="E25" s="10"/>
      <c r="F25" s="2" t="s">
        <v>78</v>
      </c>
      <c r="G25" s="2" t="s">
        <v>32</v>
      </c>
      <c r="H25" s="2" t="s">
        <v>33</v>
      </c>
      <c r="I25" s="2" t="s">
        <v>34</v>
      </c>
      <c r="J25" s="2" t="s">
        <v>35</v>
      </c>
    </row>
    <row r="26" spans="2:21" x14ac:dyDescent="0.25">
      <c r="B26" s="6" t="s">
        <v>79</v>
      </c>
      <c r="C26" s="7"/>
      <c r="D26" s="11" t="s">
        <v>79</v>
      </c>
      <c r="E26" s="12"/>
      <c r="F26" s="3">
        <v>1</v>
      </c>
      <c r="G26" s="30" t="str">
        <f>Teams!D5</f>
        <v xml:space="preserve">Elite Stars </v>
      </c>
      <c r="H26" s="3">
        <f>I5+H11+I13</f>
        <v>0</v>
      </c>
      <c r="I26" s="3">
        <f>H5+I11+H13</f>
        <v>0</v>
      </c>
      <c r="J26" s="3">
        <f>H26-I26</f>
        <v>0</v>
      </c>
    </row>
    <row r="27" spans="2:21" x14ac:dyDescent="0.25">
      <c r="B27" s="6" t="s">
        <v>80</v>
      </c>
      <c r="C27" s="7"/>
      <c r="D27" s="11" t="s">
        <v>81</v>
      </c>
      <c r="E27" s="12"/>
      <c r="F27" s="3">
        <v>2</v>
      </c>
      <c r="G27" s="30" t="str">
        <f>Teams!D6</f>
        <v>Baby Crocs</v>
      </c>
      <c r="H27" s="3">
        <f>H5+I9+H15</f>
        <v>0</v>
      </c>
      <c r="I27" s="3">
        <f>I5+H9+I15</f>
        <v>0</v>
      </c>
      <c r="J27" s="3">
        <f t="shared" ref="J27:J33" si="1">H27-I27</f>
        <v>0</v>
      </c>
    </row>
    <row r="28" spans="2:21" x14ac:dyDescent="0.25">
      <c r="B28" s="6" t="s">
        <v>82</v>
      </c>
      <c r="C28" s="7"/>
      <c r="D28" s="11" t="s">
        <v>82</v>
      </c>
      <c r="E28" s="12"/>
      <c r="F28" s="3">
        <v>3</v>
      </c>
      <c r="G28" s="30" t="str">
        <f>Teams!D7</f>
        <v xml:space="preserve">Masterpiece </v>
      </c>
      <c r="H28" s="3">
        <f>H7+I11+I15</f>
        <v>0</v>
      </c>
      <c r="I28" s="3">
        <f>I7+H11+H15</f>
        <v>0</v>
      </c>
      <c r="J28" s="3">
        <f t="shared" si="1"/>
        <v>0</v>
      </c>
    </row>
    <row r="29" spans="2:21" x14ac:dyDescent="0.25">
      <c r="B29" s="6" t="s">
        <v>83</v>
      </c>
      <c r="C29" s="7"/>
      <c r="D29" s="11" t="s">
        <v>84</v>
      </c>
      <c r="E29" s="12"/>
      <c r="F29" s="3">
        <v>4</v>
      </c>
      <c r="G29" s="30" t="str">
        <f>Teams!D8</f>
        <v xml:space="preserve">Cubs </v>
      </c>
      <c r="H29" s="3">
        <f>I7+H9+H13</f>
        <v>0</v>
      </c>
      <c r="I29" s="3">
        <f>H7+I9+I13</f>
        <v>0</v>
      </c>
      <c r="J29" s="3">
        <f t="shared" si="1"/>
        <v>0</v>
      </c>
    </row>
    <row r="30" spans="2:21" x14ac:dyDescent="0.25">
      <c r="B30" s="8" t="s">
        <v>85</v>
      </c>
      <c r="C30" s="9"/>
      <c r="D30" s="13" t="s">
        <v>86</v>
      </c>
      <c r="E30" s="14"/>
      <c r="F30" s="3">
        <v>5</v>
      </c>
      <c r="G30" s="30" t="str">
        <f>Teams!D10</f>
        <v xml:space="preserve">Soccer Excellence </v>
      </c>
      <c r="H30" s="3">
        <f>I6+H12+I14</f>
        <v>0</v>
      </c>
      <c r="I30" s="3">
        <f>H6+I12+H14</f>
        <v>0</v>
      </c>
      <c r="J30" s="3">
        <f t="shared" si="1"/>
        <v>0</v>
      </c>
    </row>
    <row r="31" spans="2:21" x14ac:dyDescent="0.25">
      <c r="B31" s="173" t="s">
        <v>87</v>
      </c>
      <c r="C31" s="174"/>
      <c r="D31" s="174"/>
      <c r="E31" s="175"/>
      <c r="F31" s="3">
        <v>6</v>
      </c>
      <c r="G31" s="30" t="str">
        <f>Teams!D11</f>
        <v>Mandevu</v>
      </c>
      <c r="H31" s="3">
        <f>H6+I10+H16</f>
        <v>0</v>
      </c>
      <c r="I31" s="3">
        <f>I6+H10+I16</f>
        <v>0</v>
      </c>
      <c r="J31" s="3">
        <f t="shared" si="1"/>
        <v>0</v>
      </c>
    </row>
    <row r="32" spans="2:21" x14ac:dyDescent="0.25">
      <c r="B32" s="6" t="s">
        <v>88</v>
      </c>
      <c r="E32" s="12"/>
      <c r="F32" s="3">
        <v>7</v>
      </c>
      <c r="G32" s="30" t="str">
        <f>Teams!D12</f>
        <v xml:space="preserve">Lusaka Stars </v>
      </c>
      <c r="H32" s="3">
        <f>H8+I12+I16</f>
        <v>0</v>
      </c>
      <c r="I32" s="3">
        <f>I8+H12+H16</f>
        <v>0</v>
      </c>
      <c r="J32" s="3">
        <f t="shared" si="1"/>
        <v>0</v>
      </c>
    </row>
    <row r="33" spans="2:10" x14ac:dyDescent="0.25">
      <c r="B33" s="6" t="s">
        <v>89</v>
      </c>
      <c r="E33" s="12"/>
      <c r="F33" s="3">
        <v>8</v>
      </c>
      <c r="G33" s="30" t="str">
        <f>Teams!D13</f>
        <v>Billy Pro</v>
      </c>
      <c r="H33" s="3">
        <f>I8+H10+H14</f>
        <v>0</v>
      </c>
      <c r="I33" s="3">
        <f>H8+I10+I14</f>
        <v>0</v>
      </c>
      <c r="J33" s="3">
        <f t="shared" si="1"/>
        <v>0</v>
      </c>
    </row>
    <row r="34" spans="2:10" x14ac:dyDescent="0.25">
      <c r="B34" s="6" t="s">
        <v>90</v>
      </c>
      <c r="E34" s="12"/>
    </row>
    <row r="35" spans="2:10" x14ac:dyDescent="0.25">
      <c r="B35" s="6" t="s">
        <v>91</v>
      </c>
      <c r="E35" s="12"/>
    </row>
    <row r="36" spans="2:10" x14ac:dyDescent="0.25">
      <c r="B36" s="6" t="s">
        <v>92</v>
      </c>
      <c r="E36" s="12"/>
    </row>
    <row r="37" spans="2:10" x14ac:dyDescent="0.25">
      <c r="B37" s="8" t="s">
        <v>93</v>
      </c>
      <c r="C37" s="16"/>
      <c r="D37" s="16"/>
      <c r="E37" s="14"/>
    </row>
  </sheetData>
  <mergeCells count="9">
    <mergeCell ref="F22:G22"/>
    <mergeCell ref="F24:J24"/>
    <mergeCell ref="B31:E31"/>
    <mergeCell ref="B2:E2"/>
    <mergeCell ref="F2:G2"/>
    <mergeCell ref="H2:I2"/>
    <mergeCell ref="J2:K2"/>
    <mergeCell ref="E4:G4"/>
    <mergeCell ref="D17:G17"/>
  </mergeCells>
  <phoneticPr fontId="4" type="noConversion"/>
  <dataValidations count="1">
    <dataValidation type="list" allowBlank="1" showInputMessage="1" showErrorMessage="1" sqref="A5:A16" xr:uid="{520060ED-56B5-4C38-8E76-6C364B8FC697}">
      <formula1>"NOT PLAYED,PLAYED,UNDERWAY"</formula1>
    </dataValidation>
  </dataValidations>
  <pageMargins left="0.7" right="0.7" top="0.75" bottom="0.75" header="0.3" footer="0.3"/>
  <pageSetup paperSize="9" scale="68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ADD3-03D7-4882-A528-0E9164FC90CC}">
  <sheetPr>
    <pageSetUpPr fitToPage="1"/>
  </sheetPr>
  <dimension ref="A1:U37"/>
  <sheetViews>
    <sheetView workbookViewId="0">
      <selection activeCell="G15" sqref="G15"/>
    </sheetView>
  </sheetViews>
  <sheetFormatPr defaultRowHeight="15" x14ac:dyDescent="0.25"/>
  <cols>
    <col min="1" max="1" width="11.7109375" bestFit="1" customWidth="1"/>
    <col min="2" max="2" width="11.140625" customWidth="1"/>
    <col min="3" max="3" width="22.140625" style="1" customWidth="1"/>
    <col min="4" max="4" width="17.140625" style="1" customWidth="1"/>
    <col min="5" max="5" width="21.7109375" customWidth="1"/>
    <col min="6" max="6" width="25.5703125" customWidth="1"/>
    <col min="7" max="7" width="24.140625" customWidth="1"/>
    <col min="8" max="8" width="12.7109375" customWidth="1"/>
    <col min="9" max="9" width="12.85546875" customWidth="1"/>
    <col min="10" max="10" width="22.7109375" customWidth="1"/>
    <col min="11" max="11" width="20.42578125" customWidth="1"/>
    <col min="12" max="12" width="13.42578125" customWidth="1"/>
    <col min="13" max="13" width="13.7109375" bestFit="1" customWidth="1"/>
    <col min="14" max="14" width="13.7109375" hidden="1" customWidth="1"/>
    <col min="15" max="15" width="17.5703125" customWidth="1"/>
    <col min="18" max="18" width="13.7109375" bestFit="1" customWidth="1"/>
    <col min="19" max="19" width="13.7109375" hidden="1" customWidth="1"/>
    <col min="20" max="20" width="17.5703125" customWidth="1"/>
  </cols>
  <sheetData>
    <row r="1" spans="1:21" ht="9" customHeight="1" x14ac:dyDescent="0.25"/>
    <row r="2" spans="1:21" ht="15.75" thickBot="1" x14ac:dyDescent="0.3">
      <c r="B2" s="176" t="s">
        <v>170</v>
      </c>
      <c r="C2" s="176"/>
      <c r="D2" s="176"/>
      <c r="E2" s="176"/>
      <c r="F2" s="176" t="s">
        <v>46</v>
      </c>
      <c r="G2" s="176"/>
      <c r="H2" s="176" t="s">
        <v>47</v>
      </c>
      <c r="I2" s="176"/>
      <c r="J2" s="170" t="s">
        <v>48</v>
      </c>
      <c r="K2" s="172"/>
    </row>
    <row r="3" spans="1:21" x14ac:dyDescent="0.25">
      <c r="B3" s="2" t="s">
        <v>49</v>
      </c>
      <c r="C3" s="2" t="s">
        <v>50</v>
      </c>
      <c r="D3" s="54" t="s">
        <v>51</v>
      </c>
      <c r="E3" s="2" t="s">
        <v>52</v>
      </c>
      <c r="F3" s="2" t="s">
        <v>2</v>
      </c>
      <c r="G3" s="2" t="s">
        <v>3</v>
      </c>
      <c r="H3" s="55" t="s">
        <v>2</v>
      </c>
      <c r="I3" s="2" t="s">
        <v>3</v>
      </c>
      <c r="J3" s="2" t="s">
        <v>54</v>
      </c>
      <c r="K3" s="2" t="s">
        <v>15</v>
      </c>
      <c r="L3" t="s">
        <v>27</v>
      </c>
      <c r="M3" s="70" t="s">
        <v>55</v>
      </c>
      <c r="N3" s="185"/>
      <c r="O3" s="71" t="s">
        <v>32</v>
      </c>
      <c r="P3" s="72" t="s">
        <v>56</v>
      </c>
      <c r="R3" s="70" t="s">
        <v>55</v>
      </c>
      <c r="S3" s="185"/>
      <c r="T3" s="71" t="s">
        <v>32</v>
      </c>
      <c r="U3" s="72" t="s">
        <v>56</v>
      </c>
    </row>
    <row r="4" spans="1:21" x14ac:dyDescent="0.25">
      <c r="B4" s="15"/>
      <c r="C4" s="58"/>
      <c r="D4" s="58"/>
      <c r="E4" s="179" t="s">
        <v>58</v>
      </c>
      <c r="F4" s="180"/>
      <c r="G4" s="181"/>
      <c r="H4" s="58"/>
      <c r="I4" s="58"/>
      <c r="J4" s="58"/>
      <c r="K4" s="59"/>
      <c r="M4" s="73"/>
      <c r="N4" s="186" t="s">
        <v>166</v>
      </c>
      <c r="P4" s="74"/>
      <c r="R4" s="73"/>
      <c r="S4" s="186" t="s">
        <v>166</v>
      </c>
      <c r="U4" s="74"/>
    </row>
    <row r="5" spans="1:21" x14ac:dyDescent="0.25">
      <c r="A5" t="s">
        <v>59</v>
      </c>
      <c r="B5" s="19">
        <v>45472</v>
      </c>
      <c r="C5" s="20">
        <v>1</v>
      </c>
      <c r="D5" s="63" t="s">
        <v>60</v>
      </c>
      <c r="E5" s="21">
        <v>0.35416666666666669</v>
      </c>
      <c r="F5" s="20" t="str">
        <f>G27</f>
        <v>Black Stars</v>
      </c>
      <c r="G5" s="20" t="str">
        <f>G26</f>
        <v xml:space="preserve">Elite Stars </v>
      </c>
      <c r="H5" s="65"/>
      <c r="I5" s="22"/>
      <c r="J5" s="4"/>
      <c r="K5" s="4"/>
      <c r="L5" t="str">
        <f t="shared" ref="L5:L15" si="0">_xlfn.CONCAT(TEXT(E5,"hh:mm | "),DAY(B5)," Jun",)</f>
        <v>08:30 | 29 Jun</v>
      </c>
      <c r="M5" s="73"/>
      <c r="N5" s="186" t="s">
        <v>166</v>
      </c>
      <c r="P5" s="74"/>
      <c r="R5" s="73"/>
      <c r="S5" s="186" t="s">
        <v>166</v>
      </c>
      <c r="U5" s="74"/>
    </row>
    <row r="6" spans="1:21" x14ac:dyDescent="0.25">
      <c r="A6" t="s">
        <v>59</v>
      </c>
      <c r="B6" s="23">
        <v>45472</v>
      </c>
      <c r="C6" s="20">
        <v>2</v>
      </c>
      <c r="D6" s="63" t="s">
        <v>60</v>
      </c>
      <c r="E6" s="21">
        <v>0.38541666666666669</v>
      </c>
      <c r="F6" s="20" t="str">
        <f>G28</f>
        <v>Shamuel</v>
      </c>
      <c r="G6" s="20" t="str">
        <f>G29</f>
        <v>Lusaka Stars</v>
      </c>
      <c r="H6" s="66"/>
      <c r="I6" s="26"/>
      <c r="J6" s="4"/>
      <c r="K6" s="4"/>
      <c r="L6" t="str">
        <f t="shared" si="0"/>
        <v>09:15 | 29 Jun</v>
      </c>
      <c r="M6" s="73"/>
      <c r="N6" s="186" t="s">
        <v>166</v>
      </c>
      <c r="P6" s="74"/>
      <c r="R6" s="73"/>
      <c r="S6" s="186" t="s">
        <v>166</v>
      </c>
      <c r="U6" s="74"/>
    </row>
    <row r="7" spans="1:21" x14ac:dyDescent="0.25">
      <c r="A7" t="s">
        <v>59</v>
      </c>
      <c r="B7" s="19">
        <v>45472</v>
      </c>
      <c r="C7" s="24">
        <v>3</v>
      </c>
      <c r="D7" s="64" t="s">
        <v>96</v>
      </c>
      <c r="E7" s="25">
        <v>0.41666666666666669</v>
      </c>
      <c r="F7" s="24" t="s">
        <v>97</v>
      </c>
      <c r="G7" s="24" t="s">
        <v>70</v>
      </c>
      <c r="H7" s="65"/>
      <c r="I7" s="22"/>
      <c r="J7" s="4"/>
      <c r="K7" s="4"/>
      <c r="L7" t="str">
        <f t="shared" si="0"/>
        <v>10:00 | 29 Jun</v>
      </c>
      <c r="M7" s="73"/>
      <c r="N7" s="186" t="s">
        <v>166</v>
      </c>
      <c r="P7" s="74"/>
      <c r="R7" s="73"/>
      <c r="S7" s="186" t="s">
        <v>166</v>
      </c>
      <c r="U7" s="74"/>
    </row>
    <row r="8" spans="1:21" x14ac:dyDescent="0.25">
      <c r="A8" t="s">
        <v>59</v>
      </c>
      <c r="B8" s="23">
        <v>45472</v>
      </c>
      <c r="C8" s="20">
        <v>4</v>
      </c>
      <c r="D8" s="63" t="s">
        <v>60</v>
      </c>
      <c r="E8" s="21">
        <v>0.44791666666666669</v>
      </c>
      <c r="F8" s="20" t="str">
        <f>G26</f>
        <v xml:space="preserve">Elite Stars </v>
      </c>
      <c r="G8" s="20" t="str">
        <f>G28</f>
        <v>Shamuel</v>
      </c>
      <c r="H8" s="66"/>
      <c r="I8" s="26"/>
      <c r="J8" s="4"/>
      <c r="K8" s="4"/>
      <c r="L8" t="str">
        <f t="shared" si="0"/>
        <v>10:45 | 29 Jun</v>
      </c>
      <c r="M8" s="73"/>
      <c r="N8" s="186" t="s">
        <v>166</v>
      </c>
      <c r="P8" s="74"/>
      <c r="R8" s="73"/>
      <c r="S8" s="186" t="s">
        <v>166</v>
      </c>
      <c r="U8" s="74"/>
    </row>
    <row r="9" spans="1:21" x14ac:dyDescent="0.25">
      <c r="A9" t="s">
        <v>59</v>
      </c>
      <c r="B9" s="19">
        <v>45472</v>
      </c>
      <c r="C9" s="20">
        <v>5</v>
      </c>
      <c r="D9" s="63" t="s">
        <v>60</v>
      </c>
      <c r="E9" s="21">
        <v>0.47916666666666669</v>
      </c>
      <c r="F9" s="20" t="str">
        <f>G29</f>
        <v>Lusaka Stars</v>
      </c>
      <c r="G9" s="20" t="str">
        <f>G27</f>
        <v>Black Stars</v>
      </c>
      <c r="H9" s="65"/>
      <c r="I9" s="22"/>
      <c r="J9" s="4"/>
      <c r="K9" s="4"/>
      <c r="L9" t="str">
        <f t="shared" si="0"/>
        <v>11:30 | 29 Jun</v>
      </c>
      <c r="M9" s="73"/>
      <c r="N9" s="186" t="s">
        <v>166</v>
      </c>
      <c r="P9" s="74"/>
      <c r="R9" s="73"/>
      <c r="S9" s="186" t="s">
        <v>166</v>
      </c>
      <c r="U9" s="74"/>
    </row>
    <row r="10" spans="1:21" x14ac:dyDescent="0.25">
      <c r="A10" t="s">
        <v>59</v>
      </c>
      <c r="B10" s="23">
        <v>45472</v>
      </c>
      <c r="C10" s="24">
        <v>6</v>
      </c>
      <c r="D10" s="64" t="s">
        <v>98</v>
      </c>
      <c r="E10" s="25">
        <v>0.51041666666666663</v>
      </c>
      <c r="F10" s="24" t="s">
        <v>70</v>
      </c>
      <c r="G10" s="24" t="s">
        <v>70</v>
      </c>
      <c r="H10" s="66"/>
      <c r="I10" s="26"/>
      <c r="J10" s="4"/>
      <c r="K10" s="4"/>
      <c r="L10" t="str">
        <f t="shared" si="0"/>
        <v>12:15 | 29 Jun</v>
      </c>
      <c r="M10" s="73"/>
      <c r="N10" s="186" t="s">
        <v>166</v>
      </c>
      <c r="P10" s="74"/>
      <c r="R10" s="73"/>
      <c r="S10" s="186" t="s">
        <v>166</v>
      </c>
      <c r="U10" s="74"/>
    </row>
    <row r="11" spans="1:21" x14ac:dyDescent="0.25">
      <c r="A11" t="s">
        <v>59</v>
      </c>
      <c r="B11" s="19">
        <v>45472</v>
      </c>
      <c r="C11" s="20">
        <v>7</v>
      </c>
      <c r="D11" s="63" t="s">
        <v>60</v>
      </c>
      <c r="E11" s="21">
        <v>0.54166666666666663</v>
      </c>
      <c r="F11" s="20" t="str">
        <f>G29</f>
        <v>Lusaka Stars</v>
      </c>
      <c r="G11" s="20" t="str">
        <f>G26</f>
        <v xml:space="preserve">Elite Stars </v>
      </c>
      <c r="H11" s="65"/>
      <c r="I11" s="22"/>
      <c r="J11" s="4"/>
      <c r="K11" s="4"/>
      <c r="L11" t="str">
        <f t="shared" si="0"/>
        <v>13:00 | 29 Jun</v>
      </c>
      <c r="M11" s="73"/>
      <c r="N11" s="186" t="s">
        <v>166</v>
      </c>
      <c r="P11" s="74"/>
      <c r="R11" s="73"/>
      <c r="S11" s="186" t="s">
        <v>166</v>
      </c>
      <c r="U11" s="74"/>
    </row>
    <row r="12" spans="1:21" x14ac:dyDescent="0.25">
      <c r="A12" t="s">
        <v>59</v>
      </c>
      <c r="B12" s="23">
        <v>45472</v>
      </c>
      <c r="C12" s="20">
        <v>8</v>
      </c>
      <c r="D12" s="63" t="s">
        <v>60</v>
      </c>
      <c r="E12" s="21">
        <v>0.57291666666666663</v>
      </c>
      <c r="F12" s="20" t="str">
        <f>G27</f>
        <v>Black Stars</v>
      </c>
      <c r="G12" s="20" t="str">
        <f>G28</f>
        <v>Shamuel</v>
      </c>
      <c r="H12" s="66"/>
      <c r="I12" s="26"/>
      <c r="J12" s="4"/>
      <c r="K12" s="4"/>
      <c r="L12" t="str">
        <f t="shared" si="0"/>
        <v>13:45 | 29 Jun</v>
      </c>
      <c r="M12" s="73"/>
      <c r="N12" s="186" t="s">
        <v>166</v>
      </c>
      <c r="P12" s="74"/>
      <c r="R12" s="73"/>
      <c r="S12" s="186" t="s">
        <v>166</v>
      </c>
      <c r="U12" s="74"/>
    </row>
    <row r="13" spans="1:21" x14ac:dyDescent="0.25">
      <c r="A13" t="s">
        <v>59</v>
      </c>
      <c r="B13" s="19">
        <v>45472</v>
      </c>
      <c r="C13" s="24">
        <v>9</v>
      </c>
      <c r="D13" s="64" t="s">
        <v>99</v>
      </c>
      <c r="E13" s="25">
        <v>0.60416666666666663</v>
      </c>
      <c r="F13" s="24" t="s">
        <v>70</v>
      </c>
      <c r="G13" s="24" t="s">
        <v>100</v>
      </c>
      <c r="H13" s="65"/>
      <c r="I13" s="22"/>
      <c r="J13" s="4"/>
      <c r="K13" s="4"/>
      <c r="L13" t="str">
        <f t="shared" si="0"/>
        <v>14:30 | 29 Jun</v>
      </c>
      <c r="M13" s="73"/>
      <c r="N13" s="186" t="s">
        <v>166</v>
      </c>
      <c r="P13" s="74"/>
      <c r="R13" s="73"/>
      <c r="S13" s="186" t="s">
        <v>166</v>
      </c>
      <c r="U13" s="74"/>
    </row>
    <row r="14" spans="1:21" x14ac:dyDescent="0.25">
      <c r="A14" t="s">
        <v>59</v>
      </c>
      <c r="B14" s="23">
        <v>45472</v>
      </c>
      <c r="C14" s="24">
        <v>10</v>
      </c>
      <c r="D14" s="64" t="s">
        <v>101</v>
      </c>
      <c r="E14" s="25">
        <v>0.63541666666666663</v>
      </c>
      <c r="F14" s="24" t="s">
        <v>70</v>
      </c>
      <c r="G14" s="24" t="s">
        <v>100</v>
      </c>
      <c r="H14" s="66"/>
      <c r="I14" s="26"/>
      <c r="J14" s="4"/>
      <c r="K14" s="4"/>
      <c r="L14" t="str">
        <f t="shared" si="0"/>
        <v>15:15 | 29 Jun</v>
      </c>
      <c r="M14" s="73"/>
      <c r="N14" s="186" t="s">
        <v>166</v>
      </c>
      <c r="P14" s="74"/>
      <c r="R14" s="73"/>
      <c r="S14" s="186" t="s">
        <v>166</v>
      </c>
      <c r="U14" s="74"/>
    </row>
    <row r="15" spans="1:21" x14ac:dyDescent="0.25">
      <c r="A15" t="s">
        <v>59</v>
      </c>
      <c r="B15" s="19">
        <v>45472</v>
      </c>
      <c r="C15" s="24">
        <v>11</v>
      </c>
      <c r="D15" s="24" t="s">
        <v>102</v>
      </c>
      <c r="E15" s="25">
        <v>0.66666666666666663</v>
      </c>
      <c r="F15" s="24" t="s">
        <v>70</v>
      </c>
      <c r="G15" s="24" t="s">
        <v>100</v>
      </c>
      <c r="H15" s="65"/>
      <c r="I15" s="22"/>
      <c r="J15" s="4"/>
      <c r="K15" s="4"/>
      <c r="L15" t="str">
        <f t="shared" si="0"/>
        <v>16:00 | 29 Jun</v>
      </c>
      <c r="M15" s="73"/>
      <c r="N15" s="186" t="s">
        <v>166</v>
      </c>
      <c r="P15" s="74"/>
      <c r="R15" s="73"/>
      <c r="S15" s="186" t="s">
        <v>166</v>
      </c>
      <c r="U15" s="74"/>
    </row>
    <row r="16" spans="1:21" x14ac:dyDescent="0.25">
      <c r="A16" t="s">
        <v>171</v>
      </c>
      <c r="B16" s="23">
        <v>45472</v>
      </c>
      <c r="C16" s="24"/>
      <c r="D16" s="24" t="s">
        <v>169</v>
      </c>
      <c r="E16" s="25" t="s">
        <v>169</v>
      </c>
      <c r="F16" s="24" t="s">
        <v>169</v>
      </c>
      <c r="G16" s="24" t="s">
        <v>169</v>
      </c>
      <c r="H16" s="26" t="s">
        <v>169</v>
      </c>
      <c r="I16" s="26" t="s">
        <v>169</v>
      </c>
      <c r="J16" s="4"/>
      <c r="K16" s="4" t="s">
        <v>103</v>
      </c>
      <c r="M16" s="73"/>
      <c r="N16" s="186" t="s">
        <v>166</v>
      </c>
      <c r="P16" s="74"/>
      <c r="R16" s="73"/>
      <c r="S16" s="186" t="s">
        <v>166</v>
      </c>
      <c r="U16" s="74"/>
    </row>
    <row r="17" spans="2:21" ht="15.75" thickBot="1" x14ac:dyDescent="0.3">
      <c r="B17" s="37"/>
      <c r="C17" s="60"/>
      <c r="D17" s="170" t="s">
        <v>62</v>
      </c>
      <c r="E17" s="171"/>
      <c r="F17" s="171"/>
      <c r="G17" s="172"/>
      <c r="H17" s="60"/>
      <c r="I17" s="60"/>
      <c r="J17" s="60"/>
      <c r="K17" s="61"/>
      <c r="M17" s="75"/>
      <c r="N17" t="s">
        <v>166</v>
      </c>
      <c r="O17" s="76"/>
      <c r="P17" s="77"/>
      <c r="R17" s="75"/>
      <c r="S17" t="s">
        <v>166</v>
      </c>
      <c r="T17" s="76"/>
      <c r="U17" s="77"/>
    </row>
    <row r="18" spans="2:21" x14ac:dyDescent="0.25">
      <c r="B18" s="31">
        <v>45473</v>
      </c>
      <c r="C18" s="56">
        <v>13</v>
      </c>
      <c r="D18" s="3" t="s">
        <v>63</v>
      </c>
      <c r="E18" s="28">
        <v>0.375</v>
      </c>
      <c r="F18" s="20" t="s">
        <v>104</v>
      </c>
      <c r="G18" s="20" t="s">
        <v>105</v>
      </c>
      <c r="H18" s="35"/>
      <c r="I18" s="4"/>
      <c r="J18" s="4"/>
      <c r="K18" s="4"/>
    </row>
    <row r="19" spans="2:21" x14ac:dyDescent="0.25">
      <c r="B19" s="31">
        <v>45473</v>
      </c>
      <c r="C19" s="56">
        <v>14</v>
      </c>
      <c r="D19" s="3" t="s">
        <v>66</v>
      </c>
      <c r="E19" s="28">
        <v>0.41666666666666669</v>
      </c>
      <c r="F19" s="20" t="s">
        <v>106</v>
      </c>
      <c r="G19" s="20" t="s">
        <v>107</v>
      </c>
      <c r="H19" s="35"/>
      <c r="I19" s="4"/>
      <c r="J19" s="4"/>
      <c r="K19" s="4"/>
    </row>
    <row r="20" spans="2:21" x14ac:dyDescent="0.25">
      <c r="B20" s="31">
        <v>45473</v>
      </c>
      <c r="C20" s="56">
        <v>15</v>
      </c>
      <c r="D20" s="3" t="s">
        <v>69</v>
      </c>
      <c r="E20" s="28">
        <v>0.5</v>
      </c>
      <c r="F20" s="32" t="s">
        <v>70</v>
      </c>
      <c r="G20" s="32" t="s">
        <v>70</v>
      </c>
      <c r="H20" s="5"/>
      <c r="I20" s="32"/>
      <c r="J20" s="33"/>
      <c r="K20" s="33"/>
    </row>
    <row r="21" spans="2:21" x14ac:dyDescent="0.25">
      <c r="B21" s="31">
        <v>45473</v>
      </c>
      <c r="C21" s="56">
        <v>16</v>
      </c>
      <c r="D21" s="3" t="s">
        <v>71</v>
      </c>
      <c r="E21" s="28">
        <v>0.54166666666666663</v>
      </c>
      <c r="F21" s="32" t="s">
        <v>70</v>
      </c>
      <c r="G21" s="32" t="s">
        <v>70</v>
      </c>
      <c r="H21" s="10"/>
      <c r="I21" s="33"/>
      <c r="J21" s="33"/>
      <c r="K21" s="33"/>
    </row>
    <row r="22" spans="2:21" x14ac:dyDescent="0.25">
      <c r="B22" s="31">
        <v>45473</v>
      </c>
      <c r="C22" s="62"/>
      <c r="D22" s="62" t="s">
        <v>72</v>
      </c>
      <c r="E22" s="34">
        <v>0.625</v>
      </c>
      <c r="F22" s="177"/>
      <c r="G22" s="178"/>
      <c r="H22" s="27"/>
      <c r="I22" s="27"/>
      <c r="J22" s="27"/>
      <c r="K22" s="35"/>
    </row>
    <row r="24" spans="2:21" x14ac:dyDescent="0.25">
      <c r="B24" s="15" t="s">
        <v>73</v>
      </c>
      <c r="C24" s="38"/>
      <c r="D24" s="39" t="s">
        <v>74</v>
      </c>
      <c r="E24" s="29"/>
      <c r="F24" s="176" t="s">
        <v>75</v>
      </c>
      <c r="G24" s="176"/>
      <c r="H24" s="176"/>
      <c r="I24" s="176"/>
      <c r="J24" s="176"/>
    </row>
    <row r="25" spans="2:21" x14ac:dyDescent="0.25">
      <c r="B25" s="17" t="s">
        <v>76</v>
      </c>
      <c r="C25" s="5"/>
      <c r="D25" s="18" t="s">
        <v>77</v>
      </c>
      <c r="E25" s="10"/>
      <c r="F25" s="2" t="s">
        <v>78</v>
      </c>
      <c r="G25" s="2" t="s">
        <v>32</v>
      </c>
      <c r="H25" s="2" t="s">
        <v>33</v>
      </c>
      <c r="I25" s="2" t="s">
        <v>34</v>
      </c>
      <c r="J25" s="2" t="s">
        <v>35</v>
      </c>
    </row>
    <row r="26" spans="2:21" x14ac:dyDescent="0.25">
      <c r="B26" s="6" t="s">
        <v>79</v>
      </c>
      <c r="C26" s="7"/>
      <c r="D26" s="11" t="s">
        <v>79</v>
      </c>
      <c r="E26" s="12"/>
      <c r="F26" s="3">
        <v>1</v>
      </c>
      <c r="G26" s="30" t="str">
        <f>Teams!E5</f>
        <v xml:space="preserve">Elite Stars </v>
      </c>
      <c r="H26" s="3">
        <f>I5+I11+H8</f>
        <v>0</v>
      </c>
      <c r="I26" s="3">
        <f>H5+I8+H11</f>
        <v>0</v>
      </c>
      <c r="J26" s="3">
        <f>H26-I26</f>
        <v>0</v>
      </c>
    </row>
    <row r="27" spans="2:21" x14ac:dyDescent="0.25">
      <c r="B27" s="6" t="s">
        <v>80</v>
      </c>
      <c r="C27" s="7"/>
      <c r="D27" s="11" t="s">
        <v>81</v>
      </c>
      <c r="E27" s="12"/>
      <c r="F27" s="3">
        <v>2</v>
      </c>
      <c r="G27" s="30" t="str">
        <f>Teams!E6</f>
        <v>Black Stars</v>
      </c>
      <c r="H27" s="3">
        <f>H5+I9+H12</f>
        <v>0</v>
      </c>
      <c r="I27" s="3">
        <f>I5+H9+I12</f>
        <v>0</v>
      </c>
      <c r="J27" s="3">
        <f t="shared" ref="J27:J29" si="1">H27-I27</f>
        <v>0</v>
      </c>
    </row>
    <row r="28" spans="2:21" x14ac:dyDescent="0.25">
      <c r="B28" s="6" t="s">
        <v>82</v>
      </c>
      <c r="C28" s="7"/>
      <c r="D28" s="11" t="s">
        <v>82</v>
      </c>
      <c r="E28" s="12"/>
      <c r="F28" s="3">
        <v>3</v>
      </c>
      <c r="G28" s="30" t="str">
        <f>Teams!E7</f>
        <v>Shamuel</v>
      </c>
      <c r="H28" s="3">
        <f>H6+I8+I12</f>
        <v>0</v>
      </c>
      <c r="I28" s="3">
        <f>I6+H8+H12</f>
        <v>0</v>
      </c>
      <c r="J28" s="3">
        <f t="shared" si="1"/>
        <v>0</v>
      </c>
    </row>
    <row r="29" spans="2:21" x14ac:dyDescent="0.25">
      <c r="B29" s="6" t="s">
        <v>83</v>
      </c>
      <c r="C29" s="7"/>
      <c r="D29" s="11" t="s">
        <v>84</v>
      </c>
      <c r="E29" s="12"/>
      <c r="F29" s="3">
        <v>4</v>
      </c>
      <c r="G29" s="30" t="str">
        <f>Teams!E8</f>
        <v>Lusaka Stars</v>
      </c>
      <c r="H29" s="3">
        <f>I6+H9+H11</f>
        <v>0</v>
      </c>
      <c r="I29" s="3">
        <f>H6+I9+I11</f>
        <v>0</v>
      </c>
      <c r="J29" s="3">
        <f t="shared" si="1"/>
        <v>0</v>
      </c>
    </row>
    <row r="30" spans="2:21" x14ac:dyDescent="0.25">
      <c r="B30" s="8" t="s">
        <v>85</v>
      </c>
      <c r="C30" s="9"/>
      <c r="D30" s="13" t="s">
        <v>86</v>
      </c>
      <c r="E30" s="14"/>
      <c r="F30" s="3"/>
      <c r="G30" s="3"/>
      <c r="H30" s="3"/>
      <c r="I30" s="3"/>
      <c r="J30" s="3"/>
    </row>
    <row r="31" spans="2:21" x14ac:dyDescent="0.25">
      <c r="B31" s="173" t="s">
        <v>87</v>
      </c>
      <c r="C31" s="174"/>
      <c r="D31" s="174"/>
      <c r="E31" s="175"/>
      <c r="F31" s="3"/>
      <c r="G31" s="3"/>
      <c r="H31" s="3"/>
      <c r="I31" s="3"/>
      <c r="J31" s="3"/>
    </row>
    <row r="32" spans="2:21" x14ac:dyDescent="0.25">
      <c r="B32" s="6" t="s">
        <v>88</v>
      </c>
      <c r="E32" s="12"/>
      <c r="F32" s="3"/>
      <c r="G32" s="3"/>
      <c r="H32" s="3"/>
      <c r="I32" s="3"/>
      <c r="J32" s="3"/>
    </row>
    <row r="33" spans="2:10" x14ac:dyDescent="0.25">
      <c r="B33" s="6" t="s">
        <v>89</v>
      </c>
      <c r="E33" s="12"/>
      <c r="F33" s="3"/>
      <c r="G33" s="3"/>
      <c r="H33" s="3"/>
      <c r="I33" s="3"/>
      <c r="J33" s="3"/>
    </row>
    <row r="34" spans="2:10" x14ac:dyDescent="0.25">
      <c r="B34" s="6" t="s">
        <v>90</v>
      </c>
      <c r="E34" s="12"/>
    </row>
    <row r="35" spans="2:10" x14ac:dyDescent="0.25">
      <c r="B35" s="6" t="s">
        <v>91</v>
      </c>
      <c r="E35" s="12"/>
    </row>
    <row r="36" spans="2:10" x14ac:dyDescent="0.25">
      <c r="B36" s="6" t="s">
        <v>92</v>
      </c>
      <c r="E36" s="12"/>
    </row>
    <row r="37" spans="2:10" x14ac:dyDescent="0.25">
      <c r="B37" s="8" t="s">
        <v>93</v>
      </c>
      <c r="C37" s="16"/>
      <c r="D37" s="16"/>
      <c r="E37" s="14"/>
    </row>
  </sheetData>
  <mergeCells count="9">
    <mergeCell ref="F22:G22"/>
    <mergeCell ref="F24:J24"/>
    <mergeCell ref="B31:E31"/>
    <mergeCell ref="B2:E2"/>
    <mergeCell ref="F2:G2"/>
    <mergeCell ref="H2:I2"/>
    <mergeCell ref="J2:K2"/>
    <mergeCell ref="E4:G4"/>
    <mergeCell ref="D17:G17"/>
  </mergeCells>
  <phoneticPr fontId="4" type="noConversion"/>
  <dataValidations count="1">
    <dataValidation type="list" allowBlank="1" showInputMessage="1" showErrorMessage="1" sqref="A5:A15" xr:uid="{B76DDC3B-BDCA-4E5D-9E69-7D9499AC2D1A}">
      <formula1>"NOT PLAYED,PLAYED,UNDERWAY"</formula1>
    </dataValidation>
  </dataValidations>
  <pageMargins left="0.7" right="0.7" top="0.75" bottom="0.75" header="0.3" footer="0.3"/>
  <pageSetup paperSize="9" scale="68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BB5B-958C-439A-8F21-BE374C83B9DF}">
  <sheetPr>
    <pageSetUpPr fitToPage="1"/>
  </sheetPr>
  <dimension ref="A1:U37"/>
  <sheetViews>
    <sheetView workbookViewId="0">
      <selection activeCell="L4" sqref="L4"/>
    </sheetView>
  </sheetViews>
  <sheetFormatPr defaultRowHeight="15" x14ac:dyDescent="0.25"/>
  <cols>
    <col min="1" max="1" width="11.7109375" bestFit="1" customWidth="1"/>
    <col min="2" max="2" width="11.140625" customWidth="1"/>
    <col min="3" max="3" width="18.28515625" style="1" customWidth="1"/>
    <col min="4" max="4" width="19.140625" style="1" customWidth="1"/>
    <col min="5" max="5" width="21.7109375" customWidth="1"/>
    <col min="6" max="6" width="25.5703125" customWidth="1"/>
    <col min="7" max="7" width="23.7109375" customWidth="1"/>
    <col min="8" max="8" width="12.7109375" customWidth="1"/>
    <col min="9" max="9" width="12.85546875" customWidth="1"/>
    <col min="10" max="10" width="22.7109375" customWidth="1"/>
    <col min="11" max="11" width="20.42578125" customWidth="1"/>
    <col min="12" max="12" width="12.85546875" bestFit="1" customWidth="1"/>
    <col min="13" max="13" width="13.7109375" bestFit="1" customWidth="1"/>
    <col min="14" max="14" width="13.7109375" hidden="1" customWidth="1"/>
    <col min="15" max="15" width="17.5703125" customWidth="1"/>
    <col min="18" max="18" width="13.7109375" bestFit="1" customWidth="1"/>
    <col min="19" max="19" width="13.7109375" hidden="1" customWidth="1"/>
    <col min="20" max="20" width="17.5703125" customWidth="1"/>
  </cols>
  <sheetData>
    <row r="1" spans="1:21" ht="9" customHeight="1" x14ac:dyDescent="0.25"/>
    <row r="2" spans="1:21" ht="15.75" thickBot="1" x14ac:dyDescent="0.3">
      <c r="B2" s="176" t="s">
        <v>108</v>
      </c>
      <c r="C2" s="176"/>
      <c r="D2" s="176"/>
      <c r="E2" s="176"/>
      <c r="F2" s="176" t="s">
        <v>46</v>
      </c>
      <c r="G2" s="176"/>
      <c r="H2" s="176" t="s">
        <v>47</v>
      </c>
      <c r="I2" s="176"/>
      <c r="J2" s="170" t="s">
        <v>48</v>
      </c>
      <c r="K2" s="172"/>
    </row>
    <row r="3" spans="1:21" x14ac:dyDescent="0.25">
      <c r="B3" s="2" t="s">
        <v>49</v>
      </c>
      <c r="C3" s="2" t="s">
        <v>50</v>
      </c>
      <c r="D3" s="54" t="s">
        <v>51</v>
      </c>
      <c r="E3" s="2" t="s">
        <v>52</v>
      </c>
      <c r="F3" s="2" t="s">
        <v>2</v>
      </c>
      <c r="G3" s="2" t="s">
        <v>3</v>
      </c>
      <c r="H3" s="55" t="s">
        <v>53</v>
      </c>
      <c r="I3" s="2" t="s">
        <v>2</v>
      </c>
      <c r="J3" s="2" t="s">
        <v>109</v>
      </c>
      <c r="K3" s="2" t="s">
        <v>15</v>
      </c>
      <c r="L3" t="s">
        <v>27</v>
      </c>
      <c r="M3" s="70" t="s">
        <v>55</v>
      </c>
      <c r="N3" s="185"/>
      <c r="O3" s="71" t="s">
        <v>32</v>
      </c>
      <c r="P3" s="72" t="s">
        <v>56</v>
      </c>
      <c r="R3" s="70" t="s">
        <v>55</v>
      </c>
      <c r="S3" s="185"/>
      <c r="T3" s="71" t="s">
        <v>32</v>
      </c>
      <c r="U3" s="72" t="s">
        <v>56</v>
      </c>
    </row>
    <row r="4" spans="1:21" x14ac:dyDescent="0.25">
      <c r="B4" s="15"/>
      <c r="C4" s="58"/>
      <c r="D4" s="58"/>
      <c r="E4" s="179" t="s">
        <v>58</v>
      </c>
      <c r="F4" s="180"/>
      <c r="G4" s="181"/>
      <c r="H4" s="58"/>
      <c r="I4" s="58"/>
      <c r="J4" s="58"/>
      <c r="K4" s="59"/>
      <c r="M4" s="73"/>
      <c r="N4" s="186" t="s">
        <v>166</v>
      </c>
      <c r="P4" s="74"/>
      <c r="R4" s="73"/>
      <c r="S4" s="186" t="s">
        <v>166</v>
      </c>
      <c r="U4" s="74"/>
    </row>
    <row r="5" spans="1:21" x14ac:dyDescent="0.25">
      <c r="A5" t="s">
        <v>59</v>
      </c>
      <c r="B5" s="19">
        <v>45472</v>
      </c>
      <c r="C5" s="20">
        <v>1</v>
      </c>
      <c r="D5" s="63" t="s">
        <v>60</v>
      </c>
      <c r="E5" s="21">
        <v>0.375</v>
      </c>
      <c r="F5" s="20" t="str">
        <f>G27</f>
        <v>Cubs</v>
      </c>
      <c r="G5" s="20" t="str">
        <f>G26</f>
        <v>Elite Stars</v>
      </c>
      <c r="H5" s="65"/>
      <c r="I5" s="22"/>
      <c r="J5" s="4"/>
      <c r="K5" s="4"/>
      <c r="L5" t="str">
        <f t="shared" ref="L5:L16" si="0">_xlfn.CONCAT(TEXT(E5,"hh:mm | "),DAY(B5)," Jun",)</f>
        <v>09:00 | 29 Jun</v>
      </c>
      <c r="M5" s="73"/>
      <c r="N5" s="186" t="s">
        <v>166</v>
      </c>
      <c r="P5" s="74"/>
      <c r="R5" s="73"/>
      <c r="S5" s="186" t="s">
        <v>166</v>
      </c>
      <c r="U5" s="74"/>
    </row>
    <row r="6" spans="1:21" x14ac:dyDescent="0.25">
      <c r="A6" t="s">
        <v>59</v>
      </c>
      <c r="B6" s="23">
        <v>45472</v>
      </c>
      <c r="C6" s="24">
        <v>2</v>
      </c>
      <c r="D6" s="64" t="s">
        <v>61</v>
      </c>
      <c r="E6" s="25">
        <v>0.41666666666666669</v>
      </c>
      <c r="F6" s="24" t="str">
        <f>G31</f>
        <v xml:space="preserve">Mandevu </v>
      </c>
      <c r="G6" s="24" t="str">
        <f>G30</f>
        <v>Shamuel</v>
      </c>
      <c r="H6" s="66"/>
      <c r="I6" s="26"/>
      <c r="J6" s="4"/>
      <c r="K6" s="4"/>
      <c r="L6" t="str">
        <f t="shared" si="0"/>
        <v>10:00 | 29 Jun</v>
      </c>
      <c r="M6" s="73"/>
      <c r="N6" s="186"/>
      <c r="P6" s="74"/>
      <c r="R6" s="73"/>
      <c r="S6" s="186"/>
      <c r="U6" s="74">
        <v>8</v>
      </c>
    </row>
    <row r="7" spans="1:21" x14ac:dyDescent="0.25">
      <c r="A7" t="s">
        <v>59</v>
      </c>
      <c r="B7" s="19">
        <v>45472</v>
      </c>
      <c r="C7" s="20">
        <v>3</v>
      </c>
      <c r="D7" s="63" t="s">
        <v>60</v>
      </c>
      <c r="E7" s="21">
        <v>0.45833333333333331</v>
      </c>
      <c r="F7" s="20" t="str">
        <f>G28</f>
        <v>Billy Pro</v>
      </c>
      <c r="G7" s="20" t="str">
        <f>G29</f>
        <v xml:space="preserve">Junior Crocs </v>
      </c>
      <c r="H7" s="65"/>
      <c r="I7" s="22"/>
      <c r="J7" s="4"/>
      <c r="K7" s="4"/>
      <c r="L7" t="str">
        <f t="shared" si="0"/>
        <v>11:00 | 29 Jun</v>
      </c>
      <c r="M7" s="73"/>
      <c r="N7" s="186"/>
      <c r="P7" s="74"/>
      <c r="R7" s="73"/>
      <c r="S7" s="186"/>
      <c r="U7" s="74"/>
    </row>
    <row r="8" spans="1:21" x14ac:dyDescent="0.25">
      <c r="A8" t="s">
        <v>59</v>
      </c>
      <c r="B8" s="23">
        <v>45472</v>
      </c>
      <c r="C8" s="24">
        <v>4</v>
      </c>
      <c r="D8" s="64" t="s">
        <v>61</v>
      </c>
      <c r="E8" s="25">
        <v>0.5</v>
      </c>
      <c r="F8" s="24" t="str">
        <f>G32</f>
        <v xml:space="preserve">Lusaka Stars </v>
      </c>
      <c r="G8" s="24" t="str">
        <f>G33</f>
        <v>Soccer Excellence</v>
      </c>
      <c r="H8" s="66"/>
      <c r="I8" s="26"/>
      <c r="J8" s="4"/>
      <c r="K8" s="4"/>
      <c r="L8" t="str">
        <f t="shared" si="0"/>
        <v>12:00 | 29 Jun</v>
      </c>
      <c r="M8" s="73"/>
      <c r="N8" s="186"/>
      <c r="P8" s="74"/>
      <c r="R8" s="73"/>
      <c r="S8" s="186"/>
      <c r="U8" s="74"/>
    </row>
    <row r="9" spans="1:21" x14ac:dyDescent="0.25">
      <c r="A9" t="s">
        <v>59</v>
      </c>
      <c r="B9" s="19">
        <v>45472</v>
      </c>
      <c r="C9" s="20">
        <v>5</v>
      </c>
      <c r="D9" s="63" t="s">
        <v>60</v>
      </c>
      <c r="E9" s="21">
        <v>0.54166666666666696</v>
      </c>
      <c r="F9" s="20" t="str">
        <f>G29</f>
        <v xml:space="preserve">Junior Crocs </v>
      </c>
      <c r="G9" s="20" t="str">
        <f>G27</f>
        <v>Cubs</v>
      </c>
      <c r="H9" s="65"/>
      <c r="I9" s="22"/>
      <c r="J9" s="4"/>
      <c r="K9" s="4"/>
      <c r="L9" t="str">
        <f t="shared" si="0"/>
        <v>13:00 | 29 Jun</v>
      </c>
      <c r="M9" s="73"/>
      <c r="N9" s="186"/>
      <c r="P9" s="74"/>
      <c r="R9" s="73"/>
      <c r="S9" s="186"/>
      <c r="U9" s="74"/>
    </row>
    <row r="10" spans="1:21" x14ac:dyDescent="0.25">
      <c r="A10" t="s">
        <v>59</v>
      </c>
      <c r="B10" s="23">
        <v>45472</v>
      </c>
      <c r="C10" s="24">
        <v>6</v>
      </c>
      <c r="D10" s="64" t="s">
        <v>61</v>
      </c>
      <c r="E10" s="25">
        <v>0.58333333333333337</v>
      </c>
      <c r="F10" s="24" t="str">
        <f>G33</f>
        <v>Soccer Excellence</v>
      </c>
      <c r="G10" s="24" t="str">
        <f>G31</f>
        <v xml:space="preserve">Mandevu </v>
      </c>
      <c r="H10" s="66"/>
      <c r="I10" s="26"/>
      <c r="J10" s="4"/>
      <c r="K10" s="4"/>
      <c r="L10" t="str">
        <f t="shared" si="0"/>
        <v>14:00 | 29 Jun</v>
      </c>
      <c r="M10" s="73"/>
      <c r="N10" s="186" t="s">
        <v>166</v>
      </c>
      <c r="P10" s="74"/>
      <c r="R10" s="73"/>
      <c r="S10" s="186" t="s">
        <v>166</v>
      </c>
      <c r="U10" s="74"/>
    </row>
    <row r="11" spans="1:21" x14ac:dyDescent="0.25">
      <c r="A11" t="s">
        <v>59</v>
      </c>
      <c r="B11" s="19">
        <v>45472</v>
      </c>
      <c r="C11" s="20">
        <v>7</v>
      </c>
      <c r="D11" s="63" t="s">
        <v>60</v>
      </c>
      <c r="E11" s="21">
        <v>0.625</v>
      </c>
      <c r="F11" s="20" t="str">
        <f>G26</f>
        <v>Elite Stars</v>
      </c>
      <c r="G11" s="20" t="str">
        <f>G28</f>
        <v>Billy Pro</v>
      </c>
      <c r="H11" s="65"/>
      <c r="I11" s="22"/>
      <c r="J11" s="4"/>
      <c r="K11" s="4"/>
      <c r="L11" t="str">
        <f t="shared" si="0"/>
        <v>15:00 | 29 Jun</v>
      </c>
      <c r="M11" s="73"/>
      <c r="N11" s="186" t="s">
        <v>166</v>
      </c>
      <c r="P11" s="74"/>
      <c r="R11" s="73"/>
      <c r="S11" s="186" t="s">
        <v>166</v>
      </c>
      <c r="U11" s="74"/>
    </row>
    <row r="12" spans="1:21" x14ac:dyDescent="0.25">
      <c r="A12" t="s">
        <v>59</v>
      </c>
      <c r="B12" s="23">
        <v>45472</v>
      </c>
      <c r="C12" s="24">
        <v>8</v>
      </c>
      <c r="D12" s="64" t="s">
        <v>61</v>
      </c>
      <c r="E12" s="25">
        <v>0.66666666666666663</v>
      </c>
      <c r="F12" s="24" t="str">
        <f>G30</f>
        <v>Shamuel</v>
      </c>
      <c r="G12" s="24" t="str">
        <f>G32</f>
        <v xml:space="preserve">Lusaka Stars </v>
      </c>
      <c r="H12" s="66"/>
      <c r="I12" s="26"/>
      <c r="J12" s="4"/>
      <c r="K12" s="4"/>
      <c r="L12" t="str">
        <f t="shared" si="0"/>
        <v>16:00 | 29 Jun</v>
      </c>
      <c r="M12" s="73"/>
      <c r="N12" s="186" t="s">
        <v>166</v>
      </c>
      <c r="P12" s="74"/>
      <c r="R12" s="73"/>
      <c r="S12" s="186" t="s">
        <v>166</v>
      </c>
      <c r="U12" s="74"/>
    </row>
    <row r="13" spans="1:21" x14ac:dyDescent="0.25">
      <c r="A13" t="s">
        <v>59</v>
      </c>
      <c r="B13" s="19">
        <v>45473</v>
      </c>
      <c r="C13" s="20">
        <v>9</v>
      </c>
      <c r="D13" s="63" t="s">
        <v>60</v>
      </c>
      <c r="E13" s="21">
        <v>0.35416666666666669</v>
      </c>
      <c r="F13" s="20" t="str">
        <f>G29</f>
        <v xml:space="preserve">Junior Crocs </v>
      </c>
      <c r="G13" s="20" t="str">
        <f>G26</f>
        <v>Elite Stars</v>
      </c>
      <c r="H13" s="65"/>
      <c r="I13" s="22"/>
      <c r="J13" s="4"/>
      <c r="K13" s="4"/>
      <c r="L13" t="str">
        <f t="shared" si="0"/>
        <v>08:30 | 30 Jun</v>
      </c>
      <c r="M13" s="73"/>
      <c r="N13" s="186" t="s">
        <v>166</v>
      </c>
      <c r="P13" s="74"/>
      <c r="R13" s="73"/>
      <c r="S13" s="186" t="s">
        <v>166</v>
      </c>
      <c r="U13" s="74"/>
    </row>
    <row r="14" spans="1:21" x14ac:dyDescent="0.25">
      <c r="A14" t="s">
        <v>59</v>
      </c>
      <c r="B14" s="23">
        <v>45473</v>
      </c>
      <c r="C14" s="24">
        <v>10</v>
      </c>
      <c r="D14" s="64" t="s">
        <v>61</v>
      </c>
      <c r="E14" s="25">
        <v>0.39583333333333331</v>
      </c>
      <c r="F14" s="24" t="str">
        <f>G33</f>
        <v>Soccer Excellence</v>
      </c>
      <c r="G14" s="24" t="str">
        <f>G30</f>
        <v>Shamuel</v>
      </c>
      <c r="H14" s="66"/>
      <c r="I14" s="26"/>
      <c r="J14" s="4"/>
      <c r="K14" s="4"/>
      <c r="L14" t="str">
        <f t="shared" si="0"/>
        <v>09:30 | 30 Jun</v>
      </c>
      <c r="M14" s="73"/>
      <c r="N14" s="186" t="s">
        <v>166</v>
      </c>
      <c r="P14" s="74"/>
      <c r="R14" s="73"/>
      <c r="S14" s="186" t="s">
        <v>166</v>
      </c>
      <c r="U14" s="74"/>
    </row>
    <row r="15" spans="1:21" x14ac:dyDescent="0.25">
      <c r="A15" t="s">
        <v>59</v>
      </c>
      <c r="B15" s="19">
        <v>45473</v>
      </c>
      <c r="C15" s="20">
        <v>11</v>
      </c>
      <c r="D15" s="63" t="s">
        <v>60</v>
      </c>
      <c r="E15" s="21">
        <v>0.4375</v>
      </c>
      <c r="F15" s="20" t="str">
        <f>G27</f>
        <v>Cubs</v>
      </c>
      <c r="G15" s="20" t="str">
        <f>G28</f>
        <v>Billy Pro</v>
      </c>
      <c r="H15" s="65"/>
      <c r="I15" s="22"/>
      <c r="J15" s="4"/>
      <c r="K15" s="4"/>
      <c r="L15" t="str">
        <f t="shared" si="0"/>
        <v>10:30 | 30 Jun</v>
      </c>
      <c r="M15" s="73"/>
      <c r="N15" s="186" t="s">
        <v>166</v>
      </c>
      <c r="P15" s="74"/>
      <c r="R15" s="73"/>
      <c r="S15" s="186" t="s">
        <v>166</v>
      </c>
      <c r="U15" s="74"/>
    </row>
    <row r="16" spans="1:21" x14ac:dyDescent="0.25">
      <c r="A16" t="s">
        <v>59</v>
      </c>
      <c r="B16" s="23">
        <v>45473</v>
      </c>
      <c r="C16" s="24">
        <v>12</v>
      </c>
      <c r="D16" s="64" t="s">
        <v>61</v>
      </c>
      <c r="E16" s="25">
        <v>0.47916666666666669</v>
      </c>
      <c r="F16" s="24" t="str">
        <f>G31</f>
        <v xml:space="preserve">Mandevu </v>
      </c>
      <c r="G16" s="24" t="str">
        <f>G32</f>
        <v xml:space="preserve">Lusaka Stars </v>
      </c>
      <c r="H16" s="66"/>
      <c r="I16" s="26"/>
      <c r="J16" s="4"/>
      <c r="K16" s="4"/>
      <c r="L16" t="str">
        <f t="shared" si="0"/>
        <v>11:30 | 30 Jun</v>
      </c>
      <c r="M16" s="73"/>
      <c r="N16" s="186" t="s">
        <v>166</v>
      </c>
      <c r="P16" s="74"/>
      <c r="R16" s="73"/>
      <c r="S16" s="186" t="s">
        <v>166</v>
      </c>
      <c r="U16" s="74"/>
    </row>
    <row r="17" spans="2:21" ht="15.75" thickBot="1" x14ac:dyDescent="0.3">
      <c r="B17" s="37"/>
      <c r="C17" s="60"/>
      <c r="D17" s="37"/>
      <c r="E17" s="171" t="s">
        <v>62</v>
      </c>
      <c r="F17" s="171"/>
      <c r="G17" s="172"/>
      <c r="H17" s="60"/>
      <c r="I17" s="60"/>
      <c r="J17" s="60"/>
      <c r="K17" s="61"/>
      <c r="M17" s="75"/>
      <c r="N17" t="s">
        <v>166</v>
      </c>
      <c r="O17" s="76"/>
      <c r="P17" s="77"/>
      <c r="R17" s="75"/>
      <c r="S17" t="s">
        <v>166</v>
      </c>
      <c r="T17" s="76"/>
      <c r="U17" s="77"/>
    </row>
    <row r="18" spans="2:21" x14ac:dyDescent="0.25">
      <c r="B18" s="31">
        <v>45473</v>
      </c>
      <c r="C18" s="56">
        <v>13</v>
      </c>
      <c r="D18" s="3" t="s">
        <v>71</v>
      </c>
      <c r="E18" s="28">
        <v>0.5625</v>
      </c>
      <c r="F18" s="24" t="s">
        <v>68</v>
      </c>
      <c r="G18" s="20" t="s">
        <v>65</v>
      </c>
      <c r="H18" s="10"/>
      <c r="I18" s="33"/>
      <c r="J18" s="33"/>
      <c r="K18" s="33"/>
    </row>
    <row r="19" spans="2:21" x14ac:dyDescent="0.25">
      <c r="B19" s="31">
        <v>45473</v>
      </c>
      <c r="C19" s="62"/>
      <c r="D19" s="62" t="s">
        <v>72</v>
      </c>
      <c r="E19" s="34">
        <v>0.625</v>
      </c>
      <c r="F19" s="177"/>
      <c r="G19" s="178"/>
      <c r="H19" s="27"/>
      <c r="I19" s="27"/>
      <c r="J19" s="27"/>
      <c r="K19" s="35"/>
    </row>
    <row r="20" spans="2:21" x14ac:dyDescent="0.25">
      <c r="B20" s="134"/>
      <c r="C20"/>
      <c r="D20"/>
      <c r="E20" s="135"/>
      <c r="F20" s="1"/>
      <c r="G20" s="1"/>
    </row>
    <row r="21" spans="2:21" x14ac:dyDescent="0.25">
      <c r="B21" s="134"/>
      <c r="C21"/>
      <c r="D21"/>
      <c r="E21" s="135"/>
      <c r="F21" s="1"/>
      <c r="G21" s="1"/>
    </row>
    <row r="22" spans="2:21" x14ac:dyDescent="0.25">
      <c r="B22" s="134"/>
      <c r="C22"/>
      <c r="D22"/>
      <c r="E22" s="135"/>
      <c r="F22" s="1"/>
      <c r="G22" s="1"/>
    </row>
    <row r="24" spans="2:21" x14ac:dyDescent="0.25">
      <c r="B24" s="37" t="s">
        <v>73</v>
      </c>
      <c r="C24" s="38"/>
      <c r="D24" s="39" t="s">
        <v>110</v>
      </c>
      <c r="E24" s="29"/>
      <c r="F24" s="176" t="s">
        <v>75</v>
      </c>
      <c r="G24" s="176"/>
      <c r="H24" s="176"/>
      <c r="I24" s="176"/>
      <c r="J24" s="176"/>
    </row>
    <row r="25" spans="2:21" x14ac:dyDescent="0.25">
      <c r="B25" s="18" t="s">
        <v>77</v>
      </c>
      <c r="C25" s="5"/>
      <c r="D25" s="18" t="s">
        <v>111</v>
      </c>
      <c r="E25" s="10"/>
      <c r="F25" s="2" t="s">
        <v>78</v>
      </c>
      <c r="G25" s="2" t="s">
        <v>32</v>
      </c>
      <c r="H25" s="2" t="s">
        <v>33</v>
      </c>
      <c r="I25" s="2" t="s">
        <v>34</v>
      </c>
      <c r="J25" s="2" t="s">
        <v>35</v>
      </c>
    </row>
    <row r="26" spans="2:21" x14ac:dyDescent="0.25">
      <c r="B26" s="11" t="s">
        <v>79</v>
      </c>
      <c r="C26" s="7"/>
      <c r="D26" s="11" t="s">
        <v>112</v>
      </c>
      <c r="E26" s="12"/>
      <c r="F26" s="3">
        <v>1</v>
      </c>
      <c r="G26" s="30" t="str">
        <f>Teams!F5</f>
        <v>Elite Stars</v>
      </c>
      <c r="H26" s="3">
        <f>I5+H11+I13</f>
        <v>0</v>
      </c>
      <c r="I26" s="3">
        <f>H5+I11+H13</f>
        <v>0</v>
      </c>
      <c r="J26" s="3">
        <f>H26-I26</f>
        <v>0</v>
      </c>
    </row>
    <row r="27" spans="2:21" x14ac:dyDescent="0.25">
      <c r="B27" s="11" t="s">
        <v>81</v>
      </c>
      <c r="C27" s="7"/>
      <c r="D27" s="11" t="s">
        <v>113</v>
      </c>
      <c r="E27" s="12"/>
      <c r="F27" s="3">
        <v>2</v>
      </c>
      <c r="G27" s="30" t="str">
        <f>Teams!F6</f>
        <v>Cubs</v>
      </c>
      <c r="H27" s="3">
        <f>H5+I9+H15</f>
        <v>0</v>
      </c>
      <c r="I27" s="3">
        <f>I5+H9+I15</f>
        <v>0</v>
      </c>
      <c r="J27" s="3">
        <f t="shared" ref="J27:J33" si="1">H27-I27</f>
        <v>0</v>
      </c>
    </row>
    <row r="28" spans="2:21" x14ac:dyDescent="0.25">
      <c r="B28" s="11" t="s">
        <v>82</v>
      </c>
      <c r="C28" s="7"/>
      <c r="D28" s="11" t="s">
        <v>114</v>
      </c>
      <c r="E28" s="12"/>
      <c r="F28" s="3">
        <v>3</v>
      </c>
      <c r="G28" s="30" t="str">
        <f>Teams!F7</f>
        <v>Billy Pro</v>
      </c>
      <c r="H28" s="3">
        <f>H7+I11+I15</f>
        <v>0</v>
      </c>
      <c r="I28" s="3">
        <f>I7+H11+H15</f>
        <v>0</v>
      </c>
      <c r="J28" s="3">
        <f t="shared" si="1"/>
        <v>0</v>
      </c>
    </row>
    <row r="29" spans="2:21" x14ac:dyDescent="0.25">
      <c r="B29" s="11" t="s">
        <v>115</v>
      </c>
      <c r="C29" s="7"/>
      <c r="D29" s="11" t="s">
        <v>84</v>
      </c>
      <c r="E29" s="12"/>
      <c r="F29" s="3">
        <v>4</v>
      </c>
      <c r="G29" s="30" t="str">
        <f>Teams!F8</f>
        <v xml:space="preserve">Junior Crocs </v>
      </c>
      <c r="H29" s="3">
        <f>I7+H9+H13</f>
        <v>0</v>
      </c>
      <c r="I29" s="3">
        <f>H7+I9+I13</f>
        <v>0</v>
      </c>
      <c r="J29" s="3">
        <f t="shared" si="1"/>
        <v>0</v>
      </c>
    </row>
    <row r="30" spans="2:21" x14ac:dyDescent="0.25">
      <c r="B30" s="13" t="s">
        <v>116</v>
      </c>
      <c r="C30" s="9"/>
      <c r="D30" s="13" t="s">
        <v>86</v>
      </c>
      <c r="E30" s="14"/>
      <c r="F30" s="3">
        <v>5</v>
      </c>
      <c r="G30" s="30" t="str">
        <f>Teams!F10</f>
        <v>Shamuel</v>
      </c>
      <c r="H30" s="3">
        <f>I6+H12+I14</f>
        <v>0</v>
      </c>
      <c r="I30" s="3">
        <f>H6+I12+H14</f>
        <v>0</v>
      </c>
      <c r="J30" s="3">
        <f t="shared" si="1"/>
        <v>0</v>
      </c>
    </row>
    <row r="31" spans="2:21" x14ac:dyDescent="0.25">
      <c r="B31" s="173" t="s">
        <v>87</v>
      </c>
      <c r="C31" s="174"/>
      <c r="D31" s="174"/>
      <c r="E31" s="175"/>
      <c r="F31" s="3">
        <v>6</v>
      </c>
      <c r="G31" s="30" t="str">
        <f>Teams!F11</f>
        <v xml:space="preserve">Mandevu </v>
      </c>
      <c r="H31" s="3">
        <f>H6+I10+H16</f>
        <v>0</v>
      </c>
      <c r="I31" s="3">
        <f>I6+H10+I16</f>
        <v>0</v>
      </c>
      <c r="J31" s="3">
        <f t="shared" si="1"/>
        <v>0</v>
      </c>
    </row>
    <row r="32" spans="2:21" x14ac:dyDescent="0.25">
      <c r="B32" s="6" t="s">
        <v>88</v>
      </c>
      <c r="E32" s="12"/>
      <c r="F32" s="3">
        <v>7</v>
      </c>
      <c r="G32" s="30" t="str">
        <f>Teams!F12</f>
        <v xml:space="preserve">Lusaka Stars </v>
      </c>
      <c r="H32" s="3">
        <f>H8+I12+I16</f>
        <v>0</v>
      </c>
      <c r="I32" s="3">
        <f>I8+H12+H16</f>
        <v>0</v>
      </c>
      <c r="J32" s="3">
        <f t="shared" si="1"/>
        <v>0</v>
      </c>
    </row>
    <row r="33" spans="2:10" x14ac:dyDescent="0.25">
      <c r="B33" s="6" t="s">
        <v>89</v>
      </c>
      <c r="E33" s="12"/>
      <c r="F33" s="3">
        <v>8</v>
      </c>
      <c r="G33" s="30" t="str">
        <f>Teams!F13</f>
        <v>Soccer Excellence</v>
      </c>
      <c r="H33" s="3">
        <f>I8+H10+H14</f>
        <v>0</v>
      </c>
      <c r="I33" s="3">
        <f>H8+I10+I14</f>
        <v>0</v>
      </c>
      <c r="J33" s="3">
        <f t="shared" si="1"/>
        <v>0</v>
      </c>
    </row>
    <row r="34" spans="2:10" x14ac:dyDescent="0.25">
      <c r="B34" s="6" t="s">
        <v>90</v>
      </c>
      <c r="E34" s="12"/>
    </row>
    <row r="35" spans="2:10" x14ac:dyDescent="0.25">
      <c r="B35" s="6" t="s">
        <v>91</v>
      </c>
      <c r="E35" s="12"/>
    </row>
    <row r="36" spans="2:10" x14ac:dyDescent="0.25">
      <c r="B36" s="6" t="s">
        <v>92</v>
      </c>
      <c r="E36" s="12"/>
    </row>
    <row r="37" spans="2:10" x14ac:dyDescent="0.25">
      <c r="B37" s="8" t="s">
        <v>93</v>
      </c>
      <c r="C37" s="16"/>
      <c r="D37" s="16"/>
      <c r="E37" s="14"/>
    </row>
  </sheetData>
  <mergeCells count="9">
    <mergeCell ref="F19:G19"/>
    <mergeCell ref="F24:J24"/>
    <mergeCell ref="B31:E31"/>
    <mergeCell ref="B2:E2"/>
    <mergeCell ref="F2:G2"/>
    <mergeCell ref="H2:I2"/>
    <mergeCell ref="J2:K2"/>
    <mergeCell ref="E4:G4"/>
    <mergeCell ref="E17:G17"/>
  </mergeCells>
  <dataValidations count="1">
    <dataValidation type="list" allowBlank="1" showInputMessage="1" showErrorMessage="1" sqref="A5:A16" xr:uid="{B639E0DB-CE53-424D-9859-00FC5DCF4F91}">
      <formula1>"NOT PLAYED,PLAYED,UNDERWAY"</formula1>
    </dataValidation>
  </dataValidations>
  <pageMargins left="0.7" right="0.7" top="0.75" bottom="0.75" header="0.3" footer="0.3"/>
  <pageSetup paperSize="9" scale="68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A67C7-8AF1-4A0C-934C-91C1057D2B68}">
  <sheetPr>
    <pageSetUpPr fitToPage="1"/>
  </sheetPr>
  <dimension ref="A1:U37"/>
  <sheetViews>
    <sheetView workbookViewId="0">
      <selection activeCell="A12" sqref="A12:A13"/>
    </sheetView>
  </sheetViews>
  <sheetFormatPr defaultRowHeight="15" x14ac:dyDescent="0.25"/>
  <cols>
    <col min="1" max="1" width="11.7109375" bestFit="1" customWidth="1"/>
    <col min="2" max="2" width="11.140625" customWidth="1"/>
    <col min="3" max="3" width="22.140625" style="1" customWidth="1"/>
    <col min="4" max="4" width="14" style="1" customWidth="1"/>
    <col min="5" max="5" width="21.7109375" customWidth="1"/>
    <col min="6" max="6" width="25.5703125" customWidth="1"/>
    <col min="7" max="7" width="23.7109375" customWidth="1"/>
    <col min="8" max="8" width="12.7109375" customWidth="1"/>
    <col min="9" max="9" width="12.85546875" customWidth="1"/>
    <col min="10" max="10" width="22.7109375" customWidth="1"/>
    <col min="11" max="11" width="20.42578125" customWidth="1"/>
    <col min="12" max="12" width="12.85546875" bestFit="1" customWidth="1"/>
    <col min="13" max="13" width="13.7109375" bestFit="1" customWidth="1"/>
    <col min="14" max="14" width="13.7109375" hidden="1" customWidth="1"/>
    <col min="15" max="15" width="17.5703125" customWidth="1"/>
    <col min="18" max="18" width="13.7109375" bestFit="1" customWidth="1"/>
    <col min="19" max="19" width="13.7109375" hidden="1" customWidth="1"/>
    <col min="20" max="20" width="17.5703125" customWidth="1"/>
  </cols>
  <sheetData>
    <row r="1" spans="1:21" ht="9" customHeight="1" x14ac:dyDescent="0.25"/>
    <row r="2" spans="1:21" ht="15.75" thickBot="1" x14ac:dyDescent="0.3">
      <c r="B2" s="176" t="s">
        <v>117</v>
      </c>
      <c r="C2" s="176"/>
      <c r="D2" s="176"/>
      <c r="E2" s="176"/>
      <c r="F2" s="176" t="s">
        <v>46</v>
      </c>
      <c r="G2" s="176"/>
      <c r="H2" s="176" t="s">
        <v>47</v>
      </c>
      <c r="I2" s="176"/>
      <c r="J2" s="170" t="s">
        <v>48</v>
      </c>
      <c r="K2" s="172"/>
    </row>
    <row r="3" spans="1:21" x14ac:dyDescent="0.25">
      <c r="B3" s="2" t="s">
        <v>118</v>
      </c>
      <c r="C3" s="2" t="s">
        <v>50</v>
      </c>
      <c r="D3" s="2" t="s">
        <v>51</v>
      </c>
      <c r="E3" s="2" t="s">
        <v>52</v>
      </c>
      <c r="F3" s="2" t="s">
        <v>2</v>
      </c>
      <c r="G3" s="2" t="s">
        <v>3</v>
      </c>
      <c r="H3" s="2" t="s">
        <v>53</v>
      </c>
      <c r="I3" s="2" t="s">
        <v>2</v>
      </c>
      <c r="J3" s="2" t="s">
        <v>109</v>
      </c>
      <c r="K3" s="2" t="s">
        <v>15</v>
      </c>
      <c r="L3" t="s">
        <v>27</v>
      </c>
      <c r="M3" s="70" t="s">
        <v>55</v>
      </c>
      <c r="N3" s="185"/>
      <c r="O3" s="71" t="s">
        <v>32</v>
      </c>
      <c r="P3" s="72" t="s">
        <v>56</v>
      </c>
      <c r="R3" s="70" t="s">
        <v>55</v>
      </c>
      <c r="S3" s="185"/>
      <c r="T3" s="71" t="s">
        <v>32</v>
      </c>
      <c r="U3" s="72" t="s">
        <v>56</v>
      </c>
    </row>
    <row r="4" spans="1:21" x14ac:dyDescent="0.25">
      <c r="B4" s="179" t="s">
        <v>58</v>
      </c>
      <c r="C4" s="180"/>
      <c r="D4" s="180"/>
      <c r="E4" s="180"/>
      <c r="F4" s="180"/>
      <c r="G4" s="180"/>
      <c r="H4" s="180"/>
      <c r="I4" s="180"/>
      <c r="J4" s="180"/>
      <c r="K4" s="181"/>
      <c r="M4" s="73"/>
      <c r="N4" s="186"/>
      <c r="P4" s="74"/>
      <c r="R4" s="73"/>
      <c r="S4" s="186"/>
      <c r="U4" s="74"/>
    </row>
    <row r="5" spans="1:21" x14ac:dyDescent="0.25">
      <c r="A5" t="s">
        <v>59</v>
      </c>
      <c r="B5" s="19">
        <v>45472</v>
      </c>
      <c r="C5" s="20">
        <v>1</v>
      </c>
      <c r="D5" s="20" t="s">
        <v>60</v>
      </c>
      <c r="E5" s="21">
        <v>0.375</v>
      </c>
      <c r="F5" s="20" t="str">
        <f>G27</f>
        <v>Lusaka Stars</v>
      </c>
      <c r="G5" s="20" t="str">
        <f>G26</f>
        <v xml:space="preserve">Elite Stars </v>
      </c>
      <c r="H5" s="22"/>
      <c r="I5" s="22"/>
      <c r="J5" s="4"/>
      <c r="K5" s="4"/>
      <c r="L5" t="str">
        <f t="shared" ref="L5:L16" si="0">_xlfn.CONCAT(TEXT(E5,"hh:mm | "),DAY(B5)," Jun",)</f>
        <v>09:00 | 29 Jun</v>
      </c>
      <c r="M5" s="73"/>
      <c r="N5" s="186"/>
      <c r="P5" s="74"/>
      <c r="R5" s="73"/>
      <c r="S5" s="186"/>
      <c r="U5" s="74"/>
    </row>
    <row r="6" spans="1:21" x14ac:dyDescent="0.25">
      <c r="A6" t="s">
        <v>59</v>
      </c>
      <c r="B6" s="23">
        <v>45472</v>
      </c>
      <c r="C6" s="24">
        <v>2</v>
      </c>
      <c r="D6" s="24" t="s">
        <v>61</v>
      </c>
      <c r="E6" s="25">
        <v>0.41666666666666669</v>
      </c>
      <c r="F6" s="24" t="str">
        <f>G31</f>
        <v>Cubs</v>
      </c>
      <c r="G6" s="24" t="str">
        <f>G30</f>
        <v xml:space="preserve">Leopards FC </v>
      </c>
      <c r="H6" s="26"/>
      <c r="I6" s="26"/>
      <c r="J6" s="4"/>
      <c r="K6" s="4"/>
      <c r="L6" t="str">
        <f t="shared" si="0"/>
        <v>10:00 | 29 Jun</v>
      </c>
      <c r="M6" s="73"/>
      <c r="N6" s="186"/>
      <c r="P6" s="74"/>
      <c r="R6" s="73"/>
      <c r="S6" s="186"/>
      <c r="U6" s="74"/>
    </row>
    <row r="7" spans="1:21" x14ac:dyDescent="0.25">
      <c r="A7" t="s">
        <v>59</v>
      </c>
      <c r="B7" s="19">
        <v>45472</v>
      </c>
      <c r="C7" s="20">
        <v>3</v>
      </c>
      <c r="D7" s="20" t="s">
        <v>60</v>
      </c>
      <c r="E7" s="21">
        <v>0.45833333333333331</v>
      </c>
      <c r="F7" s="20" t="str">
        <f>G28</f>
        <v>Shamuel</v>
      </c>
      <c r="G7" s="20" t="str">
        <f>G29</f>
        <v xml:space="preserve">Mandevu </v>
      </c>
      <c r="H7" s="22"/>
      <c r="I7" s="22"/>
      <c r="J7" s="4"/>
      <c r="K7" s="4"/>
      <c r="L7" t="str">
        <f t="shared" si="0"/>
        <v>11:00 | 29 Jun</v>
      </c>
      <c r="M7" s="73"/>
      <c r="N7" s="186"/>
      <c r="P7" s="74"/>
      <c r="R7" s="73"/>
      <c r="S7" s="186"/>
      <c r="U7" s="74"/>
    </row>
    <row r="8" spans="1:21" x14ac:dyDescent="0.25">
      <c r="A8" t="s">
        <v>59</v>
      </c>
      <c r="B8" s="23">
        <v>45472</v>
      </c>
      <c r="C8" s="24">
        <v>4</v>
      </c>
      <c r="D8" s="24" t="s">
        <v>61</v>
      </c>
      <c r="E8" s="25">
        <v>0.5</v>
      </c>
      <c r="F8" s="24" t="str">
        <f>G32</f>
        <v xml:space="preserve">Little Crocs </v>
      </c>
      <c r="G8" s="24" t="str">
        <f>G33</f>
        <v>Billy Pro</v>
      </c>
      <c r="H8" s="26"/>
      <c r="I8" s="26"/>
      <c r="J8" s="4"/>
      <c r="K8" s="4"/>
      <c r="L8" t="str">
        <f t="shared" si="0"/>
        <v>12:00 | 29 Jun</v>
      </c>
      <c r="M8" s="73"/>
      <c r="N8" s="186"/>
      <c r="P8" s="74"/>
      <c r="R8" s="73"/>
      <c r="S8" s="186"/>
      <c r="U8" s="74"/>
    </row>
    <row r="9" spans="1:21" x14ac:dyDescent="0.25">
      <c r="A9" t="s">
        <v>59</v>
      </c>
      <c r="B9" s="19">
        <v>45472</v>
      </c>
      <c r="C9" s="20">
        <v>5</v>
      </c>
      <c r="D9" s="20" t="s">
        <v>60</v>
      </c>
      <c r="E9" s="21">
        <v>0.54166666666666696</v>
      </c>
      <c r="F9" s="20" t="str">
        <f>G29</f>
        <v xml:space="preserve">Mandevu </v>
      </c>
      <c r="G9" s="20" t="str">
        <f>G27</f>
        <v>Lusaka Stars</v>
      </c>
      <c r="H9" s="22"/>
      <c r="I9" s="22"/>
      <c r="J9" s="4"/>
      <c r="K9" s="4"/>
      <c r="L9" t="str">
        <f t="shared" si="0"/>
        <v>13:00 | 29 Jun</v>
      </c>
      <c r="M9" s="73"/>
      <c r="N9" s="186"/>
      <c r="P9" s="74"/>
      <c r="R9" s="73"/>
      <c r="S9" s="186"/>
      <c r="U9" s="74"/>
    </row>
    <row r="10" spans="1:21" x14ac:dyDescent="0.25">
      <c r="A10" t="s">
        <v>59</v>
      </c>
      <c r="B10" s="23">
        <v>45472</v>
      </c>
      <c r="C10" s="24">
        <v>6</v>
      </c>
      <c r="D10" s="24" t="s">
        <v>61</v>
      </c>
      <c r="E10" s="25">
        <v>0.58333333333333337</v>
      </c>
      <c r="F10" s="24" t="str">
        <f>G33</f>
        <v>Billy Pro</v>
      </c>
      <c r="G10" s="24" t="str">
        <f>G31</f>
        <v>Cubs</v>
      </c>
      <c r="H10" s="26"/>
      <c r="I10" s="26"/>
      <c r="J10" s="4"/>
      <c r="K10" s="4"/>
      <c r="L10" t="str">
        <f t="shared" si="0"/>
        <v>14:00 | 29 Jun</v>
      </c>
      <c r="M10" s="73"/>
      <c r="N10" s="186" t="s">
        <v>166</v>
      </c>
      <c r="P10" s="74"/>
      <c r="R10" s="73"/>
      <c r="S10" s="186" t="s">
        <v>166</v>
      </c>
      <c r="U10" s="74"/>
    </row>
    <row r="11" spans="1:21" x14ac:dyDescent="0.25">
      <c r="A11" t="s">
        <v>59</v>
      </c>
      <c r="B11" s="19">
        <v>45472</v>
      </c>
      <c r="C11" s="20">
        <v>7</v>
      </c>
      <c r="D11" s="20" t="s">
        <v>60</v>
      </c>
      <c r="E11" s="21">
        <v>0.625</v>
      </c>
      <c r="F11" s="20" t="str">
        <f>G26</f>
        <v xml:space="preserve">Elite Stars </v>
      </c>
      <c r="G11" s="20" t="str">
        <f>G28</f>
        <v>Shamuel</v>
      </c>
      <c r="H11" s="22"/>
      <c r="I11" s="22"/>
      <c r="J11" s="4"/>
      <c r="K11" s="4"/>
      <c r="L11" t="str">
        <f t="shared" si="0"/>
        <v>15:00 | 29 Jun</v>
      </c>
      <c r="M11" s="73"/>
      <c r="N11" s="186" t="s">
        <v>166</v>
      </c>
      <c r="P11" s="74"/>
      <c r="R11" s="73"/>
      <c r="S11" s="186" t="s">
        <v>166</v>
      </c>
      <c r="U11" s="74"/>
    </row>
    <row r="12" spans="1:21" x14ac:dyDescent="0.25">
      <c r="A12" t="s">
        <v>59</v>
      </c>
      <c r="B12" s="23">
        <v>45472</v>
      </c>
      <c r="C12" s="24">
        <v>8</v>
      </c>
      <c r="D12" s="24" t="s">
        <v>61</v>
      </c>
      <c r="E12" s="25">
        <v>0.66666666666666663</v>
      </c>
      <c r="F12" s="24" t="str">
        <f>G30</f>
        <v xml:space="preserve">Leopards FC </v>
      </c>
      <c r="G12" s="24" t="str">
        <f>G32</f>
        <v xml:space="preserve">Little Crocs </v>
      </c>
      <c r="H12" s="26"/>
      <c r="I12" s="26"/>
      <c r="J12" s="4"/>
      <c r="K12" s="4"/>
      <c r="L12" t="str">
        <f t="shared" si="0"/>
        <v>16:00 | 29 Jun</v>
      </c>
      <c r="M12" s="73"/>
      <c r="N12" s="186" t="s">
        <v>166</v>
      </c>
      <c r="P12" s="74"/>
      <c r="R12" s="73"/>
      <c r="S12" s="186" t="s">
        <v>166</v>
      </c>
      <c r="U12" s="74"/>
    </row>
    <row r="13" spans="1:21" x14ac:dyDescent="0.25">
      <c r="A13" t="s">
        <v>59</v>
      </c>
      <c r="B13" s="19">
        <v>45473</v>
      </c>
      <c r="C13" s="20">
        <v>9</v>
      </c>
      <c r="D13" s="20" t="s">
        <v>60</v>
      </c>
      <c r="E13" s="21">
        <v>0.35416666666666669</v>
      </c>
      <c r="F13" s="20" t="str">
        <f>G29</f>
        <v xml:space="preserve">Mandevu </v>
      </c>
      <c r="G13" s="20" t="str">
        <f>G26</f>
        <v xml:space="preserve">Elite Stars </v>
      </c>
      <c r="H13" s="22"/>
      <c r="I13" s="22"/>
      <c r="J13" s="4"/>
      <c r="K13" s="4"/>
      <c r="L13" t="str">
        <f t="shared" si="0"/>
        <v>08:30 | 30 Jun</v>
      </c>
      <c r="M13" s="73"/>
      <c r="N13" s="186" t="s">
        <v>166</v>
      </c>
      <c r="P13" s="74"/>
      <c r="R13" s="73"/>
      <c r="S13" s="186" t="s">
        <v>166</v>
      </c>
      <c r="U13" s="74"/>
    </row>
    <row r="14" spans="1:21" x14ac:dyDescent="0.25">
      <c r="A14" t="s">
        <v>59</v>
      </c>
      <c r="B14" s="23">
        <v>45473</v>
      </c>
      <c r="C14" s="24">
        <v>10</v>
      </c>
      <c r="D14" s="24" t="s">
        <v>61</v>
      </c>
      <c r="E14" s="25">
        <v>0.39583333333333331</v>
      </c>
      <c r="F14" s="24" t="str">
        <f>G33</f>
        <v>Billy Pro</v>
      </c>
      <c r="G14" s="24" t="str">
        <f>G30</f>
        <v xml:space="preserve">Leopards FC </v>
      </c>
      <c r="H14" s="26"/>
      <c r="I14" s="26"/>
      <c r="J14" s="4"/>
      <c r="K14" s="4"/>
      <c r="L14" t="str">
        <f t="shared" si="0"/>
        <v>09:30 | 30 Jun</v>
      </c>
      <c r="M14" s="73"/>
      <c r="N14" s="186" t="s">
        <v>166</v>
      </c>
      <c r="P14" s="74"/>
      <c r="R14" s="73"/>
      <c r="S14" s="186" t="s">
        <v>166</v>
      </c>
      <c r="U14" s="74"/>
    </row>
    <row r="15" spans="1:21" x14ac:dyDescent="0.25">
      <c r="A15" t="s">
        <v>59</v>
      </c>
      <c r="B15" s="19">
        <v>45473</v>
      </c>
      <c r="C15" s="20">
        <v>11</v>
      </c>
      <c r="D15" s="20" t="s">
        <v>60</v>
      </c>
      <c r="E15" s="21">
        <v>0.4375</v>
      </c>
      <c r="F15" s="20" t="str">
        <f>G27</f>
        <v>Lusaka Stars</v>
      </c>
      <c r="G15" s="20" t="str">
        <f>G28</f>
        <v>Shamuel</v>
      </c>
      <c r="H15" s="22"/>
      <c r="I15" s="22"/>
      <c r="J15" s="4"/>
      <c r="K15" s="4"/>
      <c r="L15" t="str">
        <f t="shared" si="0"/>
        <v>10:30 | 30 Jun</v>
      </c>
      <c r="M15" s="73"/>
      <c r="N15" s="186" t="s">
        <v>166</v>
      </c>
      <c r="P15" s="74"/>
      <c r="R15" s="73"/>
      <c r="S15" s="186" t="s">
        <v>166</v>
      </c>
      <c r="U15" s="74"/>
    </row>
    <row r="16" spans="1:21" x14ac:dyDescent="0.25">
      <c r="A16" t="s">
        <v>59</v>
      </c>
      <c r="B16" s="23">
        <v>45473</v>
      </c>
      <c r="C16" s="24">
        <v>12</v>
      </c>
      <c r="D16" s="24" t="s">
        <v>61</v>
      </c>
      <c r="E16" s="25">
        <v>0.47916666666666669</v>
      </c>
      <c r="F16" s="24" t="str">
        <f>G31</f>
        <v>Cubs</v>
      </c>
      <c r="G16" s="24" t="str">
        <f>G32</f>
        <v xml:space="preserve">Little Crocs </v>
      </c>
      <c r="H16" s="26"/>
      <c r="I16" s="26"/>
      <c r="J16" s="4"/>
      <c r="K16" s="4"/>
      <c r="L16" t="str">
        <f t="shared" si="0"/>
        <v>11:30 | 30 Jun</v>
      </c>
      <c r="M16" s="73"/>
      <c r="N16" s="186" t="s">
        <v>166</v>
      </c>
      <c r="P16" s="74"/>
      <c r="R16" s="73"/>
      <c r="S16" s="186" t="s">
        <v>166</v>
      </c>
      <c r="U16" s="74"/>
    </row>
    <row r="17" spans="2:21" ht="15.75" thickBot="1" x14ac:dyDescent="0.3">
      <c r="B17" s="170" t="s">
        <v>62</v>
      </c>
      <c r="C17" s="171"/>
      <c r="D17" s="171"/>
      <c r="E17" s="171"/>
      <c r="F17" s="171"/>
      <c r="G17" s="171"/>
      <c r="H17" s="171"/>
      <c r="I17" s="171"/>
      <c r="J17" s="171"/>
      <c r="K17" s="172"/>
      <c r="M17" s="75"/>
      <c r="N17" t="s">
        <v>166</v>
      </c>
      <c r="O17" s="76"/>
      <c r="P17" s="77"/>
      <c r="R17" s="75"/>
      <c r="S17" t="s">
        <v>166</v>
      </c>
      <c r="T17" s="76"/>
      <c r="U17" s="77"/>
    </row>
    <row r="18" spans="2:21" x14ac:dyDescent="0.25">
      <c r="B18" s="31">
        <v>45473</v>
      </c>
      <c r="C18" s="3">
        <v>13</v>
      </c>
      <c r="D18" s="3" t="s">
        <v>71</v>
      </c>
      <c r="E18" s="28">
        <v>0.5625</v>
      </c>
      <c r="F18" s="32" t="s">
        <v>70</v>
      </c>
      <c r="G18" s="32" t="s">
        <v>70</v>
      </c>
      <c r="H18" s="33"/>
      <c r="I18" s="33"/>
      <c r="J18" s="33"/>
      <c r="K18" s="33"/>
    </row>
    <row r="19" spans="2:21" x14ac:dyDescent="0.25">
      <c r="B19" s="31">
        <v>45473</v>
      </c>
      <c r="C19" s="177" t="s">
        <v>72</v>
      </c>
      <c r="D19" s="178"/>
      <c r="E19" s="34">
        <v>0.625</v>
      </c>
      <c r="F19" s="177"/>
      <c r="G19" s="182"/>
      <c r="H19" s="27"/>
      <c r="I19" s="27"/>
      <c r="J19" s="27"/>
      <c r="K19" s="35"/>
    </row>
    <row r="20" spans="2:21" x14ac:dyDescent="0.25">
      <c r="B20" s="134"/>
      <c r="E20" s="135"/>
      <c r="F20" s="1"/>
      <c r="G20" s="1"/>
    </row>
    <row r="21" spans="2:21" x14ac:dyDescent="0.25">
      <c r="B21" s="134"/>
      <c r="E21" s="135"/>
      <c r="F21" s="1"/>
      <c r="G21" s="1"/>
    </row>
    <row r="22" spans="2:21" x14ac:dyDescent="0.25">
      <c r="B22" s="134"/>
      <c r="E22" s="135"/>
      <c r="F22" s="1"/>
      <c r="G22" s="1"/>
    </row>
    <row r="24" spans="2:21" x14ac:dyDescent="0.25">
      <c r="B24" s="37" t="s">
        <v>73</v>
      </c>
      <c r="C24" s="38"/>
      <c r="D24" s="39" t="s">
        <v>110</v>
      </c>
      <c r="E24" s="29"/>
      <c r="F24" s="170" t="s">
        <v>75</v>
      </c>
      <c r="G24" s="171"/>
      <c r="H24" s="171"/>
      <c r="I24" s="171"/>
      <c r="J24" s="172"/>
    </row>
    <row r="25" spans="2:21" x14ac:dyDescent="0.25">
      <c r="B25" s="18" t="s">
        <v>77</v>
      </c>
      <c r="C25" s="5"/>
      <c r="D25" s="18" t="s">
        <v>111</v>
      </c>
      <c r="E25" s="10"/>
      <c r="F25" s="2" t="s">
        <v>78</v>
      </c>
      <c r="G25" s="2" t="s">
        <v>32</v>
      </c>
      <c r="H25" s="2" t="s">
        <v>33</v>
      </c>
      <c r="I25" s="2" t="s">
        <v>34</v>
      </c>
      <c r="J25" s="2" t="s">
        <v>35</v>
      </c>
    </row>
    <row r="26" spans="2:21" x14ac:dyDescent="0.25">
      <c r="B26" s="11" t="s">
        <v>79</v>
      </c>
      <c r="C26" s="7"/>
      <c r="D26" s="11" t="s">
        <v>112</v>
      </c>
      <c r="E26" s="12"/>
      <c r="F26" s="3">
        <v>1</v>
      </c>
      <c r="G26" s="30" t="str">
        <f>Teams!G5</f>
        <v xml:space="preserve">Elite Stars </v>
      </c>
      <c r="H26" s="3">
        <f>I5+H11+I13</f>
        <v>0</v>
      </c>
      <c r="I26" s="3">
        <f>H5+I11+H13</f>
        <v>0</v>
      </c>
      <c r="J26" s="3">
        <f>H26-I26</f>
        <v>0</v>
      </c>
    </row>
    <row r="27" spans="2:21" x14ac:dyDescent="0.25">
      <c r="B27" s="11" t="s">
        <v>81</v>
      </c>
      <c r="C27" s="7"/>
      <c r="D27" s="11" t="s">
        <v>113</v>
      </c>
      <c r="E27" s="12"/>
      <c r="F27" s="3">
        <v>2</v>
      </c>
      <c r="G27" s="30" t="str">
        <f>Teams!G6</f>
        <v>Lusaka Stars</v>
      </c>
      <c r="H27" s="3">
        <f>H5+I9+H15</f>
        <v>0</v>
      </c>
      <c r="I27" s="3">
        <f>I5+H9+I15</f>
        <v>0</v>
      </c>
      <c r="J27" s="3">
        <f t="shared" ref="J27:J33" si="1">H27-I27</f>
        <v>0</v>
      </c>
    </row>
    <row r="28" spans="2:21" x14ac:dyDescent="0.25">
      <c r="B28" s="11" t="s">
        <v>82</v>
      </c>
      <c r="C28" s="7"/>
      <c r="D28" s="11" t="s">
        <v>114</v>
      </c>
      <c r="E28" s="12"/>
      <c r="F28" s="3">
        <v>3</v>
      </c>
      <c r="G28" s="30" t="str">
        <f>Teams!G7</f>
        <v>Shamuel</v>
      </c>
      <c r="H28" s="3">
        <f>H7+I11+I15</f>
        <v>0</v>
      </c>
      <c r="I28" s="3">
        <f>I7+H11+H15</f>
        <v>0</v>
      </c>
      <c r="J28" s="3">
        <f t="shared" si="1"/>
        <v>0</v>
      </c>
    </row>
    <row r="29" spans="2:21" x14ac:dyDescent="0.25">
      <c r="B29" s="11" t="s">
        <v>115</v>
      </c>
      <c r="C29" s="7"/>
      <c r="D29" s="11" t="s">
        <v>84</v>
      </c>
      <c r="E29" s="12"/>
      <c r="F29" s="3">
        <v>4</v>
      </c>
      <c r="G29" s="30" t="str">
        <f>Teams!G8</f>
        <v xml:space="preserve">Mandevu </v>
      </c>
      <c r="H29" s="3">
        <f>I7+H9+H13</f>
        <v>0</v>
      </c>
      <c r="I29" s="3">
        <f>H7+I9+I13</f>
        <v>0</v>
      </c>
      <c r="J29" s="3">
        <f t="shared" si="1"/>
        <v>0</v>
      </c>
    </row>
    <row r="30" spans="2:21" x14ac:dyDescent="0.25">
      <c r="B30" s="13" t="s">
        <v>116</v>
      </c>
      <c r="C30" s="9"/>
      <c r="D30" s="13" t="s">
        <v>86</v>
      </c>
      <c r="E30" s="14"/>
      <c r="F30" s="3">
        <v>5</v>
      </c>
      <c r="G30" s="30" t="str">
        <f>Teams!G10</f>
        <v xml:space="preserve">Leopards FC </v>
      </c>
      <c r="H30" s="3">
        <f>I6+H12+I14</f>
        <v>0</v>
      </c>
      <c r="I30" s="3">
        <f>H6+I12+H14</f>
        <v>0</v>
      </c>
      <c r="J30" s="3">
        <f t="shared" si="1"/>
        <v>0</v>
      </c>
    </row>
    <row r="31" spans="2:21" x14ac:dyDescent="0.25">
      <c r="B31" s="173" t="s">
        <v>87</v>
      </c>
      <c r="C31" s="174"/>
      <c r="D31" s="174"/>
      <c r="E31" s="175"/>
      <c r="F31" s="3">
        <v>6</v>
      </c>
      <c r="G31" s="30" t="str">
        <f>Teams!G11</f>
        <v>Cubs</v>
      </c>
      <c r="H31" s="3">
        <f>H6+I10+H16</f>
        <v>0</v>
      </c>
      <c r="I31" s="3">
        <f>I6+H10+I16</f>
        <v>0</v>
      </c>
      <c r="J31" s="3">
        <f t="shared" si="1"/>
        <v>0</v>
      </c>
    </row>
    <row r="32" spans="2:21" x14ac:dyDescent="0.25">
      <c r="B32" s="6" t="s">
        <v>88</v>
      </c>
      <c r="E32" s="12"/>
      <c r="F32" s="3">
        <v>7</v>
      </c>
      <c r="G32" s="30" t="str">
        <f>Teams!G12</f>
        <v xml:space="preserve">Little Crocs </v>
      </c>
      <c r="H32" s="3">
        <f>H8+I12+I16</f>
        <v>0</v>
      </c>
      <c r="I32" s="3">
        <f>I8+H12+H16</f>
        <v>0</v>
      </c>
      <c r="J32" s="3">
        <f t="shared" si="1"/>
        <v>0</v>
      </c>
    </row>
    <row r="33" spans="2:10" x14ac:dyDescent="0.25">
      <c r="B33" s="6" t="s">
        <v>89</v>
      </c>
      <c r="E33" s="12"/>
      <c r="F33" s="3">
        <v>8</v>
      </c>
      <c r="G33" s="30" t="str">
        <f>Teams!G13</f>
        <v>Billy Pro</v>
      </c>
      <c r="H33" s="3">
        <f>I8+H10+H14</f>
        <v>0</v>
      </c>
      <c r="I33" s="3">
        <f>H8+I10+I14</f>
        <v>0</v>
      </c>
      <c r="J33" s="3">
        <f t="shared" si="1"/>
        <v>0</v>
      </c>
    </row>
    <row r="34" spans="2:10" x14ac:dyDescent="0.25">
      <c r="B34" s="6" t="s">
        <v>90</v>
      </c>
      <c r="E34" s="12"/>
    </row>
    <row r="35" spans="2:10" x14ac:dyDescent="0.25">
      <c r="B35" s="6" t="s">
        <v>91</v>
      </c>
      <c r="E35" s="12"/>
    </row>
    <row r="36" spans="2:10" x14ac:dyDescent="0.25">
      <c r="B36" s="6" t="s">
        <v>92</v>
      </c>
      <c r="E36" s="12"/>
    </row>
    <row r="37" spans="2:10" x14ac:dyDescent="0.25">
      <c r="B37" s="8" t="s">
        <v>93</v>
      </c>
      <c r="C37" s="16"/>
      <c r="D37" s="16"/>
      <c r="E37" s="14"/>
    </row>
  </sheetData>
  <mergeCells count="10">
    <mergeCell ref="C19:D19"/>
    <mergeCell ref="F19:G19"/>
    <mergeCell ref="F24:J24"/>
    <mergeCell ref="B31:E31"/>
    <mergeCell ref="B2:E2"/>
    <mergeCell ref="F2:G2"/>
    <mergeCell ref="H2:I2"/>
    <mergeCell ref="J2:K2"/>
    <mergeCell ref="B4:K4"/>
    <mergeCell ref="B17:K17"/>
  </mergeCells>
  <dataValidations count="1">
    <dataValidation type="list" allowBlank="1" showInputMessage="1" showErrorMessage="1" sqref="A5:A16" xr:uid="{DDBEA853-0435-496A-A3FF-DC8A1F6C0B90}">
      <formula1>"NOT PLAYED,PLAYED,UNDERWAY"</formula1>
    </dataValidation>
  </dataValidations>
  <pageMargins left="0.7" right="0.7" top="0.75" bottom="0.75" header="0.3" footer="0.3"/>
  <pageSetup paperSize="9" scale="68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E4667-DFAE-48E2-ABA3-F545BF7AC73E}">
  <sheetPr>
    <pageSetUpPr fitToPage="1"/>
  </sheetPr>
  <dimension ref="A1:I13"/>
  <sheetViews>
    <sheetView zoomScale="130" zoomScaleNormal="13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8" sqref="B8"/>
    </sheetView>
  </sheetViews>
  <sheetFormatPr defaultRowHeight="15" x14ac:dyDescent="0.25"/>
  <cols>
    <col min="1" max="1" width="6.5703125" customWidth="1"/>
    <col min="2" max="2" width="25.85546875" customWidth="1"/>
    <col min="3" max="3" width="29.5703125" customWidth="1"/>
    <col min="4" max="4" width="26" customWidth="1"/>
    <col min="5" max="5" width="20.85546875" customWidth="1"/>
    <col min="6" max="6" width="25.7109375" customWidth="1"/>
    <col min="7" max="7" width="23" customWidth="1"/>
  </cols>
  <sheetData>
    <row r="1" spans="1:9" x14ac:dyDescent="0.25">
      <c r="B1" s="40" t="s">
        <v>119</v>
      </c>
    </row>
    <row r="2" spans="1:9" hidden="1" x14ac:dyDescent="0.25">
      <c r="B2" s="1">
        <v>8</v>
      </c>
      <c r="C2" s="1">
        <v>8</v>
      </c>
      <c r="D2" s="1">
        <v>8</v>
      </c>
      <c r="E2" s="1">
        <v>4</v>
      </c>
      <c r="F2" s="1">
        <v>8</v>
      </c>
      <c r="G2" s="1">
        <v>8</v>
      </c>
      <c r="H2" s="41">
        <f>SUM(B2:G2)</f>
        <v>44</v>
      </c>
      <c r="I2" s="40" t="s">
        <v>46</v>
      </c>
    </row>
    <row r="3" spans="1:9" x14ac:dyDescent="0.25">
      <c r="B3" s="41" t="s">
        <v>120</v>
      </c>
      <c r="C3" s="41" t="s">
        <v>121</v>
      </c>
      <c r="D3" s="41" t="s">
        <v>122</v>
      </c>
      <c r="E3" s="41" t="s">
        <v>123</v>
      </c>
      <c r="F3" s="41" t="s">
        <v>124</v>
      </c>
      <c r="G3" s="41" t="s">
        <v>125</v>
      </c>
      <c r="H3" s="41">
        <v>13</v>
      </c>
      <c r="I3" s="40" t="s">
        <v>126</v>
      </c>
    </row>
    <row r="4" spans="1:9" x14ac:dyDescent="0.25">
      <c r="B4" s="41" t="s">
        <v>127</v>
      </c>
      <c r="C4" s="41"/>
      <c r="D4" s="41"/>
      <c r="E4" s="41"/>
      <c r="F4" s="41"/>
      <c r="G4" s="41"/>
      <c r="H4" s="41"/>
      <c r="I4" s="40"/>
    </row>
    <row r="5" spans="1:9" x14ac:dyDescent="0.25">
      <c r="A5" s="41">
        <v>1</v>
      </c>
      <c r="B5" s="45" t="s">
        <v>128</v>
      </c>
      <c r="C5" s="45" t="s">
        <v>129</v>
      </c>
      <c r="D5" s="45" t="s">
        <v>100</v>
      </c>
      <c r="E5" s="45" t="s">
        <v>100</v>
      </c>
      <c r="F5" s="45" t="s">
        <v>129</v>
      </c>
      <c r="G5" s="45" t="s">
        <v>100</v>
      </c>
    </row>
    <row r="6" spans="1:9" x14ac:dyDescent="0.25">
      <c r="A6" s="41">
        <v>2</v>
      </c>
      <c r="B6" s="51" t="s">
        <v>130</v>
      </c>
      <c r="C6" s="44" t="s">
        <v>131</v>
      </c>
      <c r="D6" s="30" t="s">
        <v>132</v>
      </c>
      <c r="E6" s="42" t="s">
        <v>133</v>
      </c>
      <c r="F6" s="49" t="s">
        <v>134</v>
      </c>
      <c r="G6" s="46" t="s">
        <v>135</v>
      </c>
    </row>
    <row r="7" spans="1:9" x14ac:dyDescent="0.25">
      <c r="A7" s="41">
        <v>3</v>
      </c>
      <c r="B7" s="48" t="s">
        <v>136</v>
      </c>
      <c r="C7" s="51" t="s">
        <v>130</v>
      </c>
      <c r="D7" s="47" t="s">
        <v>137</v>
      </c>
      <c r="E7" s="52" t="s">
        <v>138</v>
      </c>
      <c r="F7" s="48" t="s">
        <v>139</v>
      </c>
      <c r="G7" s="52" t="s">
        <v>138</v>
      </c>
    </row>
    <row r="8" spans="1:9" x14ac:dyDescent="0.25">
      <c r="A8" s="41">
        <v>4</v>
      </c>
      <c r="B8" s="49" t="s">
        <v>140</v>
      </c>
      <c r="C8" s="47" t="s">
        <v>137</v>
      </c>
      <c r="D8" s="49" t="s">
        <v>140</v>
      </c>
      <c r="E8" s="46" t="s">
        <v>135</v>
      </c>
      <c r="F8" s="30" t="s">
        <v>141</v>
      </c>
      <c r="G8" s="53" t="s">
        <v>142</v>
      </c>
    </row>
    <row r="9" spans="1:9" x14ac:dyDescent="0.25">
      <c r="A9" s="41"/>
      <c r="B9" s="2" t="s">
        <v>143</v>
      </c>
      <c r="C9" s="3"/>
      <c r="D9" s="3"/>
      <c r="E9" s="1"/>
      <c r="F9" s="3"/>
      <c r="G9" s="3"/>
    </row>
    <row r="10" spans="1:9" x14ac:dyDescent="0.25">
      <c r="A10" s="41">
        <v>5</v>
      </c>
      <c r="B10" s="47" t="s">
        <v>137</v>
      </c>
      <c r="C10" s="49" t="s">
        <v>134</v>
      </c>
      <c r="D10" s="50" t="s">
        <v>144</v>
      </c>
      <c r="E10" s="1"/>
      <c r="F10" s="52" t="s">
        <v>138</v>
      </c>
      <c r="G10" s="43" t="s">
        <v>145</v>
      </c>
    </row>
    <row r="11" spans="1:9" x14ac:dyDescent="0.25">
      <c r="A11" s="41">
        <v>6</v>
      </c>
      <c r="B11" s="50" t="s">
        <v>144</v>
      </c>
      <c r="C11" s="48" t="s">
        <v>139</v>
      </c>
      <c r="D11" s="53" t="s">
        <v>146</v>
      </c>
      <c r="E11" s="1"/>
      <c r="F11" s="53" t="s">
        <v>142</v>
      </c>
      <c r="G11" s="49" t="s">
        <v>134</v>
      </c>
    </row>
    <row r="12" spans="1:9" x14ac:dyDescent="0.25">
      <c r="A12" s="41">
        <v>7</v>
      </c>
      <c r="B12" s="46" t="s">
        <v>147</v>
      </c>
      <c r="C12" s="46" t="s">
        <v>147</v>
      </c>
      <c r="D12" s="46" t="s">
        <v>147</v>
      </c>
      <c r="E12" s="1"/>
      <c r="F12" s="46" t="s">
        <v>147</v>
      </c>
      <c r="G12" s="30" t="s">
        <v>148</v>
      </c>
    </row>
    <row r="13" spans="1:9" x14ac:dyDescent="0.25">
      <c r="A13" s="41">
        <v>8</v>
      </c>
      <c r="B13" s="45" t="s">
        <v>149</v>
      </c>
      <c r="C13" s="50" t="s">
        <v>150</v>
      </c>
      <c r="D13" s="48" t="s">
        <v>139</v>
      </c>
      <c r="E13" s="1"/>
      <c r="F13" s="50" t="s">
        <v>150</v>
      </c>
      <c r="G13" s="48" t="s">
        <v>139</v>
      </c>
    </row>
  </sheetData>
  <pageMargins left="0.7" right="0.7" top="0.75" bottom="0.75" header="0.3" footer="0.3"/>
  <pageSetup paperSize="9" scale="9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1</vt:i4>
      </vt:variant>
    </vt:vector>
  </HeadingPairs>
  <TitlesOfParts>
    <vt:vector size="20" baseType="lpstr">
      <vt:lpstr>DASH</vt:lpstr>
      <vt:lpstr>Fixtures</vt:lpstr>
      <vt:lpstr>DASH 8U Coed</vt:lpstr>
      <vt:lpstr>DASH 10U Coed</vt:lpstr>
      <vt:lpstr>DASH 12U Boys</vt:lpstr>
      <vt:lpstr>DASH 12U Girls</vt:lpstr>
      <vt:lpstr>DASH 15U Boys</vt:lpstr>
      <vt:lpstr>DASH 17U Boys</vt:lpstr>
      <vt:lpstr>Announcement</vt:lpstr>
      <vt:lpstr>Message</vt:lpstr>
      <vt:lpstr>Awards</vt:lpstr>
      <vt:lpstr>Awards Data</vt:lpstr>
      <vt:lpstr>8U Coed</vt:lpstr>
      <vt:lpstr>10U Coed</vt:lpstr>
      <vt:lpstr>12U Boys</vt:lpstr>
      <vt:lpstr>12U Girls</vt:lpstr>
      <vt:lpstr>15U Boys</vt:lpstr>
      <vt:lpstr>17U Boys</vt:lpstr>
      <vt:lpstr>Teams</vt:lpstr>
      <vt:lpstr>TBL12U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John Fay</dc:creator>
  <cp:keywords/>
  <dc:description/>
  <cp:lastModifiedBy>Mwape Mukulalwendo</cp:lastModifiedBy>
  <cp:revision/>
  <dcterms:created xsi:type="dcterms:W3CDTF">2024-05-14T10:32:37Z</dcterms:created>
  <dcterms:modified xsi:type="dcterms:W3CDTF">2024-06-28T15:26:34Z</dcterms:modified>
  <cp:category/>
  <cp:contentStatus/>
</cp:coreProperties>
</file>