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X:\Users\Administrator\Desktop\"/>
    </mc:Choice>
  </mc:AlternateContent>
  <bookViews>
    <workbookView xWindow="0" yWindow="0" windowWidth="25200" windowHeight="11760" xr2:uid="{00000000-000D-0000-FFFF-FFFF00000000}"/>
  </bookViews>
  <sheets>
    <sheet name="项目跟踪器" sheetId="1" r:id="rId1"/>
    <sheet name="设置" sheetId="2" r:id="rId2"/>
  </sheets>
  <definedNames>
    <definedName name="CategoryList">设置!$B$5:$B$10</definedName>
    <definedName name="ColumnTitle1">项目跟踪器!$B$4</definedName>
    <definedName name="ColumnTitle2">CategoryAndEmployeeTable[[#Headers],[类别名称]]</definedName>
    <definedName name="EmployeeList">设置!$C$5:$C$10</definedName>
    <definedName name="FlagPercent">项目跟踪器!$D$2</definedName>
    <definedName name="_xlnm.Print_Titles" localSheetId="0">项目跟踪器!$4:$4</definedName>
  </definedNames>
  <calcPr calcId="171026" calcCompleted="0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N13" i="1"/>
  <c r="H13" i="1"/>
  <c r="M13" i="1"/>
  <c r="J12" i="1"/>
  <c r="J11" i="1"/>
  <c r="J10" i="1"/>
  <c r="J9" i="1"/>
  <c r="J8" i="1"/>
  <c r="J7" i="1"/>
  <c r="J6" i="1"/>
  <c r="J5" i="1"/>
  <c r="I12" i="1"/>
  <c r="I11" i="1"/>
  <c r="I10" i="1"/>
  <c r="I9" i="1"/>
  <c r="N9" i="1"/>
  <c r="I8" i="1"/>
  <c r="N8" i="1"/>
  <c r="I7" i="1"/>
  <c r="N7" i="1"/>
  <c r="I6" i="1"/>
  <c r="I5" i="1"/>
  <c r="N5" i="1"/>
  <c r="N6" i="1"/>
  <c r="N11" i="1"/>
  <c r="N12" i="1"/>
  <c r="N10" i="1"/>
  <c r="F6" i="1"/>
  <c r="E6" i="1"/>
  <c r="F5" i="1"/>
  <c r="E5" i="1"/>
  <c r="E9" i="1"/>
  <c r="H5" i="1"/>
  <c r="M5" i="1"/>
  <c r="H6" i="1"/>
  <c r="M6" i="1"/>
  <c r="F12" i="1"/>
  <c r="E12" i="1"/>
  <c r="F11" i="1"/>
  <c r="E11" i="1"/>
  <c r="F10" i="1"/>
  <c r="E10" i="1"/>
  <c r="F9" i="1"/>
  <c r="H9" i="1"/>
  <c r="M9" i="1"/>
  <c r="F8" i="1"/>
  <c r="E8" i="1"/>
  <c r="E7" i="1"/>
  <c r="F7" i="1"/>
  <c r="H10" i="1"/>
  <c r="M10" i="1"/>
  <c r="H12" i="1"/>
  <c r="M12" i="1"/>
  <c r="H8" i="1"/>
  <c r="M8" i="1"/>
  <c r="H11" i="1"/>
  <c r="M11" i="1"/>
  <c r="H7" i="1"/>
  <c r="M7" i="1"/>
</calcChain>
</file>

<file path=xl/sharedStrings.xml><?xml version="1.0" encoding="utf-8"?>
<sst xmlns="http://schemas.openxmlformats.org/spreadsheetml/2006/main" count="58" uniqueCount="40">
  <si>
    <t>项目跟踪器</t>
  </si>
  <si>
    <t xml:space="preserve">要标记的超过/不足百分比： </t>
  </si>
  <si>
    <t>项目</t>
  </si>
  <si>
    <t>类别</t>
  </si>
  <si>
    <t>责任人</t>
  </si>
  <si>
    <t>预计开始时间</t>
  </si>
  <si>
    <t>预计完成时间</t>
  </si>
  <si>
    <t>预计工时(小时)</t>
  </si>
  <si>
    <t>预计工期(天)</t>
  </si>
  <si>
    <t>实际开始日期</t>
  </si>
  <si>
    <t>实际完成日期</t>
  </si>
  <si>
    <t>超过/不足实际工时​​（小时）的标记图标</t>
  </si>
  <si>
    <t>实际工时（小时）</t>
  </si>
  <si>
    <t>超过/不足实际工期​​（天）的标记图标</t>
  </si>
  <si>
    <t>实际工期（天）</t>
    <phoneticPr fontId="11" type="noConversion"/>
  </si>
  <si>
    <t>备注</t>
  </si>
  <si>
    <t>项目 1</t>
  </si>
  <si>
    <t>类别 1</t>
  </si>
  <si>
    <t>员工 1</t>
  </si>
  <si>
    <t>项目 2</t>
  </si>
  <si>
    <t>类别 2</t>
  </si>
  <si>
    <t>员工 4</t>
  </si>
  <si>
    <t>项目 3</t>
  </si>
  <si>
    <t>员工 2</t>
  </si>
  <si>
    <t>项目 4</t>
  </si>
  <si>
    <t>员工 3</t>
  </si>
  <si>
    <t>项目 5</t>
  </si>
  <si>
    <t>类别 3</t>
  </si>
  <si>
    <t>项目 6</t>
  </si>
  <si>
    <t>类别 4</t>
  </si>
  <si>
    <t>项目 7</t>
  </si>
  <si>
    <t>类别 5</t>
  </si>
  <si>
    <t>项目 8</t>
  </si>
  <si>
    <t>项目 9</t>
  </si>
  <si>
    <t>设置</t>
  </si>
  <si>
    <t>类别名称</t>
  </si>
  <si>
    <t>员工姓名</t>
  </si>
  <si>
    <t>员工 5</t>
  </si>
  <si>
    <t>类别 6</t>
  </si>
  <si>
    <t>员工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</si>
</sst>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Over/Under flag&quot;;&quot;&quot;;&quot;&quot;"/>
    <numFmt numFmtId="177" formatCode="#,##0_);[Red]\(#,##0\)"/>
    <numFmt numFmtId="178" formatCode="[$-F800]dddd\,\ mmmm\ dd\,\ yyyy"/>
  </numFmts>
  <fonts count="22">
    <font>
      <sz val="11"/>
      <color theme="3" tint="-0.499984740745262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24"/>
      <color theme="3"/>
      <name val="Century Gothic"/>
      <family val="2"/>
      <scheme val="major"/>
    </font>
    <font>
      <b/>
      <sz val="12"/>
      <color theme="9" tint="-0.499984740745262"/>
      <name val="Century Gothic"/>
      <family val="2"/>
      <scheme val="minor"/>
    </font>
    <font>
      <b/>
      <sz val="11"/>
      <color theme="2" tint="-0.89996032593768116"/>
      <name val="Century Gothic"/>
      <family val="2"/>
      <scheme val="minor"/>
    </font>
    <font>
      <sz val="11"/>
      <color theme="2" tint="-0.89992980742820516"/>
      <name val="Century Gothic"/>
      <family val="2"/>
      <scheme val="minor"/>
    </font>
    <font>
      <sz val="11"/>
      <color theme="2" tint="-0.89989928891872917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9"/>
      <name val="Century Gothic"/>
      <family val="2"/>
      <scheme val="minor"/>
    </font>
    <font>
      <sz val="9"/>
      <name val="宋体"/>
      <family val="3"/>
      <charset val="134"/>
      <scheme val="minor"/>
    </font>
    <font>
      <sz val="11"/>
      <color theme="3" tint="-0.499984740745262"/>
      <name val="微软雅黑"/>
      <family val="2"/>
      <charset val="134"/>
    </font>
    <font>
      <sz val="24"/>
      <color theme="3"/>
      <name val="微软雅黑"/>
      <family val="2"/>
      <charset val="134"/>
    </font>
    <font>
      <b/>
      <sz val="11"/>
      <color theme="3" tint="-0.499984740745262"/>
      <name val="Century Gothic"/>
      <family val="2"/>
    </font>
    <font>
      <sz val="11"/>
      <color theme="3" tint="-0.499984740745262"/>
      <name val="微软雅黑"/>
      <family val="2"/>
      <charset val="134"/>
    </font>
    <font>
      <b/>
      <sz val="12"/>
      <color theme="9" tint="-0.499984740745262"/>
      <name val="微软雅黑"/>
      <family val="2"/>
      <charset val="134"/>
    </font>
    <font>
      <b/>
      <sz val="11"/>
      <color theme="2" tint="-0.89996032593768116"/>
      <name val="微软雅黑"/>
      <family val="2"/>
      <charset val="134"/>
    </font>
    <font>
      <b/>
      <sz val="11"/>
      <color theme="9"/>
      <name val="微软雅黑"/>
      <family val="2"/>
      <charset val="134"/>
    </font>
    <font>
      <sz val="11"/>
      <color theme="2" tint="-0.89989928891872917"/>
      <name val="微软雅黑"/>
      <family val="2"/>
      <charset val="134"/>
    </font>
    <font>
      <sz val="11"/>
      <color theme="2" tint="-0.89992980742820516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3" tint="0.59996337778862885"/>
      </top>
      <bottom/>
      <diagonal/>
    </border>
    <border>
      <left style="thick">
        <color theme="0"/>
      </left>
      <right/>
      <top style="thin">
        <color theme="3" tint="0.59996337778862885"/>
      </top>
      <bottom/>
      <diagonal/>
    </border>
    <border>
      <left style="thin">
        <color auto="1"/>
      </left>
      <right/>
      <top style="thin">
        <color theme="3" tint="0.59996337778862885"/>
      </top>
      <bottom/>
      <diagonal/>
    </border>
  </borders>
  <cellStyleXfs count="16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0" borderId="3" applyProtection="0">
      <alignment horizontal="center" vertical="center"/>
    </xf>
    <xf numFmtId="0" fontId="1" fillId="2" borderId="1" applyNumberFormat="0" applyFont="0" applyBorder="0" applyProtection="0">
      <alignment horizontal="right" vertical="center" indent="2"/>
    </xf>
    <xf numFmtId="3" fontId="8" fillId="0" borderId="0" applyFill="0" applyBorder="0" applyProtection="0">
      <alignment horizontal="left" vertical="center" indent="1"/>
    </xf>
    <xf numFmtId="0" fontId="8" fillId="0" borderId="0" applyFill="0" applyBorder="0" applyProtection="0">
      <alignment horizontal="left" vertical="center" wrapText="1" indent="1"/>
    </xf>
    <xf numFmtId="0" fontId="6" fillId="0" borderId="0" applyNumberFormat="0" applyBorder="0" applyProtection="0">
      <alignment horizontal="left" vertical="center" wrapText="1" indent="1"/>
    </xf>
    <xf numFmtId="0" fontId="2" fillId="3" borderId="2" applyNumberFormat="0" applyFont="0" applyAlignment="0" applyProtection="0"/>
    <xf numFmtId="14" fontId="7" fillId="0" borderId="0" applyFill="0" applyBorder="0" applyProtection="0">
      <alignment horizontal="right" vertical="center" indent="2"/>
    </xf>
    <xf numFmtId="0" fontId="4" fillId="0" borderId="0" applyNumberFormat="0" applyFill="0" applyBorder="0" applyAlignment="0" applyProtection="0"/>
    <xf numFmtId="176" fontId="10" fillId="0" borderId="0" applyFill="0" applyProtection="0">
      <alignment horizontal="left" vertical="center" indent="1"/>
    </xf>
    <xf numFmtId="0" fontId="6" fillId="0" borderId="5" applyNumberFormat="0" applyFill="0" applyProtection="0">
      <alignment horizontal="left" vertical="center" wrapText="1" indent="2"/>
    </xf>
    <xf numFmtId="176" fontId="9" fillId="0" borderId="4">
      <alignment horizontal="right" vertical="center"/>
    </xf>
    <xf numFmtId="14" fontId="7" fillId="0" borderId="5">
      <alignment horizontal="left" vertical="center" indent="2"/>
    </xf>
    <xf numFmtId="3" fontId="8" fillId="2" borderId="0" applyBorder="0">
      <alignment horizontal="left" vertical="center" indent="1"/>
    </xf>
    <xf numFmtId="3" fontId="8" fillId="2" borderId="6">
      <alignment horizontal="left" vertical="center" indent="1"/>
    </xf>
  </cellStyleXfs>
  <cellXfs count="33">
    <xf numFmtId="0" fontId="0" fillId="0" borderId="0" xfId="0">
      <alignment vertical="center"/>
    </xf>
    <xf numFmtId="0" fontId="12" fillId="0" borderId="0" xfId="0" applyFont="1">
      <alignment vertical="center"/>
    </xf>
    <xf numFmtId="0" fontId="13" fillId="0" borderId="0" xfId="9" applyFont="1" applyAlignment="1">
      <alignment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0" fontId="15" fillId="0" borderId="0" xfId="0" applyFont="1" applyProtection="1">
      <alignment vertical="center"/>
    </xf>
    <xf numFmtId="14" fontId="15" fillId="0" borderId="0" xfId="8" applyFont="1" applyAlignment="1" applyProtection="1">
      <alignment vertical="center"/>
    </xf>
    <xf numFmtId="9" fontId="16" fillId="0" borderId="3" xfId="2" applyFont="1" applyProtection="1">
      <alignment horizontal="center" vertical="center"/>
    </xf>
    <xf numFmtId="0" fontId="17" fillId="0" borderId="0" xfId="6" applyFont="1" applyFill="1" applyBorder="1" applyAlignment="1">
      <alignment horizontal="left" vertical="center" wrapText="1" indent="1"/>
    </xf>
    <xf numFmtId="14" fontId="17" fillId="0" borderId="0" xfId="6" applyNumberFormat="1" applyFont="1" applyFill="1" applyBorder="1" applyAlignment="1">
      <alignment horizontal="left" vertical="center" wrapText="1" indent="1"/>
    </xf>
    <xf numFmtId="3" fontId="17" fillId="0" borderId="0" xfId="6" applyNumberFormat="1" applyFont="1" applyFill="1" applyBorder="1" applyAlignment="1">
      <alignment horizontal="left" vertical="center" wrapText="1" indent="1"/>
    </xf>
    <xf numFmtId="0" fontId="17" fillId="0" borderId="0" xfId="6" applyNumberFormat="1" applyFont="1" applyFill="1" applyBorder="1" applyAlignment="1">
      <alignment horizontal="left" vertical="center" wrapText="1" indent="1"/>
    </xf>
    <xf numFmtId="14" fontId="17" fillId="0" borderId="5" xfId="11" applyNumberFormat="1" applyFont="1" applyFill="1" applyBorder="1" applyAlignment="1">
      <alignment horizontal="left" vertical="center" wrapText="1" indent="2"/>
    </xf>
    <xf numFmtId="176" fontId="18" fillId="0" borderId="0" xfId="10" applyNumberFormat="1" applyFont="1" applyFill="1" applyBorder="1" applyAlignment="1">
      <alignment horizontal="left" vertical="center" indent="1"/>
    </xf>
    <xf numFmtId="0" fontId="19" fillId="0" borderId="0" xfId="5" applyNumberFormat="1" applyFont="1" applyBorder="1" applyAlignment="1">
      <alignment horizontal="left" vertical="center" wrapText="1" indent="1"/>
    </xf>
    <xf numFmtId="178" fontId="20" fillId="0" borderId="0" xfId="8" applyNumberFormat="1" applyFont="1" applyBorder="1" applyAlignment="1">
      <alignment horizontal="right" vertical="center" indent="2"/>
    </xf>
    <xf numFmtId="177" fontId="19" fillId="0" borderId="0" xfId="4" applyNumberFormat="1" applyFont="1" applyBorder="1" applyAlignment="1">
      <alignment horizontal="left" vertical="center" indent="1"/>
    </xf>
    <xf numFmtId="177" fontId="19" fillId="2" borderId="0" xfId="15" applyNumberFormat="1" applyFont="1" applyFill="1" applyBorder="1" applyAlignment="1">
      <alignment horizontal="left" vertical="center" indent="1"/>
    </xf>
    <xf numFmtId="178" fontId="20" fillId="0" borderId="5" xfId="13" applyNumberFormat="1" applyFont="1" applyBorder="1" applyAlignment="1">
      <alignment horizontal="left" vertical="center" indent="2"/>
    </xf>
    <xf numFmtId="176" fontId="21" fillId="0" borderId="4" xfId="12" applyNumberFormat="1" applyFont="1" applyBorder="1" applyAlignment="1">
      <alignment horizontal="right" vertical="center"/>
    </xf>
    <xf numFmtId="177" fontId="19" fillId="2" borderId="0" xfId="14" applyNumberFormat="1" applyFont="1" applyFill="1" applyBorder="1" applyAlignment="1">
      <alignment horizontal="left" vertical="center" indent="1"/>
    </xf>
    <xf numFmtId="0" fontId="19" fillId="0" borderId="7" xfId="5" applyNumberFormat="1" applyFont="1" applyBorder="1" applyAlignment="1">
      <alignment horizontal="left" vertical="center" wrapText="1" indent="1"/>
    </xf>
    <xf numFmtId="178" fontId="20" fillId="0" borderId="7" xfId="8" applyNumberFormat="1" applyFont="1" applyBorder="1" applyAlignment="1">
      <alignment horizontal="right" vertical="center" indent="2"/>
    </xf>
    <xf numFmtId="177" fontId="19" fillId="0" borderId="7" xfId="4" applyNumberFormat="1" applyFont="1" applyBorder="1" applyAlignment="1">
      <alignment horizontal="left" vertical="center" indent="1"/>
    </xf>
    <xf numFmtId="177" fontId="19" fillId="2" borderId="7" xfId="15" applyNumberFormat="1" applyFont="1" applyFill="1" applyBorder="1" applyAlignment="1">
      <alignment horizontal="left" vertical="center" indent="1"/>
    </xf>
    <xf numFmtId="178" fontId="20" fillId="0" borderId="8" xfId="13" applyNumberFormat="1" applyFont="1" applyBorder="1" applyAlignment="1">
      <alignment horizontal="left" vertical="center" indent="2"/>
    </xf>
    <xf numFmtId="176" fontId="21" fillId="0" borderId="9" xfId="12" applyNumberFormat="1" applyFont="1" applyBorder="1" applyAlignment="1">
      <alignment horizontal="right" vertical="center"/>
    </xf>
    <xf numFmtId="177" fontId="19" fillId="2" borderId="7" xfId="14" applyNumberFormat="1" applyFont="1" applyFill="1" applyBorder="1" applyAlignment="1">
      <alignment horizontal="left" vertical="center" indent="1"/>
    </xf>
    <xf numFmtId="0" fontId="12" fillId="0" borderId="0" xfId="0" applyFont="1" applyProtection="1">
      <alignment vertical="center"/>
    </xf>
    <xf numFmtId="0" fontId="13" fillId="0" borderId="0" xfId="9" applyFont="1" applyAlignment="1" applyProtection="1">
      <alignment vertical="center"/>
    </xf>
    <xf numFmtId="14" fontId="12" fillId="0" borderId="0" xfId="8" applyFont="1" applyAlignment="1" applyProtection="1">
      <alignment vertical="center"/>
    </xf>
    <xf numFmtId="0" fontId="13" fillId="0" borderId="0" xfId="1" applyFont="1" applyAlignment="1" applyProtection="1">
      <alignment vertical="center"/>
    </xf>
    <xf numFmtId="0" fontId="12" fillId="0" borderId="0" xfId="0" applyFont="1" applyAlignment="1">
      <alignment horizontal="right" vertical="center"/>
    </xf>
  </cellXfs>
  <cellStyles count="16">
    <cellStyle name="编号" xfId="4" xr:uid="{00000000-0005-0000-0000-000000000000}"/>
    <cellStyle name="标记" xfId="12" xr:uid="{00000000-0005-0000-0000-000001000000}"/>
    <cellStyle name="标题" xfId="9" builtinId="15" customBuiltin="1"/>
    <cellStyle name="标题 1" xfId="1" builtinId="16" customBuiltin="1"/>
    <cellStyle name="标题 2" xfId="6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估计工期" xfId="15" xr:uid="{00000000-0005-0000-0000-000008000000}"/>
    <cellStyle name="灰色列" xfId="14" xr:uid="{00000000-0005-0000-0000-000009000000}"/>
    <cellStyle name="日期" xfId="8" xr:uid="{00000000-0005-0000-0000-00000A000000}"/>
    <cellStyle name="实际开始时间" xfId="13" xr:uid="{00000000-0005-0000-0000-00000B000000}"/>
    <cellStyle name="输出" xfId="3" builtinId="21" customBuiltin="1"/>
    <cellStyle name="输入" xfId="2" builtinId="20" customBuiltin="1"/>
    <cellStyle name="文本" xfId="5" xr:uid="{00000000-0005-0000-0000-00000E000000}"/>
    <cellStyle name="注释" xfId="7" builtinId="10" customBuiltin="1"/>
  </cellStyles>
  <dxfs count="24"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177" formatCode="#,##0_);[Red]\(#,##0\)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numFmt numFmtId="176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177" formatCode="#,##0_);[Red]\(#,##0\)"/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numFmt numFmtId="176" formatCode="&quot;Over/Under flag&quot;;&quot;&quot;;&quot;&quot;"/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8" formatCode="[$-F800]dddd\,\ mmmm\ dd\,\ yyyy"/>
      <alignment horizontal="left" vertical="center" textRotation="0" wrapText="0" indent="2" justifyLastLine="0" shrinkToFit="0" readingOrder="0"/>
      <border diagonalUp="0" diagonalDown="0">
        <left style="thick">
          <color theme="0"/>
        </left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177" formatCode="#,##0_);[Red]\(#,##0\)"/>
      <fill>
        <patternFill patternType="solid">
          <fgColor indexed="64"/>
          <bgColor theme="2"/>
        </patternFill>
      </fill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177" formatCode="#,##0_);[Red]\(#,##0\)"/>
      <alignment horizontal="left" vertical="center" textRotation="0" wrapText="0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2980742820516"/>
        <name val="微软雅黑"/>
        <scheme val="none"/>
      </font>
      <numFmt numFmtId="178" formatCode="[$-F800]dddd\,\ mmmm\ dd\,\ yyyy"/>
      <alignment horizontal="right" vertical="center" textRotation="0" wrapText="0" indent="2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89928891872917"/>
        <name val="微软雅黑"/>
        <scheme val="none"/>
      </font>
      <numFmt numFmtId="0" formatCode="General"/>
      <alignment horizontal="left" vertical="center" textRotation="0" wrapText="1" indent="1" justifyLastLine="0" shrinkToFit="0" readingOrder="0"/>
      <border diagonalUp="0" diagonalDown="0">
        <left/>
        <right/>
        <top style="thin">
          <color theme="3" tint="0.59996337778862885"/>
        </top>
        <bottom/>
        <vertical/>
        <horizontal/>
      </border>
    </dxf>
    <dxf>
      <border outline="0">
        <bottom style="thin">
          <color theme="9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color theme="4" tint="-0.499984740745262"/>
      </font>
    </dxf>
    <dxf>
      <font>
        <b/>
        <i val="0"/>
        <color theme="4" tint="-0.499984740745262"/>
      </font>
    </dxf>
    <dxf>
      <font>
        <b/>
        <i val="0"/>
        <color theme="2" tint="-0.89996032593768116"/>
      </font>
      <fill>
        <patternFill>
          <bgColor theme="9"/>
        </patternFill>
      </fill>
      <border>
        <bottom/>
      </border>
    </dxf>
    <dxf>
      <font>
        <b val="0"/>
        <i val="0"/>
        <color theme="2" tint="-0.749961851863155"/>
      </font>
      <border>
        <bottom style="thin">
          <color theme="9"/>
        </bottom>
        <horizontal style="thin">
          <color theme="3" tint="0.59996337778862885"/>
        </horizontal>
      </border>
    </dxf>
  </dxfs>
  <tableStyles count="1" defaultTableStyle="TableStyleMedium2" defaultPivotStyle="PivotStyleMedium2">
    <tableStyle name="自定义表格样式" pivot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774;&#32622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9033;&#30446;&#36319;&#36394;&#2212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</xdr:colOff>
      <xdr:row>1</xdr:row>
      <xdr:rowOff>6351</xdr:rowOff>
    </xdr:from>
    <xdr:to>
      <xdr:col>1</xdr:col>
      <xdr:colOff>914866</xdr:colOff>
      <xdr:row>2</xdr:row>
      <xdr:rowOff>26671</xdr:rowOff>
    </xdr:to>
    <xdr:sp macro="" textlink="">
      <xdr:nvSpPr>
        <xdr:cNvPr id="3" name="“设置”按钮" descr="“设置”导航按钮。单击以查看“设置”工作表。" title="导航按钮 - 设置">
          <a:hlinkClick xmlns:r="http://schemas.openxmlformats.org/officeDocument/2006/relationships" r:id="rId1" tooltip="单击以查看“设置”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spect="1"/>
        </xdr:cNvSpPr>
      </xdr:nvSpPr>
      <xdr:spPr>
        <a:xfrm>
          <a:off x="182562" y="825781"/>
          <a:ext cx="914400" cy="279456"/>
        </a:xfrm>
        <a:prstGeom prst="rect">
          <a:avLst/>
        </a:prstGeom>
        <a:solidFill>
          <a:schemeClr val="tx2">
            <a:lumMod val="75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zh-CN" sz="1100" b="1"/>
            <a:t>设置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181934</xdr:colOff>
      <xdr:row>1</xdr:row>
      <xdr:rowOff>6351</xdr:rowOff>
    </xdr:from>
    <xdr:to>
      <xdr:col>1</xdr:col>
      <xdr:colOff>895094</xdr:colOff>
      <xdr:row>2</xdr:row>
      <xdr:rowOff>25400</xdr:rowOff>
    </xdr:to>
    <xdr:sp macro="" textlink="">
      <xdr:nvSpPr>
        <xdr:cNvPr id="3" name="“项目”按钮" descr="“项目”导航按钮。单击以查看“项目”工作表。" title="导航按钮 - 项目">
          <a:hlinkClick xmlns:r="http://schemas.openxmlformats.org/officeDocument/2006/relationships" r:id="rId1" tooltip="单击以查看“项目”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spect="1"/>
        </xdr:cNvSpPr>
      </xdr:nvSpPr>
      <xdr:spPr>
        <a:xfrm>
          <a:off x="181934" y="578490"/>
          <a:ext cx="914400" cy="274754"/>
        </a:xfrm>
        <a:prstGeom prst="rect">
          <a:avLst/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 rtl="0"/>
          <a:r>
            <a:rPr lang="zh-CN" sz="1100" b="1"/>
            <a:t>项目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跟踪器" displayName="项目跟踪器" ref="B4:O13" totalsRowShown="0" headerRowDxfId="19" tableBorderDxfId="18">
  <autoFilter ref="B4:O13" xr:uid="{00000000-0009-0000-0100-000001000000}"/>
  <tableColumns count="14">
    <tableColumn id="1" xr3:uid="{00000000-0010-0000-0000-000001000000}" name="项目" dataDxfId="17" dataCellStyle="文本"/>
    <tableColumn id="2" xr3:uid="{00000000-0010-0000-0000-000002000000}" name="类别" dataDxfId="16" dataCellStyle="文本"/>
    <tableColumn id="3" xr3:uid="{00000000-0010-0000-0000-000003000000}" name="责任人" dataDxfId="15" dataCellStyle="文本"/>
    <tableColumn id="4" xr3:uid="{00000000-0010-0000-0000-000004000000}" name="预计开始时间" dataDxfId="14" dataCellStyle="日期"/>
    <tableColumn id="5" xr3:uid="{00000000-0010-0000-0000-000005000000}" name="预计完成时间" dataDxfId="13" dataCellStyle="日期"/>
    <tableColumn id="6" xr3:uid="{00000000-0010-0000-0000-000006000000}" name="预计工时(小时)" dataDxfId="12" dataCellStyle="编号"/>
    <tableColumn id="7" xr3:uid="{00000000-0010-0000-0000-000007000000}" name="预计工期(天)" dataDxfId="11" dataCellStyle="估计工期">
      <calculatedColumnFormula>IF(COUNTA(项目跟踪器!$E5,项目跟踪器!$F5)&lt;&gt;2,"",DAYS360(项目跟踪器!$E5,项目跟踪器!$F5,FALSE))</calculatedColumnFormula>
    </tableColumn>
    <tableColumn id="8" xr3:uid="{00000000-0010-0000-0000-000008000000}" name="实际开始日期" dataDxfId="10" dataCellStyle="实际开始时间"/>
    <tableColumn id="9" xr3:uid="{00000000-0010-0000-0000-000009000000}" name="实际完成日期" dataDxfId="9" dataCellStyle="日期"/>
    <tableColumn id="10" xr3:uid="{00000000-0010-0000-0000-00000A000000}" name="超过/不足实际工时​​（小时）的标记图标" dataDxfId="8" dataCellStyle="标记">
      <calculatedColumnFormula>IFERROR(IF(项目跟踪器[实际工时（小时）]=0,"",IF(ABS((项目跟踪器[[#This Row],[实际工时（小时）]]-项目跟踪器[[#This Row],[预计工时(小时)]])/项目跟踪器[[#This Row],[预计工时(小时)]])&gt;FlagPercent,1,0)),"")</calculatedColumnFormula>
    </tableColumn>
    <tableColumn id="11" xr3:uid="{00000000-0010-0000-0000-00000B000000}" name="实际工时（小时）" dataDxfId="7" dataCellStyle="编号"/>
    <tableColumn id="12" xr3:uid="{00000000-0010-0000-0000-00000C000000}" name="超过/不足实际工期​​（天）的标记图标" dataDxfId="6" dataCellStyle="标记">
      <calculatedColumnFormula>IFERROR(IF(项目跟踪器[实际工期（天）]=0,"",IF(ABS((项目跟踪器[[#This Row],[实际工期（天）]]-项目跟踪器[[#This Row],[预计工期(天)]])/项目跟踪器[[#This Row],[预计工期(天)]])&gt;FlagPercent,1,0)),"")</calculatedColumnFormula>
    </tableColumn>
    <tableColumn id="13" xr3:uid="{00000000-0010-0000-0000-00000D000000}" name="实际工期（天）" dataDxfId="5" dataCellStyle="灰色列">
      <calculatedColumnFormula>IF(COUNTA(项目跟踪器!$I5,项目跟踪器!$J5)&lt;&gt;2,"",DAYS360(项目跟踪器!$I5,项目跟踪器!$J5,FALSE))</calculatedColumnFormula>
    </tableColumn>
    <tableColumn id="14" xr3:uid="{00000000-0010-0000-0000-00000E000000}" name="备注" dataDxfId="4" dataCellStyle="文本"/>
  </tableColumns>
  <tableStyleInfo name="自定义表格样式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ategoryAndEmployeeTable" displayName="CategoryAndEmployeeTable" ref="B4:C10" totalsRowShown="0" headerRowDxfId="3" dataDxfId="2">
  <autoFilter ref="B4:C10" xr:uid="{00000000-0009-0000-0100-000003000000}"/>
  <tableColumns count="2">
    <tableColumn id="1" xr3:uid="{00000000-0010-0000-0100-000001000000}" name="类别名称" dataDxfId="1"/>
    <tableColumn id="2" xr3:uid="{00000000-0010-0000-0100-000002000000}" name="员工姓名" dataDxfId="0"/>
  </tableColumns>
  <tableStyleInfo name="自定义表格样式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  <pageSetUpPr autoPageBreaks="0" fitToPage="1"/>
  </sheetPr>
  <dimension ref="A1:O13"/>
  <sheetViews>
    <sheetView showGridLines="0" tabSelected="1" zoomScaleNormal="100" workbookViewId="0" xr3:uid="{AEA406A1-0E4B-5B11-9CD5-51D6E497D94C}">
      <pane ySplit="4" topLeftCell="A8" activePane="bottomLeft" state="frozen"/>
      <selection pane="bottomLeft" activeCell="C12" sqref="C12"/>
    </sheetView>
  </sheetViews>
  <sheetFormatPr defaultColWidth="9" defaultRowHeight="30" customHeight="1"/>
  <cols>
    <col min="1" max="1" width="2.625" style="5" customWidth="1"/>
    <col min="2" max="2" width="22.625" style="5" customWidth="1"/>
    <col min="3" max="3" width="19.125" style="5" customWidth="1"/>
    <col min="4" max="4" width="22.625" style="5" customWidth="1"/>
    <col min="5" max="5" width="20" style="6" customWidth="1"/>
    <col min="6" max="6" width="19.875" style="6" customWidth="1"/>
    <col min="7" max="7" width="11" style="5" customWidth="1"/>
    <col min="8" max="8" width="11.125" style="5" customWidth="1"/>
    <col min="9" max="9" width="19.125" style="6" bestFit="1" customWidth="1"/>
    <col min="10" max="10" width="20.375" style="6" bestFit="1" customWidth="1"/>
    <col min="11" max="11" width="2.875" style="6" customWidth="1"/>
    <col min="12" max="12" width="11.875" style="5" customWidth="1"/>
    <col min="13" max="13" width="2.875" style="5" customWidth="1"/>
    <col min="14" max="14" width="12.75" style="5" customWidth="1"/>
    <col min="15" max="15" width="25.625" style="5" customWidth="1"/>
    <col min="16" max="16" width="2.625" style="5" customWidth="1"/>
    <col min="17" max="16384" width="9" style="5"/>
  </cols>
  <sheetData>
    <row r="1" spans="1:15" ht="65.099999999999994" customHeight="1">
      <c r="A1" s="28"/>
      <c r="B1" s="29" t="s">
        <v>0</v>
      </c>
      <c r="C1" s="1"/>
      <c r="D1" s="28"/>
      <c r="E1" s="30"/>
      <c r="F1" s="30"/>
      <c r="G1" s="28"/>
      <c r="H1" s="28"/>
      <c r="I1" s="30"/>
      <c r="J1" s="30"/>
      <c r="K1" s="30"/>
      <c r="L1" s="28"/>
      <c r="M1" s="28"/>
      <c r="N1" s="28"/>
      <c r="O1" s="28"/>
    </row>
    <row r="2" spans="1:15" ht="20.25" customHeight="1">
      <c r="A2" s="31"/>
      <c r="B2" s="29"/>
      <c r="C2" s="32" t="s">
        <v>1</v>
      </c>
      <c r="D2" s="7">
        <v>0.25</v>
      </c>
      <c r="E2" s="30"/>
      <c r="F2" s="30"/>
      <c r="G2" s="28"/>
      <c r="H2" s="28"/>
      <c r="I2" s="30"/>
      <c r="J2" s="30"/>
      <c r="K2" s="30"/>
      <c r="L2" s="28"/>
      <c r="M2" s="28"/>
      <c r="N2" s="28"/>
      <c r="O2" s="28"/>
    </row>
    <row r="3" spans="1:15" ht="20.25" customHeight="1">
      <c r="A3" s="28"/>
      <c r="B3" s="28"/>
      <c r="C3" s="28"/>
      <c r="D3" s="28"/>
      <c r="E3" s="30"/>
      <c r="F3" s="30"/>
      <c r="G3" s="1"/>
      <c r="H3" s="1"/>
      <c r="I3" s="30"/>
      <c r="J3" s="30"/>
      <c r="K3" s="30"/>
      <c r="L3" s="28"/>
      <c r="M3" s="28"/>
      <c r="N3" s="28"/>
      <c r="O3" s="28"/>
    </row>
    <row r="4" spans="1:15" ht="54.95" customHeight="1">
      <c r="A4" s="28"/>
      <c r="B4" s="8" t="s">
        <v>2</v>
      </c>
      <c r="C4" s="8" t="s">
        <v>3</v>
      </c>
      <c r="D4" s="8" t="s">
        <v>4</v>
      </c>
      <c r="E4" s="9" t="s">
        <v>5</v>
      </c>
      <c r="F4" s="9" t="s">
        <v>6</v>
      </c>
      <c r="G4" s="10" t="s">
        <v>7</v>
      </c>
      <c r="H4" s="11" t="s">
        <v>8</v>
      </c>
      <c r="I4" s="12" t="s">
        <v>9</v>
      </c>
      <c r="J4" s="9" t="s">
        <v>10</v>
      </c>
      <c r="K4" s="13" t="s">
        <v>11</v>
      </c>
      <c r="L4" s="10" t="s">
        <v>12</v>
      </c>
      <c r="M4" s="13" t="s">
        <v>13</v>
      </c>
      <c r="N4" s="10" t="s">
        <v>14</v>
      </c>
      <c r="O4" s="8" t="s">
        <v>15</v>
      </c>
    </row>
    <row r="5" spans="1:15" ht="30" customHeight="1">
      <c r="A5" s="28"/>
      <c r="B5" s="14" t="s">
        <v>16</v>
      </c>
      <c r="C5" s="14" t="s">
        <v>17</v>
      </c>
      <c r="D5" s="14" t="s">
        <v>18</v>
      </c>
      <c r="E5" s="15">
        <f ca="1">TODAY()-65</f>
        <v>43494</v>
      </c>
      <c r="F5" s="15">
        <f ca="1">TODAY()-5</f>
        <v>43554</v>
      </c>
      <c r="G5" s="16">
        <v>210</v>
      </c>
      <c r="H5" s="17">
        <f ca="1">IF(COUNTA(项目跟踪器!$E5,项目跟踪器!$F5)&lt;&gt;2,"",DAYS360(项目跟踪器!$E5,项目跟踪器!$F5,FALSE))</f>
        <v>61</v>
      </c>
      <c r="I5" s="18">
        <f ca="1">TODAY()-65</f>
        <v>43494</v>
      </c>
      <c r="J5" s="15">
        <f ca="1">TODAY()</f>
        <v>43559</v>
      </c>
      <c r="K5" s="19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1</v>
      </c>
      <c r="L5" s="16">
        <v>300</v>
      </c>
      <c r="M5" s="19">
        <f ca="1">IFERROR(IF(项目跟踪器[实际工期（天）]=0,"",IF(ABS((项目跟踪器[[#This Row],[实际工期（天）]]-项目跟踪器[[#This Row],[预计工期(天)]])/项目跟踪器[[#This Row],[预计工期(天)]])&gt;FlagPercent,1,0)),"")</f>
        <v>0</v>
      </c>
      <c r="N5" s="20">
        <f ca="1">IF(COUNTA(项目跟踪器!$I5,项目跟踪器!$J5)&lt;&gt;2,"",DAYS360(项目跟踪器!$I5,项目跟踪器!$J5,FALSE))</f>
        <v>65</v>
      </c>
      <c r="O5" s="14"/>
    </row>
    <row r="6" spans="1:15" ht="30" customHeight="1">
      <c r="A6" s="28"/>
      <c r="B6" s="21" t="s">
        <v>19</v>
      </c>
      <c r="C6" s="21" t="s">
        <v>20</v>
      </c>
      <c r="D6" s="21" t="s">
        <v>21</v>
      </c>
      <c r="E6" s="22">
        <f ca="1">TODAY()-41</f>
        <v>43518</v>
      </c>
      <c r="F6" s="22">
        <f ca="1">TODAY()-10</f>
        <v>43549</v>
      </c>
      <c r="G6" s="23">
        <v>400</v>
      </c>
      <c r="H6" s="24">
        <f ca="1">IF(COUNTA(项目跟踪器!$E6,项目跟踪器!$F6)&lt;&gt;2,"",DAYS360(项目跟踪器!$E6,项目跟踪器!$F6,FALSE))</f>
        <v>33</v>
      </c>
      <c r="I6" s="25">
        <f ca="1">TODAY()-41</f>
        <v>43518</v>
      </c>
      <c r="J6" s="22">
        <f ca="1">TODAY()-7</f>
        <v>43552</v>
      </c>
      <c r="K6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6" s="23">
        <v>390</v>
      </c>
      <c r="M6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0</v>
      </c>
      <c r="N6" s="27">
        <f ca="1">IF(COUNTA(项目跟踪器!$I6,项目跟踪器!$J6)&lt;&gt;2,"",DAYS360(项目跟踪器!$I6,项目跟踪器!$J6,FALSE))</f>
        <v>36</v>
      </c>
      <c r="O6" s="21"/>
    </row>
    <row r="7" spans="1:15" ht="30" customHeight="1">
      <c r="A7" s="28"/>
      <c r="B7" s="21" t="s">
        <v>22</v>
      </c>
      <c r="C7" s="21" t="s">
        <v>17</v>
      </c>
      <c r="D7" s="21" t="s">
        <v>23</v>
      </c>
      <c r="E7" s="22">
        <f ca="1">TODAY()-100</f>
        <v>43459</v>
      </c>
      <c r="F7" s="22">
        <f ca="1">TODAY()-40</f>
        <v>43519</v>
      </c>
      <c r="G7" s="23">
        <v>500</v>
      </c>
      <c r="H7" s="24">
        <f ca="1">IF(COUNTA(项目跟踪器!$E7,项目跟踪器!$F7)&lt;&gt;2,"",DAYS360(项目跟踪器!$E7,项目跟踪器!$F7,FALSE))</f>
        <v>58</v>
      </c>
      <c r="I7" s="25">
        <f ca="1">TODAY()-100</f>
        <v>43459</v>
      </c>
      <c r="J7" s="22">
        <f ca="1">TODAY()-27</f>
        <v>43532</v>
      </c>
      <c r="K7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7" s="23">
        <v>500</v>
      </c>
      <c r="M7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1</v>
      </c>
      <c r="N7" s="27">
        <f ca="1">IF(COUNTA(项目跟踪器!$I7,项目跟踪器!$J7)&lt;&gt;2,"",DAYS360(项目跟踪器!$I7,项目跟踪器!$J7,FALSE))</f>
        <v>73</v>
      </c>
      <c r="O7" s="21"/>
    </row>
    <row r="8" spans="1:15" ht="30" customHeight="1">
      <c r="A8" s="28"/>
      <c r="B8" s="21" t="s">
        <v>24</v>
      </c>
      <c r="C8" s="21" t="s">
        <v>20</v>
      </c>
      <c r="D8" s="21" t="s">
        <v>25</v>
      </c>
      <c r="E8" s="22">
        <f ca="1">TODAY()-90</f>
        <v>43469</v>
      </c>
      <c r="F8" s="22">
        <f ca="1">TODAY()-80</f>
        <v>43479</v>
      </c>
      <c r="G8" s="23">
        <v>250</v>
      </c>
      <c r="H8" s="24">
        <f ca="1">IF(COUNTA(项目跟踪器!$E8,项目跟踪器!$F8)&lt;&gt;2,"",DAYS360(项目跟踪器!$E8,项目跟踪器!$F8,FALSE))</f>
        <v>10</v>
      </c>
      <c r="I8" s="25">
        <f ca="1">TODAY()-90</f>
        <v>43469</v>
      </c>
      <c r="J8" s="22">
        <f ca="1">TODAY()-71</f>
        <v>43488</v>
      </c>
      <c r="K8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8" s="23">
        <v>276</v>
      </c>
      <c r="M8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1</v>
      </c>
      <c r="N8" s="27">
        <f ca="1">IF(COUNTA(项目跟踪器!$I8,项目跟踪器!$J8)&lt;&gt;2,"",DAYS360(项目跟踪器!$I8,项目跟踪器!$J8,FALSE))</f>
        <v>19</v>
      </c>
      <c r="O8" s="21"/>
    </row>
    <row r="9" spans="1:15" ht="30" customHeight="1">
      <c r="A9" s="28"/>
      <c r="B9" s="21" t="s">
        <v>26</v>
      </c>
      <c r="C9" s="21" t="s">
        <v>27</v>
      </c>
      <c r="D9" s="21" t="s">
        <v>23</v>
      </c>
      <c r="E9" s="22">
        <f ca="1">TODAY()-90</f>
        <v>43469</v>
      </c>
      <c r="F9" s="22">
        <f ca="1">TODAY()-50</f>
        <v>43509</v>
      </c>
      <c r="G9" s="23">
        <v>300</v>
      </c>
      <c r="H9" s="24">
        <f ca="1">IF(COUNTA(项目跟踪器!$E9,项目跟踪器!$F9)&lt;&gt;2,"",DAYS360(项目跟踪器!$E9,项目跟踪器!$F9,FALSE))</f>
        <v>39</v>
      </c>
      <c r="I9" s="25">
        <f ca="1">TODAY()-90</f>
        <v>43469</v>
      </c>
      <c r="J9" s="22">
        <f ca="1">TODAY()-44</f>
        <v>43515</v>
      </c>
      <c r="K9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9" s="23">
        <v>310</v>
      </c>
      <c r="M9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0</v>
      </c>
      <c r="N9" s="27">
        <f ca="1">IF(COUNTA(项目跟踪器!$I9,项目跟踪器!$J9)&lt;&gt;2,"",DAYS360(项目跟踪器!$I9,项目跟踪器!$J9,FALSE))</f>
        <v>45</v>
      </c>
      <c r="O9" s="21"/>
    </row>
    <row r="10" spans="1:15" ht="30" customHeight="1">
      <c r="A10" s="28"/>
      <c r="B10" s="21" t="s">
        <v>28</v>
      </c>
      <c r="C10" s="21" t="s">
        <v>29</v>
      </c>
      <c r="D10" s="21" t="s">
        <v>21</v>
      </c>
      <c r="E10" s="22">
        <f ca="1">TODAY()-60</f>
        <v>43499</v>
      </c>
      <c r="F10" s="22">
        <f ca="1">TODAY()-50</f>
        <v>43509</v>
      </c>
      <c r="G10" s="23">
        <v>500</v>
      </c>
      <c r="H10" s="24">
        <f ca="1">IF(COUNTA(项目跟踪器!$E10,项目跟踪器!$F10)&lt;&gt;2,"",DAYS360(项目跟踪器!$E10,项目跟踪器!$F10,FALSE))</f>
        <v>10</v>
      </c>
      <c r="I10" s="25">
        <f ca="1">TODAY()-60</f>
        <v>43499</v>
      </c>
      <c r="J10" s="22">
        <f ca="1">TODAY()-45</f>
        <v>43514</v>
      </c>
      <c r="K10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10" s="23">
        <v>510</v>
      </c>
      <c r="M10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1</v>
      </c>
      <c r="N10" s="27">
        <f ca="1">IF(COUNTA(项目跟踪器!$I10,项目跟踪器!$J10)&lt;&gt;2,"",DAYS360(项目跟踪器!$I10,项目跟踪器!$J10,FALSE))</f>
        <v>15</v>
      </c>
      <c r="O10" s="21"/>
    </row>
    <row r="11" spans="1:15" ht="30" customHeight="1">
      <c r="A11" s="28"/>
      <c r="B11" s="21" t="s">
        <v>30</v>
      </c>
      <c r="C11" s="21" t="s">
        <v>31</v>
      </c>
      <c r="D11" s="21" t="s">
        <v>18</v>
      </c>
      <c r="E11" s="22">
        <f ca="1">TODAY()-44</f>
        <v>43515</v>
      </c>
      <c r="F11" s="22">
        <f ca="1">TODAY()-20</f>
        <v>43539</v>
      </c>
      <c r="G11" s="23">
        <v>750</v>
      </c>
      <c r="H11" s="24">
        <f ca="1">IF(COUNTA(项目跟踪器!$E11,项目跟踪器!$F11)&lt;&gt;2,"",DAYS360(项目跟踪器!$E11,项目跟踪器!$F11,FALSE))</f>
        <v>26</v>
      </c>
      <c r="I11" s="25">
        <f ca="1">TODAY()-44</f>
        <v>43515</v>
      </c>
      <c r="J11" s="22">
        <f ca="1">TODAY()-15</f>
        <v>43544</v>
      </c>
      <c r="K11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11" s="23">
        <v>790</v>
      </c>
      <c r="M11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0</v>
      </c>
      <c r="N11" s="27">
        <f ca="1">IF(COUNTA(项目跟踪器!$I11,项目跟踪器!$J11)&lt;&gt;2,"",DAYS360(项目跟踪器!$I11,项目跟踪器!$J11,FALSE))</f>
        <v>31</v>
      </c>
      <c r="O11" s="21"/>
    </row>
    <row r="12" spans="1:15" ht="30" customHeight="1">
      <c r="A12" s="28"/>
      <c r="B12" s="21" t="s">
        <v>32</v>
      </c>
      <c r="C12" s="21" t="s">
        <v>20</v>
      </c>
      <c r="D12" s="21" t="s">
        <v>18</v>
      </c>
      <c r="E12" s="22">
        <f ca="1">TODAY()-39</f>
        <v>43520</v>
      </c>
      <c r="F12" s="22">
        <f ca="1">TODAY()</f>
        <v>43559</v>
      </c>
      <c r="G12" s="23">
        <v>450</v>
      </c>
      <c r="H12" s="24">
        <f ca="1">IF(COUNTA(项目跟踪器!$E12,项目跟踪器!$F12)&lt;&gt;2,"",DAYS360(项目跟踪器!$E12,项目跟踪器!$F12,FALSE))</f>
        <v>40</v>
      </c>
      <c r="I12" s="25">
        <f ca="1">TODAY()-45</f>
        <v>43514</v>
      </c>
      <c r="J12" s="22">
        <f ca="1">TODAY()-5</f>
        <v>43554</v>
      </c>
      <c r="K12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12" s="23">
        <v>430</v>
      </c>
      <c r="M12" s="26">
        <f ca="1">IFERROR(IF(项目跟踪器[实际工期（天）]=0,"",IF(ABS((项目跟踪器[[#This Row],[实际工期（天）]]-项目跟踪器[[#This Row],[预计工期(天)]])/项目跟踪器[[#This Row],[预计工期(天)]])&gt;FlagPercent,1,0)),"")</f>
        <v>0</v>
      </c>
      <c r="N12" s="27">
        <f ca="1">IF(COUNTA(项目跟踪器!$I12,项目跟踪器!$J12)&lt;&gt;2,"",DAYS360(项目跟踪器!$I12,项目跟踪器!$J12,FALSE))</f>
        <v>42</v>
      </c>
      <c r="O12" s="21"/>
    </row>
    <row r="13" spans="1:15" ht="30" customHeight="1">
      <c r="A13" s="28"/>
      <c r="B13" s="21" t="s">
        <v>33</v>
      </c>
      <c r="C13" s="21" t="s">
        <v>29</v>
      </c>
      <c r="D13" s="21" t="s">
        <v>18</v>
      </c>
      <c r="E13" s="22">
        <v>42405</v>
      </c>
      <c r="F13" s="22">
        <v>42530</v>
      </c>
      <c r="G13" s="23">
        <v>250</v>
      </c>
      <c r="H13" s="24">
        <f>IF(COUNTA(项目跟踪器!$E13,项目跟踪器!$F13)&lt;&gt;2,"",DAYS360(项目跟踪器!$E13,项目跟踪器!$F13,FALSE))</f>
        <v>124</v>
      </c>
      <c r="I13" s="25">
        <v>42434</v>
      </c>
      <c r="J13" s="22">
        <v>42495</v>
      </c>
      <c r="K13" s="26">
        <f>IFERROR(IF(项目跟踪器[实际工时（小时）]=0,"",IF(ABS((项目跟踪器[[#This Row],[实际工时（小时）]]-项目跟踪器[[#This Row],[预计工时(小时)]])/项目跟踪器[[#This Row],[预计工时(小时)]])&gt;FlagPercent,1,0)),"")</f>
        <v>0</v>
      </c>
      <c r="L13" s="23">
        <v>200</v>
      </c>
      <c r="M13" s="26">
        <f>IFERROR(IF(项目跟踪器[实际工期（天）]=0,"",IF(ABS((项目跟踪器[[#This Row],[实际工期（天）]]-项目跟踪器[[#This Row],[预计工期(天)]])/项目跟踪器[[#This Row],[预计工期(天)]])&gt;FlagPercent,1,0)),"")</f>
        <v>1</v>
      </c>
      <c r="N13" s="27">
        <f>IF(COUNTA(项目跟踪器!$I13,项目跟踪器!$J13)&lt;&gt;2,"",DAYS360(项目跟踪器!$I13,项目跟踪器!$J13,FALSE))</f>
        <v>60</v>
      </c>
      <c r="O13" s="21"/>
    </row>
  </sheetData>
  <phoneticPr fontId="11" type="noConversion"/>
  <conditionalFormatting sqref="L5:L13">
    <cfRule type="expression" dxfId="21" priority="6">
      <formula>(ABS((L5-G5))/G5)&gt;FlagPercent</formula>
    </cfRule>
  </conditionalFormatting>
  <conditionalFormatting sqref="N5:N13">
    <cfRule type="expression" dxfId="20" priority="8">
      <formula>(ABS((N5-H5))/H5)&gt;FlagPercent</formula>
    </cfRule>
  </conditionalFormatting>
  <dataValidations count="18">
    <dataValidation allowBlank="1" showInputMessage="1" prompt="在此项目跟踪器工作表中输入项目。_x000a_在 D2 中设置要标记的超过/不足百分比。 实际工时（小时）和实际工期（天）将在 K 列和 M 列以红色粗体和标记图标突出显示超过/不足的值 " sqref="A1" xr:uid="{00000000-0002-0000-0000-000000000000}"/>
    <dataValidation allowBlank="1" showInputMessage="1" showErrorMessage="1" prompt="可自定义的超过/不足百分比，用于在项目表中突出显示超过或不足此小时数和天数的实际工时" sqref="D2" xr:uid="{00000000-0002-0000-0000-000001000000}"/>
    <dataValidation type="list" allowBlank="1" showInputMessage="1" showErrorMessage="1" error="从列表中选择类别，或从“设置”工作表创建要在此列表中显示的新类别。" sqref="C5:C13" xr:uid="{00000000-0002-0000-0000-000002000000}">
      <formula1>CategoryList</formula1>
    </dataValidation>
    <dataValidation type="list" allowBlank="1" showInputMessage="1" showErrorMessage="1" error="从列表中选择员工，或从“设置”工作表创建要在此列表中显示的新员工。" sqref="D5:D13" xr:uid="{00000000-0002-0000-0000-000003000000}">
      <formula1>EmployeeList</formula1>
    </dataValidation>
    <dataValidation allowBlank="1" showInputMessage="1" showErrorMessage="1" prompt="在此列中输入项目名称" sqref="B4" xr:uid="{00000000-0002-0000-0000-000006000000}"/>
    <dataValidation allowBlank="1" showInputMessage="1" showErrorMessage="1" prompt="在此列中的每个单元格中，从下拉列表中选择类别名称。_x000a_此列表中的选项在“设置”工作表中进行定义。按 Alt+向下箭头浏览列表，然后按 Enter 进行选择" sqref="C4" xr:uid="{00000000-0002-0000-0000-000007000000}"/>
    <dataValidation allowBlank="1" showInputMessage="1" showErrorMessage="1" prompt="在此列中的每个单元格中，从下拉列表中选择员工姓名。_x000a_选项在“设置”工作表中进行定义。按 Alt+向下箭头浏览列表，然后按 Enter 进行选择" sqref="D4" xr:uid="{00000000-0002-0000-0000-000008000000}"/>
    <dataValidation allowBlank="1" showInputMessage="1" showErrorMessage="1" prompt="在此列中输入估计的项目开始日期" sqref="E4" xr:uid="{00000000-0002-0000-0000-000009000000}"/>
    <dataValidation allowBlank="1" showInputMessage="1" showErrorMessage="1" prompt="在此列中输入估计的项目完成日期" sqref="F4" xr:uid="{00000000-0002-0000-0000-00000A000000}"/>
    <dataValidation allowBlank="1" showInputMessage="1" showErrorMessage="1" prompt="以小时为单位输入估计的项目工时" sqref="G4" xr:uid="{00000000-0002-0000-0000-00000B000000}"/>
    <dataValidation allowBlank="1" showInputMessage="1" showErrorMessage="1" prompt="在此列中输入项目的估计工期（天）" sqref="H4" xr:uid="{00000000-0002-0000-0000-00000C000000}"/>
    <dataValidation allowBlank="1" showInputMessage="1" showErrorMessage="1" prompt="在此列中输入项目的实际开始日期" sqref="I4" xr:uid="{00000000-0002-0000-0000-00000D000000}"/>
    <dataValidation allowBlank="1" showInputMessage="1" showErrorMessage="1" prompt="在此列中输入项目的实际完成日期" sqref="J4" xr:uid="{00000000-0002-0000-0000-00000E000000}"/>
    <dataValidation allowBlank="1" showInputMessage="1" showErrorMessage="1" prompt="项目跟踪器表标题 超过/不足实际工时​​（小时）的标记图标。L 列中满足超过/不足条件的值将在此列每个单元格中生成标记图标。空白单元格表示值不满足超过/不足条件" sqref="K4" xr:uid="{00000000-0002-0000-0000-00000F000000}"/>
    <dataValidation allowBlank="1" showInputMessage="1" showErrorMessage="1" prompt="项目跟踪器表标题 超过/不足实际工期（天）的标记图标。N 列中满足超过/不足条件的值将在此列每个单元格中生成标记图标。空白单元格表示值不满足超过/不足条件" sqref="M4" xr:uid="{00000000-0002-0000-0000-000010000000}"/>
    <dataValidation allowBlank="1" showInputMessage="1" showErrorMessage="1" prompt="输入实际项目工时​​_x000a_（小时）。满足超过/不足条件的值以红色粗体突出显示，并在左侧 K 列中生成标记图标" sqref="L4" xr:uid="{00000000-0002-0000-0000-000011000000}"/>
    <dataValidation allowBlank="1" showInputMessage="1" showErrorMessage="1" prompt="输入实际项目工期_x000a_（天）。满足超过/不足条件的值以红色粗体突出显_x000a_示，并在左侧 M 列中生成标记图标" sqref="N4" xr:uid="{00000000-0002-0000-0000-000012000000}"/>
    <dataValidation allowBlank="1" showInputMessage="1" showErrorMessage="1" prompt="在此列中输入项目备注" sqref="O4" xr:uid="{00000000-0002-0000-0000-000013000000}"/>
  </dataValidations>
  <printOptions horizontalCentered="1"/>
  <pageMargins left="0.25" right="0.25" top="0.5" bottom="0.5" header="0.3" footer="0.3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3" id="{981D7EE4-7E94-41DD-989D-38C05876B66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K5:K13</xm:sqref>
        </x14:conditionalFormatting>
        <x14:conditionalFormatting xmlns:xm="http://schemas.microsoft.com/office/excel/2006/main">
          <x14:cfRule type="iconSet" priority="24" id="{136B1933-ABA4-46F0-A1B3-AE0D99AE777F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M5:M13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3"/>
    <pageSetUpPr fitToPage="1"/>
  </sheetPr>
  <dimension ref="B1:C10"/>
  <sheetViews>
    <sheetView showGridLines="0" zoomScaleNormal="100" workbookViewId="0" xr3:uid="{958C4451-9541-5A59-BF78-D2F731DF1C81}">
      <pane ySplit="4" topLeftCell="A5" activePane="bottomLeft" state="frozen"/>
      <selection pane="bottomLeft"/>
    </sheetView>
  </sheetViews>
  <sheetFormatPr defaultRowHeight="30" customHeight="1"/>
  <cols>
    <col min="1" max="1" width="2.625" style="1" customWidth="1"/>
    <col min="2" max="3" width="25.625" style="1" customWidth="1"/>
    <col min="4" max="4" width="2.625" style="1" customWidth="1"/>
    <col min="5" max="16384" width="9" style="1"/>
  </cols>
  <sheetData>
    <row r="1" spans="2:3" ht="65.099999999999994" customHeight="1">
      <c r="B1" s="2" t="s">
        <v>34</v>
      </c>
    </row>
    <row r="2" spans="2:3" ht="20.25" customHeight="1"/>
    <row r="3" spans="2:3" ht="20.25" customHeight="1"/>
    <row r="4" spans="2:3" ht="50.1" customHeight="1">
      <c r="B4" s="4" t="s">
        <v>35</v>
      </c>
      <c r="C4" s="4" t="s">
        <v>36</v>
      </c>
    </row>
    <row r="5" spans="2:3" ht="30" customHeight="1">
      <c r="B5" s="3" t="s">
        <v>17</v>
      </c>
      <c r="C5" s="3" t="s">
        <v>18</v>
      </c>
    </row>
    <row r="6" spans="2:3" ht="30" customHeight="1">
      <c r="B6" s="3" t="s">
        <v>20</v>
      </c>
      <c r="C6" s="3" t="s">
        <v>23</v>
      </c>
    </row>
    <row r="7" spans="2:3" ht="30" customHeight="1">
      <c r="B7" s="3" t="s">
        <v>27</v>
      </c>
      <c r="C7" s="3" t="s">
        <v>25</v>
      </c>
    </row>
    <row r="8" spans="2:3" ht="30" customHeight="1">
      <c r="B8" s="3" t="s">
        <v>29</v>
      </c>
      <c r="C8" s="3" t="s">
        <v>21</v>
      </c>
    </row>
    <row r="9" spans="2:3" ht="30" customHeight="1">
      <c r="B9" s="3" t="s">
        <v>31</v>
      </c>
      <c r="C9" s="3" t="s">
        <v>37</v>
      </c>
    </row>
    <row r="10" spans="2:3" ht="30" customHeight="1">
      <c r="B10" s="3" t="s">
        <v>38</v>
      </c>
      <c r="C10" s="3" t="s">
        <v>39</v>
      </c>
    </row>
  </sheetData>
  <phoneticPr fontId="11" type="noConversion"/>
  <dataValidations count="3">
    <dataValidation allowBlank="1" showInputMessage="1" prompt="“设置”工作表包含项目类别和员工姓名的可自定义列_x000a_表。这些列表用作项目跟踪器工作表中的下拉列表。各列表不需要具有相同的项数 " sqref="A1" xr:uid="{00000000-0002-0000-0100-000000000000}"/>
    <dataValidation allowBlank="1" showInputMessage="1" showErrorMessage="1" prompt="在此列中输入员工姓_x000a_名，它们将用作“项目跟踪器”工作表中“责任_x000a_人”下拉列表中的选项" sqref="C4" xr:uid="{00000000-0002-0000-0100-000001000000}"/>
    <dataValidation allowBlank="1" showInputMessage="1" showErrorMessage="1" prompt="在此列中输入项目类_x000a_别，它们将用作“项目跟踪器”工作表中“类_x000a_别”下拉列表中的选项" sqref="B4" xr:uid="{00000000-0002-0000-0100-000002000000}"/>
  </dataValidations>
  <pageMargins left="0.7" right="0.7" top="0.75" bottom="0.75" header="0.3" footer="0.3"/>
  <pageSetup paperSize="9" fitToHeight="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netnr</cp:lastModifiedBy>
  <cp:revision/>
  <dcterms:created xsi:type="dcterms:W3CDTF">2016-08-03T05:15:41Z</dcterms:created>
  <dcterms:modified xsi:type="dcterms:W3CDTF">2019-04-04T06:47:49Z</dcterms:modified>
  <cp:category/>
  <cp:contentStatus/>
</cp:coreProperties>
</file>