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zauner/LRZ Sync+Share/VHB-LuG_Projektordner/Kurserstellung/Kurs2/04-Spektralmessung/Validierung/Results_CIE_Toolbox/Halogen_2022-10-20/"/>
    </mc:Choice>
  </mc:AlternateContent>
  <xr:revisionPtr revIDLastSave="0" documentId="13_ncr:1_{204FC95D-7198-6741-AD3F-CA3BD2D5E9A5}" xr6:coauthVersionLast="47" xr6:coauthVersionMax="47" xr10:uidLastSave="{00000000-0000-0000-0000-000000000000}"/>
  <bookViews>
    <workbookView xWindow="940" yWindow="760" windowWidth="14660" windowHeight="18880" activeTab="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I23" i="11" s="1"/>
  <c r="K22" i="11"/>
  <c r="P23" i="11"/>
  <c r="W23" i="11"/>
  <c r="L22" i="11"/>
  <c r="O22" i="11"/>
  <c r="R22" i="11"/>
  <c r="N22" i="11"/>
  <c r="Q22" i="11"/>
  <c r="P22" i="11"/>
  <c r="X22" i="11"/>
  <c r="U22" i="11"/>
  <c r="W22" i="11"/>
  <c r="V22" i="11"/>
  <c r="T22" i="11"/>
  <c r="H24" i="11"/>
  <c r="J24" i="11" s="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281" i="11"/>
  <c r="Z294" i="11"/>
  <c r="AB294" i="11"/>
  <c r="AB336" i="11"/>
  <c r="AA53" i="11"/>
  <c r="AA343" i="11"/>
  <c r="AD224" i="11"/>
  <c r="AC300" i="11"/>
  <c r="Z94" i="11"/>
  <c r="AC94" i="11"/>
  <c r="AA94" i="11"/>
  <c r="AB94" i="11"/>
  <c r="AB80" i="11"/>
  <c r="BC21" i="11"/>
  <c r="BD21" i="11"/>
  <c r="BB21" i="11"/>
  <c r="BA21" i="11"/>
  <c r="AZ21" i="11"/>
  <c r="AD60" i="11" l="1"/>
  <c r="AD52" i="11"/>
  <c r="AB60" i="11"/>
  <c r="AB207"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<sst xmlns="http://schemas.openxmlformats.org/spreadsheetml/2006/main" count="975" uniqueCount="472">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</sst>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6" fillId="7" borderId="0" xfId="0" applyFont="1" applyFill="1" applyAlignment="1" applyProtection="1">
      <alignment horizontal="center"/>
      <protection hidden="1"/>
    </xf>
    <xf numFmtId="0" fontId="8"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15"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cellXfs>
  <cellStyles count="1">
    <cellStyle name="Standard"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8.1934295540552594E-5</c:v>
                </c:pt>
                <c:pt idx="1">
                  <c:v>8.7061652343723906E-5</c:v>
                </c:pt>
                <c:pt idx="2">
                  <c:v>9.1606740231180405E-5</c:v>
                </c:pt>
                <c:pt idx="3">
                  <c:v>9.5201073458964306E-5</c:v>
                </c:pt>
                <c:pt idx="4">
                  <c:v>9.7715237910450396E-5</c:v>
                </c:pt>
                <c:pt idx="5">
                  <c:v>1.00210202280128E-4</c:v>
                </c:pt>
                <c:pt idx="6">
                  <c:v>1.0101696189148399E-4</c:v>
                </c:pt>
                <c:pt idx="7">
                  <c:v>1.0184735151656599E-4</c:v>
                </c:pt>
                <c:pt idx="8">
                  <c:v>1.04645510221573E-4</c:v>
                </c:pt>
                <c:pt idx="9">
                  <c:v>1.0910266729959199E-4</c:v>
                </c:pt>
                <c:pt idx="10">
                  <c:v>1.13352385580711E-4</c:v>
                </c:pt>
                <c:pt idx="11">
                  <c:v>1.16988936727507E-4</c:v>
                </c:pt>
                <c:pt idx="12">
                  <c:v>1.2061647218371599E-4</c:v>
                </c:pt>
                <c:pt idx="13">
                  <c:v>1.2648668849989E-4</c:v>
                </c:pt>
                <c:pt idx="14">
                  <c:v>1.33800528358362E-4</c:v>
                </c:pt>
                <c:pt idx="15">
                  <c:v>1.3988511776185099E-4</c:v>
                </c:pt>
                <c:pt idx="16">
                  <c:v>1.3941374184036801E-4</c:v>
                </c:pt>
                <c:pt idx="17">
                  <c:v>1.3901415752912299E-4</c:v>
                </c:pt>
                <c:pt idx="18">
                  <c:v>1.43934721103363E-4</c:v>
                </c:pt>
                <c:pt idx="19">
                  <c:v>1.5091531432454599E-4</c:v>
                </c:pt>
                <c:pt idx="20">
                  <c:v>1.5736865660356499E-4</c:v>
                </c:pt>
                <c:pt idx="21">
                  <c:v>1.63016485885236E-4</c:v>
                </c:pt>
                <c:pt idx="22">
                  <c:v>1.6870527534143E-4</c:v>
                </c:pt>
                <c:pt idx="23">
                  <c:v>1.7247461314096101E-4</c:v>
                </c:pt>
                <c:pt idx="24">
                  <c:v>1.7581364649835399E-4</c:v>
                </c:pt>
                <c:pt idx="25">
                  <c:v>1.7884814986255301E-4</c:v>
                </c:pt>
                <c:pt idx="26">
                  <c:v>1.8140637989309799E-4</c:v>
                </c:pt>
                <c:pt idx="27">
                  <c:v>1.83960936864515E-4</c:v>
                </c:pt>
                <c:pt idx="28">
                  <c:v>1.8658327847257501E-4</c:v>
                </c:pt>
                <c:pt idx="29">
                  <c:v>1.89207067043321E-4</c:v>
                </c:pt>
                <c:pt idx="30">
                  <c:v>1.9650888598100901E-4</c:v>
                </c:pt>
                <c:pt idx="31">
                  <c:v>2.08433862008357E-4</c:v>
                </c:pt>
                <c:pt idx="32">
                  <c:v>2.19080836068652E-4</c:v>
                </c:pt>
                <c:pt idx="33">
                  <c:v>2.16765807074338E-4</c:v>
                </c:pt>
                <c:pt idx="34">
                  <c:v>2.14556740270639E-4</c:v>
                </c:pt>
                <c:pt idx="35">
                  <c:v>2.15903194703266E-4</c:v>
                </c:pt>
                <c:pt idx="36">
                  <c:v>2.18971423428553E-4</c:v>
                </c:pt>
                <c:pt idx="37">
                  <c:v>2.23483387000961E-4</c:v>
                </c:pt>
                <c:pt idx="38">
                  <c:v>2.3218219276049799E-4</c:v>
                </c:pt>
                <c:pt idx="39">
                  <c:v>2.4075489015662501E-4</c:v>
                </c:pt>
                <c:pt idx="40">
                  <c:v>2.4513818535471503E-4</c:v>
                </c:pt>
                <c:pt idx="41">
                  <c:v>2.4897230256069202E-4</c:v>
                </c:pt>
                <c:pt idx="42">
                  <c:v>2.5331998021571898E-4</c:v>
                </c:pt>
                <c:pt idx="43">
                  <c:v>2.5833170243923698E-4</c:v>
                </c:pt>
                <c:pt idx="44">
                  <c:v>2.6326083648477698E-4</c:v>
                </c:pt>
                <c:pt idx="45">
                  <c:v>2.6647598757520202E-4</c:v>
                </c:pt>
                <c:pt idx="46">
                  <c:v>2.6971707268917103E-4</c:v>
                </c:pt>
                <c:pt idx="47">
                  <c:v>2.7299232838351499E-4</c:v>
                </c:pt>
                <c:pt idx="48">
                  <c:v>2.7630798772827297E-4</c:v>
                </c:pt>
                <c:pt idx="49">
                  <c:v>2.8074604489882301E-4</c:v>
                </c:pt>
                <c:pt idx="50">
                  <c:v>2.8929236305211899E-4</c:v>
                </c:pt>
                <c:pt idx="51">
                  <c:v>2.9794386426227498E-4</c:v>
                </c:pt>
                <c:pt idx="52">
                  <c:v>3.0208996888452498E-4</c:v>
                </c:pt>
                <c:pt idx="53">
                  <c:v>3.0523677881419701E-4</c:v>
                </c:pt>
                <c:pt idx="54">
                  <c:v>3.1004648278565099E-4</c:v>
                </c:pt>
                <c:pt idx="55">
                  <c:v>3.1706881531511202E-4</c:v>
                </c:pt>
                <c:pt idx="56">
                  <c:v>3.23842938091348E-4</c:v>
                </c:pt>
                <c:pt idx="57">
                  <c:v>3.2508843905035398E-4</c:v>
                </c:pt>
                <c:pt idx="58">
                  <c:v>3.2644535613625701E-4</c:v>
                </c:pt>
                <c:pt idx="59">
                  <c:v>3.3165241832251502E-4</c:v>
                </c:pt>
                <c:pt idx="60">
                  <c:v>3.3890236921311698E-4</c:v>
                </c:pt>
                <c:pt idx="61">
                  <c:v>3.45793139442886E-4</c:v>
                </c:pt>
                <c:pt idx="62">
                  <c:v>3.5119632072563899E-4</c:v>
                </c:pt>
                <c:pt idx="63">
                  <c:v>3.56594381986576E-4</c:v>
                </c:pt>
                <c:pt idx="64">
                  <c:v>3.6136924754872197E-4</c:v>
                </c:pt>
                <c:pt idx="65">
                  <c:v>3.6605573708214099E-4</c:v>
                </c:pt>
                <c:pt idx="66">
                  <c:v>3.7248281142315001E-4</c:v>
                </c:pt>
                <c:pt idx="67">
                  <c:v>3.8061874869745998E-4</c:v>
                </c:pt>
                <c:pt idx="68">
                  <c:v>3.8800148624079601E-4</c:v>
                </c:pt>
                <c:pt idx="69">
                  <c:v>3.9056984501014899E-4</c:v>
                </c:pt>
                <c:pt idx="70">
                  <c:v>3.9314499337365E-4</c:v>
                </c:pt>
                <c:pt idx="71">
                  <c:v>4.0068355766788901E-4</c:v>
                </c:pt>
                <c:pt idx="72">
                  <c:v>4.0980465392237398E-4</c:v>
                </c:pt>
                <c:pt idx="73">
                  <c:v>4.1719128713448201E-4</c:v>
                </c:pt>
                <c:pt idx="74">
                  <c:v>4.2179507718510101E-4</c:v>
                </c:pt>
                <c:pt idx="75">
                  <c:v>4.26491472847684E-4</c:v>
                </c:pt>
                <c:pt idx="76">
                  <c:v>4.3406031205352798E-4</c:v>
                </c:pt>
                <c:pt idx="77">
                  <c:v>4.4161178770712702E-4</c:v>
                </c:pt>
                <c:pt idx="78">
                  <c:v>4.4999426516232997E-4</c:v>
                </c:pt>
                <c:pt idx="79">
                  <c:v>4.5877109560214102E-4</c:v>
                </c:pt>
                <c:pt idx="80">
                  <c:v>4.6542456395124902E-4</c:v>
                </c:pt>
                <c:pt idx="81">
                  <c:v>4.6772022590652198E-4</c:v>
                </c:pt>
                <c:pt idx="82">
                  <c:v>4.7001855917752497E-4</c:v>
                </c:pt>
                <c:pt idx="83">
                  <c:v>4.76291253730318E-4</c:v>
                </c:pt>
                <c:pt idx="84">
                  <c:v>4.8270597323607798E-4</c:v>
                </c:pt>
                <c:pt idx="85">
                  <c:v>4.9031733088395304E-4</c:v>
                </c:pt>
                <c:pt idx="86">
                  <c:v>4.98675098668656E-4</c:v>
                </c:pt>
                <c:pt idx="87">
                  <c:v>5.0655225223164395E-4</c:v>
                </c:pt>
                <c:pt idx="88">
                  <c:v>5.13185129188668E-4</c:v>
                </c:pt>
                <c:pt idx="89">
                  <c:v>5.1980375912846701E-4</c:v>
                </c:pt>
                <c:pt idx="90">
                  <c:v>5.2667738841563703E-4</c:v>
                </c:pt>
                <c:pt idx="91">
                  <c:v>5.3375036463914098E-4</c:v>
                </c:pt>
                <c:pt idx="92">
                  <c:v>5.4171366813441399E-4</c:v>
                </c:pt>
                <c:pt idx="93">
                  <c:v>5.5026633066256796E-4</c:v>
                </c:pt>
                <c:pt idx="94">
                  <c:v>5.5787824483455404E-4</c:v>
                </c:pt>
                <c:pt idx="95">
                  <c:v>5.6293482290136799E-4</c:v>
                </c:pt>
                <c:pt idx="96">
                  <c:v>5.6800253145038995E-4</c:v>
                </c:pt>
                <c:pt idx="97">
                  <c:v>5.7575591405123201E-4</c:v>
                </c:pt>
                <c:pt idx="98">
                  <c:v>5.8360646576174403E-4</c:v>
                </c:pt>
                <c:pt idx="99">
                  <c:v>5.9079519900020496E-4</c:v>
                </c:pt>
                <c:pt idx="100">
                  <c:v>5.9755897042798795E-4</c:v>
                </c:pt>
                <c:pt idx="101">
                  <c:v>6.0523677705464198E-4</c:v>
                </c:pt>
                <c:pt idx="102">
                  <c:v>6.1484360755265696E-4</c:v>
                </c:pt>
                <c:pt idx="103">
                  <c:v>6.2439144649497301E-4</c:v>
                </c:pt>
                <c:pt idx="104">
                  <c:v>6.3318230134236505E-4</c:v>
                </c:pt>
                <c:pt idx="105">
                  <c:v>6.4190303415184995E-4</c:v>
                </c:pt>
                <c:pt idx="106">
                  <c:v>6.4802680285270902E-4</c:v>
                </c:pt>
                <c:pt idx="107">
                  <c:v>6.5282971723001698E-4</c:v>
                </c:pt>
                <c:pt idx="108">
                  <c:v>6.5838304871774795E-4</c:v>
                </c:pt>
                <c:pt idx="109">
                  <c:v>6.6528717552616595E-4</c:v>
                </c:pt>
                <c:pt idx="110">
                  <c:v>6.7216915267499105E-4</c:v>
                </c:pt>
                <c:pt idx="111">
                  <c:v>6.8025722887580901E-4</c:v>
                </c:pt>
                <c:pt idx="112">
                  <c:v>6.8827273433263504E-4</c:v>
                </c:pt>
                <c:pt idx="113">
                  <c:v>6.9735598694761498E-4</c:v>
                </c:pt>
                <c:pt idx="114">
                  <c:v>7.0680387415970804E-4</c:v>
                </c:pt>
                <c:pt idx="115">
                  <c:v>7.1584160310245995E-4</c:v>
                </c:pt>
                <c:pt idx="116">
                  <c:v>7.2435196979822602E-4</c:v>
                </c:pt>
                <c:pt idx="117">
                  <c:v>7.3299634749976895E-4</c:v>
                </c:pt>
                <c:pt idx="118">
                  <c:v>7.4292217761784797E-4</c:v>
                </c:pt>
                <c:pt idx="119">
                  <c:v>7.5278244919572501E-4</c:v>
                </c:pt>
                <c:pt idx="120">
                  <c:v>7.6104816789257295E-4</c:v>
                </c:pt>
                <c:pt idx="121">
                  <c:v>7.6913858149465402E-4</c:v>
                </c:pt>
                <c:pt idx="122">
                  <c:v>7.76052503127415E-4</c:v>
                </c:pt>
                <c:pt idx="123">
                  <c:v>7.8198927972718897E-4</c:v>
                </c:pt>
                <c:pt idx="124">
                  <c:v>7.8863473412910795E-4</c:v>
                </c:pt>
                <c:pt idx="125">
                  <c:v>7.9734856603962503E-4</c:v>
                </c:pt>
                <c:pt idx="126">
                  <c:v>8.0608020672167302E-4</c:v>
                </c:pt>
                <c:pt idx="127">
                  <c:v>8.1599167851770498E-4</c:v>
                </c:pt>
                <c:pt idx="128">
                  <c:v>8.2594411048825896E-4</c:v>
                </c:pt>
                <c:pt idx="129">
                  <c:v>8.35957092282022E-4</c:v>
                </c:pt>
                <c:pt idx="130">
                  <c:v>8.4600980989726503E-4</c:v>
                </c:pt>
                <c:pt idx="131">
                  <c:v>8.5556232364210805E-4</c:v>
                </c:pt>
                <c:pt idx="132">
                  <c:v>8.6427882686835504E-4</c:v>
                </c:pt>
                <c:pt idx="133">
                  <c:v>8.7297529522662798E-4</c:v>
                </c:pt>
                <c:pt idx="134">
                  <c:v>8.8147631231734003E-4</c:v>
                </c:pt>
                <c:pt idx="135">
                  <c:v>8.8998512074559704E-4</c:v>
                </c:pt>
                <c:pt idx="136">
                  <c:v>8.9994378578618704E-4</c:v>
                </c:pt>
                <c:pt idx="137">
                  <c:v>9.1014843448356095E-4</c:v>
                </c:pt>
                <c:pt idx="138">
                  <c:v>9.1947388639137401E-4</c:v>
                </c:pt>
                <c:pt idx="139">
                  <c:v>9.2824492898043701E-4</c:v>
                </c:pt>
                <c:pt idx="140">
                  <c:v>9.3770728581940002E-4</c:v>
                </c:pt>
                <c:pt idx="141">
                  <c:v>9.4855894944748901E-4</c:v>
                </c:pt>
                <c:pt idx="142">
                  <c:v>9.5912901187573095E-4</c:v>
                </c:pt>
                <c:pt idx="143">
                  <c:v>9.6658454277270302E-4</c:v>
                </c:pt>
                <c:pt idx="144">
                  <c:v>9.7404430325291396E-4</c:v>
                </c:pt>
                <c:pt idx="145">
                  <c:v>9.8499335860031804E-4</c:v>
                </c:pt>
                <c:pt idx="146">
                  <c:v>9.9665131435951008E-4</c:v>
                </c:pt>
                <c:pt idx="147">
                  <c:v>1.0063641070481399E-3</c:v>
                </c:pt>
                <c:pt idx="148">
                  <c:v>1.01469694255269E-3</c:v>
                </c:pt>
                <c:pt idx="149">
                  <c:v>1.0236500798306699E-3</c:v>
                </c:pt>
                <c:pt idx="150">
                  <c:v>1.0337922865228601E-3</c:v>
                </c:pt>
                <c:pt idx="151">
                  <c:v>1.04391579400494E-3</c:v>
                </c:pt>
                <c:pt idx="152">
                  <c:v>1.05273135852283E-3</c:v>
                </c:pt>
                <c:pt idx="153">
                  <c:v>1.06155415785416E-3</c:v>
                </c:pt>
                <c:pt idx="154">
                  <c:v>1.0724631434656201E-3</c:v>
                </c:pt>
                <c:pt idx="155">
                  <c:v>1.08374867329015E-3</c:v>
                </c:pt>
                <c:pt idx="156">
                  <c:v>1.09503409180986E-3</c:v>
                </c:pt>
                <c:pt idx="157">
                  <c:v>1.10631839728135E-3</c:v>
                </c:pt>
                <c:pt idx="158">
                  <c:v>1.1174291785352301E-3</c:v>
                </c:pt>
                <c:pt idx="159">
                  <c:v>1.12827360734988E-3</c:v>
                </c:pt>
                <c:pt idx="160">
                  <c:v>1.1391069056823301E-3</c:v>
                </c:pt>
                <c:pt idx="161">
                  <c:v>1.1497242726599499E-3</c:v>
                </c:pt>
                <c:pt idx="162">
                  <c:v>1.1603605614573301E-3</c:v>
                </c:pt>
                <c:pt idx="163">
                  <c:v>1.16812741194164E-3</c:v>
                </c:pt>
                <c:pt idx="164">
                  <c:v>1.17569057460156E-3</c:v>
                </c:pt>
                <c:pt idx="165">
                  <c:v>1.18662516032209E-3</c:v>
                </c:pt>
                <c:pt idx="166">
                  <c:v>1.1989310214505799E-3</c:v>
                </c:pt>
                <c:pt idx="167">
                  <c:v>1.2100492601275299E-3</c:v>
                </c:pt>
                <c:pt idx="168">
                  <c:v>1.2199297891830299E-3</c:v>
                </c:pt>
                <c:pt idx="169">
                  <c:v>1.23035014662558E-3</c:v>
                </c:pt>
                <c:pt idx="170">
                  <c:v>1.2421885275013601E-3</c:v>
                </c:pt>
                <c:pt idx="171">
                  <c:v>1.25394676890524E-3</c:v>
                </c:pt>
                <c:pt idx="172">
                  <c:v>1.2647867455270101E-3</c:v>
                </c:pt>
                <c:pt idx="173">
                  <c:v>1.2755966698468201E-3</c:v>
                </c:pt>
                <c:pt idx="174">
                  <c:v>1.2886683081511699E-3</c:v>
                </c:pt>
                <c:pt idx="175">
                  <c:v>1.30202266070359E-3</c:v>
                </c:pt>
                <c:pt idx="176">
                  <c:v>1.3108391156600599E-3</c:v>
                </c:pt>
                <c:pt idx="177">
                  <c:v>1.3173571260406999E-3</c:v>
                </c:pt>
                <c:pt idx="178">
                  <c:v>1.32661434809258E-3</c:v>
                </c:pt>
                <c:pt idx="179">
                  <c:v>1.3389892182107501E-3</c:v>
                </c:pt>
                <c:pt idx="180">
                  <c:v>1.3507864163023601E-3</c:v>
                </c:pt>
                <c:pt idx="181">
                  <c:v>1.3609585639916899E-3</c:v>
                </c:pt>
                <c:pt idx="182">
                  <c:v>1.37119192933316E-3</c:v>
                </c:pt>
                <c:pt idx="183">
                  <c:v>1.38299357961765E-3</c:v>
                </c:pt>
                <c:pt idx="184">
                  <c:v>1.3947551601661899E-3</c:v>
                </c:pt>
                <c:pt idx="185">
                  <c:v>1.4050708910759899E-3</c:v>
                </c:pt>
                <c:pt idx="186">
                  <c:v>1.41517402977564E-3</c:v>
                </c:pt>
                <c:pt idx="187">
                  <c:v>1.42721164628292E-3</c:v>
                </c:pt>
                <c:pt idx="188">
                  <c:v>1.4400751445699999E-3</c:v>
                </c:pt>
                <c:pt idx="189">
                  <c:v>1.4498699689124901E-3</c:v>
                </c:pt>
                <c:pt idx="190">
                  <c:v>1.4568098245688001E-3</c:v>
                </c:pt>
                <c:pt idx="191">
                  <c:v>1.4651409905010199E-3</c:v>
                </c:pt>
                <c:pt idx="192">
                  <c:v>1.47612677643971E-3</c:v>
                </c:pt>
                <c:pt idx="193">
                  <c:v>1.4873407372636501E-3</c:v>
                </c:pt>
                <c:pt idx="194">
                  <c:v>1.4997835033232899E-3</c:v>
                </c:pt>
                <c:pt idx="195">
                  <c:v>1.5122073475631701E-3</c:v>
                </c:pt>
                <c:pt idx="196">
                  <c:v>1.5224763304477001E-3</c:v>
                </c:pt>
                <c:pt idx="197">
                  <c:v>1.5327186001749401E-3</c:v>
                </c:pt>
                <c:pt idx="198">
                  <c:v>1.5457490556951201E-3</c:v>
                </c:pt>
                <c:pt idx="199">
                  <c:v>1.5594384357619799E-3</c:v>
                </c:pt>
                <c:pt idx="200">
                  <c:v>1.56942136525379E-3</c:v>
                </c:pt>
                <c:pt idx="201">
                  <c:v>1.5773974688036E-3</c:v>
                </c:pt>
                <c:pt idx="202">
                  <c:v>1.5875551468660599E-3</c:v>
                </c:pt>
                <c:pt idx="203">
                  <c:v>1.5998910602965E-3</c:v>
                </c:pt>
                <c:pt idx="204">
                  <c:v>1.6115880840482399E-3</c:v>
                </c:pt>
                <c:pt idx="205">
                  <c:v>1.62204517208208E-3</c:v>
                </c:pt>
                <c:pt idx="206">
                  <c:v>1.63267478259013E-3</c:v>
                </c:pt>
                <c:pt idx="207">
                  <c:v>1.6438742737872E-3</c:v>
                </c:pt>
                <c:pt idx="208">
                  <c:v>1.6550303561036601E-3</c:v>
                </c:pt>
                <c:pt idx="209">
                  <c:v>1.66529599984353E-3</c:v>
                </c:pt>
                <c:pt idx="210">
                  <c:v>1.67556832187272E-3</c:v>
                </c:pt>
                <c:pt idx="211">
                  <c:v>1.6878697308083199E-3</c:v>
                </c:pt>
                <c:pt idx="212">
                  <c:v>1.7004660975224199E-3</c:v>
                </c:pt>
                <c:pt idx="213">
                  <c:v>1.7141031643229099E-3</c:v>
                </c:pt>
                <c:pt idx="214">
                  <c:v>1.72809306740937E-3</c:v>
                </c:pt>
                <c:pt idx="215">
                  <c:v>1.73816170161417E-3</c:v>
                </c:pt>
                <c:pt idx="216">
                  <c:v>1.7457794036369E-3</c:v>
                </c:pt>
                <c:pt idx="217">
                  <c:v>1.7564357273022501E-3</c:v>
                </c:pt>
                <c:pt idx="218">
                  <c:v>1.7703566213990299E-3</c:v>
                </c:pt>
                <c:pt idx="219">
                  <c:v>1.7833113896402E-3</c:v>
                </c:pt>
                <c:pt idx="220">
                  <c:v>1.7943884455329899E-3</c:v>
                </c:pt>
                <c:pt idx="221">
                  <c:v>1.80524623092629E-3</c:v>
                </c:pt>
                <c:pt idx="222">
                  <c:v>1.81608843364451E-3</c:v>
                </c:pt>
                <c:pt idx="223">
                  <c:v>1.82704861947412E-3</c:v>
                </c:pt>
                <c:pt idx="224">
                  <c:v>1.83845625068847E-3</c:v>
                </c:pt>
                <c:pt idx="225">
                  <c:v>1.8499217604102901E-3</c:v>
                </c:pt>
                <c:pt idx="226">
                  <c:v>1.8618413938061801E-3</c:v>
                </c:pt>
                <c:pt idx="227">
                  <c:v>1.87378774035937E-3</c:v>
                </c:pt>
                <c:pt idx="228">
                  <c:v>1.8851263625840301E-3</c:v>
                </c:pt>
                <c:pt idx="229">
                  <c:v>1.8964104454458699E-3</c:v>
                </c:pt>
                <c:pt idx="230">
                  <c:v>1.9061173389789299E-3</c:v>
                </c:pt>
                <c:pt idx="231">
                  <c:v>1.9152087168459199E-3</c:v>
                </c:pt>
                <c:pt idx="232">
                  <c:v>1.92563797867424E-3</c:v>
                </c:pt>
                <c:pt idx="233">
                  <c:v>1.93681966109978E-3</c:v>
                </c:pt>
                <c:pt idx="234">
                  <c:v>1.94934813187241E-3</c:v>
                </c:pt>
                <c:pt idx="235">
                  <c:v>1.9630197031677401E-3</c:v>
                </c:pt>
                <c:pt idx="236">
                  <c:v>1.9744818737449099E-3</c:v>
                </c:pt>
                <c:pt idx="237">
                  <c:v>1.9831514063362401E-3</c:v>
                </c:pt>
                <c:pt idx="238">
                  <c:v>1.9934771546800301E-3</c:v>
                </c:pt>
                <c:pt idx="239">
                  <c:v>2.0069172119454399E-3</c:v>
                </c:pt>
                <c:pt idx="240">
                  <c:v>2.0203895476092601E-3</c:v>
                </c:pt>
                <c:pt idx="241">
                  <c:v>2.0336248040020602E-3</c:v>
                </c:pt>
                <c:pt idx="242">
                  <c:v>2.0467865992122901E-3</c:v>
                </c:pt>
                <c:pt idx="243">
                  <c:v>2.0592961481651702E-3</c:v>
                </c:pt>
                <c:pt idx="244">
                  <c:v>2.0715318872557499E-3</c:v>
                </c:pt>
                <c:pt idx="245">
                  <c:v>2.0797562005587899E-3</c:v>
                </c:pt>
                <c:pt idx="246">
                  <c:v>2.08798162691004E-3</c:v>
                </c:pt>
                <c:pt idx="247">
                  <c:v>2.1001828615057798E-3</c:v>
                </c:pt>
                <c:pt idx="248">
                  <c:v>2.1124508789947599E-3</c:v>
                </c:pt>
                <c:pt idx="249">
                  <c:v>2.1244272778499001E-3</c:v>
                </c:pt>
                <c:pt idx="250">
                  <c:v>2.1364092419461499E-3</c:v>
                </c:pt>
                <c:pt idx="251">
                  <c:v>2.1483322144866999E-3</c:v>
                </c:pt>
                <c:pt idx="252">
                  <c:v>2.1603175177276101E-3</c:v>
                </c:pt>
                <c:pt idx="253">
                  <c:v>2.17003220259822E-3</c:v>
                </c:pt>
                <c:pt idx="254">
                  <c:v>2.1790968673079101E-3</c:v>
                </c:pt>
                <c:pt idx="255">
                  <c:v>2.19215848817828E-3</c:v>
                </c:pt>
                <c:pt idx="256">
                  <c:v>2.2068752117528801E-3</c:v>
                </c:pt>
                <c:pt idx="257">
                  <c:v>2.21807581599817E-3</c:v>
                </c:pt>
                <c:pt idx="258">
                  <c:v>2.22729519441055E-3</c:v>
                </c:pt>
                <c:pt idx="259">
                  <c:v>2.2395966033461499E-3</c:v>
                </c:pt>
                <c:pt idx="260">
                  <c:v>2.2541430305429802E-3</c:v>
                </c:pt>
                <c:pt idx="261">
                  <c:v>2.2656497230489699E-3</c:v>
                </c:pt>
                <c:pt idx="262">
                  <c:v>2.27447396934298E-3</c:v>
                </c:pt>
                <c:pt idx="263">
                  <c:v>2.28491213555707E-3</c:v>
                </c:pt>
                <c:pt idx="264">
                  <c:v>2.29719796181758E-3</c:v>
                </c:pt>
                <c:pt idx="265">
                  <c:v>2.3084252792201698E-3</c:v>
                </c:pt>
                <c:pt idx="266">
                  <c:v>2.3181633381034101E-3</c:v>
                </c:pt>
                <c:pt idx="267">
                  <c:v>2.3294574383992401E-3</c:v>
                </c:pt>
                <c:pt idx="268">
                  <c:v>2.3433538454351601E-3</c:v>
                </c:pt>
                <c:pt idx="269">
                  <c:v>2.3558656204844802E-3</c:v>
                </c:pt>
                <c:pt idx="270">
                  <c:v>2.3655424617155798E-3</c:v>
                </c:pt>
                <c:pt idx="271">
                  <c:v>2.37616539393431E-3</c:v>
                </c:pt>
                <c:pt idx="272">
                  <c:v>2.3902443408784298E-3</c:v>
                </c:pt>
                <c:pt idx="273">
                  <c:v>2.4025980630804E-3</c:v>
                </c:pt>
                <c:pt idx="274">
                  <c:v>2.4100198686162898E-3</c:v>
                </c:pt>
                <c:pt idx="275">
                  <c:v>2.4187506188597602E-3</c:v>
                </c:pt>
                <c:pt idx="276">
                  <c:v>2.4319179793110901E-3</c:v>
                </c:pt>
                <c:pt idx="277">
                  <c:v>2.4447859297910498E-3</c:v>
                </c:pt>
                <c:pt idx="278">
                  <c:v>2.4564317533246399E-3</c:v>
                </c:pt>
                <c:pt idx="279">
                  <c:v>2.4671303728223699E-3</c:v>
                </c:pt>
                <c:pt idx="280">
                  <c:v>2.4734246605106502E-3</c:v>
                </c:pt>
                <c:pt idx="281">
                  <c:v>2.4812582938882098E-3</c:v>
                </c:pt>
                <c:pt idx="282">
                  <c:v>2.4978371471361099E-3</c:v>
                </c:pt>
                <c:pt idx="283">
                  <c:v>2.5136791624618799E-3</c:v>
                </c:pt>
                <c:pt idx="284">
                  <c:v>2.5250010889632298E-3</c:v>
                </c:pt>
                <c:pt idx="285">
                  <c:v>2.5358154654759198E-3</c:v>
                </c:pt>
                <c:pt idx="286">
                  <c:v>2.5432740016030899E-3</c:v>
                </c:pt>
                <c:pt idx="287">
                  <c:v>2.5516585938499098E-3</c:v>
                </c:pt>
                <c:pt idx="288">
                  <c:v>2.5666992144567501E-3</c:v>
                </c:pt>
                <c:pt idx="289">
                  <c:v>2.5812144763034E-3</c:v>
                </c:pt>
                <c:pt idx="290">
                  <c:v>2.5914845722361502E-3</c:v>
                </c:pt>
                <c:pt idx="291">
                  <c:v>2.60174798987958E-3</c:v>
                </c:pt>
                <c:pt idx="292">
                  <c:v>2.6149153503309199E-3</c:v>
                </c:pt>
                <c:pt idx="293">
                  <c:v>2.6273514381012302E-3</c:v>
                </c:pt>
                <c:pt idx="294">
                  <c:v>2.63368579552545E-3</c:v>
                </c:pt>
                <c:pt idx="295">
                  <c:v>2.6406356686157401E-3</c:v>
                </c:pt>
                <c:pt idx="296">
                  <c:v>2.65211008272333E-3</c:v>
                </c:pt>
                <c:pt idx="297">
                  <c:v>2.66364348838662E-3</c:v>
                </c:pt>
                <c:pt idx="298">
                  <c:v>2.6750255194918902E-3</c:v>
                </c:pt>
                <c:pt idx="299">
                  <c:v>2.68624727165338E-3</c:v>
                </c:pt>
                <c:pt idx="300">
                  <c:v>2.6963492973047999E-3</c:v>
                </c:pt>
                <c:pt idx="301">
                  <c:v>2.7065514972960899E-3</c:v>
                </c:pt>
                <c:pt idx="302">
                  <c:v>2.7188740541478798E-3</c:v>
                </c:pt>
                <c:pt idx="303">
                  <c:v>2.7301837371188102E-3</c:v>
                </c:pt>
                <c:pt idx="304">
                  <c:v>2.7370412272067798E-3</c:v>
                </c:pt>
                <c:pt idx="305">
                  <c:v>2.7462539273298298E-3</c:v>
                </c:pt>
                <c:pt idx="306">
                  <c:v>2.7640938642118202E-3</c:v>
                </c:pt>
                <c:pt idx="307">
                  <c:v>2.77949511244218E-3</c:v>
                </c:pt>
                <c:pt idx="308">
                  <c:v>2.7869569877140101E-3</c:v>
                </c:pt>
                <c:pt idx="309">
                  <c:v>2.7955007458563999E-3</c:v>
                </c:pt>
                <c:pt idx="310">
                  <c:v>2.8069161684082899E-3</c:v>
                </c:pt>
                <c:pt idx="311">
                  <c:v>2.81868776639082E-3</c:v>
                </c:pt>
                <c:pt idx="312">
                  <c:v>2.8317360306825399E-3</c:v>
                </c:pt>
                <c:pt idx="313">
                  <c:v>2.8433462366730601E-3</c:v>
                </c:pt>
                <c:pt idx="314">
                  <c:v>2.8522439441496399E-3</c:v>
                </c:pt>
                <c:pt idx="315">
                  <c:v>2.8605138924297298E-3</c:v>
                </c:pt>
                <c:pt idx="316">
                  <c:v>2.8677999060826801E-3</c:v>
                </c:pt>
                <c:pt idx="317">
                  <c:v>2.87705267594168E-3</c:v>
                </c:pt>
                <c:pt idx="318">
                  <c:v>2.8887908824775902E-3</c:v>
                </c:pt>
                <c:pt idx="319">
                  <c:v>2.8991255352071401E-3</c:v>
                </c:pt>
                <c:pt idx="320">
                  <c:v>2.9079776077066801E-3</c:v>
                </c:pt>
                <c:pt idx="321">
                  <c:v>2.9205906701440798E-3</c:v>
                </c:pt>
                <c:pt idx="322">
                  <c:v>2.9366831213195198E-3</c:v>
                </c:pt>
                <c:pt idx="323">
                  <c:v>2.9466538072809001E-3</c:v>
                </c:pt>
                <c:pt idx="324">
                  <c:v>2.9526965460712801E-3</c:v>
                </c:pt>
                <c:pt idx="325">
                  <c:v>2.9598879506254699E-3</c:v>
                </c:pt>
                <c:pt idx="326">
                  <c:v>2.9676503489169002E-3</c:v>
                </c:pt>
                <c:pt idx="327">
                  <c:v>2.9788008659922599E-3</c:v>
                </c:pt>
                <c:pt idx="328">
                  <c:v>2.99116460562822E-3</c:v>
                </c:pt>
                <c:pt idx="329">
                  <c:v>3.0012811009065199E-3</c:v>
                </c:pt>
                <c:pt idx="330">
                  <c:v>3.0108655591352899E-3</c:v>
                </c:pt>
                <c:pt idx="331">
                  <c:v>3.01918782068175E-3</c:v>
                </c:pt>
                <c:pt idx="332">
                  <c:v>3.02740990788835E-3</c:v>
                </c:pt>
                <c:pt idx="333">
                  <c:v>3.0437739428296499E-3</c:v>
                </c:pt>
                <c:pt idx="334">
                  <c:v>3.0599810379718199E-3</c:v>
                </c:pt>
                <c:pt idx="335">
                  <c:v>3.0625232401079801E-3</c:v>
                </c:pt>
                <c:pt idx="336">
                  <c:v>3.0667973452756202E-3</c:v>
                </c:pt>
                <c:pt idx="337">
                  <c:v>3.0830801276967999E-3</c:v>
                </c:pt>
                <c:pt idx="338">
                  <c:v>3.0978836690326202E-3</c:v>
                </c:pt>
                <c:pt idx="339">
                  <c:v>3.10712864755408E-3</c:v>
                </c:pt>
                <c:pt idx="340">
                  <c:v>3.1165116440548999E-3</c:v>
                </c:pt>
                <c:pt idx="341">
                  <c:v>3.1258490055786799E-3</c:v>
                </c:pt>
                <c:pt idx="342">
                  <c:v>3.1348736005524201E-3</c:v>
                </c:pt>
                <c:pt idx="343">
                  <c:v>3.14336615847666E-3</c:v>
                </c:pt>
                <c:pt idx="344">
                  <c:v>3.1508569730022301E-3</c:v>
                </c:pt>
                <c:pt idx="345">
                  <c:v>3.1573504963220101E-3</c:v>
                </c:pt>
                <c:pt idx="346">
                  <c:v>3.1669238240685802E-3</c:v>
                </c:pt>
                <c:pt idx="347">
                  <c:v>3.1785518388306399E-3</c:v>
                </c:pt>
                <c:pt idx="348">
                  <c:v>3.19167133820848E-3</c:v>
                </c:pt>
                <c:pt idx="349">
                  <c:v>3.2054586665187699E-3</c:v>
                </c:pt>
                <c:pt idx="350">
                  <c:v>3.2153191607062902E-3</c:v>
                </c:pt>
                <c:pt idx="351">
                  <c:v>3.2240042759727099E-3</c:v>
                </c:pt>
                <c:pt idx="352">
                  <c:v>3.23232542447095E-3</c:v>
                </c:pt>
                <c:pt idx="353">
                  <c:v>3.2407311646339698E-3</c:v>
                </c:pt>
                <c:pt idx="354">
                  <c:v>3.2496967680520198E-3</c:v>
                </c:pt>
                <c:pt idx="355">
                  <c:v>3.2583896746559799E-3</c:v>
                </c:pt>
                <c:pt idx="356">
                  <c:v>3.2656523142962999E-3</c:v>
                </c:pt>
                <c:pt idx="357">
                  <c:v>3.2738799667439999E-3</c:v>
                </c:pt>
                <c:pt idx="358">
                  <c:v>3.2842446717755202E-3</c:v>
                </c:pt>
                <c:pt idx="359">
                  <c:v>3.2939526783568002E-3</c:v>
                </c:pt>
                <c:pt idx="360">
                  <c:v>3.3028136552420901E-3</c:v>
                </c:pt>
                <c:pt idx="361">
                  <c:v>3.3125027400036202E-3</c:v>
                </c:pt>
                <c:pt idx="362">
                  <c:v>3.32311676783658E-3</c:v>
                </c:pt>
                <c:pt idx="363">
                  <c:v>3.33380091770745E-3</c:v>
                </c:pt>
                <c:pt idx="364">
                  <c:v>3.3445952593521701E-3</c:v>
                </c:pt>
                <c:pt idx="365">
                  <c:v>3.3574220270479599E-3</c:v>
                </c:pt>
                <c:pt idx="366">
                  <c:v>3.3706951270802699E-3</c:v>
                </c:pt>
                <c:pt idx="367">
                  <c:v>3.3722756555537199E-3</c:v>
                </c:pt>
                <c:pt idx="368">
                  <c:v>3.3755903131550799E-3</c:v>
                </c:pt>
                <c:pt idx="369">
                  <c:v>3.3889235177913001E-3</c:v>
                </c:pt>
                <c:pt idx="370">
                  <c:v>3.4006928896773902E-3</c:v>
                </c:pt>
                <c:pt idx="371">
                  <c:v>3.4081436344670099E-3</c:v>
                </c:pt>
                <c:pt idx="372">
                  <c:v>3.4183769998084798E-3</c:v>
                </c:pt>
                <c:pt idx="373">
                  <c:v>3.4319439445710601E-3</c:v>
                </c:pt>
                <c:pt idx="374">
                  <c:v>3.44412514429882E-3</c:v>
                </c:pt>
                <c:pt idx="375">
                  <c:v>3.4554715578610298E-3</c:v>
                </c:pt>
                <c:pt idx="376">
                  <c:v>3.45998051620324E-3</c:v>
                </c:pt>
                <c:pt idx="377">
                  <c:v>3.4626384753543601E-3</c:v>
                </c:pt>
                <c:pt idx="378">
                  <c:v>3.4742353247662399E-3</c:v>
                </c:pt>
                <c:pt idx="379">
                  <c:v>3.4856039992928601E-3</c:v>
                </c:pt>
                <c:pt idx="380">
                  <c:v>3.4923535237034202E-3</c:v>
                </c:pt>
                <c:pt idx="381">
                  <c:v>3.4998376599396602E-3</c:v>
                </c:pt>
                <c:pt idx="382">
                  <c:v>3.5098050067563801E-3</c:v>
                </c:pt>
                <c:pt idx="383">
                  <c:v>3.5162729299670899E-3</c:v>
                </c:pt>
                <c:pt idx="384">
                  <c:v>3.5189954459150098E-3</c:v>
                </c:pt>
                <c:pt idx="385">
                  <c:v>3.52546002998106E-3</c:v>
                </c:pt>
                <c:pt idx="386">
                  <c:v>3.5337811784793001E-3</c:v>
                </c:pt>
                <c:pt idx="387">
                  <c:v>3.5442416056578E-3</c:v>
                </c:pt>
                <c:pt idx="388">
                  <c:v>3.5553030788755E-3</c:v>
                </c:pt>
                <c:pt idx="389">
                  <c:v>3.5686563183797001E-3</c:v>
                </c:pt>
                <c:pt idx="390">
                  <c:v>3.5807072914656301E-3</c:v>
                </c:pt>
                <c:pt idx="391">
                  <c:v>3.5884184895389102E-3</c:v>
                </c:pt>
                <c:pt idx="392">
                  <c:v>3.5955687113089301E-3</c:v>
                </c:pt>
                <c:pt idx="393">
                  <c:v>3.60197652991572E-3</c:v>
                </c:pt>
                <c:pt idx="394">
                  <c:v>3.6108452981385699E-3</c:v>
                </c:pt>
                <c:pt idx="395">
                  <c:v>3.62114210722862E-3</c:v>
                </c:pt>
                <c:pt idx="396">
                  <c:v>3.62126788167756E-3</c:v>
                </c:pt>
                <c:pt idx="397">
                  <c:v>3.6203607473776602E-3</c:v>
                </c:pt>
                <c:pt idx="398">
                  <c:v>3.63024127643315E-3</c:v>
                </c:pt>
                <c:pt idx="399">
                  <c:v>3.6402909888182001E-3</c:v>
                </c:pt>
                <c:pt idx="400">
                  <c:v>3.6506100588726701E-3</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6.9244059753435945E-4</c:v>
                </c:pt>
                <c:pt idx="1">
                  <c:v>6.989153199729104E-4</c:v>
                </c:pt>
                <c:pt idx="2">
                  <c:v>7.0538865685134192E-4</c:v>
                </c:pt>
                <c:pt idx="3">
                  <c:v>7.1186337928989298E-4</c:v>
                </c:pt>
                <c:pt idx="4">
                  <c:v>7.1833810172844393E-4</c:v>
                </c:pt>
                <c:pt idx="5">
                  <c:v>7.2481143860687544E-4</c:v>
                </c:pt>
                <c:pt idx="6">
                  <c:v>7.312861610454265E-4</c:v>
                </c:pt>
                <c:pt idx="7">
                  <c:v>7.3776088348397756E-4</c:v>
                </c:pt>
                <c:pt idx="8">
                  <c:v>7.4423560592252851E-4</c:v>
                </c:pt>
                <c:pt idx="9">
                  <c:v>7.5070894280096002E-4</c:v>
                </c:pt>
                <c:pt idx="10">
                  <c:v>7.5718366523951108E-4</c:v>
                </c:pt>
                <c:pt idx="11">
                  <c:v>7.9612760351906447E-4</c:v>
                </c:pt>
                <c:pt idx="12">
                  <c:v>8.3507015623849842E-4</c:v>
                </c:pt>
                <c:pt idx="13">
                  <c:v>8.740140945180518E-4</c:v>
                </c:pt>
                <c:pt idx="14">
                  <c:v>9.1295803279760541E-4</c:v>
                </c:pt>
                <c:pt idx="15">
                  <c:v>9.5190058551703925E-4</c:v>
                </c:pt>
                <c:pt idx="16">
                  <c:v>9.9084452379659274E-4</c:v>
                </c:pt>
                <c:pt idx="17">
                  <c:v>1.0297884620761462E-3</c:v>
                </c:pt>
                <c:pt idx="18">
                  <c:v>1.0687324003556997E-3</c:v>
                </c:pt>
                <c:pt idx="19">
                  <c:v>1.1076749530751335E-3</c:v>
                </c:pt>
                <c:pt idx="20">
                  <c:v>1.1466188913546872E-3</c:v>
                </c:pt>
                <c:pt idx="21">
                  <c:v>1.1587162167582799E-3</c:v>
                </c:pt>
                <c:pt idx="22">
                  <c:v>1.1708135421618724E-3</c:v>
                </c:pt>
                <c:pt idx="23">
                  <c:v>1.1829108675654653E-3</c:v>
                </c:pt>
                <c:pt idx="24">
                  <c:v>1.1950081929690581E-3</c:v>
                </c:pt>
                <c:pt idx="25">
                  <c:v>1.2071055183726508E-3</c:v>
                </c:pt>
                <c:pt idx="26">
                  <c:v>1.219204229336363E-3</c:v>
                </c:pt>
                <c:pt idx="27">
                  <c:v>1.2313015547399558E-3</c:v>
                </c:pt>
                <c:pt idx="28">
                  <c:v>1.2433988801435485E-3</c:v>
                </c:pt>
                <c:pt idx="29">
                  <c:v>1.2554962055471412E-3</c:v>
                </c:pt>
                <c:pt idx="30">
                  <c:v>1.2675935309507341E-3</c:v>
                </c:pt>
                <c:pt idx="31">
                  <c:v>1.2702898309433341E-3</c:v>
                </c:pt>
                <c:pt idx="32">
                  <c:v>1.2729861309359342E-3</c:v>
                </c:pt>
                <c:pt idx="33">
                  <c:v>1.2756810453684148E-3</c:v>
                </c:pt>
                <c:pt idx="34">
                  <c:v>1.278377345361015E-3</c:v>
                </c:pt>
                <c:pt idx="35">
                  <c:v>1.2810736453536149E-3</c:v>
                </c:pt>
                <c:pt idx="36">
                  <c:v>1.2837699453462151E-3</c:v>
                </c:pt>
                <c:pt idx="37">
                  <c:v>1.2864662453388152E-3</c:v>
                </c:pt>
                <c:pt idx="38">
                  <c:v>1.2891611597712956E-3</c:v>
                </c:pt>
                <c:pt idx="39">
                  <c:v>1.291857459763896E-3</c:v>
                </c:pt>
                <c:pt idx="40">
                  <c:v>1.2945537597564959E-3</c:v>
                </c:pt>
                <c:pt idx="41">
                  <c:v>1.2852012289496868E-3</c:v>
                </c:pt>
                <c:pt idx="42">
                  <c:v>1.2758500837029973E-3</c:v>
                </c:pt>
                <c:pt idx="43">
                  <c:v>1.2664975528961879E-3</c:v>
                </c:pt>
                <c:pt idx="44">
                  <c:v>1.2571464076494984E-3</c:v>
                </c:pt>
                <c:pt idx="45">
                  <c:v>1.247793876842689E-3</c:v>
                </c:pt>
                <c:pt idx="46">
                  <c:v>1.2384427315959992E-3</c:v>
                </c:pt>
                <c:pt idx="47">
                  <c:v>1.2290902007891901E-3</c:v>
                </c:pt>
                <c:pt idx="48">
                  <c:v>1.2197390555425006E-3</c:v>
                </c:pt>
                <c:pt idx="49">
                  <c:v>1.2103865247356915E-3</c:v>
                </c:pt>
                <c:pt idx="50">
                  <c:v>1.2010353794890017E-3</c:v>
                </c:pt>
                <c:pt idx="51">
                  <c:v>1.2262290191423664E-3</c:v>
                </c:pt>
                <c:pt idx="52">
                  <c:v>1.2514212732356114E-3</c:v>
                </c:pt>
                <c:pt idx="53">
                  <c:v>1.2766149128889764E-3</c:v>
                </c:pt>
                <c:pt idx="54">
                  <c:v>1.3018085525423409E-3</c:v>
                </c:pt>
                <c:pt idx="55">
                  <c:v>1.3270008066355861E-3</c:v>
                </c:pt>
                <c:pt idx="56">
                  <c:v>1.3521944462889506E-3</c:v>
                </c:pt>
                <c:pt idx="57">
                  <c:v>1.3773880859423153E-3</c:v>
                </c:pt>
                <c:pt idx="58">
                  <c:v>1.4025747977950823E-3</c:v>
                </c:pt>
                <c:pt idx="59">
                  <c:v>1.4277781363692837E-3</c:v>
                </c:pt>
                <c:pt idx="60">
                  <c:v>1.4529676193422898E-3</c:v>
                </c:pt>
                <c:pt idx="61">
                  <c:v>1.4697883191933509E-3</c:v>
                </c:pt>
                <c:pt idx="62">
                  <c:v>1.4866228746456076E-3</c:v>
                </c:pt>
                <c:pt idx="63">
                  <c:v>1.5034435744966689E-3</c:v>
                </c:pt>
                <c:pt idx="64">
                  <c:v>1.52026427434773E-3</c:v>
                </c:pt>
                <c:pt idx="65">
                  <c:v>1.5370849741987915E-3</c:v>
                </c:pt>
                <c:pt idx="66">
                  <c:v>1.5539195296510478E-3</c:v>
                </c:pt>
                <c:pt idx="67">
                  <c:v>1.5707402295021091E-3</c:v>
                </c:pt>
                <c:pt idx="68">
                  <c:v>1.5875609293531704E-3</c:v>
                </c:pt>
                <c:pt idx="69">
                  <c:v>1.6043954848054269E-3</c:v>
                </c:pt>
                <c:pt idx="70">
                  <c:v>1.6212161846564882E-3</c:v>
                </c:pt>
                <c:pt idx="71">
                  <c:v>1.6223246327521101E-3</c:v>
                </c:pt>
                <c:pt idx="72">
                  <c:v>1.6234469364489273E-3</c:v>
                </c:pt>
                <c:pt idx="73">
                  <c:v>1.6245553845445489E-3</c:v>
                </c:pt>
                <c:pt idx="74">
                  <c:v>1.6256776882413661E-3</c:v>
                </c:pt>
                <c:pt idx="75">
                  <c:v>1.626786136336988E-3</c:v>
                </c:pt>
                <c:pt idx="76">
                  <c:v>1.6278945844326097E-3</c:v>
                </c:pt>
                <c:pt idx="77">
                  <c:v>1.6290168881294268E-3</c:v>
                </c:pt>
                <c:pt idx="78">
                  <c:v>1.6301253362250487E-3</c:v>
                </c:pt>
                <c:pt idx="79">
                  <c:v>1.6312476399218659E-3</c:v>
                </c:pt>
                <c:pt idx="80">
                  <c:v>1.6323560880174876E-3</c:v>
                </c:pt>
                <c:pt idx="81">
                  <c:v>1.6282686856648821E-3</c:v>
                </c:pt>
                <c:pt idx="82">
                  <c:v>1.6241812833122766E-3</c:v>
                </c:pt>
                <c:pt idx="83">
                  <c:v>1.6200938809596713E-3</c:v>
                </c:pt>
                <c:pt idx="84">
                  <c:v>1.6160064786070658E-3</c:v>
                </c:pt>
                <c:pt idx="85">
                  <c:v>1.6119052206532648E-3</c:v>
                </c:pt>
                <c:pt idx="86">
                  <c:v>1.6078178183006593E-3</c:v>
                </c:pt>
                <c:pt idx="87">
                  <c:v>1.6037304159480538E-3</c:v>
                </c:pt>
                <c:pt idx="88">
                  <c:v>1.5996430135954483E-3</c:v>
                </c:pt>
                <c:pt idx="89">
                  <c:v>1.595555611242843E-3</c:v>
                </c:pt>
                <c:pt idx="90">
                  <c:v>1.5914682088902375E-3</c:v>
                </c:pt>
                <c:pt idx="91">
                  <c:v>1.5929369026169364E-3</c:v>
                </c:pt>
                <c:pt idx="92">
                  <c:v>1.5944055963436352E-3</c:v>
                </c:pt>
                <c:pt idx="93">
                  <c:v>1.5958881456715295E-3</c:v>
                </c:pt>
                <c:pt idx="94">
                  <c:v>1.5973568393982285E-3</c:v>
                </c:pt>
                <c:pt idx="95">
                  <c:v>1.5988255331249273E-3</c:v>
                </c:pt>
                <c:pt idx="96">
                  <c:v>1.6002942268516264E-3</c:v>
                </c:pt>
                <c:pt idx="97">
                  <c:v>1.6017629205783252E-3</c:v>
                </c:pt>
                <c:pt idx="98">
                  <c:v>1.6032454699062193E-3</c:v>
                </c:pt>
                <c:pt idx="99">
                  <c:v>1.6047141636329181E-3</c:v>
                </c:pt>
                <c:pt idx="100">
                  <c:v>1.6061828573596172E-3</c:v>
                </c:pt>
                <c:pt idx="101">
                  <c:v>1.5963315249097783E-3</c:v>
                </c:pt>
                <c:pt idx="102">
                  <c:v>1.5864801924599392E-3</c:v>
                </c:pt>
                <c:pt idx="103">
                  <c:v>1.5766150044089048E-3</c:v>
                </c:pt>
                <c:pt idx="104">
                  <c:v>1.566763671959066E-3</c:v>
                </c:pt>
                <c:pt idx="105">
                  <c:v>1.5569123395092269E-3</c:v>
                </c:pt>
                <c:pt idx="106">
                  <c:v>1.547061007059388E-3</c:v>
                </c:pt>
                <c:pt idx="107">
                  <c:v>1.5372096746095487E-3</c:v>
                </c:pt>
                <c:pt idx="108">
                  <c:v>1.5273444865585145E-3</c:v>
                </c:pt>
                <c:pt idx="109">
                  <c:v>1.5174931541086757E-3</c:v>
                </c:pt>
                <c:pt idx="110">
                  <c:v>1.5076418216588366E-3</c:v>
                </c:pt>
                <c:pt idx="111">
                  <c:v>1.5083900241233811E-3</c:v>
                </c:pt>
                <c:pt idx="112">
                  <c:v>1.5091520821891213E-3</c:v>
                </c:pt>
                <c:pt idx="113">
                  <c:v>1.5099002846536661E-3</c:v>
                </c:pt>
                <c:pt idx="114">
                  <c:v>1.5106484871182109E-3</c:v>
                </c:pt>
                <c:pt idx="115">
                  <c:v>1.5113966895827554E-3</c:v>
                </c:pt>
                <c:pt idx="116">
                  <c:v>1.5121587476484954E-3</c:v>
                </c:pt>
                <c:pt idx="117">
                  <c:v>1.5129069501130402E-3</c:v>
                </c:pt>
                <c:pt idx="118">
                  <c:v>1.5136551525775849E-3</c:v>
                </c:pt>
                <c:pt idx="119">
                  <c:v>1.5144172106433249E-3</c:v>
                </c:pt>
                <c:pt idx="120">
                  <c:v>1.5151654131078697E-3</c:v>
                </c:pt>
                <c:pt idx="121">
                  <c:v>1.5130177949226023E-3</c:v>
                </c:pt>
                <c:pt idx="122">
                  <c:v>1.5108701767373351E-3</c:v>
                </c:pt>
                <c:pt idx="123">
                  <c:v>1.5087087029508727E-3</c:v>
                </c:pt>
                <c:pt idx="124">
                  <c:v>1.5065610847656054E-3</c:v>
                </c:pt>
                <c:pt idx="125">
                  <c:v>1.504413466580338E-3</c:v>
                </c:pt>
                <c:pt idx="126">
                  <c:v>1.5022658483950708E-3</c:v>
                </c:pt>
                <c:pt idx="127">
                  <c:v>1.5001182302098034E-3</c:v>
                </c:pt>
                <c:pt idx="128">
                  <c:v>1.4979567564233408E-3</c:v>
                </c:pt>
                <c:pt idx="129">
                  <c:v>1.4958091382380734E-3</c:v>
                </c:pt>
                <c:pt idx="130">
                  <c:v>1.4936615200528062E-3</c:v>
                </c:pt>
                <c:pt idx="131">
                  <c:v>1.4894909840930291E-3</c:v>
                </c:pt>
                <c:pt idx="132">
                  <c:v>1.4853204481332519E-3</c:v>
                </c:pt>
                <c:pt idx="133">
                  <c:v>1.4811360565722795E-3</c:v>
                </c:pt>
                <c:pt idx="134">
                  <c:v>1.4769655206125023E-3</c:v>
                </c:pt>
                <c:pt idx="135">
                  <c:v>1.4727949846527254E-3</c:v>
                </c:pt>
                <c:pt idx="136">
                  <c:v>1.4686244486929482E-3</c:v>
                </c:pt>
                <c:pt idx="137">
                  <c:v>1.4644539127331711E-3</c:v>
                </c:pt>
                <c:pt idx="138">
                  <c:v>1.4602695211721986E-3</c:v>
                </c:pt>
                <c:pt idx="139">
                  <c:v>1.4560989852124215E-3</c:v>
                </c:pt>
                <c:pt idx="140">
                  <c:v>1.4519284492526443E-3</c:v>
                </c:pt>
                <c:pt idx="141">
                  <c:v>1.4559465735992734E-3</c:v>
                </c:pt>
                <c:pt idx="142">
                  <c:v>1.4599646979459027E-3</c:v>
                </c:pt>
                <c:pt idx="143">
                  <c:v>1.4639828222925318E-3</c:v>
                </c:pt>
                <c:pt idx="144">
                  <c:v>1.4680009466391608E-3</c:v>
                </c:pt>
                <c:pt idx="145">
                  <c:v>1.4720052153845947E-3</c:v>
                </c:pt>
                <c:pt idx="146">
                  <c:v>1.4760233397312238E-3</c:v>
                </c:pt>
                <c:pt idx="147">
                  <c:v>1.4800414640778531E-3</c:v>
                </c:pt>
                <c:pt idx="148">
                  <c:v>1.4840595884244821E-3</c:v>
                </c:pt>
                <c:pt idx="149">
                  <c:v>1.4880777127711112E-3</c:v>
                </c:pt>
                <c:pt idx="150">
                  <c:v>1.4920958371177403E-3</c:v>
                </c:pt>
                <c:pt idx="151">
                  <c:v>1.487551199925691E-3</c:v>
                </c:pt>
                <c:pt idx="152">
                  <c:v>1.4829927071324462E-3</c:v>
                </c:pt>
                <c:pt idx="153">
                  <c:v>1.4784480699403966E-3</c:v>
                </c:pt>
                <c:pt idx="154">
                  <c:v>1.4738895771471518E-3</c:v>
                </c:pt>
                <c:pt idx="155">
                  <c:v>1.4693449399551023E-3</c:v>
                </c:pt>
                <c:pt idx="156">
                  <c:v>1.4648003027630527E-3</c:v>
                </c:pt>
                <c:pt idx="157">
                  <c:v>1.4602418099698082E-3</c:v>
                </c:pt>
                <c:pt idx="158">
                  <c:v>1.4556971727777586E-3</c:v>
                </c:pt>
                <c:pt idx="159">
                  <c:v>1.4511386799845138E-3</c:v>
                </c:pt>
                <c:pt idx="160">
                  <c:v>1.4465940427924643E-3</c:v>
                </c:pt>
                <c:pt idx="161">
                  <c:v>1.4460952411494345E-3</c:v>
                </c:pt>
                <c:pt idx="162">
                  <c:v>1.4455964395064045E-3</c:v>
                </c:pt>
                <c:pt idx="163">
                  <c:v>1.4450976378633748E-3</c:v>
                </c:pt>
                <c:pt idx="164">
                  <c:v>1.444598836220345E-3</c:v>
                </c:pt>
                <c:pt idx="165">
                  <c:v>1.444100034577315E-3</c:v>
                </c:pt>
                <c:pt idx="166">
                  <c:v>1.4436150885354805E-3</c:v>
                </c:pt>
                <c:pt idx="167">
                  <c:v>1.4431162868924507E-3</c:v>
                </c:pt>
                <c:pt idx="168">
                  <c:v>1.4426174852494209E-3</c:v>
                </c:pt>
                <c:pt idx="169">
                  <c:v>1.4421186836063909E-3</c:v>
                </c:pt>
                <c:pt idx="170">
                  <c:v>1.4416198819633614E-3</c:v>
                </c:pt>
                <c:pt idx="171">
                  <c:v>1.4360083634792759E-3</c:v>
                </c:pt>
                <c:pt idx="172">
                  <c:v>1.4304107005963854E-3</c:v>
                </c:pt>
                <c:pt idx="173">
                  <c:v>1.4247991821122999E-3</c:v>
                </c:pt>
                <c:pt idx="174">
                  <c:v>1.4192015192294098E-3</c:v>
                </c:pt>
                <c:pt idx="175">
                  <c:v>1.4135900007453243E-3</c:v>
                </c:pt>
                <c:pt idx="176">
                  <c:v>1.4079784822612388E-3</c:v>
                </c:pt>
                <c:pt idx="177">
                  <c:v>1.4023808193783485E-3</c:v>
                </c:pt>
                <c:pt idx="178">
                  <c:v>1.396769300894263E-3</c:v>
                </c:pt>
                <c:pt idx="179">
                  <c:v>1.3911716380113728E-3</c:v>
                </c:pt>
                <c:pt idx="180">
                  <c:v>1.3855601195272872E-3</c:v>
                </c:pt>
                <c:pt idx="181">
                  <c:v>1.3804806561291002E-3</c:v>
                </c:pt>
                <c:pt idx="182">
                  <c:v>1.3754011927309133E-3</c:v>
                </c:pt>
                <c:pt idx="183">
                  <c:v>1.3703231148928458E-3</c:v>
                </c:pt>
                <c:pt idx="184">
                  <c:v>1.3652436514946585E-3</c:v>
                </c:pt>
                <c:pt idx="185">
                  <c:v>1.3601641880964716E-3</c:v>
                </c:pt>
                <c:pt idx="186">
                  <c:v>1.3550847246982846E-3</c:v>
                </c:pt>
                <c:pt idx="187">
                  <c:v>1.3500052613000975E-3</c:v>
                </c:pt>
                <c:pt idx="188">
                  <c:v>1.3449271834620302E-3</c:v>
                </c:pt>
                <c:pt idx="189">
                  <c:v>1.3398477200638431E-3</c:v>
                </c:pt>
                <c:pt idx="190">
                  <c:v>1.3347682566656558E-3</c:v>
                </c:pt>
                <c:pt idx="191">
                  <c:v>1.3340117408403942E-3</c:v>
                </c:pt>
                <c:pt idx="192">
                  <c:v>1.3332552250151322E-3</c:v>
                </c:pt>
                <c:pt idx="193">
                  <c:v>1.3324973236297508E-3</c:v>
                </c:pt>
                <c:pt idx="194">
                  <c:v>1.331740807804489E-3</c:v>
                </c:pt>
                <c:pt idx="195">
                  <c:v>1.3309842919792269E-3</c:v>
                </c:pt>
                <c:pt idx="196">
                  <c:v>1.3302277761539651E-3</c:v>
                </c:pt>
                <c:pt idx="197">
                  <c:v>1.3294712603287031E-3</c:v>
                </c:pt>
                <c:pt idx="198">
                  <c:v>1.3287133589433217E-3</c:v>
                </c:pt>
                <c:pt idx="199">
                  <c:v>1.3279568431180599E-3</c:v>
                </c:pt>
                <c:pt idx="200">
                  <c:v>1.3272003272927978E-3</c:v>
                </c:pt>
                <c:pt idx="201">
                  <c:v>1.3173600793239151E-3</c:v>
                </c:pt>
                <c:pt idx="202">
                  <c:v>1.3075184457949128E-3</c:v>
                </c:pt>
                <c:pt idx="203">
                  <c:v>1.2976781978260301E-3</c:v>
                </c:pt>
                <c:pt idx="204">
                  <c:v>1.2878365642970278E-3</c:v>
                </c:pt>
                <c:pt idx="205">
                  <c:v>1.2779963163281449E-3</c:v>
                </c:pt>
                <c:pt idx="206">
                  <c:v>1.2681560683592621E-3</c:v>
                </c:pt>
                <c:pt idx="207">
                  <c:v>1.2583144348302599E-3</c:v>
                </c:pt>
                <c:pt idx="208">
                  <c:v>1.2484741868613769E-3</c:v>
                </c:pt>
                <c:pt idx="209">
                  <c:v>1.2386325533323746E-3</c:v>
                </c:pt>
                <c:pt idx="210">
                  <c:v>1.2287923053634917E-3</c:v>
                </c:pt>
                <c:pt idx="211">
                  <c:v>1.2306226302813874E-3</c:v>
                </c:pt>
                <c:pt idx="212">
                  <c:v>1.2324515696391636E-3</c:v>
                </c:pt>
                <c:pt idx="213">
                  <c:v>1.2342818945570589E-3</c:v>
                </c:pt>
                <c:pt idx="214">
                  <c:v>1.2361108339148351E-3</c:v>
                </c:pt>
                <c:pt idx="215">
                  <c:v>1.2379411588327306E-3</c:v>
                </c:pt>
                <c:pt idx="216">
                  <c:v>1.2397714837506261E-3</c:v>
                </c:pt>
                <c:pt idx="217">
                  <c:v>1.2416004231084021E-3</c:v>
                </c:pt>
                <c:pt idx="218">
                  <c:v>1.2434307480262976E-3</c:v>
                </c:pt>
                <c:pt idx="219">
                  <c:v>1.2452596873840736E-3</c:v>
                </c:pt>
                <c:pt idx="220">
                  <c:v>1.2470900123019693E-3</c:v>
                </c:pt>
                <c:pt idx="221">
                  <c:v>1.2465260893333217E-3</c:v>
                </c:pt>
                <c:pt idx="222">
                  <c:v>1.2459621663646742E-3</c:v>
                </c:pt>
                <c:pt idx="223">
                  <c:v>1.2453982433960264E-3</c:v>
                </c:pt>
                <c:pt idx="224">
                  <c:v>1.2448343204273789E-3</c:v>
                </c:pt>
                <c:pt idx="225">
                  <c:v>1.2442690118986118E-3</c:v>
                </c:pt>
                <c:pt idx="226">
                  <c:v>1.243705088929964E-3</c:v>
                </c:pt>
                <c:pt idx="227">
                  <c:v>1.2431411659613164E-3</c:v>
                </c:pt>
                <c:pt idx="228">
                  <c:v>1.2425772429926689E-3</c:v>
                </c:pt>
                <c:pt idx="229">
                  <c:v>1.2420133200240211E-3</c:v>
                </c:pt>
                <c:pt idx="230">
                  <c:v>1.2414493970553738E-3</c:v>
                </c:pt>
                <c:pt idx="231">
                  <c:v>1.2388168328282716E-3</c:v>
                </c:pt>
                <c:pt idx="232">
                  <c:v>1.2361828830410504E-3</c:v>
                </c:pt>
                <c:pt idx="233">
                  <c:v>1.2335503188139485E-3</c:v>
                </c:pt>
                <c:pt idx="234">
                  <c:v>1.2309163690267272E-3</c:v>
                </c:pt>
                <c:pt idx="235">
                  <c:v>1.2282838047996253E-3</c:v>
                </c:pt>
                <c:pt idx="236">
                  <c:v>1.2256512405725236E-3</c:v>
                </c:pt>
                <c:pt idx="237">
                  <c:v>1.2230172907853022E-3</c:v>
                </c:pt>
                <c:pt idx="238">
                  <c:v>1.2203847265582002E-3</c:v>
                </c:pt>
                <c:pt idx="239">
                  <c:v>1.217750776770979E-3</c:v>
                </c:pt>
                <c:pt idx="240">
                  <c:v>1.2151182125438771E-3</c:v>
                </c:pt>
                <c:pt idx="241">
                  <c:v>1.2090078924167618E-3</c:v>
                </c:pt>
                <c:pt idx="242">
                  <c:v>1.2028975722896463E-3</c:v>
                </c:pt>
                <c:pt idx="243">
                  <c:v>1.196787252162531E-3</c:v>
                </c:pt>
                <c:pt idx="244">
                  <c:v>1.1906769320354157E-3</c:v>
                </c:pt>
                <c:pt idx="245">
                  <c:v>1.1845652263481809E-3</c:v>
                </c:pt>
                <c:pt idx="246">
                  <c:v>1.1784549062210654E-3</c:v>
                </c:pt>
                <c:pt idx="247">
                  <c:v>1.1723445860939501E-3</c:v>
                </c:pt>
                <c:pt idx="248">
                  <c:v>1.1662342659668349E-3</c:v>
                </c:pt>
                <c:pt idx="249">
                  <c:v>1.1601239458397196E-3</c:v>
                </c:pt>
                <c:pt idx="250">
                  <c:v>1.1540136257126043E-3</c:v>
                </c:pt>
                <c:pt idx="251">
                  <c:v>1.15458309092173E-3</c:v>
                </c:pt>
                <c:pt idx="252">
                  <c:v>1.155151170570736E-3</c:v>
                </c:pt>
                <c:pt idx="253">
                  <c:v>1.1557206357798618E-3</c:v>
                </c:pt>
                <c:pt idx="254">
                  <c:v>1.1562887154288679E-3</c:v>
                </c:pt>
                <c:pt idx="255">
                  <c:v>1.1568581806379937E-3</c:v>
                </c:pt>
                <c:pt idx="256">
                  <c:v>1.1574276458471194E-3</c:v>
                </c:pt>
                <c:pt idx="257">
                  <c:v>1.1579957254961256E-3</c:v>
                </c:pt>
                <c:pt idx="258">
                  <c:v>1.1585651907052511E-3</c:v>
                </c:pt>
                <c:pt idx="259">
                  <c:v>1.1591332703542576E-3</c:v>
                </c:pt>
                <c:pt idx="260">
                  <c:v>1.1597027355633833E-3</c:v>
                </c:pt>
                <c:pt idx="261">
                  <c:v>1.1546149588044789E-3</c:v>
                </c:pt>
                <c:pt idx="262">
                  <c:v>1.1495257964854553E-3</c:v>
                </c:pt>
                <c:pt idx="263">
                  <c:v>1.1444380197265511E-3</c:v>
                </c:pt>
                <c:pt idx="264">
                  <c:v>1.1393488574075272E-3</c:v>
                </c:pt>
                <c:pt idx="265">
                  <c:v>1.1342610806486231E-3</c:v>
                </c:pt>
                <c:pt idx="266">
                  <c:v>1.129173303889719E-3</c:v>
                </c:pt>
                <c:pt idx="267">
                  <c:v>1.1240841415706953E-3</c:v>
                </c:pt>
                <c:pt idx="268">
                  <c:v>1.1189963648117912E-3</c:v>
                </c:pt>
                <c:pt idx="269">
                  <c:v>1.1139072024927675E-3</c:v>
                </c:pt>
                <c:pt idx="270">
                  <c:v>1.1088194257338631E-3</c:v>
                </c:pt>
                <c:pt idx="271">
                  <c:v>1.1090799110363341E-3</c:v>
                </c:pt>
                <c:pt idx="272">
                  <c:v>1.1093403963388054E-3</c:v>
                </c:pt>
                <c:pt idx="273">
                  <c:v>1.109599496081157E-3</c:v>
                </c:pt>
                <c:pt idx="274">
                  <c:v>1.1098599813836282E-3</c:v>
                </c:pt>
                <c:pt idx="275">
                  <c:v>1.1101204666860993E-3</c:v>
                </c:pt>
                <c:pt idx="276">
                  <c:v>1.1103809519885704E-3</c:v>
                </c:pt>
                <c:pt idx="277">
                  <c:v>1.1106414372910414E-3</c:v>
                </c:pt>
                <c:pt idx="278">
                  <c:v>1.1109005370333932E-3</c:v>
                </c:pt>
                <c:pt idx="279">
                  <c:v>1.1111610223358643E-3</c:v>
                </c:pt>
                <c:pt idx="280">
                  <c:v>1.1114215076383355E-3</c:v>
                </c:pt>
                <c:pt idx="281">
                  <c:v>1.1142799181649203E-3</c:v>
                </c:pt>
                <c:pt idx="282">
                  <c:v>1.1171383286915049E-3</c:v>
                </c:pt>
                <c:pt idx="283">
                  <c:v>1.1199981247782093E-3</c:v>
                </c:pt>
                <c:pt idx="284">
                  <c:v>1.1228565353047942E-3</c:v>
                </c:pt>
                <c:pt idx="285">
                  <c:v>1.1257149458313788E-3</c:v>
                </c:pt>
                <c:pt idx="286">
                  <c:v>1.1285733563579637E-3</c:v>
                </c:pt>
                <c:pt idx="287">
                  <c:v>1.1314317668845485E-3</c:v>
                </c:pt>
                <c:pt idx="288">
                  <c:v>1.1342915629712529E-3</c:v>
                </c:pt>
                <c:pt idx="289">
                  <c:v>1.1371499734978375E-3</c:v>
                </c:pt>
                <c:pt idx="290">
                  <c:v>1.1400083840244224E-3</c:v>
                </c:pt>
                <c:pt idx="291">
                  <c:v>1.1344744569070303E-3</c:v>
                </c:pt>
                <c:pt idx="292">
                  <c:v>1.1289419153497579E-3</c:v>
                </c:pt>
                <c:pt idx="293">
                  <c:v>1.123407988232366E-3</c:v>
                </c:pt>
                <c:pt idx="294">
                  <c:v>1.1178754466750936E-3</c:v>
                </c:pt>
                <c:pt idx="295">
                  <c:v>1.1123415195577015E-3</c:v>
                </c:pt>
                <c:pt idx="296">
                  <c:v>1.1068075924403095E-3</c:v>
                </c:pt>
                <c:pt idx="297">
                  <c:v>1.101275050883037E-3</c:v>
                </c:pt>
                <c:pt idx="298">
                  <c:v>1.095741123765645E-3</c:v>
                </c:pt>
                <c:pt idx="299">
                  <c:v>1.0902085822083725E-3</c:v>
                </c:pt>
                <c:pt idx="300">
                  <c:v>1.0846746550909807E-3</c:v>
                </c:pt>
                <c:pt idx="301">
                  <c:v>1.0728101037874684E-3</c:v>
                </c:pt>
                <c:pt idx="302">
                  <c:v>1.0609455524839564E-3</c:v>
                </c:pt>
                <c:pt idx="303">
                  <c:v>1.0490810011804441E-3</c:v>
                </c:pt>
                <c:pt idx="304">
                  <c:v>1.0372164498769318E-3</c:v>
                </c:pt>
                <c:pt idx="305">
                  <c:v>1.02535189857342E-3</c:v>
                </c:pt>
                <c:pt idx="306">
                  <c:v>1.0134887328300272E-3</c:v>
                </c:pt>
                <c:pt idx="307">
                  <c:v>1.001624181526515E-3</c:v>
                </c:pt>
                <c:pt idx="308">
                  <c:v>9.8975963022300269E-4</c:v>
                </c:pt>
                <c:pt idx="309">
                  <c:v>9.7789507891949084E-4</c:v>
                </c:pt>
                <c:pt idx="310">
                  <c:v>9.6603052761597857E-4</c:v>
                </c:pt>
                <c:pt idx="311">
                  <c:v>9.6864646512164604E-4</c:v>
                </c:pt>
                <c:pt idx="312">
                  <c:v>9.7126240262731362E-4</c:v>
                </c:pt>
                <c:pt idx="313">
                  <c:v>9.7387695457286155E-4</c:v>
                </c:pt>
                <c:pt idx="314">
                  <c:v>9.7649289207852902E-4</c:v>
                </c:pt>
                <c:pt idx="315">
                  <c:v>9.7910882958419649E-4</c:v>
                </c:pt>
                <c:pt idx="316">
                  <c:v>9.8172476708986408E-4</c:v>
                </c:pt>
                <c:pt idx="317">
                  <c:v>9.8434070459553166E-4</c:v>
                </c:pt>
                <c:pt idx="318">
                  <c:v>9.8695525654107969E-4</c:v>
                </c:pt>
                <c:pt idx="319">
                  <c:v>9.8957119404674706E-4</c:v>
                </c:pt>
                <c:pt idx="320">
                  <c:v>9.9218713155241464E-4</c:v>
                </c:pt>
                <c:pt idx="321">
                  <c:v>9.9598356627991942E-4</c:v>
                </c:pt>
                <c:pt idx="322">
                  <c:v>9.9978000100742421E-4</c:v>
                </c:pt>
                <c:pt idx="323">
                  <c:v>1.003576435734929E-3</c:v>
                </c:pt>
                <c:pt idx="324">
                  <c:v>1.0073728704624338E-3</c:v>
                </c:pt>
                <c:pt idx="325">
                  <c:v>1.011167919629819E-3</c:v>
                </c:pt>
                <c:pt idx="326">
                  <c:v>1.0149643543573238E-3</c:v>
                </c:pt>
                <c:pt idx="327">
                  <c:v>1.0187607890848286E-3</c:v>
                </c:pt>
                <c:pt idx="328">
                  <c:v>1.0225572238123334E-3</c:v>
                </c:pt>
                <c:pt idx="329">
                  <c:v>1.0263536585398381E-3</c:v>
                </c:pt>
                <c:pt idx="330">
                  <c:v>1.0301500932673429E-3</c:v>
                </c:pt>
                <c:pt idx="331">
                  <c:v>1.0124911295439675E-3</c:v>
                </c:pt>
                <c:pt idx="332">
                  <c:v>9.9483216582059225E-4</c:v>
                </c:pt>
                <c:pt idx="333">
                  <c:v>9.771732020972168E-4</c:v>
                </c:pt>
                <c:pt idx="334">
                  <c:v>9.5951423837384179E-4</c:v>
                </c:pt>
                <c:pt idx="335">
                  <c:v>9.4185527465046645E-4</c:v>
                </c:pt>
                <c:pt idx="336">
                  <c:v>9.2419631092709111E-4</c:v>
                </c:pt>
                <c:pt idx="337">
                  <c:v>9.0653734720371577E-4</c:v>
                </c:pt>
                <c:pt idx="338">
                  <c:v>8.8887838348034065E-4</c:v>
                </c:pt>
                <c:pt idx="339">
                  <c:v>8.7121941975696531E-4</c:v>
                </c:pt>
                <c:pt idx="340">
                  <c:v>8.5356045603359007E-4</c:v>
                </c:pt>
                <c:pt idx="341">
                  <c:v>8.6503566494351507E-4</c:v>
                </c:pt>
                <c:pt idx="342">
                  <c:v>8.7650948829332052E-4</c:v>
                </c:pt>
                <c:pt idx="343">
                  <c:v>8.8798469720324541E-4</c:v>
                </c:pt>
                <c:pt idx="344">
                  <c:v>8.9945852055305097E-4</c:v>
                </c:pt>
                <c:pt idx="345">
                  <c:v>9.1093372946297597E-4</c:v>
                </c:pt>
                <c:pt idx="346">
                  <c:v>9.2240893837290086E-4</c:v>
                </c:pt>
                <c:pt idx="347">
                  <c:v>9.3388276172270642E-4</c:v>
                </c:pt>
                <c:pt idx="348">
                  <c:v>9.4535797063263131E-4</c:v>
                </c:pt>
                <c:pt idx="349">
                  <c:v>9.5683179398243687E-4</c:v>
                </c:pt>
                <c:pt idx="350">
                  <c:v>9.6830700289236187E-4</c:v>
                </c:pt>
                <c:pt idx="351">
                  <c:v>9.7551330107402325E-4</c:v>
                </c:pt>
                <c:pt idx="352">
                  <c:v>9.8272098481580429E-4</c:v>
                </c:pt>
                <c:pt idx="353">
                  <c:v>9.8992728299746556E-4</c:v>
                </c:pt>
                <c:pt idx="354">
                  <c:v>9.971349667392466E-4</c:v>
                </c:pt>
                <c:pt idx="355">
                  <c:v>1.0043412649209081E-3</c:v>
                </c:pt>
                <c:pt idx="356">
                  <c:v>1.0115475631025694E-3</c:v>
                </c:pt>
                <c:pt idx="357">
                  <c:v>1.0187552468443504E-3</c:v>
                </c:pt>
                <c:pt idx="358">
                  <c:v>1.0259615450260119E-3</c:v>
                </c:pt>
                <c:pt idx="359">
                  <c:v>1.0331692287677929E-3</c:v>
                </c:pt>
                <c:pt idx="360">
                  <c:v>1.0403755269494542E-3</c:v>
                </c:pt>
                <c:pt idx="361">
                  <c:v>1.0244498989356076E-3</c:v>
                </c:pt>
                <c:pt idx="362">
                  <c:v>1.0085228853616414E-3</c:v>
                </c:pt>
                <c:pt idx="363">
                  <c:v>9.9259725734779478E-4</c:v>
                </c:pt>
                <c:pt idx="364">
                  <c:v>9.7667162933394816E-4</c:v>
                </c:pt>
                <c:pt idx="365">
                  <c:v>9.6074461575998188E-4</c:v>
                </c:pt>
                <c:pt idx="366">
                  <c:v>9.4481898774613526E-4</c:v>
                </c:pt>
                <c:pt idx="367">
                  <c:v>9.2889335973228863E-4</c:v>
                </c:pt>
                <c:pt idx="368">
                  <c:v>9.1296773171844201E-4</c:v>
                </c:pt>
                <c:pt idx="369">
                  <c:v>8.9704071814447573E-4</c:v>
                </c:pt>
                <c:pt idx="370">
                  <c:v>8.8111509013062922E-4</c:v>
                </c:pt>
                <c:pt idx="371">
                  <c:v>8.5731809507774801E-4</c:v>
                </c:pt>
                <c:pt idx="372">
                  <c:v>8.3352248558498645E-4</c:v>
                </c:pt>
                <c:pt idx="373">
                  <c:v>8.0972549053210524E-4</c:v>
                </c:pt>
                <c:pt idx="374">
                  <c:v>7.8592988103934368E-4</c:v>
                </c:pt>
                <c:pt idx="375">
                  <c:v>7.6213288598646247E-4</c:v>
                </c:pt>
                <c:pt idx="376">
                  <c:v>7.3833727649370081E-4</c:v>
                </c:pt>
                <c:pt idx="377">
                  <c:v>7.145402814408197E-4</c:v>
                </c:pt>
                <c:pt idx="378">
                  <c:v>6.9074467194805804E-4</c:v>
                </c:pt>
                <c:pt idx="379">
                  <c:v>6.6694767689517683E-4</c:v>
                </c:pt>
                <c:pt idx="380">
                  <c:v>6.4315206740241527E-4</c:v>
                </c:pt>
                <c:pt idx="381">
                  <c:v>6.71399481559218E-4</c:v>
                </c:pt>
                <c:pt idx="382">
                  <c:v>6.9964689571602094E-4</c:v>
                </c:pt>
                <c:pt idx="383">
                  <c:v>7.2789569543294322E-4</c:v>
                </c:pt>
                <c:pt idx="384">
                  <c:v>7.5614310958974594E-4</c:v>
                </c:pt>
                <c:pt idx="385">
                  <c:v>7.8439052374654889E-4</c:v>
                </c:pt>
                <c:pt idx="386">
                  <c:v>8.1263793790335161E-4</c:v>
                </c:pt>
                <c:pt idx="387">
                  <c:v>8.4088535206015445E-4</c:v>
                </c:pt>
                <c:pt idx="388">
                  <c:v>8.6913415177707683E-4</c:v>
                </c:pt>
                <c:pt idx="389">
                  <c:v>8.9738156593387956E-4</c:v>
                </c:pt>
                <c:pt idx="390">
                  <c:v>9.256289800906825E-4</c:v>
                </c:pt>
                <c:pt idx="391">
                  <c:v>9.208862078015404E-4</c:v>
                </c:pt>
                <c:pt idx="392">
                  <c:v>9.1614482107251816E-4</c:v>
                </c:pt>
                <c:pt idx="393">
                  <c:v>9.1140204878337617E-4</c:v>
                </c:pt>
                <c:pt idx="394">
                  <c:v>9.0666066205435394E-4</c:v>
                </c:pt>
                <c:pt idx="395">
                  <c:v>9.0191788976521183E-4</c:v>
                </c:pt>
                <c:pt idx="396">
                  <c:v>8.9717511747607005E-4</c:v>
                </c:pt>
                <c:pt idx="397">
                  <c:v>8.924337307470476E-4</c:v>
                </c:pt>
                <c:pt idx="398">
                  <c:v>8.8769095845790571E-4</c:v>
                </c:pt>
                <c:pt idx="399">
                  <c:v>8.8294957172888326E-4</c:v>
                </c:pt>
                <c:pt idx="400">
                  <c:v>8.7820679943974148E-4</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4.651114241283483E-6</c:v>
                </c:pt>
                <c:pt idx="11">
                  <c:v>5.9254185274716932E-6</c:v>
                </c:pt>
                <c:pt idx="12">
                  <c:v>7.5295019214416067E-6</c:v>
                </c:pt>
                <c:pt idx="13">
                  <c:v>9.5416118698535704E-6</c:v>
                </c:pt>
                <c:pt idx="14">
                  <c:v>1.2055884710502218E-5</c:v>
                </c:pt>
                <c:pt idx="15">
                  <c:v>1.5184242189875052E-5</c:v>
                </c:pt>
                <c:pt idx="16">
                  <c:v>1.9058597161870323E-5</c:v>
                </c:pt>
                <c:pt idx="17">
                  <c:v>2.3833012250905497E-5</c:v>
                </c:pt>
                <c:pt idx="18">
                  <c:v>2.9684042419879562E-5</c:v>
                </c:pt>
                <c:pt idx="19">
                  <c:v>3.6812358623003675E-5</c:v>
                </c:pt>
                <c:pt idx="20">
                  <c:v>4.5441423959499337E-5</c:v>
                </c:pt>
                <c:pt idx="21">
                  <c:v>5.4552475356601496E-5</c:v>
                </c:pt>
                <c:pt idx="22">
                  <c:v>6.5215719274666891E-5</c:v>
                </c:pt>
                <c:pt idx="23">
                  <c:v>7.7615158791180164E-5</c:v>
                </c:pt>
                <c:pt idx="24">
                  <c:v>9.1934728803953457E-5</c:v>
                </c:pt>
                <c:pt idx="25">
                  <c:v>1.0835123985575118E-4</c:v>
                </c:pt>
                <c:pt idx="26">
                  <c:v>1.27026450246097E-4</c:v>
                </c:pt>
                <c:pt idx="27">
                  <c:v>1.480923318932387E-4</c:v>
                </c:pt>
                <c:pt idx="28">
                  <c:v>1.7164375501053599E-4</c:v>
                </c:pt>
                <c:pt idx="29">
                  <c:v>1.9772181993059156E-4</c:v>
                </c:pt>
                <c:pt idx="30">
                  <c:v>2.2630347308063455E-4</c:v>
                </c:pt>
                <c:pt idx="31">
                  <c:v>2.5542606833659279E-4</c:v>
                </c:pt>
                <c:pt idx="32">
                  <c:v>2.865377211985004E-4</c:v>
                </c:pt>
                <c:pt idx="33">
                  <c:v>3.1964229681378224E-4</c:v>
                </c:pt>
                <c:pt idx="34">
                  <c:v>3.5475866197909919E-4</c:v>
                </c:pt>
                <c:pt idx="35">
                  <c:v>3.9193295213313031E-4</c:v>
                </c:pt>
                <c:pt idx="36">
                  <c:v>4.3116440630408911E-4</c:v>
                </c:pt>
                <c:pt idx="37">
                  <c:v>4.7210866918068374E-4</c:v>
                </c:pt>
                <c:pt idx="38">
                  <c:v>5.1421544676493532E-4</c:v>
                </c:pt>
                <c:pt idx="39">
                  <c:v>5.5678798144331962E-4</c:v>
                </c:pt>
                <c:pt idx="40">
                  <c:v>5.989796682092526E-4</c:v>
                </c:pt>
                <c:pt idx="41">
                  <c:v>6.3406302271093061E-4</c:v>
                </c:pt>
                <c:pt idx="42">
                  <c:v>6.6727724887716972E-4</c:v>
                </c:pt>
                <c:pt idx="43">
                  <c:v>6.9902939284796899E-4</c:v>
                </c:pt>
                <c:pt idx="44">
                  <c:v>7.298979471348911E-4</c:v>
                </c:pt>
                <c:pt idx="45">
                  <c:v>7.6061771350699784E-4</c:v>
                </c:pt>
                <c:pt idx="46">
                  <c:v>7.918095064304865E-4</c:v>
                </c:pt>
                <c:pt idx="47">
                  <c:v>8.2306148204868194E-4</c:v>
                </c:pt>
                <c:pt idx="48">
                  <c:v>8.5360876350125262E-4</c:v>
                </c:pt>
                <c:pt idx="49">
                  <c:v>8.8258601494719722E-4</c:v>
                </c:pt>
                <c:pt idx="50">
                  <c:v>9.090456632045331E-4</c:v>
                </c:pt>
                <c:pt idx="51">
                  <c:v>9.5926915184292008E-4</c:v>
                </c:pt>
                <c:pt idx="52">
                  <c:v>1.0082275715226421E-3</c:v>
                </c:pt>
                <c:pt idx="53">
                  <c:v>1.0565252252920038E-3</c:v>
                </c:pt>
                <c:pt idx="54">
                  <c:v>1.104949063226888E-3</c:v>
                </c:pt>
                <c:pt idx="55">
                  <c:v>1.1544694697600538E-3</c:v>
                </c:pt>
                <c:pt idx="56">
                  <c:v>1.2058342716170809E-3</c:v>
                </c:pt>
                <c:pt idx="57">
                  <c:v>1.2581668827754923E-3</c:v>
                </c:pt>
                <c:pt idx="58">
                  <c:v>1.3099726019202575E-3</c:v>
                </c:pt>
                <c:pt idx="59">
                  <c:v>1.3595560414572867E-3</c:v>
                </c:pt>
                <c:pt idx="60">
                  <c:v>1.4049615691992207E-3</c:v>
                </c:pt>
                <c:pt idx="61">
                  <c:v>1.4364829158804294E-3</c:v>
                </c:pt>
                <c:pt idx="62">
                  <c:v>1.4628785340917679E-3</c:v>
                </c:pt>
                <c:pt idx="63">
                  <c:v>1.4856187474774365E-3</c:v>
                </c:pt>
                <c:pt idx="64">
                  <c:v>1.5063553765017226E-3</c:v>
                </c:pt>
                <c:pt idx="65">
                  <c:v>1.5268418399307308E-3</c:v>
                </c:pt>
                <c:pt idx="66">
                  <c:v>1.5482834635170033E-3</c:v>
                </c:pt>
                <c:pt idx="67">
                  <c:v>1.5692291774013281E-3</c:v>
                </c:pt>
                <c:pt idx="68">
                  <c:v>1.5875260030127247E-3</c:v>
                </c:pt>
                <c:pt idx="69">
                  <c:v>1.6009364081401864E-3</c:v>
                </c:pt>
                <c:pt idx="70">
                  <c:v>1.6071586191193318E-3</c:v>
                </c:pt>
                <c:pt idx="71">
                  <c:v>1.589321682748034E-3</c:v>
                </c:pt>
                <c:pt idx="72">
                  <c:v>1.5648486192778033E-3</c:v>
                </c:pt>
                <c:pt idx="73">
                  <c:v>1.5361357086299428E-3</c:v>
                </c:pt>
                <c:pt idx="74">
                  <c:v>1.5055043421711878E-3</c:v>
                </c:pt>
                <c:pt idx="75">
                  <c:v>1.4750639273315188E-3</c:v>
                </c:pt>
                <c:pt idx="76">
                  <c:v>1.4463989893196336E-3</c:v>
                </c:pt>
                <c:pt idx="77">
                  <c:v>1.4194487525222405E-3</c:v>
                </c:pt>
                <c:pt idx="78">
                  <c:v>1.3937539022217443E-3</c:v>
                </c:pt>
                <c:pt idx="79">
                  <c:v>1.3689397569271501E-3</c:v>
                </c:pt>
                <c:pt idx="80">
                  <c:v>1.3446141509582928E-3</c:v>
                </c:pt>
                <c:pt idx="81">
                  <c:v>1.3161409765037237E-3</c:v>
                </c:pt>
                <c:pt idx="82">
                  <c:v>1.2870515985164306E-3</c:v>
                </c:pt>
                <c:pt idx="83">
                  <c:v>1.2564945911620112E-3</c:v>
                </c:pt>
                <c:pt idx="84">
                  <c:v>1.223711209886329E-3</c:v>
                </c:pt>
                <c:pt idx="85">
                  <c:v>1.1880434595459442E-3</c:v>
                </c:pt>
                <c:pt idx="86">
                  <c:v>1.1491556292740302E-3</c:v>
                </c:pt>
                <c:pt idx="87">
                  <c:v>1.1074688685762562E-3</c:v>
                </c:pt>
                <c:pt idx="88">
                  <c:v>1.0635866433094776E-3</c:v>
                </c:pt>
                <c:pt idx="89">
                  <c:v>1.0180889333106108E-3</c:v>
                </c:pt>
                <c:pt idx="90">
                  <c:v>9.7152131692629883E-4</c:v>
                </c:pt>
                <c:pt idx="91">
                  <c:v>9.2764043349136246E-4</c:v>
                </c:pt>
                <c:pt idx="92">
                  <c:v>8.8340433673813625E-4</c:v>
                </c:pt>
                <c:pt idx="93">
                  <c:v>8.392823634730944E-4</c:v>
                </c:pt>
                <c:pt idx="94">
                  <c:v>7.9565622055897283E-4</c:v>
                </c:pt>
                <c:pt idx="95">
                  <c:v>7.5287735059532946E-4</c:v>
                </c:pt>
                <c:pt idx="96">
                  <c:v>7.1125076912420537E-4</c:v>
                </c:pt>
                <c:pt idx="97">
                  <c:v>6.711258496189536E-4</c:v>
                </c:pt>
                <c:pt idx="98">
                  <c:v>6.3279938372651483E-4</c:v>
                </c:pt>
                <c:pt idx="99">
                  <c:v>5.9648348762150109E-4</c:v>
                </c:pt>
                <c:pt idx="100">
                  <c:v>5.623374678244608E-4</c:v>
                </c:pt>
                <c:pt idx="101">
                  <c:v>5.2663615539383542E-4</c:v>
                </c:pt>
                <c:pt idx="102">
                  <c:v>4.9317957854886653E-4</c:v>
                </c:pt>
                <c:pt idx="103">
                  <c:v>4.6153985300566715E-4</c:v>
                </c:pt>
                <c:pt idx="104">
                  <c:v>4.3138957590986533E-4</c:v>
                </c:pt>
                <c:pt idx="105">
                  <c:v>4.0245716902611656E-4</c:v>
                </c:pt>
                <c:pt idx="106">
                  <c:v>3.7463319934748728E-4</c:v>
                </c:pt>
                <c:pt idx="107">
                  <c:v>3.4818414013776123E-4</c:v>
                </c:pt>
                <c:pt idx="108">
                  <c:v>3.2337853876108802E-4</c:v>
                </c:pt>
                <c:pt idx="109">
                  <c:v>3.0040294478735346E-4</c:v>
                </c:pt>
                <c:pt idx="110">
                  <c:v>2.793615066279174E-4</c:v>
                </c:pt>
                <c:pt idx="111">
                  <c:v>2.6208427508146156E-4</c:v>
                </c:pt>
                <c:pt idx="112">
                  <c:v>2.4621665305707294E-4</c:v>
                </c:pt>
                <c:pt idx="113">
                  <c:v>2.314843225405382E-4</c:v>
                </c:pt>
                <c:pt idx="114">
                  <c:v>2.1766329791491452E-4</c:v>
                </c:pt>
                <c:pt idx="115">
                  <c:v>2.0456905333171552E-4</c:v>
                </c:pt>
                <c:pt idx="116">
                  <c:v>1.9206079469758308E-4</c:v>
                </c:pt>
                <c:pt idx="117">
                  <c:v>1.8006164648160371E-4</c:v>
                </c:pt>
                <c:pt idx="118">
                  <c:v>1.6851976910192026E-4</c:v>
                </c:pt>
                <c:pt idx="119">
                  <c:v>1.5739943837100333E-4</c:v>
                </c:pt>
                <c:pt idx="120">
                  <c:v>1.4666649682342866E-4</c:v>
                </c:pt>
                <c:pt idx="121">
                  <c:v>1.3604586976427612E-4</c:v>
                </c:pt>
                <c:pt idx="122">
                  <c:v>1.2583705310606383E-4</c:v>
                </c:pt>
                <c:pt idx="123">
                  <c:v>1.1604338598355844E-4</c:v>
                </c:pt>
                <c:pt idx="124">
                  <c:v>1.0667235891904563E-4</c:v>
                </c:pt>
                <c:pt idx="125">
                  <c:v>9.7728804967911972E-5</c:v>
                </c:pt>
                <c:pt idx="126">
                  <c:v>8.9241952497324335E-5</c:v>
                </c:pt>
                <c:pt idx="127">
                  <c:v>8.1317808975920941E-5</c:v>
                </c:pt>
                <c:pt idx="128">
                  <c:v>7.4041156352168535E-5</c:v>
                </c:pt>
                <c:pt idx="129">
                  <c:v>6.7459945068140342E-5</c:v>
                </c:pt>
                <c:pt idx="130">
                  <c:v>6.1589191019401397E-5</c:v>
                </c:pt>
                <c:pt idx="131">
                  <c:v>5.6323909970690619E-5</c:v>
                </c:pt>
                <c:pt idx="132">
                  <c:v>5.1633749142321797E-5</c:v>
                </c:pt>
                <c:pt idx="133">
                  <c:v>4.7400649104877006E-5</c:v>
                </c:pt>
                <c:pt idx="134">
                  <c:v>4.353296793384526E-5</c:v>
                </c:pt>
                <c:pt idx="135">
                  <c:v>3.9956927933628443E-5</c:v>
                </c:pt>
                <c:pt idx="136">
                  <c:v>3.6623969051725269E-5</c:v>
                </c:pt>
                <c:pt idx="137">
                  <c:v>3.3525889869591759E-5</c:v>
                </c:pt>
                <c:pt idx="138">
                  <c:v>3.0659234758723012E-5</c:v>
                </c:pt>
                <c:pt idx="139">
                  <c:v>2.8019275942747063E-5</c:v>
                </c:pt>
                <c:pt idx="140">
                  <c:v>2.5597208174634272E-5</c:v>
                </c:pt>
                <c:pt idx="141">
                  <c:v>2.3513682758285625E-5</c:v>
                </c:pt>
                <c:pt idx="142">
                  <c:v>2.159448384378764E-5</c:v>
                </c:pt>
                <c:pt idx="143">
                  <c:v>1.9823352201816485E-5</c:v>
                </c:pt>
                <c:pt idx="144">
                  <c:v>1.8186182927344582E-5</c:v>
                </c:pt>
                <c:pt idx="145">
                  <c:v>1.6670753465273613E-5</c:v>
                </c:pt>
                <c:pt idx="146">
                  <c:v>1.526754261917786E-5</c:v>
                </c:pt>
                <c:pt idx="147">
                  <c:v>1.3972953059041884E-5</c:v>
                </c:pt>
                <c:pt idx="148">
                  <c:v>1.2783169873832541E-5</c:v>
                </c:pt>
                <c:pt idx="149">
                  <c:v>1.1693775971046351E-5</c:v>
                </c:pt>
                <c:pt idx="150">
                  <c:v>1.0699655117429233E-5</c:v>
                </c:pt>
                <c:pt idx="151">
                  <c:v>9.7382241792895378E-6</c:v>
                </c:pt>
                <c:pt idx="152">
                  <c:v>8.8649893149151224E-6</c:v>
                </c:pt>
                <c:pt idx="153">
                  <c:v>8.0692808588504878E-6</c:v>
                </c:pt>
                <c:pt idx="154">
                  <c:v>7.341812456164249E-6</c:v>
                </c:pt>
                <c:pt idx="155">
                  <c:v>6.6750430473738359E-6</c:v>
                </c:pt>
                <c:pt idx="156">
                  <c:v>6.0629256371604964E-6</c:v>
                </c:pt>
                <c:pt idx="157">
                  <c:v>5.5021035254576394E-6</c:v>
                </c:pt>
                <c:pt idx="158">
                  <c:v>4.9898824397627843E-6</c:v>
                </c:pt>
                <c:pt idx="159">
                  <c:v>4.5231412199645305E-6</c:v>
                </c:pt>
                <c:pt idx="160">
                  <c:v>4.098953152133303E-6</c:v>
                </c:pt>
                <c:pt idx="161">
                  <c:v>3.7245050592948377E-6</c:v>
                </c:pt>
                <c:pt idx="162">
                  <c:v>3.3839099694541718E-6</c:v>
                </c:pt>
                <c:pt idx="163">
                  <c:v>3.0740405972157282E-6</c:v>
                </c:pt>
                <c:pt idx="164">
                  <c:v>2.7920628466932338E-6</c:v>
                </c:pt>
                <c:pt idx="165">
                  <c:v>2.5354497537084294E-6</c:v>
                </c:pt>
                <c:pt idx="166">
                  <c:v>2.3019164394242504E-6</c:v>
                </c:pt>
                <c:pt idx="167">
                  <c:v>2.0893870536514969E-6</c:v>
                </c:pt>
                <c:pt idx="168">
                  <c:v>1.8960321608633139E-6</c:v>
                </c:pt>
                <c:pt idx="169">
                  <c:v>1.7201735869925394E-6</c:v>
                </c:pt>
                <c:pt idx="170">
                  <c:v>1.560265198248946E-6</c:v>
                </c:pt>
                <c:pt idx="171">
                  <c:v>1.4099002954228593E-6</c:v>
                </c:pt>
                <c:pt idx="172">
                  <c:v>1.2738279324342008E-6</c:v>
                </c:pt>
                <c:pt idx="173">
                  <c:v>1.1507917770027372E-6</c:v>
                </c:pt>
                <c:pt idx="174">
                  <c:v>1.0396616185388503E-6</c:v>
                </c:pt>
                <c:pt idx="175">
                  <c:v>9.3934751857527698E-7</c:v>
                </c:pt>
                <c:pt idx="176">
                  <c:v>8.4885192323503144E-7</c:v>
                </c:pt>
                <c:pt idx="177">
                  <c:v>7.6718925581075805E-7</c:v>
                </c:pt>
                <c:pt idx="178">
                  <c:v>6.9344148389126673E-7</c:v>
                </c:pt>
                <c:pt idx="179">
                  <c:v>6.2682159611042225E-7</c:v>
                </c:pt>
                <c:pt idx="180">
                  <c:v>5.6659848523841311E-7</c:v>
                </c:pt>
                <c:pt idx="181">
                  <c:v>5.1234606879312966E-7</c:v>
                </c:pt>
                <c:pt idx="182">
                  <c:v>4.6328738695709536E-7</c:v>
                </c:pt>
                <c:pt idx="183">
                  <c:v>4.1893929365438546E-7</c:v>
                </c:pt>
                <c:pt idx="184">
                  <c:v>3.7886057426437366E-7</c:v>
                </c:pt>
                <c:pt idx="185">
                  <c:v>3.4264984193688696E-7</c:v>
                </c:pt>
                <c:pt idx="186">
                  <c:v>3.0994175365661511E-7</c:v>
                </c:pt>
                <c:pt idx="187">
                  <c:v>2.8039474276676893E-7</c:v>
                </c:pt>
                <c:pt idx="188">
                  <c:v>2.5370437403391047E-7</c:v>
                </c:pt>
                <c:pt idx="189">
                  <c:v>2.2959228576697995E-7</c:v>
                </c:pt>
                <c:pt idx="190">
                  <c:v>2.078074003437626E-7</c:v>
                </c:pt>
                <c:pt idx="191">
                  <c:v>1.88735981094099E-7</c:v>
                </c:pt>
                <c:pt idx="192">
                  <c:v>1.7145128891604594E-7</c:v>
                </c:pt>
                <c:pt idx="193">
                  <c:v>1.5578492710020142E-7</c:v>
                </c:pt>
                <c:pt idx="194">
                  <c:v>1.4158535572254205E-7</c:v>
                </c:pt>
                <c:pt idx="195">
                  <c:v>1.2871217046370515E-7</c:v>
                </c:pt>
                <c:pt idx="196">
                  <c:v>1.1704115506712754E-7</c:v>
                </c:pt>
                <c:pt idx="197">
                  <c:v>1.064582088535771E-7</c:v>
                </c:pt>
                <c:pt idx="198">
                  <c:v>9.6860413568914375E-8</c:v>
                </c:pt>
                <c:pt idx="199">
                  <c:v>8.8154688686496345E-8</c:v>
                </c:pt>
                <c:pt idx="200">
                  <c:v>8.0256467391559139E-8</c:v>
                </c:pt>
                <c:pt idx="201">
                  <c:v>7.258917509090637E-8</c:v>
                </c:pt>
                <c:pt idx="202">
                  <c:v>6.567259822509651E-8</c:v>
                </c:pt>
                <c:pt idx="203">
                  <c:v>5.9432104246594789E-8</c:v>
                </c:pt>
                <c:pt idx="204">
                  <c:v>5.3800531526416206E-8</c:v>
                </c:pt>
                <c:pt idx="205">
                  <c:v>4.8717475177692148E-8</c:v>
                </c:pt>
                <c:pt idx="206">
                  <c:v>4.4128533973124586E-8</c:v>
                </c:pt>
                <c:pt idx="207">
                  <c:v>3.9984576975496791E-8</c:v>
                </c:pt>
                <c:pt idx="208">
                  <c:v>3.6241707475561537E-8</c:v>
                </c:pt>
                <c:pt idx="209">
                  <c:v>3.2860178460375901E-8</c:v>
                </c:pt>
                <c:pt idx="210">
                  <c:v>2.9804234487360955E-8</c:v>
                </c:pt>
                <c:pt idx="211">
                  <c:v>2.7300993866003496E-8</c:v>
                </c:pt>
                <c:pt idx="212">
                  <c:v>2.5018273883047167E-8</c:v>
                </c:pt>
                <c:pt idx="213">
                  <c:v>2.2936166733796002E-8</c:v>
                </c:pt>
                <c:pt idx="214">
                  <c:v>2.1036381393729445E-8</c:v>
                </c:pt>
                <c:pt idx="215">
                  <c:v>1.9302473724983469E-8</c:v>
                </c:pt>
                <c:pt idx="216">
                  <c:v>1.7719309954357449E-8</c:v>
                </c:pt>
                <c:pt idx="217">
                  <c:v>1.6273160105512582E-8</c:v>
                </c:pt>
                <c:pt idx="218">
                  <c:v>1.4952006058866625E-8</c:v>
                </c:pt>
                <c:pt idx="219">
                  <c:v>1.3744304747564235E-8</c:v>
                </c:pt>
                <c:pt idx="220">
                  <c:v>1.2640005528687841E-8</c:v>
                </c:pt>
                <c:pt idx="221">
                  <c:v>1.1607675874393678E-8</c:v>
                </c:pt>
                <c:pt idx="222">
                  <c:v>1.0664701026403457E-8</c:v>
                </c:pt>
                <c:pt idx="223">
                  <c:v>9.8030401870499165E-9</c:v>
                </c:pt>
                <c:pt idx="224">
                  <c:v>9.0153515637423671E-9</c:v>
                </c:pt>
                <c:pt idx="225">
                  <c:v>8.2950064666529279E-9</c:v>
                </c:pt>
                <c:pt idx="226">
                  <c:v>7.6359761345033001E-9</c:v>
                </c:pt>
                <c:pt idx="227">
                  <c:v>7.0327852239579764E-9</c:v>
                </c:pt>
                <c:pt idx="228">
                  <c:v>6.4804752242418158E-9</c:v>
                </c:pt>
                <c:pt idx="229">
                  <c:v>5.9745311941107503E-9</c:v>
                </c:pt>
                <c:pt idx="230">
                  <c:v>5.510868360492628E-9</c:v>
                </c:pt>
                <c:pt idx="231">
                  <c:v>5.0772907893466712E-9</c:v>
                </c:pt>
                <c:pt idx="232">
                  <c:v>4.6801760333645867E-9</c:v>
                </c:pt>
                <c:pt idx="233">
                  <c:v>4.3163282560650752E-9</c:v>
                </c:pt>
                <c:pt idx="234">
                  <c:v>3.9827899311139496E-9</c:v>
                </c:pt>
                <c:pt idx="235">
                  <c:v>3.6769167010198706E-9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2.7124363284775433E-7</c:v>
                </c:pt>
                <c:pt idx="11">
                  <c:v>3.4922933455967282E-7</c:v>
                </c:pt>
                <c:pt idx="12">
                  <c:v>4.4778966987976996E-7</c:v>
                </c:pt>
                <c:pt idx="13">
                  <c:v>5.7165853267457153E-7</c:v>
                </c:pt>
                <c:pt idx="14">
                  <c:v>7.2639414583738194E-7</c:v>
                </c:pt>
                <c:pt idx="15">
                  <c:v>9.1842033812323403E-7</c:v>
                </c:pt>
                <c:pt idx="16">
                  <c:v>1.1550472782801641E-6</c:v>
                </c:pt>
                <c:pt idx="17">
                  <c:v>1.444412190561865E-6</c:v>
                </c:pt>
                <c:pt idx="18">
                  <c:v>1.795384934005547E-6</c:v>
                </c:pt>
                <c:pt idx="19">
                  <c:v>2.2173437210658022E-6</c:v>
                </c:pt>
                <c:pt idx="20">
                  <c:v>2.7198717398046263E-6</c:v>
                </c:pt>
                <c:pt idx="21">
                  <c:v>3.2378354859741641E-6</c:v>
                </c:pt>
                <c:pt idx="22">
                  <c:v>3.8329391255170083E-6</c:v>
                </c:pt>
                <c:pt idx="23">
                  <c:v>4.5146976171503546E-6</c:v>
                </c:pt>
                <c:pt idx="24">
                  <c:v>5.2941372465734511E-6</c:v>
                </c:pt>
                <c:pt idx="25">
                  <c:v>6.1841947075060297E-6</c:v>
                </c:pt>
                <c:pt idx="26">
                  <c:v>7.1988889084549031E-6</c:v>
                </c:pt>
                <c:pt idx="27">
                  <c:v>8.3482861062146377E-6</c:v>
                </c:pt>
                <c:pt idx="28">
                  <c:v>9.6395741582008744E-6</c:v>
                </c:pt>
                <c:pt idx="29">
                  <c:v>1.107706725207365E-5</c:v>
                </c:pt>
                <c:pt idx="30">
                  <c:v>1.2661243900483622E-5</c:v>
                </c:pt>
                <c:pt idx="31">
                  <c:v>1.428466320692398E-5</c:v>
                </c:pt>
                <c:pt idx="32">
                  <c:v>1.6033133020524998E-5</c:v>
                </c:pt>
                <c:pt idx="33">
                  <c:v>1.7913751079585966E-5</c:v>
                </c:pt>
                <c:pt idx="34">
                  <c:v>1.9935527674497811E-5</c:v>
                </c:pt>
                <c:pt idx="35">
                  <c:v>2.2110818689345253E-5</c:v>
                </c:pt>
                <c:pt idx="36">
                  <c:v>2.4451581018025755E-5</c:v>
                </c:pt>
                <c:pt idx="37">
                  <c:v>2.6957256937952207E-5</c:v>
                </c:pt>
                <c:pt idx="38">
                  <c:v>2.962015355525322E-5</c:v>
                </c:pt>
                <c:pt idx="39">
                  <c:v>3.2427818397755387E-5</c:v>
                </c:pt>
                <c:pt idx="40">
                  <c:v>3.5362418867636375E-5</c:v>
                </c:pt>
                <c:pt idx="41">
                  <c:v>3.8049924624530215E-5</c:v>
                </c:pt>
                <c:pt idx="42">
                  <c:v>4.0794796086369856E-5</c:v>
                </c:pt>
                <c:pt idx="43">
                  <c:v>4.3609310238874435E-5</c:v>
                </c:pt>
                <c:pt idx="44">
                  <c:v>4.6512279934138435E-5</c:v>
                </c:pt>
                <c:pt idx="45">
                  <c:v>4.9528432794741489E-5</c:v>
                </c:pt>
                <c:pt idx="46">
                  <c:v>5.2683601490640129E-5</c:v>
                </c:pt>
                <c:pt idx="47">
                  <c:v>5.5981863011425559E-5</c:v>
                </c:pt>
                <c:pt idx="48">
                  <c:v>5.9420929803714007E-5</c:v>
                </c:pt>
                <c:pt idx="49">
                  <c:v>6.2996624336961109E-5</c:v>
                </c:pt>
                <c:pt idx="50">
                  <c:v>6.6703583320211972E-5</c:v>
                </c:pt>
                <c:pt idx="51">
                  <c:v>7.2577552693390722E-5</c:v>
                </c:pt>
                <c:pt idx="52">
                  <c:v>7.8816889488797951E-5</c:v>
                </c:pt>
                <c:pt idx="53">
                  <c:v>8.5409495178502459E-5</c:v>
                </c:pt>
                <c:pt idx="54">
                  <c:v>9.2335327918999439E-5</c:v>
                </c:pt>
                <c:pt idx="55">
                  <c:v>9.9564737821787361E-5</c:v>
                </c:pt>
                <c:pt idx="56">
                  <c:v>1.070625644543756E-4</c:v>
                </c:pt>
                <c:pt idx="57">
                  <c:v>1.1480020062737399E-4</c:v>
                </c:pt>
                <c:pt idx="58">
                  <c:v>1.2274773600383441E-4</c:v>
                </c:pt>
                <c:pt idx="59">
                  <c:v>1.3087371342494945E-4</c:v>
                </c:pt>
                <c:pt idx="60">
                  <c:v>1.3913792278936088E-4</c:v>
                </c:pt>
                <c:pt idx="61">
                  <c:v>1.4668149374236228E-4</c:v>
                </c:pt>
                <c:pt idx="62">
                  <c:v>1.5431740087971265E-4</c:v>
                </c:pt>
                <c:pt idx="63">
                  <c:v>1.6212233441227378E-4</c:v>
                </c:pt>
                <c:pt idx="64">
                  <c:v>1.7019054498467969E-4</c:v>
                </c:pt>
                <c:pt idx="65">
                  <c:v>1.7864001570138356E-4</c:v>
                </c:pt>
                <c:pt idx="66">
                  <c:v>1.8756741074605937E-4</c:v>
                </c:pt>
                <c:pt idx="67">
                  <c:v>1.969127073910729E-4</c:v>
                </c:pt>
                <c:pt idx="68">
                  <c:v>2.0655914007907037E-4</c:v>
                </c:pt>
                <c:pt idx="69">
                  <c:v>2.1636235749892066E-4</c:v>
                </c:pt>
                <c:pt idx="70">
                  <c:v>2.2614830924628753E-4</c:v>
                </c:pt>
                <c:pt idx="71">
                  <c:v>2.3352227461223695E-4</c:v>
                </c:pt>
                <c:pt idx="72">
                  <c:v>2.4072633518358339E-4</c:v>
                </c:pt>
                <c:pt idx="73">
                  <c:v>2.4796726023072632E-4</c:v>
                </c:pt>
                <c:pt idx="74">
                  <c:v>2.5548662845094837E-4</c:v>
                </c:pt>
                <c:pt idx="75">
                  <c:v>2.6354911480341007E-4</c:v>
                </c:pt>
                <c:pt idx="76">
                  <c:v>2.7239722870769304E-4</c:v>
                </c:pt>
                <c:pt idx="77">
                  <c:v>2.8205450007828147E-4</c:v>
                </c:pt>
                <c:pt idx="78">
                  <c:v>2.9247219744948954E-4</c:v>
                </c:pt>
                <c:pt idx="79">
                  <c:v>3.0360291699933794E-4</c:v>
                </c:pt>
                <c:pt idx="80">
                  <c:v>3.1537446091715464E-4</c:v>
                </c:pt>
                <c:pt idx="81">
                  <c:v>3.2666489198677432E-4</c:v>
                </c:pt>
                <c:pt idx="82">
                  <c:v>3.383413240331969E-4</c:v>
                </c:pt>
                <c:pt idx="83">
                  <c:v>3.5028373819005244E-4</c:v>
                </c:pt>
                <c:pt idx="84">
                  <c:v>3.6235874870454098E-4</c:v>
                </c:pt>
                <c:pt idx="85">
                  <c:v>3.7440528512723711E-4</c:v>
                </c:pt>
                <c:pt idx="86">
                  <c:v>3.8628948557146151E-4</c:v>
                </c:pt>
                <c:pt idx="87">
                  <c:v>3.9798174002166905E-4</c:v>
                </c:pt>
                <c:pt idx="88">
                  <c:v>4.0948781612125808E-4</c:v>
                </c:pt>
                <c:pt idx="89">
                  <c:v>4.2081821913163238E-4</c:v>
                </c:pt>
                <c:pt idx="90">
                  <c:v>4.3198972208937492E-4</c:v>
                </c:pt>
                <c:pt idx="91">
                  <c:v>4.4458391070967908E-4</c:v>
                </c:pt>
                <c:pt idx="92">
                  <c:v>4.5720377677951906E-4</c:v>
                </c:pt>
                <c:pt idx="93">
                  <c:v>4.6995075758476934E-4</c:v>
                </c:pt>
                <c:pt idx="94">
                  <c:v>4.8291771175739068E-4</c:v>
                </c:pt>
                <c:pt idx="95">
                  <c:v>4.9623067836704988E-4</c:v>
                </c:pt>
                <c:pt idx="96">
                  <c:v>5.1000096774379844E-4</c:v>
                </c:pt>
                <c:pt idx="97">
                  <c:v>5.2426821624572992E-4</c:v>
                </c:pt>
                <c:pt idx="98">
                  <c:v>5.3906243083750791E-4</c:v>
                </c:pt>
                <c:pt idx="99">
                  <c:v>5.5439664925190058E-4</c:v>
                </c:pt>
                <c:pt idx="100">
                  <c:v>5.703009224312498E-4</c:v>
                </c:pt>
                <c:pt idx="101">
                  <c:v>5.8263706161919542E-4</c:v>
                </c:pt>
                <c:pt idx="102">
                  <c:v>5.9515535235980647E-4</c:v>
                </c:pt>
                <c:pt idx="103">
                  <c:v>6.07643188849236E-4</c:v>
                </c:pt>
                <c:pt idx="104">
                  <c:v>6.1988377975591663E-4</c:v>
                </c:pt>
                <c:pt idx="105">
                  <c:v>6.316206531908192E-4</c:v>
                </c:pt>
                <c:pt idx="106">
                  <c:v>6.4270328946771683E-4</c:v>
                </c:pt>
                <c:pt idx="107">
                  <c:v>6.5341249312823315E-4</c:v>
                </c:pt>
                <c:pt idx="108">
                  <c:v>6.641672773244566E-4</c:v>
                </c:pt>
                <c:pt idx="109">
                  <c:v>6.7543165041430921E-4</c:v>
                </c:pt>
                <c:pt idx="110">
                  <c:v>6.8769121760599674E-4</c:v>
                </c:pt>
                <c:pt idx="111">
                  <c:v>7.062825113354355E-4</c:v>
                </c:pt>
                <c:pt idx="112">
                  <c:v>7.2628698531392553E-4</c:v>
                </c:pt>
                <c:pt idx="113">
                  <c:v>7.4729041818278501E-4</c:v>
                </c:pt>
                <c:pt idx="114">
                  <c:v>7.6884001557335209E-4</c:v>
                </c:pt>
                <c:pt idx="115">
                  <c:v>7.9041512675109371E-4</c:v>
                </c:pt>
                <c:pt idx="116">
                  <c:v>8.1157711202169516E-4</c:v>
                </c:pt>
                <c:pt idx="117">
                  <c:v>8.3239383941744415E-4</c:v>
                </c:pt>
                <c:pt idx="118">
                  <c:v>8.5312026247516808E-4</c:v>
                </c:pt>
                <c:pt idx="119">
                  <c:v>8.7404589312279506E-4</c:v>
                </c:pt>
                <c:pt idx="120">
                  <c:v>8.9546730464299025E-4</c:v>
                </c:pt>
                <c:pt idx="121">
                  <c:v>9.1590532215639743E-4</c:v>
                </c:pt>
                <c:pt idx="122">
                  <c:v>9.3698124880542584E-4</c:v>
                </c:pt>
                <c:pt idx="123">
                  <c:v>9.5854751345891636E-4</c:v>
                </c:pt>
                <c:pt idx="124">
                  <c:v>9.8046392772111694E-4</c:v>
                </c:pt>
                <c:pt idx="125">
                  <c:v>1.0025471517830036E-3</c:v>
                </c:pt>
                <c:pt idx="126">
                  <c:v>1.0246279332270999E-3</c:v>
                </c:pt>
                <c:pt idx="127">
                  <c:v>1.0465904859069339E-3</c:v>
                </c:pt>
                <c:pt idx="128">
                  <c:v>1.0683217872865366E-3</c:v>
                </c:pt>
                <c:pt idx="129">
                  <c:v>1.0897358482440307E-3</c:v>
                </c:pt>
                <c:pt idx="130">
                  <c:v>1.1107046302495074E-3</c:v>
                </c:pt>
                <c:pt idx="131">
                  <c:v>1.1296240043722169E-3</c:v>
                </c:pt>
                <c:pt idx="132">
                  <c:v>1.1481022055117673E-3</c:v>
                </c:pt>
                <c:pt idx="133">
                  <c:v>1.1663309557002374E-3</c:v>
                </c:pt>
                <c:pt idx="134">
                  <c:v>1.1845514559450773E-3</c:v>
                </c:pt>
                <c:pt idx="135">
                  <c:v>1.2029907258242233E-3</c:v>
                </c:pt>
                <c:pt idx="136">
                  <c:v>1.2217765827321888E-3</c:v>
                </c:pt>
                <c:pt idx="137">
                  <c:v>1.2405330516606181E-3</c:v>
                </c:pt>
                <c:pt idx="138">
                  <c:v>1.2587114397038424E-3</c:v>
                </c:pt>
                <c:pt idx="139">
                  <c:v>1.2757640380918335E-3</c:v>
                </c:pt>
                <c:pt idx="140">
                  <c:v>1.2910751040737408E-3</c:v>
                </c:pt>
                <c:pt idx="141">
                  <c:v>1.3115341448571086E-3</c:v>
                </c:pt>
                <c:pt idx="142">
                  <c:v>1.3300365996169049E-3</c:v>
                </c:pt>
                <c:pt idx="143">
                  <c:v>1.3468173490588159E-3</c:v>
                </c:pt>
                <c:pt idx="144">
                  <c:v>1.362143398377011E-3</c:v>
                </c:pt>
                <c:pt idx="145">
                  <c:v>1.3762910202646422E-3</c:v>
                </c:pt>
                <c:pt idx="146">
                  <c:v>1.3895490363497302E-3</c:v>
                </c:pt>
                <c:pt idx="147">
                  <c:v>1.4020121980502045E-3</c:v>
                </c:pt>
                <c:pt idx="148">
                  <c:v>1.413747813244107E-3</c:v>
                </c:pt>
                <c:pt idx="149">
                  <c:v>1.4248314338229135E-3</c:v>
                </c:pt>
                <c:pt idx="150">
                  <c:v>1.4353394956654556E-3</c:v>
                </c:pt>
                <c:pt idx="151">
                  <c:v>1.4370934632242116E-3</c:v>
                </c:pt>
                <c:pt idx="152">
                  <c:v>1.4384525041664302E-3</c:v>
                </c:pt>
                <c:pt idx="153">
                  <c:v>1.4396284589679716E-3</c:v>
                </c:pt>
                <c:pt idx="154">
                  <c:v>1.4407845433548497E-3</c:v>
                </c:pt>
                <c:pt idx="155">
                  <c:v>1.4421341410120738E-3</c:v>
                </c:pt>
                <c:pt idx="156">
                  <c:v>1.4437496576120449E-3</c:v>
                </c:pt>
                <c:pt idx="157">
                  <c:v>1.4452801723848576E-3</c:v>
                </c:pt>
                <c:pt idx="158">
                  <c:v>1.4463093817105148E-3</c:v>
                </c:pt>
                <c:pt idx="159">
                  <c:v>1.4463702382820846E-3</c:v>
                </c:pt>
                <c:pt idx="160">
                  <c:v>1.4450476337607191E-3</c:v>
                </c:pt>
                <c:pt idx="161">
                  <c:v>1.4460113676254477E-3</c:v>
                </c:pt>
                <c:pt idx="162">
                  <c:v>1.4451511958030365E-3</c:v>
                </c:pt>
                <c:pt idx="163">
                  <c:v>1.4424646699671877E-3</c:v>
                </c:pt>
                <c:pt idx="164">
                  <c:v>1.4379609045679124E-3</c:v>
                </c:pt>
                <c:pt idx="165">
                  <c:v>1.4316562245793624E-3</c:v>
                </c:pt>
                <c:pt idx="166">
                  <c:v>1.4236917566986024E-3</c:v>
                </c:pt>
                <c:pt idx="167">
                  <c:v>1.4145844347843001E-3</c:v>
                </c:pt>
                <c:pt idx="168">
                  <c:v>1.4049738245893225E-3</c:v>
                </c:pt>
                <c:pt idx="169">
                  <c:v>1.395470470547775E-3</c:v>
                </c:pt>
                <c:pt idx="170">
                  <c:v>1.3866595655833902E-3</c:v>
                </c:pt>
                <c:pt idx="171">
                  <c:v>1.3740015223442407E-3</c:v>
                </c:pt>
                <c:pt idx="172">
                  <c:v>1.361966978983549E-3</c:v>
                </c:pt>
                <c:pt idx="173">
                  <c:v>1.3498518955348286E-3</c:v>
                </c:pt>
                <c:pt idx="174">
                  <c:v>1.337036847273623E-3</c:v>
                </c:pt>
                <c:pt idx="175">
                  <c:v>1.3228785168074961E-3</c:v>
                </c:pt>
                <c:pt idx="176">
                  <c:v>1.3069898176425693E-3</c:v>
                </c:pt>
                <c:pt idx="177">
                  <c:v>1.2897233610152277E-3</c:v>
                </c:pt>
                <c:pt idx="178">
                  <c:v>1.2715573136848977E-3</c:v>
                </c:pt>
                <c:pt idx="179">
                  <c:v>1.2529962974091691E-3</c:v>
                </c:pt>
                <c:pt idx="180">
                  <c:v>1.234463402932717E-3</c:v>
                </c:pt>
                <c:pt idx="181">
                  <c:v>1.216736323583003E-3</c:v>
                </c:pt>
                <c:pt idx="182">
                  <c:v>1.199121523463363E-3</c:v>
                </c:pt>
                <c:pt idx="183">
                  <c:v>1.1812993741014118E-3</c:v>
                </c:pt>
                <c:pt idx="184">
                  <c:v>1.16296915208921E-3</c:v>
                </c:pt>
                <c:pt idx="185">
                  <c:v>1.1438559170993017E-3</c:v>
                </c:pt>
                <c:pt idx="186">
                  <c:v>1.1237758274464614E-3</c:v>
                </c:pt>
                <c:pt idx="187">
                  <c:v>1.1028341480139241E-3</c:v>
                </c:pt>
                <c:pt idx="188">
                  <c:v>1.0812004120569606E-3</c:v>
                </c:pt>
                <c:pt idx="189">
                  <c:v>1.0590330559588225E-3</c:v>
                </c:pt>
                <c:pt idx="190">
                  <c:v>1.0364822552755551E-3</c:v>
                </c:pt>
                <c:pt idx="191">
                  <c:v>1.0169318241717816E-3</c:v>
                </c:pt>
                <c:pt idx="192">
                  <c:v>9.9683360083183885E-4</c:v>
                </c:pt>
                <c:pt idx="193">
                  <c:v>9.7602230962302535E-4</c:v>
                </c:pt>
                <c:pt idx="194">
                  <c:v>9.5435476117046848E-4</c:v>
                </c:pt>
                <c:pt idx="195">
                  <c:v>9.3170630718125453E-4</c:v>
                </c:pt>
                <c:pt idx="196">
                  <c:v>9.0807600070817588E-4</c:v>
                </c:pt>
                <c:pt idx="197">
                  <c:v>8.8385509487794742E-4</c:v>
                </c:pt>
                <c:pt idx="198">
                  <c:v>8.5948886593935922E-4</c:v>
                </c:pt>
                <c:pt idx="199">
                  <c:v>8.3538046721396417E-4</c:v>
                </c:pt>
                <c:pt idx="200">
                  <c:v>8.1188560181416874E-4</c:v>
                </c:pt>
                <c:pt idx="201">
                  <c:v>7.8382661247757088E-4</c:v>
                </c:pt>
                <c:pt idx="202">
                  <c:v>7.5676944861251705E-4</c:v>
                </c:pt>
                <c:pt idx="203">
                  <c:v>7.3050847629319623E-4</c:v>
                </c:pt>
                <c:pt idx="204">
                  <c:v>7.0485999620761353E-4</c:v>
                </c:pt>
                <c:pt idx="205">
                  <c:v>6.7967039093121562E-4</c:v>
                </c:pt>
                <c:pt idx="206">
                  <c:v>6.5481745852157837E-4</c:v>
                </c:pt>
                <c:pt idx="207">
                  <c:v>6.3025195097343235E-4</c:v>
                </c:pt>
                <c:pt idx="208">
                  <c:v>6.059469465931693E-4</c:v>
                </c:pt>
                <c:pt idx="209">
                  <c:v>5.81881085006823E-4</c:v>
                </c:pt>
                <c:pt idx="210">
                  <c:v>5.5804619514238682E-4</c:v>
                </c:pt>
                <c:pt idx="211">
                  <c:v>5.3957141473739544E-4</c:v>
                </c:pt>
                <c:pt idx="212">
                  <c:v>5.2105340970890629E-4</c:v>
                </c:pt>
                <c:pt idx="213">
                  <c:v>5.0258477608089967E-4</c:v>
                </c:pt>
                <c:pt idx="214">
                  <c:v>4.8424889140780445E-4</c:v>
                </c:pt>
                <c:pt idx="215">
                  <c:v>4.6611827071181154E-4</c:v>
                </c:pt>
                <c:pt idx="216">
                  <c:v>4.4825053789339267E-4</c:v>
                </c:pt>
                <c:pt idx="217">
                  <c:v>4.3065655635768791E-4</c:v>
                </c:pt>
                <c:pt idx="218">
                  <c:v>4.1334373612039792E-4</c:v>
                </c:pt>
                <c:pt idx="219">
                  <c:v>3.9631759336654268E-4</c:v>
                </c:pt>
                <c:pt idx="220">
                  <c:v>3.7958676376444877E-4</c:v>
                </c:pt>
                <c:pt idx="221">
                  <c:v>3.6246984236070059E-4</c:v>
                </c:pt>
                <c:pt idx="222">
                  <c:v>3.4576197693919527E-4</c:v>
                </c:pt>
                <c:pt idx="223">
                  <c:v>3.2950124024650368E-4</c:v>
                </c:pt>
                <c:pt idx="224">
                  <c:v>3.1371318675954459E-4</c:v>
                </c:pt>
                <c:pt idx="225">
                  <c:v>2.9842174700672736E-4</c:v>
                </c:pt>
                <c:pt idx="226">
                  <c:v>2.8364560110681223E-4</c:v>
                </c:pt>
                <c:pt idx="227">
                  <c:v>2.6939242008731517E-4</c:v>
                </c:pt>
                <c:pt idx="228">
                  <c:v>2.5566523805471355E-4</c:v>
                </c:pt>
                <c:pt idx="229">
                  <c:v>2.4246708234840943E-4</c:v>
                </c:pt>
                <c:pt idx="230">
                  <c:v>2.297972491925379E-4</c:v>
                </c:pt>
                <c:pt idx="231">
                  <c:v>2.1728599484441318E-4</c:v>
                </c:pt>
                <c:pt idx="232">
                  <c:v>2.053188512271711E-4</c:v>
                </c:pt>
                <c:pt idx="233">
                  <c:v>1.9387587005766948E-4</c:v>
                </c:pt>
                <c:pt idx="234">
                  <c:v>1.8293879076475221E-4</c:v>
                </c:pt>
                <c:pt idx="235">
                  <c:v>1.7248912299181618E-4</c:v>
                </c:pt>
                <c:pt idx="236">
                  <c:v>1.6251032363875147E-4</c:v>
                </c:pt>
                <c:pt idx="237">
                  <c:v>1.5298967893891504E-4</c:v>
                </c:pt>
                <c:pt idx="238">
                  <c:v>1.4391753003355546E-4</c:v>
                </c:pt>
                <c:pt idx="239">
                  <c:v>1.3528115154226483E-4</c:v>
                </c:pt>
                <c:pt idx="240">
                  <c:v>1.2706855684035086E-4</c:v>
                </c:pt>
                <c:pt idx="241">
                  <c:v>1.1892563304783493E-4</c:v>
                </c:pt>
                <c:pt idx="242">
                  <c:v>1.1123013416326515E-4</c:v>
                </c:pt>
                <c:pt idx="243">
                  <c:v>1.0397196964014683E-4</c:v>
                </c:pt>
                <c:pt idx="244">
                  <c:v>9.7139472417018136E-5</c:v>
                </c:pt>
                <c:pt idx="245">
                  <c:v>9.0718861751171731E-5</c:v>
                </c:pt>
                <c:pt idx="246">
                  <c:v>8.4693550736767386E-5</c:v>
                </c:pt>
                <c:pt idx="247">
                  <c:v>7.9037830712033581E-5</c:v>
                </c:pt>
                <c:pt idx="248">
                  <c:v>7.3726531332184974E-5</c:v>
                </c:pt>
                <c:pt idx="249">
                  <c:v>6.8736415691846722E-5</c:v>
                </c:pt>
                <c:pt idx="250">
                  <c:v>6.4046602213423825E-5</c:v>
                </c:pt>
                <c:pt idx="251">
                  <c:v>5.9986364488838483E-5</c:v>
                </c:pt>
                <c:pt idx="252">
                  <c:v>5.6152244946794653E-5</c:v>
                </c:pt>
                <c:pt idx="253">
                  <c:v>5.2538019953980319E-5</c:v>
                </c:pt>
                <c:pt idx="254">
                  <c:v>4.9135910817792027E-5</c:v>
                </c:pt>
                <c:pt idx="255">
                  <c:v>4.5938491295680536E-5</c:v>
                </c:pt>
                <c:pt idx="256">
                  <c:v>4.2935010008228067E-5</c:v>
                </c:pt>
                <c:pt idx="257">
                  <c:v>4.0106834553840658E-5</c:v>
                </c:pt>
                <c:pt idx="258">
                  <c:v>3.7436137724663426E-5</c:v>
                </c:pt>
                <c:pt idx="259">
                  <c:v>3.4907414350045502E-5</c:v>
                </c:pt>
                <c:pt idx="260">
                  <c:v>3.2508091261671425E-5</c:v>
                </c:pt>
                <c:pt idx="261">
                  <c:v>3.0085109212593024E-5</c:v>
                </c:pt>
                <c:pt idx="262">
                  <c:v>2.7819788753324152E-5</c:v>
                </c:pt>
                <c:pt idx="263">
                  <c:v>2.5722388931373963E-5</c:v>
                </c:pt>
                <c:pt idx="264">
                  <c:v>2.3797579584671021E-5</c:v>
                </c:pt>
                <c:pt idx="265">
                  <c:v>2.2046178920135027E-5</c:v>
                </c:pt>
                <c:pt idx="266">
                  <c:v>2.0460620266481708E-5</c:v>
                </c:pt>
                <c:pt idx="267">
                  <c:v>1.9013770846254153E-5</c:v>
                </c:pt>
                <c:pt idx="268">
                  <c:v>1.7679135467297971E-5</c:v>
                </c:pt>
                <c:pt idx="269">
                  <c:v>1.643492103773904E-5</c:v>
                </c:pt>
                <c:pt idx="270">
                  <c:v>1.5264008214652359E-5</c:v>
                </c:pt>
                <c:pt idx="271">
                  <c:v>1.422350622707657E-5</c:v>
                </c:pt>
                <c:pt idx="272">
                  <c:v>1.3234874664480484E-5</c:v>
                </c:pt>
                <c:pt idx="273">
                  <c:v>1.2299910414059625E-5</c:v>
                </c:pt>
                <c:pt idx="274">
                  <c:v>1.1419571320452427E-5</c:v>
                </c:pt>
                <c:pt idx="275">
                  <c:v>1.0594046131655449E-5</c:v>
                </c:pt>
                <c:pt idx="276">
                  <c:v>9.8225298355765714E-6</c:v>
                </c:pt>
                <c:pt idx="277">
                  <c:v>9.1028172200373759E-6</c:v>
                </c:pt>
                <c:pt idx="278">
                  <c:v>8.4323905074003047E-6</c:v>
                </c:pt>
                <c:pt idx="279">
                  <c:v>7.808728530906179E-6</c:v>
                </c:pt>
                <c:pt idx="280">
                  <c:v>7.2292967675089349E-6</c:v>
                </c:pt>
                <c:pt idx="281">
                  <c:v>6.7074302529921013E-6</c:v>
                </c:pt>
                <c:pt idx="282">
                  <c:v>6.2234994294573658E-6</c:v>
                </c:pt>
                <c:pt idx="283">
                  <c:v>5.7761439289561636E-6</c:v>
                </c:pt>
                <c:pt idx="284">
                  <c:v>5.3637396978014121E-6</c:v>
                </c:pt>
                <c:pt idx="285">
                  <c:v>4.9845982372445951E-6</c:v>
                </c:pt>
                <c:pt idx="286">
                  <c:v>4.6365404913925498E-6</c:v>
                </c:pt>
                <c:pt idx="287">
                  <c:v>4.3160727611344866E-6</c:v>
                </c:pt>
                <c:pt idx="288">
                  <c:v>4.0198385558450825E-6</c:v>
                </c:pt>
                <c:pt idx="289">
                  <c:v>3.7449646362206933E-6</c:v>
                </c:pt>
                <c:pt idx="290">
                  <c:v>3.4889956593067445E-6</c:v>
                </c:pt>
                <c:pt idx="291">
                  <c:v>3.2260936683619531E-6</c:v>
                </c:pt>
                <c:pt idx="292">
                  <c:v>2.9823823048752228E-6</c:v>
                </c:pt>
                <c:pt idx="293">
                  <c:v>2.7565511170452858E-6</c:v>
                </c:pt>
                <c:pt idx="294">
                  <c:v>2.5473586741108696E-6</c:v>
                </c:pt>
                <c:pt idx="295">
                  <c:v>2.3536701617233141E-6</c:v>
                </c:pt>
                <c:pt idx="296">
                  <c:v>2.1743899238045346E-6</c:v>
                </c:pt>
                <c:pt idx="297">
                  <c:v>2.0084834122994654E-6</c:v>
                </c:pt>
                <c:pt idx="298">
                  <c:v>1.8549472761891473E-6</c:v>
                </c:pt>
                <c:pt idx="299">
                  <c:v>1.7128812139366845E-6</c:v>
                </c:pt>
                <c:pt idx="300">
                  <c:v>1.581433953629548E-6</c:v>
                </c:pt>
                <c:pt idx="301">
                  <c:v>1.4512331397974601E-6</c:v>
                </c:pt>
                <c:pt idx="302">
                  <c:v>1.331232041434769E-6</c:v>
                </c:pt>
                <c:pt idx="303">
                  <c:v>1.2205008367733287E-6</c:v>
                </c:pt>
                <c:pt idx="304">
                  <c:v>1.1182437989413177E-6</c:v>
                </c:pt>
                <c:pt idx="305">
                  <c:v>1.0237359439812683E-6</c:v>
                </c:pt>
                <c:pt idx="306">
                  <c:v>9.3642507656309761E-7</c:v>
                </c:pt>
                <c:pt idx="307">
                  <c:v>8.5610120906507213E-7</c:v>
                </c:pt>
                <c:pt idx="308">
                  <c:v>7.8255543115507748E-7</c:v>
                </c:pt>
                <c:pt idx="309">
                  <c:v>7.1551018292412878E-7</c:v>
                </c:pt>
                <c:pt idx="310">
                  <c:v>6.5463348513055072E-7</c:v>
                </c:pt>
                <c:pt idx="311">
                  <c:v>6.0859766809653486E-7</c:v>
                </c:pt>
                <c:pt idx="312">
                  <c:v>5.6635087707120762E-7</c:v>
                </c:pt>
                <c:pt idx="313">
                  <c:v>5.2743617656538863E-7</c:v>
                </c:pt>
                <c:pt idx="314">
                  <c:v>4.9146301362577127E-7</c:v>
                </c:pt>
                <c:pt idx="315">
                  <c:v>4.5809564809755802E-7</c:v>
                </c:pt>
                <c:pt idx="316">
                  <c:v>4.2705714575746052E-7</c:v>
                </c:pt>
                <c:pt idx="317">
                  <c:v>3.9815597160184662E-7</c:v>
                </c:pt>
                <c:pt idx="318">
                  <c:v>3.7123137628484864E-7</c:v>
                </c:pt>
                <c:pt idx="319">
                  <c:v>3.4613617053844739E-7</c:v>
                </c:pt>
                <c:pt idx="320">
                  <c:v>3.2273664577710635E-7</c:v>
                </c:pt>
                <c:pt idx="321">
                  <c:v>3.0126212117765119E-7</c:v>
                </c:pt>
                <c:pt idx="322">
                  <c:v>2.8117512814332495E-7</c:v>
                </c:pt>
                <c:pt idx="323">
                  <c:v>2.6236197686487527E-7</c:v>
                </c:pt>
                <c:pt idx="324">
                  <c:v>2.4472109142143904E-7</c:v>
                </c:pt>
                <c:pt idx="325">
                  <c:v>2.28160940553192E-7</c:v>
                </c:pt>
                <c:pt idx="326">
                  <c:v>2.1261270302206347E-7</c:v>
                </c:pt>
                <c:pt idx="327">
                  <c:v>1.980470973980907E-7</c:v>
                </c:pt>
                <c:pt idx="328">
                  <c:v>1.8443864645903057E-7</c:v>
                </c:pt>
                <c:pt idx="329">
                  <c:v>1.717572056956663E-7</c:v>
                </c:pt>
                <c:pt idx="330">
                  <c:v>1.5996788738311261E-7</c:v>
                </c:pt>
                <c:pt idx="331">
                  <c:v>1.4593540895681973E-7</c:v>
                </c:pt>
                <c:pt idx="332">
                  <c:v>1.3313838875176987E-7</c:v>
                </c:pt>
                <c:pt idx="333">
                  <c:v>1.2147142357950293E-7</c:v>
                </c:pt>
                <c:pt idx="334">
                  <c:v>1.1083636821727759E-7</c:v>
                </c:pt>
                <c:pt idx="335">
                  <c:v>1.0114395423416428E-7</c:v>
                </c:pt>
                <c:pt idx="336">
                  <c:v>9.2308727535397865E-8</c:v>
                </c:pt>
                <c:pt idx="337">
                  <c:v>8.4246328750335716E-8</c:v>
                </c:pt>
                <c:pt idx="338">
                  <c:v>7.6879713602083104E-8</c:v>
                </c:pt>
                <c:pt idx="339">
                  <c:v>7.0141004265213514E-8</c:v>
                </c:pt>
                <c:pt idx="340">
                  <c:v>6.3970344445574218E-8</c:v>
                </c:pt>
                <c:pt idx="341">
                  <c:v>6.0349386171917318E-8</c:v>
                </c:pt>
                <c:pt idx="342">
                  <c:v>5.692666173618629E-8</c:v>
                </c:pt>
                <c:pt idx="343">
                  <c:v>5.3698033012335218E-8</c:v>
                </c:pt>
                <c:pt idx="344">
                  <c:v>5.0658133498512217E-8</c:v>
                </c:pt>
                <c:pt idx="345">
                  <c:v>4.7801065266823773E-8</c:v>
                </c:pt>
                <c:pt idx="346">
                  <c:v>4.5118895293359748E-8</c:v>
                </c:pt>
                <c:pt idx="347">
                  <c:v>4.2597848128391011E-8</c:v>
                </c:pt>
                <c:pt idx="348">
                  <c:v>4.0224036292447834E-8</c:v>
                </c:pt>
                <c:pt idx="349">
                  <c:v>3.7985169706129364E-8</c:v>
                </c:pt>
                <c:pt idx="350">
                  <c:v>3.5870255107245523E-8</c:v>
                </c:pt>
                <c:pt idx="351">
                  <c:v>3.3722324202167693E-8</c:v>
                </c:pt>
                <c:pt idx="352">
                  <c:v>3.1701399704976064E-8</c:v>
                </c:pt>
                <c:pt idx="353">
                  <c:v>2.9799385029159504E-8</c:v>
                </c:pt>
                <c:pt idx="354">
                  <c:v>2.800882322122872E-8</c:v>
                </c:pt>
                <c:pt idx="355">
                  <c:v>2.6322579344059094E-8</c:v>
                </c:pt>
                <c:pt idx="356">
                  <c:v>2.473527140579082E-8</c:v>
                </c:pt>
                <c:pt idx="357">
                  <c:v>2.3245651595920335E-8</c:v>
                </c:pt>
                <c:pt idx="358">
                  <c:v>2.1852467928281541E-8</c:v>
                </c:pt>
                <c:pt idx="359">
                  <c:v>2.0553971954029349E-8</c:v>
                </c:pt>
                <c:pt idx="360">
                  <c:v>1.9347343486915524E-8</c:v>
                </c:pt>
                <c:pt idx="361">
                  <c:v>1.7825735576449253E-8</c:v>
                </c:pt>
                <c:pt idx="362">
                  <c:v>1.6431964223485762E-8</c:v>
                </c:pt>
                <c:pt idx="363">
                  <c:v>1.515021045835086E-8</c:v>
                </c:pt>
                <c:pt idx="364">
                  <c:v>1.3966892635290125E-8</c:v>
                </c:pt>
                <c:pt idx="365">
                  <c:v>1.2870615245028597E-8</c:v>
                </c:pt>
                <c:pt idx="366">
                  <c:v>1.1852659719376493E-8</c:v>
                </c:pt>
                <c:pt idx="367">
                  <c:v>1.090901650603197E-8</c:v>
                </c:pt>
                <c:pt idx="368">
                  <c:v>1.003616297800766E-8</c:v>
                </c:pt>
                <c:pt idx="369">
                  <c:v>9.2305489897066557E-9</c:v>
                </c:pt>
                <c:pt idx="370">
                  <c:v>8.4886363448657775E-9</c:v>
                </c:pt>
                <c:pt idx="371">
                  <c:v>7.7352639641913406E-9</c:v>
                </c:pt>
                <c:pt idx="372">
                  <c:v>7.0457739058747457E-9</c:v>
                </c:pt>
                <c:pt idx="373">
                  <c:v>6.4147020167796747E-9</c:v>
                </c:pt>
                <c:pt idx="374">
                  <c:v>5.8371012264792057E-9</c:v>
                </c:pt>
                <c:pt idx="375">
                  <c:v>5.3084232201306284E-9</c:v>
                </c:pt>
                <c:pt idx="376">
                  <c:v>4.8244581988106693E-9</c:v>
                </c:pt>
                <c:pt idx="377">
                  <c:v>4.3810536821952833E-9</c:v>
                </c:pt>
                <c:pt idx="378">
                  <c:v>3.9744826753686506E-9</c:v>
                </c:pt>
                <c:pt idx="379">
                  <c:v>3.6014107436056516E-9</c:v>
                </c:pt>
                <c:pt idx="380">
                  <c:v>3.2589222722554524E-9</c:v>
                </c:pt>
                <c:pt idx="381">
                  <c:v>3.1919204172651251E-9</c:v>
                </c:pt>
                <c:pt idx="382">
                  <c:v>3.1205580878036396E-9</c:v>
                </c:pt>
                <c:pt idx="383">
                  <c:v>3.0459960008504198E-9</c:v>
                </c:pt>
                <c:pt idx="384">
                  <c:v>2.969298377047973E-9</c:v>
                </c:pt>
                <c:pt idx="385">
                  <c:v>2.891396816918816E-9</c:v>
                </c:pt>
                <c:pt idx="386">
                  <c:v>2.813003106708105E-9</c:v>
                </c:pt>
                <c:pt idx="387">
                  <c:v>2.734180766491195E-9</c:v>
                </c:pt>
                <c:pt idx="388">
                  <c:v>2.65489194538433E-9</c:v>
                </c:pt>
                <c:pt idx="389">
                  <c:v>2.575045377262927E-9</c:v>
                </c:pt>
                <c:pt idx="390">
                  <c:v>2.4946071265035929E-9</c:v>
                </c:pt>
                <c:pt idx="391">
                  <c:v>2.3302104602210176E-9</c:v>
                </c:pt>
                <c:pt idx="392">
                  <c:v>2.1763020224577669E-9</c:v>
                </c:pt>
                <c:pt idx="393">
                  <c:v>2.0327273314630275E-9</c:v>
                </c:pt>
                <c:pt idx="394">
                  <c:v>1.8992546216582195E-9</c:v>
                </c:pt>
                <c:pt idx="395">
                  <c:v>1.7755516345073865E-9</c:v>
                </c:pt>
                <c:pt idx="396">
                  <c:v>1.6611376735092934E-9</c:v>
                </c:pt>
                <c:pt idx="397">
                  <c:v>1.5550479271521154E-9</c:v>
                </c:pt>
                <c:pt idx="398">
                  <c:v>1.4563457864460401E-9</c:v>
                </c:pt>
                <c:pt idx="399">
                  <c:v>1.3642188947911458E-9</c:v>
                </c:pt>
                <c:pt idx="400">
                  <c:v>1.2779489704087231E-9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3.0864244844126428E-7</c:v>
                </c:pt>
                <c:pt idx="11">
                  <c:v>3.9572955562601435E-7</c:v>
                </c:pt>
                <c:pt idx="12">
                  <c:v>5.0497777938945114E-7</c:v>
                </c:pt>
                <c:pt idx="13">
                  <c:v>6.4121170030222356E-7</c:v>
                </c:pt>
                <c:pt idx="14">
                  <c:v>8.1001927572557701E-7</c:v>
                </c:pt>
                <c:pt idx="15">
                  <c:v>1.0177816250406734E-6</c:v>
                </c:pt>
                <c:pt idx="16">
                  <c:v>1.2716498618405472E-6</c:v>
                </c:pt>
                <c:pt idx="17">
                  <c:v>1.5795101389016346E-6</c:v>
                </c:pt>
                <c:pt idx="18">
                  <c:v>1.949827453180949E-6</c:v>
                </c:pt>
                <c:pt idx="19">
                  <c:v>2.3914259166910905E-6</c:v>
                </c:pt>
                <c:pt idx="20">
                  <c:v>2.9132490158315944E-6</c:v>
                </c:pt>
                <c:pt idx="21">
                  <c:v>3.4446547435033498E-6</c:v>
                </c:pt>
                <c:pt idx="22">
                  <c:v>4.0509328989321269E-6</c:v>
                </c:pt>
                <c:pt idx="23">
                  <c:v>4.7410239534416557E-6</c:v>
                </c:pt>
                <c:pt idx="24">
                  <c:v>5.5253593818310338E-6</c:v>
                </c:pt>
                <c:pt idx="25">
                  <c:v>6.4163210986890901E-6</c:v>
                </c:pt>
                <c:pt idx="26">
                  <c:v>7.426636258494936E-6</c:v>
                </c:pt>
                <c:pt idx="27">
                  <c:v>8.5611288929669849E-6</c:v>
                </c:pt>
                <c:pt idx="28">
                  <c:v>9.8183003132327082E-6</c:v>
                </c:pt>
                <c:pt idx="29">
                  <c:v>1.119023768004167E-5</c:v>
                </c:pt>
                <c:pt idx="30">
                  <c:v>1.2661167844871766E-5</c:v>
                </c:pt>
                <c:pt idx="31">
                  <c:v>1.4107076688558103E-5</c:v>
                </c:pt>
                <c:pt idx="32">
                  <c:v>1.5607701055566207E-5</c:v>
                </c:pt>
                <c:pt idx="33">
                  <c:v>1.7167860372359054E-5</c:v>
                </c:pt>
                <c:pt idx="34">
                  <c:v>1.879777183712651E-5</c:v>
                </c:pt>
                <c:pt idx="35">
                  <c:v>2.0513832283047434E-5</c:v>
                </c:pt>
                <c:pt idx="36">
                  <c:v>2.2332205215253687E-5</c:v>
                </c:pt>
                <c:pt idx="37">
                  <c:v>2.4243713686659041E-5</c:v>
                </c:pt>
                <c:pt idx="38">
                  <c:v>2.6226694634387238E-5</c:v>
                </c:pt>
                <c:pt idx="39">
                  <c:v>2.8252922645036405E-5</c:v>
                </c:pt>
                <c:pt idx="40">
                  <c:v>3.0286991397135048E-5</c:v>
                </c:pt>
                <c:pt idx="41">
                  <c:v>3.1996498316054297E-5</c:v>
                </c:pt>
                <c:pt idx="42">
                  <c:v>3.3651949392758623E-5</c:v>
                </c:pt>
                <c:pt idx="43">
                  <c:v>3.527714948812571E-5</c:v>
                </c:pt>
                <c:pt idx="44">
                  <c:v>3.6903658511191786E-5</c:v>
                </c:pt>
                <c:pt idx="45">
                  <c:v>3.8569807850758256E-5</c:v>
                </c:pt>
                <c:pt idx="46">
                  <c:v>4.0311063224903449E-5</c:v>
                </c:pt>
                <c:pt idx="47">
                  <c:v>4.2122641907326651E-5</c:v>
                </c:pt>
                <c:pt idx="48">
                  <c:v>4.3986229820973648E-5</c:v>
                </c:pt>
                <c:pt idx="49">
                  <c:v>4.5879943297411332E-5</c:v>
                </c:pt>
                <c:pt idx="50">
                  <c:v>4.777838843145197E-5</c:v>
                </c:pt>
                <c:pt idx="51">
                  <c:v>5.1097576342171981E-5</c:v>
                </c:pt>
                <c:pt idx="52">
                  <c:v>5.452792885444065E-5</c:v>
                </c:pt>
                <c:pt idx="53">
                  <c:v>5.8077297555040774E-5</c:v>
                </c:pt>
                <c:pt idx="54">
                  <c:v>6.1755845019779838E-5</c:v>
                </c:pt>
                <c:pt idx="55">
                  <c:v>6.5576664261672086E-5</c:v>
                </c:pt>
                <c:pt idx="56">
                  <c:v>6.9549174808759774E-5</c:v>
                </c:pt>
                <c:pt idx="57">
                  <c:v>7.3653761813636406E-5</c:v>
                </c:pt>
                <c:pt idx="58">
                  <c:v>7.7857207540564578E-5</c:v>
                </c:pt>
                <c:pt idx="59">
                  <c:v>8.2120943958297548E-5</c:v>
                </c:pt>
                <c:pt idx="60">
                  <c:v>8.6396215284569296E-5</c:v>
                </c:pt>
                <c:pt idx="61">
                  <c:v>9.0133298886213047E-5</c:v>
                </c:pt>
                <c:pt idx="62">
                  <c:v>9.3848718128927634E-5</c:v>
                </c:pt>
                <c:pt idx="63">
                  <c:v>9.7601903068391798E-5</c:v>
                </c:pt>
                <c:pt idx="64">
                  <c:v>1.0146623833065336E-4</c:v>
                </c:pt>
                <c:pt idx="65">
                  <c:v>1.05526724401649E-4</c:v>
                </c:pt>
                <c:pt idx="66">
                  <c:v>1.0985636124406938E-4</c:v>
                </c:pt>
                <c:pt idx="67">
                  <c:v>1.1442968231141224E-4</c:v>
                </c:pt>
                <c:pt idx="68">
                  <c:v>1.1919058194179146E-4</c:v>
                </c:pt>
                <c:pt idx="69">
                  <c:v>1.2407191382871567E-4</c:v>
                </c:pt>
                <c:pt idx="70">
                  <c:v>1.2899157936733808E-4</c:v>
                </c:pt>
                <c:pt idx="71">
                  <c:v>1.3260362404233266E-4</c:v>
                </c:pt>
                <c:pt idx="72">
                  <c:v>1.3617894999137079E-4</c:v>
                </c:pt>
                <c:pt idx="73">
                  <c:v>1.3980891148282699E-4</c:v>
                </c:pt>
                <c:pt idx="74">
                  <c:v>1.43599686693274E-4</c:v>
                </c:pt>
                <c:pt idx="75">
                  <c:v>1.4766402830976294E-4</c:v>
                </c:pt>
                <c:pt idx="76">
                  <c:v>1.5210998160100771E-4</c:v>
                </c:pt>
                <c:pt idx="77">
                  <c:v>1.5696832060130888E-4</c:v>
                </c:pt>
                <c:pt idx="78">
                  <c:v>1.622470267646136E-4</c:v>
                </c:pt>
                <c:pt idx="79">
                  <c:v>1.67959781996915E-4</c:v>
                </c:pt>
                <c:pt idx="80">
                  <c:v>1.7411199741620926E-4</c:v>
                </c:pt>
                <c:pt idx="81">
                  <c:v>1.8013373642642024E-4</c:v>
                </c:pt>
                <c:pt idx="82">
                  <c:v>1.8650148840018208E-4</c:v>
                </c:pt>
                <c:pt idx="83">
                  <c:v>1.9314273220636915E-4</c:v>
                </c:pt>
                <c:pt idx="84">
                  <c:v>1.9996464166283833E-4</c:v>
                </c:pt>
                <c:pt idx="85">
                  <c:v>2.0686546839775741E-4</c:v>
                </c:pt>
                <c:pt idx="86">
                  <c:v>2.1375455548961776E-4</c:v>
                </c:pt>
                <c:pt idx="87">
                  <c:v>2.2062519332197375E-4</c:v>
                </c:pt>
                <c:pt idx="88">
                  <c:v>2.274980301075175E-4</c:v>
                </c:pt>
                <c:pt idx="89">
                  <c:v>2.3439509706962988E-4</c:v>
                </c:pt>
                <c:pt idx="90">
                  <c:v>2.4134774534641343E-4</c:v>
                </c:pt>
                <c:pt idx="91">
                  <c:v>2.4925480183698512E-4</c:v>
                </c:pt>
                <c:pt idx="92">
                  <c:v>2.573434408722481E-4</c:v>
                </c:pt>
                <c:pt idx="93">
                  <c:v>2.6565792428106551E-4</c:v>
                </c:pt>
                <c:pt idx="94">
                  <c:v>2.7425019575628187E-4</c:v>
                </c:pt>
                <c:pt idx="95">
                  <c:v>2.8317758312495464E-4</c:v>
                </c:pt>
                <c:pt idx="96">
                  <c:v>2.924969779012597E-4</c:v>
                </c:pt>
                <c:pt idx="97">
                  <c:v>3.022286366693213E-4</c:v>
                </c:pt>
                <c:pt idx="98">
                  <c:v>3.1238436358387728E-4</c:v>
                </c:pt>
                <c:pt idx="99">
                  <c:v>3.2296637728692474E-4</c:v>
                </c:pt>
                <c:pt idx="100">
                  <c:v>3.3398966335935879E-4</c:v>
                </c:pt>
                <c:pt idx="101">
                  <c:v>3.4301173641498861E-4</c:v>
                </c:pt>
                <c:pt idx="102">
                  <c:v>3.5223350529034063E-4</c:v>
                </c:pt>
                <c:pt idx="103">
                  <c:v>3.6154304635103242E-4</c:v>
                </c:pt>
                <c:pt idx="104">
                  <c:v>3.7082789293395958E-4</c:v>
                </c:pt>
                <c:pt idx="105">
                  <c:v>3.7995822880786882E-4</c:v>
                </c:pt>
                <c:pt idx="106">
                  <c:v>3.8884914294135599E-4</c:v>
                </c:pt>
                <c:pt idx="107">
                  <c:v>3.9766845677311722E-4</c:v>
                </c:pt>
                <c:pt idx="108">
                  <c:v>4.0665852423517757E-4</c:v>
                </c:pt>
                <c:pt idx="109">
                  <c:v>4.1609965784290706E-4</c:v>
                </c:pt>
                <c:pt idx="110">
                  <c:v>4.2628874035767933E-4</c:v>
                </c:pt>
                <c:pt idx="111">
                  <c:v>4.405569827357401E-4</c:v>
                </c:pt>
                <c:pt idx="112">
                  <c:v>4.5590578911684039E-4</c:v>
                </c:pt>
                <c:pt idx="113">
                  <c:v>4.7210505170351572E-4</c:v>
                </c:pt>
                <c:pt idx="114">
                  <c:v>4.8890174442547637E-4</c:v>
                </c:pt>
                <c:pt idx="115">
                  <c:v>5.0599445211865226E-4</c:v>
                </c:pt>
                <c:pt idx="116">
                  <c:v>5.2312073363776346E-4</c:v>
                </c:pt>
                <c:pt idx="117">
                  <c:v>5.402984074660696E-4</c:v>
                </c:pt>
                <c:pt idx="118">
                  <c:v>5.5765477669202361E-4</c:v>
                </c:pt>
                <c:pt idx="119">
                  <c:v>5.7533769924387362E-4</c:v>
                </c:pt>
                <c:pt idx="120">
                  <c:v>5.9349786814141814E-4</c:v>
                </c:pt>
                <c:pt idx="121">
                  <c:v>6.1111545245821366E-4</c:v>
                </c:pt>
                <c:pt idx="122">
                  <c:v>6.2927742861110009E-4</c:v>
                </c:pt>
                <c:pt idx="123">
                  <c:v>6.4791947860836112E-4</c:v>
                </c:pt>
                <c:pt idx="124">
                  <c:v>6.6698472344742883E-4</c:v>
                </c:pt>
                <c:pt idx="125">
                  <c:v>6.8639165295421235E-4</c:v>
                </c:pt>
                <c:pt idx="126">
                  <c:v>7.0606044194813813E-4</c:v>
                </c:pt>
                <c:pt idx="127">
                  <c:v>7.2594621467250936E-4</c:v>
                </c:pt>
                <c:pt idx="128">
                  <c:v>7.460004401799008E-4</c:v>
                </c:pt>
                <c:pt idx="129">
                  <c:v>7.6619382745227356E-4</c:v>
                </c:pt>
                <c:pt idx="130">
                  <c:v>7.8646954944556439E-4</c:v>
                </c:pt>
                <c:pt idx="131">
                  <c:v>8.0569993158855358E-4</c:v>
                </c:pt>
                <c:pt idx="132">
                  <c:v>8.249558888158968E-4</c:v>
                </c:pt>
                <c:pt idx="133">
                  <c:v>8.4428458064761359E-4</c:v>
                </c:pt>
                <c:pt idx="134">
                  <c:v>8.6377079148876855E-4</c:v>
                </c:pt>
                <c:pt idx="135">
                  <c:v>8.8348110905867646E-4</c:v>
                </c:pt>
                <c:pt idx="136">
                  <c:v>9.0344195310685142E-4</c:v>
                </c:pt>
                <c:pt idx="137">
                  <c:v>9.2343923929824297E-4</c:v>
                </c:pt>
                <c:pt idx="138">
                  <c:v>9.4316325914326317E-4</c:v>
                </c:pt>
                <c:pt idx="139">
                  <c:v>9.6230669734718511E-4</c:v>
                </c:pt>
                <c:pt idx="140">
                  <c:v>9.8050615685015105E-4</c:v>
                </c:pt>
                <c:pt idx="141">
                  <c:v>1.0031107905455593E-3</c:v>
                </c:pt>
                <c:pt idx="142">
                  <c:v>1.0247287819824579E-3</c:v>
                </c:pt>
                <c:pt idx="143">
                  <c:v>1.0454886927119887E-3</c:v>
                </c:pt>
                <c:pt idx="144">
                  <c:v>1.0655352751095151E-3</c:v>
                </c:pt>
                <c:pt idx="145">
                  <c:v>1.0850268203017079E-3</c:v>
                </c:pt>
                <c:pt idx="146">
                  <c:v>1.104133355192583E-3</c:v>
                </c:pt>
                <c:pt idx="147">
                  <c:v>1.1228837781324418E-3</c:v>
                </c:pt>
                <c:pt idx="148">
                  <c:v>1.1412893134052564E-3</c:v>
                </c:pt>
                <c:pt idx="149">
                  <c:v>1.15935985794226E-3</c:v>
                </c:pt>
                <c:pt idx="150">
                  <c:v>1.1771144059021853E-3</c:v>
                </c:pt>
                <c:pt idx="151">
                  <c:v>1.1877679817070663E-3</c:v>
                </c:pt>
                <c:pt idx="152">
                  <c:v>1.1981765427641242E-3</c:v>
                </c:pt>
                <c:pt idx="153">
                  <c:v>1.2085987713187356E-3</c:v>
                </c:pt>
                <c:pt idx="154">
                  <c:v>1.2192589399096327E-3</c:v>
                </c:pt>
                <c:pt idx="155">
                  <c:v>1.2304338607532226E-3</c:v>
                </c:pt>
                <c:pt idx="156">
                  <c:v>1.2422649111666843E-3</c:v>
                </c:pt>
                <c:pt idx="157">
                  <c:v>1.2544411702399034E-3</c:v>
                </c:pt>
                <c:pt idx="158">
                  <c:v>1.2665555277243988E-3</c:v>
                </c:pt>
                <c:pt idx="159">
                  <c:v>1.2781324754180801E-3</c:v>
                </c:pt>
                <c:pt idx="160">
                  <c:v>1.2887286814965654E-3</c:v>
                </c:pt>
                <c:pt idx="161">
                  <c:v>1.3015681444632366E-3</c:v>
                </c:pt>
                <c:pt idx="162">
                  <c:v>1.3129673029710104E-3</c:v>
                </c:pt>
                <c:pt idx="163">
                  <c:v>1.3228900659221828E-3</c:v>
                </c:pt>
                <c:pt idx="164">
                  <c:v>1.3313061724897644E-3</c:v>
                </c:pt>
                <c:pt idx="165">
                  <c:v>1.3381897380414147E-3</c:v>
                </c:pt>
                <c:pt idx="166">
                  <c:v>1.3436360819638672E-3</c:v>
                </c:pt>
                <c:pt idx="167">
                  <c:v>1.3481015105634517E-3</c:v>
                </c:pt>
                <c:pt idx="168">
                  <c:v>1.3521913360390167E-3</c:v>
                </c:pt>
                <c:pt idx="169">
                  <c:v>1.3565058658354138E-3</c:v>
                </c:pt>
                <c:pt idx="170">
                  <c:v>1.3616489022512078E-3</c:v>
                </c:pt>
                <c:pt idx="171">
                  <c:v>1.3631898153756053E-3</c:v>
                </c:pt>
                <c:pt idx="172">
                  <c:v>1.3655844876453572E-3</c:v>
                </c:pt>
                <c:pt idx="173">
                  <c:v>1.3682474777750805E-3</c:v>
                </c:pt>
                <c:pt idx="174">
                  <c:v>1.3706435392489755E-3</c:v>
                </c:pt>
                <c:pt idx="175">
                  <c:v>1.3721760544934886E-3</c:v>
                </c:pt>
                <c:pt idx="176">
                  <c:v>1.372435473455036E-3</c:v>
                </c:pt>
                <c:pt idx="177">
                  <c:v>1.3716055722970907E-3</c:v>
                </c:pt>
                <c:pt idx="178">
                  <c:v>1.3699778689338102E-3</c:v>
                </c:pt>
                <c:pt idx="179">
                  <c:v>1.3678987276790806E-3</c:v>
                </c:pt>
                <c:pt idx="180">
                  <c:v>1.3656579339703973E-3</c:v>
                </c:pt>
                <c:pt idx="181">
                  <c:v>1.364032229111322E-3</c:v>
                </c:pt>
                <c:pt idx="182">
                  <c:v>1.3624174054715334E-3</c:v>
                </c:pt>
                <c:pt idx="183">
                  <c:v>1.3606554853172767E-3</c:v>
                </c:pt>
                <c:pt idx="184">
                  <c:v>1.3585867234499705E-3</c:v>
                </c:pt>
                <c:pt idx="185">
                  <c:v>1.3560551320842321E-3</c:v>
                </c:pt>
                <c:pt idx="186">
                  <c:v>1.3529314950707391E-3</c:v>
                </c:pt>
                <c:pt idx="187">
                  <c:v>1.3491831080959657E-3</c:v>
                </c:pt>
                <c:pt idx="188">
                  <c:v>1.3448088298698856E-3</c:v>
                </c:pt>
                <c:pt idx="189">
                  <c:v>1.339800825393641E-3</c:v>
                </c:pt>
                <c:pt idx="190">
                  <c:v>1.3341582675723595E-3</c:v>
                </c:pt>
                <c:pt idx="191">
                  <c:v>1.3321641345793304E-3</c:v>
                </c:pt>
                <c:pt idx="192">
                  <c:v>1.3293234553565627E-3</c:v>
                </c:pt>
                <c:pt idx="193">
                  <c:v>1.3254364203118367E-3</c:v>
                </c:pt>
                <c:pt idx="194">
                  <c:v>1.3203091447102952E-3</c:v>
                </c:pt>
                <c:pt idx="195">
                  <c:v>1.3137573622881398E-3</c:v>
                </c:pt>
                <c:pt idx="196">
                  <c:v>1.305750254844956E-3</c:v>
                </c:pt>
                <c:pt idx="197">
                  <c:v>1.2968340703588936E-3</c:v>
                </c:pt>
                <c:pt idx="198">
                  <c:v>1.2876826904191518E-3</c:v>
                </c:pt>
                <c:pt idx="199">
                  <c:v>1.2789459399091016E-3</c:v>
                </c:pt>
                <c:pt idx="200">
                  <c:v>1.2712468886944609E-3</c:v>
                </c:pt>
                <c:pt idx="201">
                  <c:v>1.256318882688362E-3</c:v>
                </c:pt>
                <c:pt idx="202">
                  <c:v>1.2424510978583747E-3</c:v>
                </c:pt>
                <c:pt idx="203">
                  <c:v>1.2290128536662636E-3</c:v>
                </c:pt>
                <c:pt idx="204">
                  <c:v>1.2153983332284487E-3</c:v>
                </c:pt>
                <c:pt idx="205">
                  <c:v>1.2010366561551803E-3</c:v>
                </c:pt>
                <c:pt idx="206">
                  <c:v>1.1855052647600157E-3</c:v>
                </c:pt>
                <c:pt idx="207">
                  <c:v>1.1688696698592205E-3</c:v>
                </c:pt>
                <c:pt idx="208">
                  <c:v>1.1513141802172639E-3</c:v>
                </c:pt>
                <c:pt idx="209">
                  <c:v>1.1330131168771698E-3</c:v>
                </c:pt>
                <c:pt idx="210">
                  <c:v>1.1141373817269403E-3</c:v>
                </c:pt>
                <c:pt idx="211">
                  <c:v>1.1053083278398338E-3</c:v>
                </c:pt>
                <c:pt idx="212">
                  <c:v>1.0958811463043087E-3</c:v>
                </c:pt>
                <c:pt idx="213">
                  <c:v>1.0858706052736236E-3</c:v>
                </c:pt>
                <c:pt idx="214">
                  <c:v>1.0752853977575114E-3</c:v>
                </c:pt>
                <c:pt idx="215">
                  <c:v>1.0641404098384094E-3</c:v>
                </c:pt>
                <c:pt idx="216">
                  <c:v>1.0524568898137114E-3</c:v>
                </c:pt>
                <c:pt idx="217">
                  <c:v>1.0402935385077213E-3</c:v>
                </c:pt>
                <c:pt idx="218">
                  <c:v>1.0277228687201915E-3</c:v>
                </c:pt>
                <c:pt idx="219">
                  <c:v>1.0148119296367769E-3</c:v>
                </c:pt>
                <c:pt idx="220">
                  <c:v>1.0016290264506097E-3</c:v>
                </c:pt>
                <c:pt idx="221">
                  <c:v>9.8631750776325875E-4</c:v>
                </c:pt>
                <c:pt idx="222">
                  <c:v>9.7075155113371218E-4</c:v>
                </c:pt>
                <c:pt idx="223">
                  <c:v>9.5483562462754296E-4</c:v>
                </c:pt>
                <c:pt idx="224">
                  <c:v>9.3848059417020089E-4</c:v>
                </c:pt>
                <c:pt idx="225">
                  <c:v>9.2160517173306379E-4</c:v>
                </c:pt>
                <c:pt idx="226">
                  <c:v>9.0416738112663914E-4</c:v>
                </c:pt>
                <c:pt idx="227">
                  <c:v>8.862415529196523E-4</c:v>
                </c:pt>
                <c:pt idx="228">
                  <c:v>8.6792902103519228E-4</c:v>
                </c:pt>
                <c:pt idx="229">
                  <c:v>8.4932472661870633E-4</c:v>
                </c:pt>
                <c:pt idx="230">
                  <c:v>8.3051847358547154E-4</c:v>
                </c:pt>
                <c:pt idx="231">
                  <c:v>8.1023204489250424E-4</c:v>
                </c:pt>
                <c:pt idx="232">
                  <c:v>7.8989490242268733E-4</c:v>
                </c:pt>
                <c:pt idx="233">
                  <c:v>7.695195276341114E-4</c:v>
                </c:pt>
                <c:pt idx="234">
                  <c:v>7.4910985294591656E-4</c:v>
                </c:pt>
                <c:pt idx="235">
                  <c:v>7.2867691062976814E-4</c:v>
                </c:pt>
                <c:pt idx="236">
                  <c:v>7.0825114892351677E-4</c:v>
                </c:pt>
                <c:pt idx="237">
                  <c:v>6.8793866494569695E-4</c:v>
                </c:pt>
                <c:pt idx="238">
                  <c:v>6.6785310083952189E-4</c:v>
                </c:pt>
                <c:pt idx="239">
                  <c:v>6.48097923154506E-4</c:v>
                </c:pt>
                <c:pt idx="240">
                  <c:v>6.2876170396261675E-4</c:v>
                </c:pt>
                <c:pt idx="241">
                  <c:v>6.081225068303843E-4</c:v>
                </c:pt>
                <c:pt idx="242">
                  <c:v>5.878464203973718E-4</c:v>
                </c:pt>
                <c:pt idx="243">
                  <c:v>5.677271495318528E-4</c:v>
                </c:pt>
                <c:pt idx="244">
                  <c:v>5.475875583353596E-4</c:v>
                </c:pt>
                <c:pt idx="245">
                  <c:v>5.2727959637823398E-4</c:v>
                </c:pt>
                <c:pt idx="246">
                  <c:v>5.067438588594016E-4</c:v>
                </c:pt>
                <c:pt idx="247">
                  <c:v>4.8615605937354185E-4</c:v>
                </c:pt>
                <c:pt idx="248">
                  <c:v>4.6572399177119579E-4</c:v>
                </c:pt>
                <c:pt idx="249">
                  <c:v>4.4562913032384477E-4</c:v>
                </c:pt>
                <c:pt idx="250">
                  <c:v>4.2602490217707068E-4</c:v>
                </c:pt>
                <c:pt idx="251">
                  <c:v>4.0939207237902705E-4</c:v>
                </c:pt>
                <c:pt idx="252">
                  <c:v>3.9320075179940226E-4</c:v>
                </c:pt>
                <c:pt idx="253">
                  <c:v>3.7746876113142487E-4</c:v>
                </c:pt>
                <c:pt idx="254">
                  <c:v>3.6220628381937746E-4</c:v>
                </c:pt>
                <c:pt idx="255">
                  <c:v>3.4742302137647977E-4</c:v>
                </c:pt>
                <c:pt idx="256">
                  <c:v>3.3312735274478034E-4</c:v>
                </c:pt>
                <c:pt idx="257">
                  <c:v>3.193312172542626E-4</c:v>
                </c:pt>
                <c:pt idx="258">
                  <c:v>3.0604426364631772E-4</c:v>
                </c:pt>
                <c:pt idx="259">
                  <c:v>2.932711495990603E-4</c:v>
                </c:pt>
                <c:pt idx="260">
                  <c:v>2.8101452807077678E-4</c:v>
                </c:pt>
                <c:pt idx="261">
                  <c:v>2.679411019551262E-4</c:v>
                </c:pt>
                <c:pt idx="262">
                  <c:v>2.5537635189561576E-4</c:v>
                </c:pt>
                <c:pt idx="263">
                  <c:v>2.4321139020020774E-4</c:v>
                </c:pt>
                <c:pt idx="264">
                  <c:v>2.3135617898517247E-4</c:v>
                </c:pt>
                <c:pt idx="265">
                  <c:v>2.1974039915405777E-4</c:v>
                </c:pt>
                <c:pt idx="266">
                  <c:v>2.083268287011337E-4</c:v>
                </c:pt>
                <c:pt idx="267">
                  <c:v>1.971666065997831E-4</c:v>
                </c:pt>
                <c:pt idx="268">
                  <c:v>1.8632296570844653E-4</c:v>
                </c:pt>
                <c:pt idx="269">
                  <c:v>1.7584696052152076E-4</c:v>
                </c:pt>
                <c:pt idx="270">
                  <c:v>1.6577848352204415E-4</c:v>
                </c:pt>
                <c:pt idx="271">
                  <c:v>1.5690153501431021E-4</c:v>
                </c:pt>
                <c:pt idx="272">
                  <c:v>1.483853714142786E-4</c:v>
                </c:pt>
                <c:pt idx="273">
                  <c:v>1.4023451311322486E-4</c:v>
                </c:pt>
                <c:pt idx="274">
                  <c:v>1.3245401975826634E-4</c:v>
                </c:pt>
                <c:pt idx="275">
                  <c:v>1.2504174912658886E-4</c:v>
                </c:pt>
                <c:pt idx="276">
                  <c:v>1.1799352148211345E-4</c:v>
                </c:pt>
                <c:pt idx="277">
                  <c:v>1.1129515714806068E-4</c:v>
                </c:pt>
                <c:pt idx="278">
                  <c:v>1.0493099894591878E-4</c:v>
                </c:pt>
                <c:pt idx="279">
                  <c:v>9.8885997325144507E-5</c:v>
                </c:pt>
                <c:pt idx="280">
                  <c:v>9.3145680285701323E-5</c:v>
                </c:pt>
                <c:pt idx="281">
                  <c:v>8.7901754192308809E-5</c:v>
                </c:pt>
                <c:pt idx="282">
                  <c:v>8.2913113044820545E-5</c:v>
                </c:pt>
                <c:pt idx="283">
                  <c:v>7.8170605118332563E-5</c:v>
                </c:pt>
                <c:pt idx="284">
                  <c:v>7.3665002998671021E-5</c:v>
                </c:pt>
                <c:pt idx="285">
                  <c:v>6.9387268117132857E-5</c:v>
                </c:pt>
                <c:pt idx="286">
                  <c:v>6.5328258734130172E-5</c:v>
                </c:pt>
                <c:pt idx="287">
                  <c:v>6.1478155344498953E-5</c:v>
                </c:pt>
                <c:pt idx="288">
                  <c:v>5.7827431600993742E-5</c:v>
                </c:pt>
                <c:pt idx="289">
                  <c:v>5.4366685372942211E-5</c:v>
                </c:pt>
                <c:pt idx="290">
                  <c:v>5.1087423714963243E-5</c:v>
                </c:pt>
                <c:pt idx="291">
                  <c:v>4.7628754571773546E-5</c:v>
                </c:pt>
                <c:pt idx="292">
                  <c:v>4.4379948528505865E-5</c:v>
                </c:pt>
                <c:pt idx="293">
                  <c:v>4.1329281160678165E-5</c:v>
                </c:pt>
                <c:pt idx="294">
                  <c:v>3.8465870545000634E-5</c:v>
                </c:pt>
                <c:pt idx="295">
                  <c:v>3.5779577318093028E-5</c:v>
                </c:pt>
                <c:pt idx="296">
                  <c:v>3.3260564279664495E-5</c:v>
                </c:pt>
                <c:pt idx="297">
                  <c:v>3.0901117162747489E-5</c:v>
                </c:pt>
                <c:pt idx="298">
                  <c:v>2.8693186641039556E-5</c:v>
                </c:pt>
                <c:pt idx="299">
                  <c:v>2.6629434829021706E-5</c:v>
                </c:pt>
                <c:pt idx="300">
                  <c:v>2.4702163660110978E-5</c:v>
                </c:pt>
                <c:pt idx="301">
                  <c:v>2.2769107080764474E-5</c:v>
                </c:pt>
                <c:pt idx="302">
                  <c:v>2.0972665586947602E-5</c:v>
                </c:pt>
                <c:pt idx="303">
                  <c:v>1.9301621708318521E-5</c:v>
                </c:pt>
                <c:pt idx="304">
                  <c:v>1.7745943684234404E-5</c:v>
                </c:pt>
                <c:pt idx="305">
                  <c:v>1.6296840540736078E-5</c:v>
                </c:pt>
                <c:pt idx="306">
                  <c:v>1.4948148018256638E-5</c:v>
                </c:pt>
                <c:pt idx="307">
                  <c:v>1.3699514417992602E-5</c:v>
                </c:pt>
                <c:pt idx="308">
                  <c:v>1.2550548015079762E-5</c:v>
                </c:pt>
                <c:pt idx="309">
                  <c:v>1.1499068233014294E-5</c:v>
                </c:pt>
                <c:pt idx="310">
                  <c:v>1.0541614926503842E-5</c:v>
                </c:pt>
                <c:pt idx="311">
                  <c:v>9.8194598108776619E-6</c:v>
                </c:pt>
                <c:pt idx="312">
                  <c:v>9.1548086031962185E-6</c:v>
                </c:pt>
                <c:pt idx="313">
                  <c:v>8.5400925737316999E-6</c:v>
                </c:pt>
                <c:pt idx="314">
                  <c:v>7.9689241339587755E-6</c:v>
                </c:pt>
                <c:pt idx="315">
                  <c:v>7.4358713795420679E-6</c:v>
                </c:pt>
                <c:pt idx="316">
                  <c:v>6.9367493972849287E-6</c:v>
                </c:pt>
                <c:pt idx="317">
                  <c:v>6.4695989677682242E-6</c:v>
                </c:pt>
                <c:pt idx="318">
                  <c:v>6.032882440238135E-6</c:v>
                </c:pt>
                <c:pt idx="319">
                  <c:v>5.6251184954393293E-6</c:v>
                </c:pt>
                <c:pt idx="320">
                  <c:v>5.2447706304852725E-6</c:v>
                </c:pt>
                <c:pt idx="321">
                  <c:v>4.8959862962691884E-6</c:v>
                </c:pt>
                <c:pt idx="322">
                  <c:v>4.5698544154047958E-6</c:v>
                </c:pt>
                <c:pt idx="323">
                  <c:v>4.2642765615525721E-6</c:v>
                </c:pt>
                <c:pt idx="324">
                  <c:v>3.9774304519042363E-6</c:v>
                </c:pt>
                <c:pt idx="325">
                  <c:v>3.7076999693026388E-6</c:v>
                </c:pt>
                <c:pt idx="326">
                  <c:v>3.4538932489473421E-6</c:v>
                </c:pt>
                <c:pt idx="327">
                  <c:v>3.215535053804226E-6</c:v>
                </c:pt>
                <c:pt idx="328">
                  <c:v>2.9922478506086025E-6</c:v>
                </c:pt>
                <c:pt idx="329">
                  <c:v>2.7836045479356512E-6</c:v>
                </c:pt>
                <c:pt idx="330">
                  <c:v>2.589045324906015E-6</c:v>
                </c:pt>
                <c:pt idx="331">
                  <c:v>2.3580412161514234E-6</c:v>
                </c:pt>
                <c:pt idx="332">
                  <c:v>2.1472059534205331E-6</c:v>
                </c:pt>
                <c:pt idx="333">
                  <c:v>1.9550401971679229E-6</c:v>
                </c:pt>
                <c:pt idx="334">
                  <c:v>1.7801004101735349E-6</c:v>
                </c:pt>
                <c:pt idx="335">
                  <c:v>1.6210082760954248E-6</c:v>
                </c:pt>
                <c:pt idx="336">
                  <c:v>1.4764036067060279E-6</c:v>
                </c:pt>
                <c:pt idx="337">
                  <c:v>1.3447756315889361E-6</c:v>
                </c:pt>
                <c:pt idx="338">
                  <c:v>1.2247588582460569E-6</c:v>
                </c:pt>
                <c:pt idx="339">
                  <c:v>1.1151434329005205E-6</c:v>
                </c:pt>
                <c:pt idx="340">
                  <c:v>1.0148833822239387E-6</c:v>
                </c:pt>
                <c:pt idx="341">
                  <c:v>9.5528483586707198E-7</c:v>
                </c:pt>
                <c:pt idx="342">
                  <c:v>8.9897442647827839E-7</c:v>
                </c:pt>
                <c:pt idx="343">
                  <c:v>8.4589599852520597E-7</c:v>
                </c:pt>
                <c:pt idx="344">
                  <c:v>7.959839128901075E-7</c:v>
                </c:pt>
                <c:pt idx="345">
                  <c:v>7.4914825537543357E-7</c:v>
                </c:pt>
                <c:pt idx="346">
                  <c:v>7.0526003814584439E-7</c:v>
                </c:pt>
                <c:pt idx="347">
                  <c:v>6.6409337068863377E-7</c:v>
                </c:pt>
                <c:pt idx="348">
                  <c:v>6.2542047263142994E-7</c:v>
                </c:pt>
                <c:pt idx="349">
                  <c:v>5.8903713435711589E-7</c:v>
                </c:pt>
                <c:pt idx="350">
                  <c:v>5.5475954317608328E-7</c:v>
                </c:pt>
                <c:pt idx="351">
                  <c:v>5.2014954521247573E-7</c:v>
                </c:pt>
                <c:pt idx="352">
                  <c:v>4.8765956517908582E-7</c:v>
                </c:pt>
                <c:pt idx="353">
                  <c:v>4.5713060059713565E-7</c:v>
                </c:pt>
                <c:pt idx="354">
                  <c:v>4.2842302699938425E-7</c:v>
                </c:pt>
                <c:pt idx="355">
                  <c:v>4.0140507335093932E-7</c:v>
                </c:pt>
                <c:pt idx="356">
                  <c:v>3.75982113729594E-7</c:v>
                </c:pt>
                <c:pt idx="357">
                  <c:v>3.5213275107174972E-7</c:v>
                </c:pt>
                <c:pt idx="358">
                  <c:v>3.2984048095659268E-7</c:v>
                </c:pt>
                <c:pt idx="359">
                  <c:v>3.0907774063202911E-7</c:v>
                </c:pt>
                <c:pt idx="360">
                  <c:v>2.8979972415835135E-7</c:v>
                </c:pt>
                <c:pt idx="361">
                  <c:v>2.6592977811540182E-7</c:v>
                </c:pt>
                <c:pt idx="362">
                  <c:v>2.4412405815352429E-7</c:v>
                </c:pt>
                <c:pt idx="363">
                  <c:v>2.241373940844482E-7</c:v>
                </c:pt>
                <c:pt idx="364">
                  <c:v>2.0575931883830019E-7</c:v>
                </c:pt>
                <c:pt idx="365">
                  <c:v>1.8881321784607774E-7</c:v>
                </c:pt>
                <c:pt idx="366">
                  <c:v>1.7315792070322194E-7</c:v>
                </c:pt>
                <c:pt idx="367">
                  <c:v>1.5871815059073668E-7</c:v>
                </c:pt>
                <c:pt idx="368">
                  <c:v>1.4542662998543064E-7</c:v>
                </c:pt>
                <c:pt idx="369">
                  <c:v>1.332159288887635E-7</c:v>
                </c:pt>
                <c:pt idx="370">
                  <c:v>1.220185799114698E-7</c:v>
                </c:pt>
                <c:pt idx="371">
                  <c:v>1.1074749420404841E-7</c:v>
                </c:pt>
                <c:pt idx="372">
                  <c:v>1.0047446745738543E-7</c:v>
                </c:pt>
                <c:pt idx="373">
                  <c:v>9.1109502469181945E-8</c:v>
                </c:pt>
                <c:pt idx="374">
                  <c:v>8.2570579231874489E-8</c:v>
                </c:pt>
                <c:pt idx="375">
                  <c:v>7.4782460318495256E-8</c:v>
                </c:pt>
                <c:pt idx="376">
                  <c:v>6.7679021946246237E-8</c:v>
                </c:pt>
                <c:pt idx="377">
                  <c:v>6.1197159674139728E-8</c:v>
                </c:pt>
                <c:pt idx="378">
                  <c:v>5.5280434244937479E-8</c:v>
                </c:pt>
                <c:pt idx="379">
                  <c:v>4.9878215574747315E-8</c:v>
                </c:pt>
                <c:pt idx="380">
                  <c:v>4.4945202980662766E-8</c:v>
                </c:pt>
                <c:pt idx="381">
                  <c:v>4.3840103387579629E-8</c:v>
                </c:pt>
                <c:pt idx="382">
                  <c:v>4.2687416118942442E-8</c:v>
                </c:pt>
                <c:pt idx="383">
                  <c:v>4.1503375130904186E-8</c:v>
                </c:pt>
                <c:pt idx="384">
                  <c:v>4.0302125283889626E-8</c:v>
                </c:pt>
                <c:pt idx="385">
                  <c:v>3.9096376875099234E-8</c:v>
                </c:pt>
                <c:pt idx="386">
                  <c:v>3.7895094847896669E-8</c:v>
                </c:pt>
                <c:pt idx="387">
                  <c:v>3.6698254888750085E-8</c:v>
                </c:pt>
                <c:pt idx="388">
                  <c:v>3.5504217013508764E-8</c:v>
                </c:pt>
                <c:pt idx="389">
                  <c:v>3.431102522085551E-8</c:v>
                </c:pt>
                <c:pt idx="390">
                  <c:v>3.311724621258245E-8</c:v>
                </c:pt>
                <c:pt idx="391">
                  <c:v>3.0819851248218832E-8</c:v>
                </c:pt>
                <c:pt idx="392">
                  <c:v>2.8675974200944567E-8</c:v>
                </c:pt>
                <c:pt idx="393">
                  <c:v>2.6682297520386999E-8</c:v>
                </c:pt>
                <c:pt idx="394">
                  <c:v>2.4834160862198398E-8</c:v>
                </c:pt>
                <c:pt idx="395">
                  <c:v>2.3126166803258772E-8</c:v>
                </c:pt>
                <c:pt idx="396">
                  <c:v>2.1550594909333943E-8</c:v>
                </c:pt>
                <c:pt idx="397">
                  <c:v>2.0094037881500524E-8</c:v>
                </c:pt>
                <c:pt idx="398">
                  <c:v>1.8743150742359451E-8</c:v>
                </c:pt>
                <c:pt idx="399">
                  <c:v>1.7486463088261843E-8</c:v>
                </c:pt>
                <c:pt idx="400">
                  <c:v>1.6314096430472302E-8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4.0784751194773771E-7</c:v>
                </c:pt>
                <c:pt idx="1">
                  <c:v>4.6477868778198543E-7</c:v>
                </c:pt>
                <c:pt idx="2">
                  <c:v>5.3045226995220904E-7</c:v>
                </c:pt>
                <c:pt idx="3">
                  <c:v>6.0793132591356861E-7</c:v>
                </c:pt>
                <c:pt idx="4">
                  <c:v>6.9822463488004748E-7</c:v>
                </c:pt>
                <c:pt idx="5">
                  <c:v>8.0309107397641797E-7</c:v>
                </c:pt>
                <c:pt idx="6">
                  <c:v>9.2727085220560077E-7</c:v>
                </c:pt>
                <c:pt idx="7">
                  <c:v>1.0719665637022195E-6</c:v>
                </c:pt>
                <c:pt idx="8">
                  <c:v>1.2413849906787775E-6</c:v>
                </c:pt>
                <c:pt idx="9">
                  <c:v>1.4398597522922413E-6</c:v>
                </c:pt>
                <c:pt idx="10">
                  <c:v>1.67261871651408E-6</c:v>
                </c:pt>
                <c:pt idx="11">
                  <c:v>2.0277370061630571E-6</c:v>
                </c:pt>
                <c:pt idx="12">
                  <c:v>2.454271189184947E-6</c:v>
                </c:pt>
                <c:pt idx="13">
                  <c:v>2.9664038367942679E-6</c:v>
                </c:pt>
                <c:pt idx="14">
                  <c:v>3.5797084465994106E-6</c:v>
                </c:pt>
                <c:pt idx="15">
                  <c:v>4.3121096523921877E-6</c:v>
                </c:pt>
                <c:pt idx="16">
                  <c:v>5.1920253046941459E-6</c:v>
                </c:pt>
                <c:pt idx="17">
                  <c:v>6.2302201955606847E-6</c:v>
                </c:pt>
                <c:pt idx="18">
                  <c:v>7.4597521544827842E-6</c:v>
                </c:pt>
                <c:pt idx="19">
                  <c:v>8.9278601217855758E-6</c:v>
                </c:pt>
                <c:pt idx="20">
                  <c:v>1.0652089500685043E-5</c:v>
                </c:pt>
                <c:pt idx="21">
                  <c:v>1.2398263519313594E-5</c:v>
                </c:pt>
                <c:pt idx="22">
                  <c:v>1.4412714704012649E-5</c:v>
                </c:pt>
                <c:pt idx="23">
                  <c:v>1.6714530558700024E-5</c:v>
                </c:pt>
                <c:pt idx="24">
                  <c:v>1.9347182644169048E-5</c:v>
                </c:pt>
                <c:pt idx="25">
                  <c:v>2.2355594200261489E-5</c:v>
                </c:pt>
                <c:pt idx="26">
                  <c:v>2.5761785365877349E-5</c:v>
                </c:pt>
                <c:pt idx="27">
                  <c:v>2.9612802391495936E-5</c:v>
                </c:pt>
                <c:pt idx="28">
                  <c:v>3.3944789427918874E-5</c:v>
                </c:pt>
                <c:pt idx="29">
                  <c:v>3.8782277789351189E-5</c:v>
                </c:pt>
                <c:pt idx="30">
                  <c:v>4.4162958618323578E-5</c:v>
                </c:pt>
                <c:pt idx="31">
                  <c:v>4.9744549779740962E-5</c:v>
                </c:pt>
                <c:pt idx="32">
                  <c:v>5.5884091148087513E-5</c:v>
                </c:pt>
                <c:pt idx="33">
                  <c:v>6.250837122305233E-5</c:v>
                </c:pt>
                <c:pt idx="34">
                  <c:v>6.967156532217532E-5</c:v>
                </c:pt>
                <c:pt idx="35">
                  <c:v>7.7376848179358344E-5</c:v>
                </c:pt>
                <c:pt idx="36">
                  <c:v>8.5755832349127171E-5</c:v>
                </c:pt>
                <c:pt idx="37">
                  <c:v>9.4683915656936803E-5</c:v>
                </c:pt>
                <c:pt idx="38">
                  <c:v>1.0416422170952068E-4</c:v>
                </c:pt>
                <c:pt idx="39">
                  <c:v>1.1432938518910478E-4</c:v>
                </c:pt>
                <c:pt idx="40">
                  <c:v>1.2505389319247752E-4</c:v>
                </c:pt>
                <c:pt idx="41">
                  <c:v>1.3520316928550705E-4</c:v>
                </c:pt>
                <c:pt idx="42">
                  <c:v>1.4557449455051196E-4</c:v>
                </c:pt>
                <c:pt idx="43">
                  <c:v>1.5641244778267921E-4</c:v>
                </c:pt>
                <c:pt idx="44">
                  <c:v>1.6770333078044308E-4</c:v>
                </c:pt>
                <c:pt idx="45">
                  <c:v>1.7918320071461016E-4</c:v>
                </c:pt>
                <c:pt idx="46">
                  <c:v>1.9084402493894348E-4</c:v>
                </c:pt>
                <c:pt idx="47">
                  <c:v>2.0292279215029528E-4</c:v>
                </c:pt>
                <c:pt idx="48">
                  <c:v>2.1516196939769711E-4</c:v>
                </c:pt>
                <c:pt idx="49">
                  <c:v>2.2743162799783643E-4</c:v>
                </c:pt>
                <c:pt idx="50">
                  <c:v>2.3996686882190254E-4</c:v>
                </c:pt>
                <c:pt idx="51">
                  <c:v>2.5983792915626746E-4</c:v>
                </c:pt>
                <c:pt idx="52">
                  <c:v>2.8069379158674764E-4</c:v>
                </c:pt>
                <c:pt idx="53">
                  <c:v>3.0243007286339849E-4</c:v>
                </c:pt>
                <c:pt idx="54">
                  <c:v>3.2493141471456828E-4</c:v>
                </c:pt>
                <c:pt idx="55">
                  <c:v>3.4833771174184135E-4</c:v>
                </c:pt>
                <c:pt idx="56">
                  <c:v>3.7252956995260591E-4</c:v>
                </c:pt>
                <c:pt idx="57">
                  <c:v>3.9751420160295223E-4</c:v>
                </c:pt>
                <c:pt idx="58">
                  <c:v>4.2315681649477636E-4</c:v>
                </c:pt>
                <c:pt idx="59">
                  <c:v>4.4960733514268745E-4</c:v>
                </c:pt>
                <c:pt idx="60">
                  <c:v>4.767186759062053E-4</c:v>
                </c:pt>
                <c:pt idx="61">
                  <c:v>5.0149177450877131E-4</c:v>
                </c:pt>
                <c:pt idx="62">
                  <c:v>5.2671048448693874E-4</c:v>
                </c:pt>
                <c:pt idx="63">
                  <c:v>5.5221482491262647E-4</c:v>
                </c:pt>
                <c:pt idx="64">
                  <c:v>5.7815650353444171E-4</c:v>
                </c:pt>
                <c:pt idx="65">
                  <c:v>6.0422810335754491E-4</c:v>
                </c:pt>
                <c:pt idx="66">
                  <c:v>6.3089132903832541E-4</c:v>
                </c:pt>
                <c:pt idx="67">
                  <c:v>6.5656941593188157E-4</c:v>
                </c:pt>
                <c:pt idx="68">
                  <c:v>6.842387605512164E-4</c:v>
                </c:pt>
                <c:pt idx="69">
                  <c:v>7.1074719976880411E-4</c:v>
                </c:pt>
                <c:pt idx="70">
                  <c:v>7.3765336401870212E-4</c:v>
                </c:pt>
                <c:pt idx="71">
                  <c:v>7.576256034952355E-4</c:v>
                </c:pt>
                <c:pt idx="72">
                  <c:v>7.7763108255903609E-4</c:v>
                </c:pt>
                <c:pt idx="73">
                  <c:v>7.9603213842682893E-4</c:v>
                </c:pt>
                <c:pt idx="74">
                  <c:v>8.1609019949716575E-4</c:v>
                </c:pt>
                <c:pt idx="75">
                  <c:v>8.3454128794087487E-4</c:v>
                </c:pt>
                <c:pt idx="76">
                  <c:v>8.5301676224268754E-4</c:v>
                </c:pt>
                <c:pt idx="77">
                  <c:v>8.7152403514924336E-4</c:v>
                </c:pt>
                <c:pt idx="78">
                  <c:v>8.9004843357887663E-4</c:v>
                </c:pt>
                <c:pt idx="79">
                  <c:v>9.0860493543647939E-4</c:v>
                </c:pt>
                <c:pt idx="80">
                  <c:v>9.2554590190591535E-4</c:v>
                </c:pt>
                <c:pt idx="81">
                  <c:v>9.4113930031430176E-4</c:v>
                </c:pt>
                <c:pt idx="82">
                  <c:v>9.5501859458761859E-4</c:v>
                </c:pt>
                <c:pt idx="83">
                  <c:v>9.7043623469484307E-4</c:v>
                </c:pt>
                <c:pt idx="84">
                  <c:v>9.8576395195031021E-4</c:v>
                </c:pt>
                <c:pt idx="85">
                  <c:v>9.9938123680502408E-4</c:v>
                </c:pt>
                <c:pt idx="86">
                  <c:v>1.014533043347716E-3</c:v>
                </c:pt>
                <c:pt idx="87">
                  <c:v>1.0295949270386505E-3</c:v>
                </c:pt>
                <c:pt idx="88">
                  <c:v>1.0445668878778277E-3</c:v>
                </c:pt>
                <c:pt idx="89">
                  <c:v>1.0594489258652479E-3</c:v>
                </c:pt>
                <c:pt idx="90">
                  <c:v>1.0758325092098007E-3</c:v>
                </c:pt>
                <c:pt idx="91">
                  <c:v>1.0943476520978354E-3</c:v>
                </c:pt>
                <c:pt idx="92">
                  <c:v>1.1144895118442009E-3</c:v>
                </c:pt>
                <c:pt idx="93">
                  <c:v>1.1330805834267859E-3</c:v>
                </c:pt>
                <c:pt idx="94">
                  <c:v>1.153291638045521E-3</c:v>
                </c:pt>
                <c:pt idx="95">
                  <c:v>1.1735379413136966E-3</c:v>
                </c:pt>
                <c:pt idx="96">
                  <c:v>1.1922191990044616E-3</c:v>
                </c:pt>
                <c:pt idx="97">
                  <c:v>1.2125345308777922E-3</c:v>
                </c:pt>
                <c:pt idx="98">
                  <c:v>1.2328957663578827E-3</c:v>
                </c:pt>
                <c:pt idx="99">
                  <c:v>1.253281761797309E-3</c:v>
                </c:pt>
                <c:pt idx="100">
                  <c:v>1.2737030058861765E-3</c:v>
                </c:pt>
                <c:pt idx="101">
                  <c:v>1.2850468775523717E-3</c:v>
                </c:pt>
                <c:pt idx="102">
                  <c:v>1.2961543172397701E-3</c:v>
                </c:pt>
                <c:pt idx="103">
                  <c:v>1.3054372236505731E-3</c:v>
                </c:pt>
                <c:pt idx="104">
                  <c:v>1.3160814844456153E-3</c:v>
                </c:pt>
                <c:pt idx="105">
                  <c:v>1.324932400922352E-3</c:v>
                </c:pt>
                <c:pt idx="106">
                  <c:v>1.3335665880851925E-3</c:v>
                </c:pt>
                <c:pt idx="107">
                  <c:v>1.3419840459341359E-3</c:v>
                </c:pt>
                <c:pt idx="108">
                  <c:v>1.3501725261177268E-3</c:v>
                </c:pt>
                <c:pt idx="109">
                  <c:v>1.3566388797731561E-3</c:v>
                </c:pt>
                <c:pt idx="110">
                  <c:v>1.3629082067795884E-3</c:v>
                </c:pt>
                <c:pt idx="111">
                  <c:v>1.3786684820487705E-3</c:v>
                </c:pt>
                <c:pt idx="112">
                  <c:v>1.3929473718605591E-3</c:v>
                </c:pt>
                <c:pt idx="113">
                  <c:v>1.4072270652972169E-3</c:v>
                </c:pt>
                <c:pt idx="114">
                  <c:v>1.4215202263782364E-3</c:v>
                </c:pt>
                <c:pt idx="115">
                  <c:v>1.4343154584140348E-3</c:v>
                </c:pt>
                <c:pt idx="116">
                  <c:v>1.4471359214996101E-3</c:v>
                </c:pt>
                <c:pt idx="117">
                  <c:v>1.4584422999089706E-3</c:v>
                </c:pt>
                <c:pt idx="118">
                  <c:v>1.4682454980002573E-3</c:v>
                </c:pt>
                <c:pt idx="119">
                  <c:v>1.4780711975878851E-3</c:v>
                </c:pt>
                <c:pt idx="120">
                  <c:v>1.487892435671928E-3</c:v>
                </c:pt>
                <c:pt idx="121">
                  <c:v>1.4918355457936858E-3</c:v>
                </c:pt>
                <c:pt idx="122">
                  <c:v>1.4957614749699618E-3</c:v>
                </c:pt>
                <c:pt idx="123">
                  <c:v>1.4996564507331674E-3</c:v>
                </c:pt>
                <c:pt idx="124">
                  <c:v>1.5020414015113085E-3</c:v>
                </c:pt>
                <c:pt idx="125">
                  <c:v>1.5014046396471773E-3</c:v>
                </c:pt>
                <c:pt idx="126">
                  <c:v>1.5022658483950708E-3</c:v>
                </c:pt>
                <c:pt idx="127">
                  <c:v>1.5001182302098034E-3</c:v>
                </c:pt>
                <c:pt idx="128">
                  <c:v>1.4979567564233408E-3</c:v>
                </c:pt>
                <c:pt idx="129">
                  <c:v>1.4928175199615972E-3</c:v>
                </c:pt>
                <c:pt idx="130">
                  <c:v>1.4891805354926477E-3</c:v>
                </c:pt>
                <c:pt idx="131">
                  <c:v>1.4805540381884709E-3</c:v>
                </c:pt>
                <c:pt idx="132">
                  <c:v>1.4704672436519194E-3</c:v>
                </c:pt>
                <c:pt idx="133">
                  <c:v>1.4604001517802675E-3</c:v>
                </c:pt>
                <c:pt idx="134">
                  <c:v>1.4489031757208648E-3</c:v>
                </c:pt>
                <c:pt idx="135">
                  <c:v>1.4359751100364072E-3</c:v>
                </c:pt>
                <c:pt idx="136">
                  <c:v>1.4216284663347738E-3</c:v>
                </c:pt>
                <c:pt idx="137">
                  <c:v>1.4073402101365774E-3</c:v>
                </c:pt>
                <c:pt idx="138">
                  <c:v>1.3916368536771053E-3</c:v>
                </c:pt>
                <c:pt idx="139">
                  <c:v>1.3745574420405257E-3</c:v>
                </c:pt>
                <c:pt idx="140">
                  <c:v>1.3575531000512226E-3</c:v>
                </c:pt>
                <c:pt idx="141">
                  <c:v>1.346750580579328E-3</c:v>
                </c:pt>
                <c:pt idx="142">
                  <c:v>1.335867698620501E-3</c:v>
                </c:pt>
                <c:pt idx="143">
                  <c:v>1.3234404713524488E-3</c:v>
                </c:pt>
                <c:pt idx="144">
                  <c:v>1.3094568444021314E-3</c:v>
                </c:pt>
                <c:pt idx="145">
                  <c:v>1.2953645895384433E-3</c:v>
                </c:pt>
                <c:pt idx="146">
                  <c:v>1.2797122355469709E-3</c:v>
                </c:pt>
                <c:pt idx="147">
                  <c:v>1.2639554103224865E-3</c:v>
                </c:pt>
                <c:pt idx="148">
                  <c:v>1.246610054276565E-3</c:v>
                </c:pt>
                <c:pt idx="149">
                  <c:v>1.2291521907489378E-3</c:v>
                </c:pt>
                <c:pt idx="150">
                  <c:v>1.2100897239024873E-3</c:v>
                </c:pt>
                <c:pt idx="151">
                  <c:v>1.1840907551408501E-3</c:v>
                </c:pt>
                <c:pt idx="152">
                  <c:v>1.1582173042704405E-3</c:v>
                </c:pt>
                <c:pt idx="153">
                  <c:v>1.1310127735044034E-3</c:v>
                </c:pt>
                <c:pt idx="154">
                  <c:v>1.1039432932832167E-3</c:v>
                </c:pt>
                <c:pt idx="155">
                  <c:v>1.07702984098709E-3</c:v>
                </c:pt>
                <c:pt idx="156">
                  <c:v>1.0502618170811088E-3</c:v>
                </c:pt>
                <c:pt idx="157">
                  <c:v>1.0221692669788657E-3</c:v>
                </c:pt>
                <c:pt idx="158">
                  <c:v>9.9424116900720914E-4</c:v>
                </c:pt>
                <c:pt idx="159">
                  <c:v>9.6790949954967081E-4</c:v>
                </c:pt>
                <c:pt idx="160">
                  <c:v>9.4028612781510185E-4</c:v>
                </c:pt>
                <c:pt idx="161">
                  <c:v>9.1537828764759206E-4</c:v>
                </c:pt>
                <c:pt idx="162">
                  <c:v>8.9048740673594519E-4</c:v>
                </c:pt>
                <c:pt idx="163">
                  <c:v>8.6561348508016147E-4</c:v>
                </c:pt>
                <c:pt idx="164">
                  <c:v>8.3931192384402041E-4</c:v>
                </c:pt>
                <c:pt idx="165">
                  <c:v>8.1447241950160555E-4</c:v>
                </c:pt>
                <c:pt idx="166">
                  <c:v>7.9110106851744335E-4</c:v>
                </c:pt>
                <c:pt idx="167">
                  <c:v>7.662947483398914E-4</c:v>
                </c:pt>
                <c:pt idx="168">
                  <c:v>7.4150538741820239E-4</c:v>
                </c:pt>
                <c:pt idx="169">
                  <c:v>7.167329857523763E-4</c:v>
                </c:pt>
                <c:pt idx="170">
                  <c:v>6.9341916322437685E-4</c:v>
                </c:pt>
                <c:pt idx="171">
                  <c:v>6.6774388901786328E-4</c:v>
                </c:pt>
                <c:pt idx="172">
                  <c:v>6.4082399386718072E-4</c:v>
                </c:pt>
                <c:pt idx="173">
                  <c:v>6.169380458546258E-4</c:v>
                </c:pt>
                <c:pt idx="174">
                  <c:v>5.9180703351866383E-4</c:v>
                </c:pt>
                <c:pt idx="175">
                  <c:v>5.6826318029962045E-4</c:v>
                </c:pt>
                <c:pt idx="176">
                  <c:v>5.4404288554574275E-4</c:v>
                </c:pt>
                <c:pt idx="177">
                  <c:v>5.2098447439905644E-4</c:v>
                </c:pt>
                <c:pt idx="178">
                  <c:v>4.9850696348916249E-4</c:v>
                </c:pt>
                <c:pt idx="179">
                  <c:v>4.7675452034649747E-4</c:v>
                </c:pt>
                <c:pt idx="180">
                  <c:v>4.55572167300572E-4</c:v>
                </c:pt>
                <c:pt idx="181">
                  <c:v>4.3498945474627947E-4</c:v>
                </c:pt>
                <c:pt idx="182">
                  <c:v>4.1509607996618965E-4</c:v>
                </c:pt>
                <c:pt idx="183">
                  <c:v>3.9574931558105384E-4</c:v>
                </c:pt>
                <c:pt idx="184">
                  <c:v>3.7708029654282465E-4</c:v>
                </c:pt>
                <c:pt idx="185">
                  <c:v>3.5894732923865888E-4</c:v>
                </c:pt>
                <c:pt idx="186">
                  <c:v>3.413458421514979E-4</c:v>
                </c:pt>
                <c:pt idx="187">
                  <c:v>3.2440626429041346E-4</c:v>
                </c:pt>
                <c:pt idx="188">
                  <c:v>3.0812281773115111E-4</c:v>
                </c:pt>
                <c:pt idx="189">
                  <c:v>2.9235477251793058E-4</c:v>
                </c:pt>
                <c:pt idx="190">
                  <c:v>2.7709789008379017E-4</c:v>
                </c:pt>
                <c:pt idx="191">
                  <c:v>2.6333391764189382E-4</c:v>
                </c:pt>
                <c:pt idx="192">
                  <c:v>2.5011868021283877E-4</c:v>
                </c:pt>
                <c:pt idx="193">
                  <c:v>2.3745102307082158E-4</c:v>
                </c:pt>
                <c:pt idx="194">
                  <c:v>2.2506419651895866E-4</c:v>
                </c:pt>
                <c:pt idx="195">
                  <c:v>2.1322368357507216E-4</c:v>
                </c:pt>
                <c:pt idx="196">
                  <c:v>2.017955536425565E-4</c:v>
                </c:pt>
                <c:pt idx="197">
                  <c:v>1.9091207298320176E-4</c:v>
                </c:pt>
                <c:pt idx="198">
                  <c:v>1.8043927414450309E-4</c:v>
                </c:pt>
                <c:pt idx="199">
                  <c:v>1.7050965865635887E-4</c:v>
                </c:pt>
                <c:pt idx="200">
                  <c:v>1.608566796678871E-4</c:v>
                </c:pt>
                <c:pt idx="201">
                  <c:v>1.5057425706672348E-4</c:v>
                </c:pt>
                <c:pt idx="202">
                  <c:v>1.4095048845669161E-4</c:v>
                </c:pt>
                <c:pt idx="203">
                  <c:v>1.3171433707934207E-4</c:v>
                </c:pt>
                <c:pt idx="204">
                  <c:v>1.2311717554679586E-4</c:v>
                </c:pt>
                <c:pt idx="205">
                  <c:v>1.1489186883790022E-4</c:v>
                </c:pt>
                <c:pt idx="206">
                  <c:v>1.0715918777635766E-4</c:v>
                </c:pt>
                <c:pt idx="207">
                  <c:v>9.9784334682039602E-5</c:v>
                </c:pt>
                <c:pt idx="208">
                  <c:v>9.3011326921172582E-5</c:v>
                </c:pt>
                <c:pt idx="209">
                  <c:v>8.6580415477932997E-5</c:v>
                </c:pt>
                <c:pt idx="210">
                  <c:v>8.048589600130871E-5</c:v>
                </c:pt>
                <c:pt idx="211">
                  <c:v>7.5437167236249049E-5</c:v>
                </c:pt>
                <c:pt idx="212">
                  <c:v>7.0742720097287986E-5</c:v>
                </c:pt>
                <c:pt idx="213">
                  <c:v>6.6280937737714054E-5</c:v>
                </c:pt>
                <c:pt idx="214">
                  <c:v>6.2052763862524728E-5</c:v>
                </c:pt>
                <c:pt idx="215">
                  <c:v>5.805944034925506E-5</c:v>
                </c:pt>
                <c:pt idx="216">
                  <c:v>5.4301990988277421E-5</c:v>
                </c:pt>
                <c:pt idx="217">
                  <c:v>5.0781457305133642E-5</c:v>
                </c:pt>
                <c:pt idx="218">
                  <c:v>4.7449317344683517E-5</c:v>
                </c:pt>
                <c:pt idx="219">
                  <c:v>4.4306339677125341E-5</c:v>
                </c:pt>
                <c:pt idx="220">
                  <c:v>4.1341033907810278E-5</c:v>
                </c:pt>
                <c:pt idx="221">
                  <c:v>3.8480260377719647E-5</c:v>
                </c:pt>
                <c:pt idx="222">
                  <c:v>3.5808952661320741E-5</c:v>
                </c:pt>
                <c:pt idx="223">
                  <c:v>3.3301949028409744E-5</c:v>
                </c:pt>
                <c:pt idx="224">
                  <c:v>3.0959029549028913E-5</c:v>
                </c:pt>
                <c:pt idx="225">
                  <c:v>2.8767499555095906E-5</c:v>
                </c:pt>
                <c:pt idx="226">
                  <c:v>2.6702348259326324E-5</c:v>
                </c:pt>
                <c:pt idx="227">
                  <c:v>2.4788234849268647E-5</c:v>
                </c:pt>
                <c:pt idx="228">
                  <c:v>2.30001047677943E-5</c:v>
                </c:pt>
                <c:pt idx="229">
                  <c:v>2.1337788838012685E-5</c:v>
                </c:pt>
                <c:pt idx="230">
                  <c:v>1.9776288895092102E-5</c:v>
                </c:pt>
                <c:pt idx="231">
                  <c:v>1.8297324620873572E-5</c:v>
                </c:pt>
                <c:pt idx="232">
                  <c:v>1.6923343668831979E-5</c:v>
                </c:pt>
                <c:pt idx="233">
                  <c:v>1.5653753545749007E-5</c:v>
                </c:pt>
                <c:pt idx="234">
                  <c:v>1.4463267336064044E-5</c:v>
                </c:pt>
                <c:pt idx="235">
                  <c:v>1.3363727796219925E-5</c:v>
                </c:pt>
                <c:pt idx="236">
                  <c:v>1.2342307992565315E-5</c:v>
                </c:pt>
                <c:pt idx="237">
                  <c:v>1.1398521150119016E-5</c:v>
                </c:pt>
                <c:pt idx="238">
                  <c:v>1.0519716342931686E-5</c:v>
                </c:pt>
                <c:pt idx="239">
                  <c:v>9.7054736908647018E-6</c:v>
                </c:pt>
                <c:pt idx="240">
                  <c:v>8.9554212264483747E-6</c:v>
                </c:pt>
                <c:pt idx="241">
                  <c:v>8.2454338262823148E-6</c:v>
                </c:pt>
                <c:pt idx="242">
                  <c:v>7.578254705424772E-6</c:v>
                </c:pt>
                <c:pt idx="243">
                  <c:v>6.9653018075859303E-6</c:v>
                </c:pt>
                <c:pt idx="244">
                  <c:v>6.4058418943505372E-6</c:v>
                </c:pt>
                <c:pt idx="245">
                  <c:v>5.8872891749504585E-6</c:v>
                </c:pt>
                <c:pt idx="246">
                  <c:v>5.4091080195546905E-6</c:v>
                </c:pt>
                <c:pt idx="247">
                  <c:v>4.9707410450383488E-6</c:v>
                </c:pt>
                <c:pt idx="248">
                  <c:v>4.5634746827282246E-6</c:v>
                </c:pt>
                <c:pt idx="249">
                  <c:v>4.1915278163189068E-6</c:v>
                </c:pt>
                <c:pt idx="250">
                  <c:v>3.8486354417515351E-6</c:v>
                </c:pt>
                <c:pt idx="251">
                  <c:v>3.5549613369480071E-6</c:v>
                </c:pt>
                <c:pt idx="252">
                  <c:v>3.2829396267620318E-6</c:v>
                </c:pt>
                <c:pt idx="253">
                  <c:v>3.0314552276505772E-6</c:v>
                </c:pt>
                <c:pt idx="254">
                  <c:v>2.7993749800532891E-6</c:v>
                </c:pt>
                <c:pt idx="255">
                  <c:v>2.5855780337259158E-6</c:v>
                </c:pt>
                <c:pt idx="256">
                  <c:v>2.3866158057367605E-6</c:v>
                </c:pt>
                <c:pt idx="257">
                  <c:v>2.2036658656191272E-6</c:v>
                </c:pt>
                <c:pt idx="258">
                  <c:v>2.0355990400691263E-6</c:v>
                </c:pt>
                <c:pt idx="259">
                  <c:v>1.8789550312442514E-6</c:v>
                </c:pt>
                <c:pt idx="260">
                  <c:v>1.7360749951383849E-6</c:v>
                </c:pt>
                <c:pt idx="261">
                  <c:v>1.5956778730677899E-6</c:v>
                </c:pt>
                <c:pt idx="262">
                  <c:v>1.4667949163154409E-6</c:v>
                </c:pt>
                <c:pt idx="263">
                  <c:v>1.3481479872378773E-6</c:v>
                </c:pt>
                <c:pt idx="264">
                  <c:v>1.2396115568593896E-6</c:v>
                </c:pt>
                <c:pt idx="265">
                  <c:v>1.1399323860518662E-6</c:v>
                </c:pt>
                <c:pt idx="266">
                  <c:v>1.0478728260096592E-6</c:v>
                </c:pt>
                <c:pt idx="267">
                  <c:v>9.6334010932608595E-7</c:v>
                </c:pt>
                <c:pt idx="268">
                  <c:v>8.8624512093093851E-7</c:v>
                </c:pt>
                <c:pt idx="269">
                  <c:v>8.1538007222470586E-7</c:v>
                </c:pt>
                <c:pt idx="270">
                  <c:v>7.5067075122182529E-7</c:v>
                </c:pt>
                <c:pt idx="271">
                  <c:v>6.9428402430874513E-7</c:v>
                </c:pt>
                <c:pt idx="272">
                  <c:v>6.4230808948016836E-7</c:v>
                </c:pt>
                <c:pt idx="273">
                  <c:v>5.9474532989950018E-7</c:v>
                </c:pt>
                <c:pt idx="274">
                  <c:v>5.5049055076627956E-7</c:v>
                </c:pt>
                <c:pt idx="275">
                  <c:v>5.0954529420891955E-7</c:v>
                </c:pt>
                <c:pt idx="276">
                  <c:v>4.7191190459514242E-7</c:v>
                </c:pt>
                <c:pt idx="277">
                  <c:v>4.3703740557402482E-7</c:v>
                </c:pt>
                <c:pt idx="278">
                  <c:v>4.0492324574867185E-7</c:v>
                </c:pt>
                <c:pt idx="279">
                  <c:v>3.7523907724282143E-7</c:v>
                </c:pt>
                <c:pt idx="280">
                  <c:v>3.4776378974003518E-7</c:v>
                </c:pt>
                <c:pt idx="281">
                  <c:v>3.232526042596434E-7</c:v>
                </c:pt>
                <c:pt idx="282">
                  <c:v>3.0039849658514567E-7</c:v>
                </c:pt>
                <c:pt idx="283">
                  <c:v>2.7921553250720759E-7</c:v>
                </c:pt>
                <c:pt idx="284">
                  <c:v>2.5971671661599889E-7</c:v>
                </c:pt>
                <c:pt idx="285">
                  <c:v>2.4157842737541393E-7</c:v>
                </c:pt>
                <c:pt idx="286">
                  <c:v>2.2469895525087055E-7</c:v>
                </c:pt>
                <c:pt idx="287">
                  <c:v>2.0908859052026455E-7</c:v>
                </c:pt>
                <c:pt idx="288">
                  <c:v>1.94644432205867E-7</c:v>
                </c:pt>
                <c:pt idx="289">
                  <c:v>1.811479907782055E-7</c:v>
                </c:pt>
                <c:pt idx="290">
                  <c:v>1.6872124083561451E-7</c:v>
                </c:pt>
                <c:pt idx="291">
                  <c:v>1.5599023782471667E-7</c:v>
                </c:pt>
                <c:pt idx="292">
                  <c:v>1.4416588259016406E-7</c:v>
                </c:pt>
                <c:pt idx="293">
                  <c:v>1.3334852820318184E-7</c:v>
                </c:pt>
                <c:pt idx="294">
                  <c:v>1.2341344931293032E-7</c:v>
                </c:pt>
                <c:pt idx="295">
                  <c:v>1.1412623990662017E-7</c:v>
                </c:pt>
                <c:pt idx="296">
                  <c:v>1.0558944431880552E-7</c:v>
                </c:pt>
                <c:pt idx="297">
                  <c:v>9.779322451841369E-8</c:v>
                </c:pt>
                <c:pt idx="298">
                  <c:v>9.0508216823042282E-8</c:v>
                </c:pt>
                <c:pt idx="299">
                  <c:v>8.3837039971823844E-8</c:v>
                </c:pt>
                <c:pt idx="300">
                  <c:v>7.755423783900512E-8</c:v>
                </c:pt>
                <c:pt idx="301">
                  <c:v>7.1449152912245407E-8</c:v>
                </c:pt>
                <c:pt idx="302">
                  <c:v>6.5778624254005298E-8</c:v>
                </c:pt>
                <c:pt idx="303">
                  <c:v>6.0636881868229676E-8</c:v>
                </c:pt>
                <c:pt idx="304">
                  <c:v>5.5802245003378928E-8</c:v>
                </c:pt>
                <c:pt idx="305">
                  <c:v>5.1370130118528336E-8</c:v>
                </c:pt>
                <c:pt idx="306">
                  <c:v>4.7329923823162268E-8</c:v>
                </c:pt>
                <c:pt idx="307">
                  <c:v>4.3670814314556056E-8</c:v>
                </c:pt>
                <c:pt idx="308">
                  <c:v>4.0184240987053907E-8</c:v>
                </c:pt>
                <c:pt idx="309">
                  <c:v>3.7052444540259507E-8</c:v>
                </c:pt>
                <c:pt idx="310">
                  <c:v>3.4129858540672522E-8</c:v>
                </c:pt>
                <c:pt idx="311">
                  <c:v>3.1916901025758238E-8</c:v>
                </c:pt>
                <c:pt idx="312">
                  <c:v>2.9866318880789897E-8</c:v>
                </c:pt>
                <c:pt idx="313">
                  <c:v>2.7950268596241128E-8</c:v>
                </c:pt>
                <c:pt idx="314">
                  <c:v>2.6160244578783793E-8</c:v>
                </c:pt>
                <c:pt idx="315">
                  <c:v>2.4487511827900753E-8</c:v>
                </c:pt>
                <c:pt idx="316">
                  <c:v>2.2933090559219225E-8</c:v>
                </c:pt>
                <c:pt idx="317">
                  <c:v>2.1478314174274501E-8</c:v>
                </c:pt>
                <c:pt idx="318">
                  <c:v>2.0114148128307206E-8</c:v>
                </c:pt>
                <c:pt idx="319">
                  <c:v>1.8851331246590529E-8</c:v>
                </c:pt>
                <c:pt idx="320">
                  <c:v>1.7660930941632981E-8</c:v>
                </c:pt>
                <c:pt idx="321">
                  <c:v>1.6573166542897859E-8</c:v>
                </c:pt>
                <c:pt idx="322">
                  <c:v>1.5556576815675522E-8</c:v>
                </c:pt>
                <c:pt idx="323">
                  <c:v>1.4592001375585866E-8</c:v>
                </c:pt>
                <c:pt idx="324">
                  <c:v>1.3700271038289099E-8</c:v>
                </c:pt>
                <c:pt idx="325">
                  <c:v>1.2872167616887597E-8</c:v>
                </c:pt>
                <c:pt idx="326">
                  <c:v>1.2088225460395725E-8</c:v>
                </c:pt>
                <c:pt idx="327">
                  <c:v>1.1348995190404991E-8</c:v>
                </c:pt>
                <c:pt idx="328">
                  <c:v>1.0665271844362636E-8</c:v>
                </c:pt>
                <c:pt idx="329">
                  <c:v>1.0017211707348821E-8</c:v>
                </c:pt>
                <c:pt idx="330">
                  <c:v>9.4155718524635157E-9</c:v>
                </c:pt>
                <c:pt idx="331">
                  <c:v>8.666924068896361E-9</c:v>
                </c:pt>
                <c:pt idx="332">
                  <c:v>7.9785539698811495E-9</c:v>
                </c:pt>
                <c:pt idx="333">
                  <c:v>7.3385707477500986E-9</c:v>
                </c:pt>
                <c:pt idx="334">
                  <c:v>6.7549802381518465E-9</c:v>
                </c:pt>
                <c:pt idx="335">
                  <c:v>6.2162448126930785E-9</c:v>
                </c:pt>
                <c:pt idx="336">
                  <c:v>5.7115332015294233E-9</c:v>
                </c:pt>
                <c:pt idx="337">
                  <c:v>5.2579166137815517E-9</c:v>
                </c:pt>
                <c:pt idx="338">
                  <c:v>4.8354984061330529E-9</c:v>
                </c:pt>
                <c:pt idx="339">
                  <c:v>4.4432190407605232E-9</c:v>
                </c:pt>
                <c:pt idx="340">
                  <c:v>4.0800189798405607E-9</c:v>
                </c:pt>
                <c:pt idx="341">
                  <c:v>3.8840101355963827E-9</c:v>
                </c:pt>
                <c:pt idx="342">
                  <c:v>3.6901049457148796E-9</c:v>
                </c:pt>
                <c:pt idx="343">
                  <c:v>3.5084275386500225E-9</c:v>
                </c:pt>
                <c:pt idx="344">
                  <c:v>3.3360916527312659E-9</c:v>
                </c:pt>
                <c:pt idx="345">
                  <c:v>3.171871245990082E-9</c:v>
                </c:pt>
                <c:pt idx="346">
                  <c:v>3.0162772284793857E-9</c:v>
                </c:pt>
                <c:pt idx="347">
                  <c:v>2.8670200784887086E-9</c:v>
                </c:pt>
                <c:pt idx="348">
                  <c:v>2.7264123873045087E-9</c:v>
                </c:pt>
                <c:pt idx="349">
                  <c:v>2.5930141616924039E-9</c:v>
                </c:pt>
                <c:pt idx="350">
                  <c:v>2.4653096293639534E-9</c:v>
                </c:pt>
                <c:pt idx="351">
                  <c:v>2.3344033294701373E-9</c:v>
                </c:pt>
                <c:pt idx="352">
                  <c:v>2.2111222158355597E-9</c:v>
                </c:pt>
                <c:pt idx="353">
                  <c:v>2.0936962035396398E-9</c:v>
                </c:pt>
                <c:pt idx="354">
                  <c:v>1.9833014488443613E-9</c:v>
                </c:pt>
                <c:pt idx="355">
                  <c:v>1.8781181654020984E-9</c:v>
                </c:pt>
                <c:pt idx="356">
                  <c:v>1.7793121634974195E-9</c:v>
                </c:pt>
                <c:pt idx="357">
                  <c:v>1.6860399335273998E-9</c:v>
                </c:pt>
                <c:pt idx="358">
                  <c:v>1.5974221256055007E-9</c:v>
                </c:pt>
                <c:pt idx="359">
                  <c:v>1.5146260893735845E-9</c:v>
                </c:pt>
                <c:pt idx="360">
                  <c:v>1.4346778516632975E-9</c:v>
                </c:pt>
                <c:pt idx="361">
                  <c:v>1.3307604187173542E-9</c:v>
                </c:pt>
                <c:pt idx="362">
                  <c:v>1.2334234887972874E-9</c:v>
                </c:pt>
                <c:pt idx="363">
                  <c:v>1.1424794432073119E-9</c:v>
                </c:pt>
                <c:pt idx="364">
                  <c:v>1.0587120461979998E-9</c:v>
                </c:pt>
                <c:pt idx="365">
                  <c:v>9.8188099730670141E-10</c:v>
                </c:pt>
                <c:pt idx="366">
                  <c:v>9.0891586621178215E-10</c:v>
                </c:pt>
                <c:pt idx="367">
                  <c:v>8.425062772771857E-10</c:v>
                </c:pt>
                <c:pt idx="368">
                  <c:v>7.8058741061926787E-10</c:v>
                </c:pt>
                <c:pt idx="369">
                  <c:v>7.2301481882444745E-10</c:v>
                </c:pt>
                <c:pt idx="370">
                  <c:v>6.6964746849927823E-10</c:v>
                </c:pt>
                <c:pt idx="371">
                  <c:v>6.138397560756676E-10</c:v>
                </c:pt>
                <c:pt idx="372">
                  <c:v>5.6262767776986581E-10</c:v>
                </c:pt>
                <c:pt idx="373">
                  <c:v>5.1579513746895107E-10</c:v>
                </c:pt>
                <c:pt idx="374">
                  <c:v>4.7234385850464561E-10</c:v>
                </c:pt>
                <c:pt idx="375">
                  <c:v>4.3212934635432427E-10</c:v>
                </c:pt>
                <c:pt idx="376">
                  <c:v>3.950104429241299E-10</c:v>
                </c:pt>
                <c:pt idx="377">
                  <c:v>3.6084284212761395E-10</c:v>
                </c:pt>
                <c:pt idx="378">
                  <c:v>3.2948520851922374E-10</c:v>
                </c:pt>
                <c:pt idx="379">
                  <c:v>3.0012645460282954E-10</c:v>
                </c:pt>
                <c:pt idx="380">
                  <c:v>2.7333962864602648E-10</c:v>
                </c:pt>
                <c:pt idx="381">
                  <c:v>2.692311921052464E-10</c:v>
                </c:pt>
                <c:pt idx="382">
                  <c:v>2.6516617347637193E-10</c:v>
                </c:pt>
                <c:pt idx="383">
                  <c:v>2.6058665896499366E-10</c:v>
                </c:pt>
                <c:pt idx="384">
                  <c:v>2.557275996632521E-10</c:v>
                </c:pt>
                <c:pt idx="385">
                  <c:v>2.5069121138939703E-10</c:v>
                </c:pt>
                <c:pt idx="386">
                  <c:v>2.4549792104060254E-10</c:v>
                </c:pt>
                <c:pt idx="387">
                  <c:v>2.4007276801317412E-10</c:v>
                </c:pt>
                <c:pt idx="388">
                  <c:v>2.3457930756463305E-10</c:v>
                </c:pt>
                <c:pt idx="389">
                  <c:v>2.2901177562632608E-10</c:v>
                </c:pt>
                <c:pt idx="390">
                  <c:v>2.233542728958817E-10</c:v>
                </c:pt>
                <c:pt idx="391">
                  <c:v>2.1014623262031152E-10</c:v>
                </c:pt>
                <c:pt idx="392">
                  <c:v>1.9779566686955666E-10</c:v>
                </c:pt>
                <c:pt idx="393">
                  <c:v>1.8610829836156541E-10</c:v>
                </c:pt>
                <c:pt idx="394">
                  <c:v>1.7516683990890119E-10</c:v>
                </c:pt>
                <c:pt idx="395">
                  <c:v>1.6496078203805725E-10</c:v>
                </c:pt>
                <c:pt idx="396">
                  <c:v>1.5530101283510773E-10</c:v>
                </c:pt>
                <c:pt idx="397">
                  <c:v>1.461806450963664E-10</c:v>
                </c:pt>
                <c:pt idx="398">
                  <c:v>1.3768086765682119E-10</c:v>
                </c:pt>
                <c:pt idx="399">
                  <c:v>1.2961699712980005E-10</c:v>
                </c:pt>
                <c:pt idx="400">
                  <c:v>1.2207074512212405E-10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6.3577472123513508E-7</c:v>
                </c:pt>
                <c:pt idx="1">
                  <c:v>7.3076489110407596E-7</c:v>
                </c:pt>
                <c:pt idx="2">
                  <c:v>8.313569631918546E-7</c:v>
                </c:pt>
                <c:pt idx="3">
                  <c:v>9.416457594908775E-7</c:v>
                </c:pt>
                <c:pt idx="4">
                  <c:v>1.0658772587256823E-6</c:v>
                </c:pt>
                <c:pt idx="5">
                  <c:v>1.2084346229029269E-6</c:v>
                </c:pt>
                <c:pt idx="6">
                  <c:v>1.375563894649668E-6</c:v>
                </c:pt>
                <c:pt idx="7">
                  <c:v>1.571349528123689E-6</c:v>
                </c:pt>
                <c:pt idx="8">
                  <c:v>1.7970089669923597E-6</c:v>
                </c:pt>
                <c:pt idx="9">
                  <c:v>2.0538120469831503E-6</c:v>
                </c:pt>
                <c:pt idx="10">
                  <c:v>2.3430442773904477E-6</c:v>
                </c:pt>
                <c:pt idx="11">
                  <c:v>2.7920672731975705E-6</c:v>
                </c:pt>
                <c:pt idx="12">
                  <c:v>3.332581278113475E-6</c:v>
                </c:pt>
                <c:pt idx="13">
                  <c:v>3.9739585448137326E-6</c:v>
                </c:pt>
                <c:pt idx="14">
                  <c:v>4.7256990172686056E-6</c:v>
                </c:pt>
                <c:pt idx="15">
                  <c:v>5.5975086080451224E-6</c:v>
                </c:pt>
                <c:pt idx="16">
                  <c:v>6.6320592849086856E-6</c:v>
                </c:pt>
                <c:pt idx="17">
                  <c:v>7.8789321191138364E-6</c:v>
                </c:pt>
                <c:pt idx="18">
                  <c:v>9.358825505970841E-6</c:v>
                </c:pt>
                <c:pt idx="19">
                  <c:v>1.1092921585066232E-5</c:v>
                </c:pt>
                <c:pt idx="20">
                  <c:v>1.3103216704733959E-5</c:v>
                </c:pt>
                <c:pt idx="21">
                  <c:v>1.5152184351682999E-5</c:v>
                </c:pt>
                <c:pt idx="22">
                  <c:v>1.7608684430051911E-5</c:v>
                </c:pt>
                <c:pt idx="23">
                  <c:v>2.0483994329284139E-5</c:v>
                </c:pt>
                <c:pt idx="24">
                  <c:v>2.3789147598254337E-5</c:v>
                </c:pt>
                <c:pt idx="25">
                  <c:v>2.7535525400702213E-5</c:v>
                </c:pt>
                <c:pt idx="26">
                  <c:v>3.2088723793595474E-5</c:v>
                </c:pt>
                <c:pt idx="27">
                  <c:v>3.7673394889445582E-5</c:v>
                </c:pt>
                <c:pt idx="28">
                  <c:v>4.4083215216833339E-5</c:v>
                </c:pt>
                <c:pt idx="29">
                  <c:v>5.1102210955144174E-5</c:v>
                </c:pt>
                <c:pt idx="30">
                  <c:v>5.8505779421031137E-5</c:v>
                </c:pt>
                <c:pt idx="31">
                  <c:v>6.577840208387392E-5</c:v>
                </c:pt>
                <c:pt idx="32">
                  <c:v>7.3553647839930659E-5</c:v>
                </c:pt>
                <c:pt idx="33">
                  <c:v>8.2022719310262038E-5</c:v>
                </c:pt>
                <c:pt idx="34">
                  <c:v>9.1378540484139898E-5</c:v>
                </c:pt>
                <c:pt idx="35">
                  <c:v>1.018153776823111E-4</c:v>
                </c:pt>
                <c:pt idx="36">
                  <c:v>1.1448750236493721E-4</c:v>
                </c:pt>
                <c:pt idx="37">
                  <c:v>1.2961919301535766E-4</c:v>
                </c:pt>
                <c:pt idx="38">
                  <c:v>1.4600523631105785E-4</c:v>
                </c:pt>
                <c:pt idx="39">
                  <c:v>1.6242782213103418E-4</c:v>
                </c:pt>
                <c:pt idx="40">
                  <c:v>1.7766067432770224E-4</c:v>
                </c:pt>
                <c:pt idx="41">
                  <c:v>1.8949778040371551E-4</c:v>
                </c:pt>
                <c:pt idx="42">
                  <c:v>2.0032632504254241E-4</c:v>
                </c:pt>
                <c:pt idx="43">
                  <c:v>2.1082498214775814E-4</c:v>
                </c:pt>
                <c:pt idx="44">
                  <c:v>2.2165502601112895E-4</c:v>
                </c:pt>
                <c:pt idx="45">
                  <c:v>2.3345724318175976E-4</c:v>
                </c:pt>
                <c:pt idx="46">
                  <c:v>2.4671017656123902E-4</c:v>
                </c:pt>
                <c:pt idx="47">
                  <c:v>2.6106859136923032E-4</c:v>
                </c:pt>
                <c:pt idx="48">
                  <c:v>2.7593546784010221E-4</c:v>
                </c:pt>
                <c:pt idx="49">
                  <c:v>2.9073363285498835E-4</c:v>
                </c:pt>
                <c:pt idx="50">
                  <c:v>3.0490084661397542E-4</c:v>
                </c:pt>
                <c:pt idx="51">
                  <c:v>3.2742889892041385E-4</c:v>
                </c:pt>
                <c:pt idx="52">
                  <c:v>3.5036792239541355E-4</c:v>
                </c:pt>
                <c:pt idx="53">
                  <c:v>3.7409157438350832E-4</c:v>
                </c:pt>
                <c:pt idx="54">
                  <c:v>3.9900432135422747E-4</c:v>
                </c:pt>
                <c:pt idx="55">
                  <c:v>4.2554129167109308E-4</c:v>
                </c:pt>
                <c:pt idx="56">
                  <c:v>4.5435896906422798E-4</c:v>
                </c:pt>
                <c:pt idx="57">
                  <c:v>4.8533784335072017E-4</c:v>
                </c:pt>
                <c:pt idx="58">
                  <c:v>5.1772962996050323E-4</c:v>
                </c:pt>
                <c:pt idx="59">
                  <c:v>5.5073971609799661E-4</c:v>
                </c:pt>
                <c:pt idx="60">
                  <c:v>5.834929073488122E-4</c:v>
                </c:pt>
                <c:pt idx="61">
                  <c:v>6.1212568087109327E-4</c:v>
                </c:pt>
                <c:pt idx="62">
                  <c:v>6.4043267452870386E-4</c:v>
                </c:pt>
                <c:pt idx="63">
                  <c:v>6.6891361860863246E-4</c:v>
                </c:pt>
                <c:pt idx="64">
                  <c:v>6.9810991557330059E-4</c:v>
                </c:pt>
                <c:pt idx="65">
                  <c:v>7.2858135194017553E-4</c:v>
                </c:pt>
                <c:pt idx="66">
                  <c:v>7.6067002639619195E-4</c:v>
                </c:pt>
                <c:pt idx="67">
                  <c:v>7.9404374229836527E-4</c:v>
                </c:pt>
                <c:pt idx="68">
                  <c:v>8.2829562684165253E-4</c:v>
                </c:pt>
                <c:pt idx="69">
                  <c:v>8.630011224858695E-4</c:v>
                </c:pt>
                <c:pt idx="70">
                  <c:v>8.9769171968706726E-4</c:v>
                </c:pt>
                <c:pt idx="71">
                  <c:v>9.2326494849922591E-4</c:v>
                </c:pt>
                <c:pt idx="72">
                  <c:v>9.4848263815092127E-4</c:v>
                </c:pt>
                <c:pt idx="73">
                  <c:v>9.7356517540524178E-4</c:v>
                </c:pt>
                <c:pt idx="74">
                  <c:v>9.98767601324848E-4</c:v>
                </c:pt>
                <c:pt idx="75">
                  <c:v>1.0243123978891299E-3</c:v>
                </c:pt>
                <c:pt idx="76">
                  <c:v>1.0503061906138287E-3</c:v>
                </c:pt>
                <c:pt idx="77">
                  <c:v>1.0766042292296332E-3</c:v>
                </c:pt>
                <c:pt idx="78">
                  <c:v>1.1030406100100416E-3</c:v>
                </c:pt>
                <c:pt idx="79">
                  <c:v>1.1294905471106592E-3</c:v>
                </c:pt>
                <c:pt idx="80">
                  <c:v>1.1557880957646942E-3</c:v>
                </c:pt>
                <c:pt idx="81">
                  <c:v>1.1782054513349946E-3</c:v>
                </c:pt>
                <c:pt idx="82">
                  <c:v>1.2004405074025203E-3</c:v>
                </c:pt>
                <c:pt idx="83">
                  <c:v>1.2224580388169295E-3</c:v>
                </c:pt>
                <c:pt idx="84">
                  <c:v>1.244224796125767E-3</c:v>
                </c:pt>
                <c:pt idx="85">
                  <c:v>1.2656937697404741E-3</c:v>
                </c:pt>
                <c:pt idx="86">
                  <c:v>1.287352394210427E-3</c:v>
                </c:pt>
                <c:pt idx="87">
                  <c:v>1.3092117399808576E-3</c:v>
                </c:pt>
                <c:pt idx="88">
                  <c:v>1.3305798594226668E-3</c:v>
                </c:pt>
                <c:pt idx="89">
                  <c:v>1.3507766382552448E-3</c:v>
                </c:pt>
                <c:pt idx="90">
                  <c:v>1.3691257768943914E-3</c:v>
                </c:pt>
                <c:pt idx="91">
                  <c:v>1.390514445716889E-3</c:v>
                </c:pt>
                <c:pt idx="92">
                  <c:v>1.4108416800365925E-3</c:v>
                </c:pt>
                <c:pt idx="93">
                  <c:v>1.4303019834529429E-3</c:v>
                </c:pt>
                <c:pt idx="94">
                  <c:v>1.4490550357148181E-3</c:v>
                </c:pt>
                <c:pt idx="95">
                  <c:v>1.4672965518168722E-3</c:v>
                </c:pt>
                <c:pt idx="96">
                  <c:v>1.485625144026573E-3</c:v>
                </c:pt>
                <c:pt idx="97">
                  <c:v>1.5039752942770184E-3</c:v>
                </c:pt>
                <c:pt idx="98">
                  <c:v>1.5215360645324488E-3</c:v>
                </c:pt>
                <c:pt idx="99">
                  <c:v>1.5374621977492261E-3</c:v>
                </c:pt>
                <c:pt idx="100">
                  <c:v>1.5509381979807331E-3</c:v>
                </c:pt>
                <c:pt idx="101">
                  <c:v>1.5515959302557067E-3</c:v>
                </c:pt>
                <c:pt idx="102">
                  <c:v>1.5513126860336797E-3</c:v>
                </c:pt>
                <c:pt idx="103">
                  <c:v>1.5498220090239801E-3</c:v>
                </c:pt>
                <c:pt idx="104">
                  <c:v>1.5469049424169847E-3</c:v>
                </c:pt>
                <c:pt idx="105">
                  <c:v>1.5423100586769698E-3</c:v>
                </c:pt>
                <c:pt idx="106">
                  <c:v>1.5367622219353936E-3</c:v>
                </c:pt>
                <c:pt idx="107">
                  <c:v>1.5308871312178795E-3</c:v>
                </c:pt>
                <c:pt idx="108">
                  <c:v>1.52430201634129E-3</c:v>
                </c:pt>
                <c:pt idx="109">
                  <c:v>1.5166752252986112E-3</c:v>
                </c:pt>
                <c:pt idx="110">
                  <c:v>1.5076418216588366E-3</c:v>
                </c:pt>
                <c:pt idx="111">
                  <c:v>1.5077278409027909E-3</c:v>
                </c:pt>
                <c:pt idx="112">
                  <c:v>1.506684618534742E-3</c:v>
                </c:pt>
                <c:pt idx="113">
                  <c:v>1.5047515246829971E-3</c:v>
                </c:pt>
                <c:pt idx="114">
                  <c:v>1.5022130259661427E-3</c:v>
                </c:pt>
                <c:pt idx="115">
                  <c:v>1.4993387667932641E-3</c:v>
                </c:pt>
                <c:pt idx="116">
                  <c:v>1.495210472404851E-3</c:v>
                </c:pt>
                <c:pt idx="117">
                  <c:v>1.4890332784402564E-3</c:v>
                </c:pt>
                <c:pt idx="118">
                  <c:v>1.4813492106561215E-3</c:v>
                </c:pt>
                <c:pt idx="119">
                  <c:v>1.4726965309073119E-3</c:v>
                </c:pt>
                <c:pt idx="120">
                  <c:v>1.463577061122373E-3</c:v>
                </c:pt>
                <c:pt idx="121">
                  <c:v>1.4507480345547677E-3</c:v>
                </c:pt>
                <c:pt idx="122">
                  <c:v>1.4364084509470123E-3</c:v>
                </c:pt>
                <c:pt idx="123">
                  <c:v>1.420868664847667E-3</c:v>
                </c:pt>
                <c:pt idx="124">
                  <c:v>1.4044704794175487E-3</c:v>
                </c:pt>
                <c:pt idx="125">
                  <c:v>1.3875190358135791E-3</c:v>
                </c:pt>
                <c:pt idx="126">
                  <c:v>1.3698140730737743E-3</c:v>
                </c:pt>
                <c:pt idx="127">
                  <c:v>1.3510094783634095E-3</c:v>
                </c:pt>
                <c:pt idx="128">
                  <c:v>1.3311787450334353E-3</c:v>
                </c:pt>
                <c:pt idx="129">
                  <c:v>1.3104379991636438E-3</c:v>
                </c:pt>
                <c:pt idx="130">
                  <c:v>1.2888626017153258E-3</c:v>
                </c:pt>
                <c:pt idx="131">
                  <c:v>1.2642814367891473E-3</c:v>
                </c:pt>
                <c:pt idx="132">
                  <c:v>1.2382789805588331E-3</c:v>
                </c:pt>
                <c:pt idx="133">
                  <c:v>1.2113204634186204E-3</c:v>
                </c:pt>
                <c:pt idx="134">
                  <c:v>1.1839045450470491E-3</c:v>
                </c:pt>
                <c:pt idx="135">
                  <c:v>1.1564872241838135E-3</c:v>
                </c:pt>
                <c:pt idx="136">
                  <c:v>1.1289580489503457E-3</c:v>
                </c:pt>
                <c:pt idx="137">
                  <c:v>1.1009867027701871E-3</c:v>
                </c:pt>
                <c:pt idx="138">
                  <c:v>1.072703768366449E-3</c:v>
                </c:pt>
                <c:pt idx="139">
                  <c:v>1.0442690531258069E-3</c:v>
                </c:pt>
                <c:pt idx="140">
                  <c:v>1.015809797093729E-3</c:v>
                </c:pt>
                <c:pt idx="141">
                  <c:v>9.9279249717846131E-4</c:v>
                </c:pt>
                <c:pt idx="142">
                  <c:v>9.6924282363702386E-4</c:v>
                </c:pt>
                <c:pt idx="143">
                  <c:v>9.4532884394202276E-4</c:v>
                </c:pt>
                <c:pt idx="144">
                  <c:v>9.2121903804731251E-4</c:v>
                </c:pt>
                <c:pt idx="145">
                  <c:v>8.9707236237011054E-4</c:v>
                </c:pt>
                <c:pt idx="146">
                  <c:v>8.7283016569332202E-4</c:v>
                </c:pt>
                <c:pt idx="147">
                  <c:v>8.48370127499674E-4</c:v>
                </c:pt>
                <c:pt idx="148">
                  <c:v>8.2380889783237213E-4</c:v>
                </c:pt>
                <c:pt idx="149">
                  <c:v>7.9926439646191717E-4</c:v>
                </c:pt>
                <c:pt idx="150">
                  <c:v>7.7485879707777663E-4</c:v>
                </c:pt>
                <c:pt idx="151">
                  <c:v>7.462226216867232E-4</c:v>
                </c:pt>
                <c:pt idx="152">
                  <c:v>7.1786783076348184E-4</c:v>
                </c:pt>
                <c:pt idx="153">
                  <c:v>6.8990744270119647E-4</c:v>
                </c:pt>
                <c:pt idx="154">
                  <c:v>6.6242787933217028E-4</c:v>
                </c:pt>
                <c:pt idx="155">
                  <c:v>6.3554017491360029E-4</c:v>
                </c:pt>
                <c:pt idx="156">
                  <c:v>6.0915478350764862E-4</c:v>
                </c:pt>
                <c:pt idx="157">
                  <c:v>5.8317969213126221E-4</c:v>
                </c:pt>
                <c:pt idx="158">
                  <c:v>5.5772999198937928E-4</c:v>
                </c:pt>
                <c:pt idx="159">
                  <c:v>5.3289295061863305E-4</c:v>
                </c:pt>
                <c:pt idx="160">
                  <c:v>5.0877725100840923E-4</c:v>
                </c:pt>
                <c:pt idx="161">
                  <c:v>4.8666455417070719E-4</c:v>
                </c:pt>
                <c:pt idx="162">
                  <c:v>4.6497175797791649E-4</c:v>
                </c:pt>
                <c:pt idx="163">
                  <c:v>4.4376780812327443E-4</c:v>
                </c:pt>
                <c:pt idx="164">
                  <c:v>4.2312155453010287E-4</c:v>
                </c:pt>
                <c:pt idx="165">
                  <c:v>4.0309886315173884E-4</c:v>
                </c:pt>
                <c:pt idx="166">
                  <c:v>3.8362194278215297E-4</c:v>
                </c:pt>
                <c:pt idx="167">
                  <c:v>3.6460044365080384E-4</c:v>
                </c:pt>
                <c:pt idx="168">
                  <c:v>3.461084592085853E-4</c:v>
                </c:pt>
                <c:pt idx="169">
                  <c:v>3.2821467543934569E-4</c:v>
                </c:pt>
                <c:pt idx="170">
                  <c:v>3.1098912417690022E-4</c:v>
                </c:pt>
                <c:pt idx="171">
                  <c:v>2.9328747614028035E-4</c:v>
                </c:pt>
                <c:pt idx="172">
                  <c:v>2.761765460176471E-4</c:v>
                </c:pt>
                <c:pt idx="173">
                  <c:v>2.597237933088869E-4</c:v>
                </c:pt>
                <c:pt idx="174">
                  <c:v>2.4400331720111242E-4</c:v>
                </c:pt>
                <c:pt idx="175">
                  <c:v>2.290807411607843E-4</c:v>
                </c:pt>
                <c:pt idx="176">
                  <c:v>2.1485892437154728E-4</c:v>
                </c:pt>
                <c:pt idx="177">
                  <c:v>2.0122341663014111E-4</c:v>
                </c:pt>
                <c:pt idx="178">
                  <c:v>1.8821186975690016E-4</c:v>
                </c:pt>
                <c:pt idx="179">
                  <c:v>1.7586635379084569E-4</c:v>
                </c:pt>
                <c:pt idx="180">
                  <c:v>1.6422489872709126E-4</c:v>
                </c:pt>
                <c:pt idx="181">
                  <c:v>1.5324301619492302E-4</c:v>
                </c:pt>
                <c:pt idx="182">
                  <c:v>1.4275701599711967E-4</c:v>
                </c:pt>
                <c:pt idx="183">
                  <c:v>1.3281253848928355E-4</c:v>
                </c:pt>
                <c:pt idx="184">
                  <c:v>1.2345338590569085E-4</c:v>
                </c:pt>
                <c:pt idx="185">
                  <c:v>1.1472400055992856E-4</c:v>
                </c:pt>
                <c:pt idx="186">
                  <c:v>1.065364900388342E-4</c:v>
                </c:pt>
                <c:pt idx="187">
                  <c:v>9.8786634995634632E-5</c:v>
                </c:pt>
                <c:pt idx="188">
                  <c:v>9.1493782378301766E-5</c:v>
                </c:pt>
                <c:pt idx="189">
                  <c:v>8.4676232151682779E-5</c:v>
                </c:pt>
                <c:pt idx="190">
                  <c:v>7.8352631865007661E-5</c:v>
                </c:pt>
                <c:pt idx="191">
                  <c:v>7.2681228478555375E-5</c:v>
                </c:pt>
                <c:pt idx="192">
                  <c:v>6.7314589730266505E-5</c:v>
                </c:pt>
                <c:pt idx="193">
                  <c:v>6.2273462921442232E-5</c:v>
                </c:pt>
                <c:pt idx="194">
                  <c:v>5.7578746043992544E-5</c:v>
                </c:pt>
                <c:pt idx="195">
                  <c:v>5.3251217439367695E-5</c:v>
                </c:pt>
                <c:pt idx="196">
                  <c:v>4.9231996041013479E-5</c:v>
                </c:pt>
                <c:pt idx="197">
                  <c:v>4.5455021232016455E-5</c:v>
                </c:pt>
                <c:pt idx="198">
                  <c:v>4.1929144497487249E-5</c:v>
                </c:pt>
                <c:pt idx="199">
                  <c:v>3.866386187443525E-5</c:v>
                </c:pt>
                <c:pt idx="200">
                  <c:v>3.5668110635895754E-5</c:v>
                </c:pt>
                <c:pt idx="201">
                  <c:v>3.267237427134415E-5</c:v>
                </c:pt>
                <c:pt idx="202">
                  <c:v>2.9889479415337969E-5</c:v>
                </c:pt>
                <c:pt idx="203">
                  <c:v>2.7320538170110543E-5</c:v>
                </c:pt>
                <c:pt idx="204">
                  <c:v>2.4966514770087902E-5</c:v>
                </c:pt>
                <c:pt idx="205">
                  <c:v>2.2828081400779857E-5</c:v>
                </c:pt>
                <c:pt idx="206">
                  <c:v>2.0871058941843065E-5</c:v>
                </c:pt>
                <c:pt idx="207">
                  <c:v>1.9059688744373947E-5</c:v>
                </c:pt>
                <c:pt idx="208">
                  <c:v>1.7392993286840588E-5</c:v>
                </c:pt>
                <c:pt idx="209">
                  <c:v>1.5869360273294386E-5</c:v>
                </c:pt>
                <c:pt idx="210">
                  <c:v>1.4487584159466103E-5</c:v>
                </c:pt>
                <c:pt idx="211">
                  <c:v>1.3350778791396717E-5</c:v>
                </c:pt>
                <c:pt idx="212">
                  <c:v>1.2288922495060456E-5</c:v>
                </c:pt>
                <c:pt idx="213">
                  <c:v>1.1304170731300824E-5</c:v>
                </c:pt>
                <c:pt idx="214">
                  <c:v>1.0398683501441837E-5</c:v>
                </c:pt>
                <c:pt idx="215">
                  <c:v>9.5746083047599896E-6</c:v>
                </c:pt>
                <c:pt idx="216">
                  <c:v>8.8179366667505149E-6</c:v>
                </c:pt>
                <c:pt idx="217">
                  <c:v>8.1135607809118616E-6</c:v>
                </c:pt>
                <c:pt idx="218">
                  <c:v>7.4619522619806145E-6</c:v>
                </c:pt>
                <c:pt idx="219">
                  <c:v>6.863547629342294E-6</c:v>
                </c:pt>
                <c:pt idx="220">
                  <c:v>6.3188304997323567E-6</c:v>
                </c:pt>
                <c:pt idx="221">
                  <c:v>5.8071786271162525E-6</c:v>
                </c:pt>
                <c:pt idx="222">
                  <c:v>5.3320452524709683E-6</c:v>
                </c:pt>
                <c:pt idx="223">
                  <c:v>4.8936554036179118E-6</c:v>
                </c:pt>
                <c:pt idx="224">
                  <c:v>4.4922585088126909E-6</c:v>
                </c:pt>
                <c:pt idx="225">
                  <c:v>4.1280615300155485E-6</c:v>
                </c:pt>
                <c:pt idx="226">
                  <c:v>3.7946561597833235E-6</c:v>
                </c:pt>
                <c:pt idx="227">
                  <c:v>3.4854446126523811E-6</c:v>
                </c:pt>
                <c:pt idx="228">
                  <c:v>3.2003819470519178E-6</c:v>
                </c:pt>
                <c:pt idx="229">
                  <c:v>2.9394480842344499E-6</c:v>
                </c:pt>
                <c:pt idx="230">
                  <c:v>2.7026105084016073E-6</c:v>
                </c:pt>
                <c:pt idx="231">
                  <c:v>2.4815607150166086E-6</c:v>
                </c:pt>
                <c:pt idx="232">
                  <c:v>2.2769252522733107E-6</c:v>
                </c:pt>
                <c:pt idx="233">
                  <c:v>2.0886103933062131E-6</c:v>
                </c:pt>
                <c:pt idx="234">
                  <c:v>1.916438313265092E-6</c:v>
                </c:pt>
                <c:pt idx="235">
                  <c:v>1.7603026520105352E-6</c:v>
                </c:pt>
                <c:pt idx="236">
                  <c:v>1.6175164552083708E-6</c:v>
                </c:pt>
                <c:pt idx="237">
                  <c:v>1.4853667298316573E-6</c:v>
                </c:pt>
                <c:pt idx="238">
                  <c:v>1.3636945049979297E-6</c:v>
                </c:pt>
                <c:pt idx="239">
                  <c:v>1.2523227213235069E-6</c:v>
                </c:pt>
                <c:pt idx="240">
                  <c:v>1.1510972792795779E-6</c:v>
                </c:pt>
                <c:pt idx="241">
                  <c:v>1.0552390146118436E-6</c:v>
                </c:pt>
                <c:pt idx="242">
                  <c:v>9.6661961955022488E-7</c:v>
                </c:pt>
                <c:pt idx="243">
                  <c:v>8.8516778744445115E-7</c:v>
                </c:pt>
                <c:pt idx="244">
                  <c:v>8.1081527040815706E-7</c:v>
                </c:pt>
                <c:pt idx="245">
                  <c:v>7.4348999518698303E-7</c:v>
                </c:pt>
                <c:pt idx="246">
                  <c:v>6.8203431234016022E-7</c:v>
                </c:pt>
                <c:pt idx="247">
                  <c:v>6.2527936374989708E-7</c:v>
                </c:pt>
                <c:pt idx="248">
                  <c:v>5.7313416766674127E-7</c:v>
                </c:pt>
                <c:pt idx="249">
                  <c:v>5.2551294498647621E-7</c:v>
                </c:pt>
                <c:pt idx="250">
                  <c:v>4.8232576493471154E-7</c:v>
                </c:pt>
                <c:pt idx="251">
                  <c:v>4.454254560636033E-7</c:v>
                </c:pt>
                <c:pt idx="252">
                  <c:v>4.1112407736197779E-7</c:v>
                </c:pt>
                <c:pt idx="253">
                  <c:v>3.7941037179953505E-7</c:v>
                </c:pt>
                <c:pt idx="254">
                  <c:v>3.5026991541000527E-7</c:v>
                </c:pt>
                <c:pt idx="255">
                  <c:v>3.2369007580069126E-7</c:v>
                </c:pt>
                <c:pt idx="256">
                  <c:v>2.9924597326789761E-7</c:v>
                </c:pt>
                <c:pt idx="257">
                  <c:v>2.7651200931259239E-7</c:v>
                </c:pt>
                <c:pt idx="258">
                  <c:v>2.5547289307203354E-7</c:v>
                </c:pt>
                <c:pt idx="259">
                  <c:v>2.3611428803789192E-7</c:v>
                </c:pt>
                <c:pt idx="260">
                  <c:v>2.1841957291874316E-7</c:v>
                </c:pt>
                <c:pt idx="261">
                  <c:v>2.0112468890406979E-7</c:v>
                </c:pt>
                <c:pt idx="262">
                  <c:v>1.85096643750088E-7</c:v>
                </c:pt>
                <c:pt idx="263">
                  <c:v>1.7031641053372505E-7</c:v>
                </c:pt>
                <c:pt idx="264">
                  <c:v>1.5676756668613129E-7</c:v>
                </c:pt>
                <c:pt idx="265">
                  <c:v>1.4443340322655372E-7</c:v>
                </c:pt>
                <c:pt idx="266">
                  <c:v>1.3311936996886286E-7</c:v>
                </c:pt>
                <c:pt idx="267">
                  <c:v>1.2263308350879657E-7</c:v>
                </c:pt>
                <c:pt idx="268">
                  <c:v>1.129615640313855E-7</c:v>
                </c:pt>
                <c:pt idx="269">
                  <c:v>1.0408761045757342E-7</c:v>
                </c:pt>
                <c:pt idx="270">
                  <c:v>9.5996152664851768E-8</c:v>
                </c:pt>
                <c:pt idx="271">
                  <c:v>8.899312660151096E-8</c:v>
                </c:pt>
                <c:pt idx="272">
                  <c:v>8.2466479185153021E-8</c:v>
                </c:pt>
                <c:pt idx="273">
                  <c:v>7.6412569297628871E-8</c:v>
                </c:pt>
                <c:pt idx="274">
                  <c:v>7.0828156403955281E-8</c:v>
                </c:pt>
                <c:pt idx="275">
                  <c:v>6.5709584591803574E-8</c:v>
                </c:pt>
                <c:pt idx="276">
                  <c:v>6.0982454997497884E-8</c:v>
                </c:pt>
                <c:pt idx="277">
                  <c:v>5.6573187147868689E-8</c:v>
                </c:pt>
                <c:pt idx="278">
                  <c:v>5.2479385729672307E-8</c:v>
                </c:pt>
                <c:pt idx="279">
                  <c:v>4.8698743009811691E-8</c:v>
                </c:pt>
                <c:pt idx="280">
                  <c:v>4.5228742542588247E-8</c:v>
                </c:pt>
                <c:pt idx="281">
                  <c:v>4.2118666626715827E-8</c:v>
                </c:pt>
                <c:pt idx="282">
                  <c:v>3.9207757066754271E-8</c:v>
                </c:pt>
                <c:pt idx="283">
                  <c:v>3.6495922894585297E-8</c:v>
                </c:pt>
                <c:pt idx="284">
                  <c:v>3.3982916184039005E-8</c:v>
                </c:pt>
                <c:pt idx="285">
                  <c:v>3.1668612856128347E-8</c:v>
                </c:pt>
                <c:pt idx="286">
                  <c:v>2.9522011856961065E-8</c:v>
                </c:pt>
                <c:pt idx="287">
                  <c:v>2.7511668557211302E-8</c:v>
                </c:pt>
                <c:pt idx="288">
                  <c:v>2.5636917618807367E-8</c:v>
                </c:pt>
                <c:pt idx="289">
                  <c:v>2.3896979263062356E-8</c:v>
                </c:pt>
                <c:pt idx="290">
                  <c:v>2.2291153937021542E-8</c:v>
                </c:pt>
                <c:pt idx="291">
                  <c:v>2.0645393061685522E-8</c:v>
                </c:pt>
                <c:pt idx="292">
                  <c:v>1.911321241525447E-8</c:v>
                </c:pt>
                <c:pt idx="293">
                  <c:v>1.7692889429068E-8</c:v>
                </c:pt>
                <c:pt idx="294">
                  <c:v>1.63828000336575E-8</c:v>
                </c:pt>
                <c:pt idx="295">
                  <c:v>1.5181237058923511E-8</c:v>
                </c:pt>
                <c:pt idx="296">
                  <c:v>1.4072283772563827E-8</c:v>
                </c:pt>
                <c:pt idx="297">
                  <c:v>1.3039867494990777E-8</c:v>
                </c:pt>
                <c:pt idx="298">
                  <c:v>1.208262779765139E-8</c:v>
                </c:pt>
                <c:pt idx="299">
                  <c:v>1.1198949619019065E-8</c:v>
                </c:pt>
                <c:pt idx="300">
                  <c:v>1.0387245826773614E-8</c:v>
                </c:pt>
                <c:pt idx="301">
                  <c:v>9.5805482541563433E-9</c:v>
                </c:pt>
                <c:pt idx="302">
                  <c:v>8.8328279310165054E-9</c:v>
                </c:pt>
                <c:pt idx="303">
                  <c:v>8.1422848285118396E-9</c:v>
                </c:pt>
                <c:pt idx="304">
                  <c:v>7.5070926157677652E-9</c:v>
                </c:pt>
                <c:pt idx="305">
                  <c:v>6.9254830609395216E-9</c:v>
                </c:pt>
                <c:pt idx="306">
                  <c:v>6.3900363256059934E-9</c:v>
                </c:pt>
                <c:pt idx="307">
                  <c:v>5.8936267977947206E-9</c:v>
                </c:pt>
                <c:pt idx="308">
                  <c:v>5.4349185934990412E-9</c:v>
                </c:pt>
                <c:pt idx="309">
                  <c:v>5.012611942934997E-9</c:v>
                </c:pt>
                <c:pt idx="310">
                  <c:v>4.6253928074464101E-9</c:v>
                </c:pt>
                <c:pt idx="311">
                  <c:v>4.3332109023277301E-9</c:v>
                </c:pt>
                <c:pt idx="312">
                  <c:v>4.0582159842736778E-9</c:v>
                </c:pt>
                <c:pt idx="313">
                  <c:v>3.8004866438337719E-9</c:v>
                </c:pt>
                <c:pt idx="314">
                  <c:v>3.5601270807266633E-9</c:v>
                </c:pt>
                <c:pt idx="315">
                  <c:v>3.3372043258430713E-9</c:v>
                </c:pt>
                <c:pt idx="316">
                  <c:v>3.1291397053745619E-9</c:v>
                </c:pt>
                <c:pt idx="317">
                  <c:v>2.9333156128805924E-9</c:v>
                </c:pt>
                <c:pt idx="318">
                  <c:v>2.7496968229337094E-9</c:v>
                </c:pt>
                <c:pt idx="319">
                  <c:v>2.5783079546649187E-9</c:v>
                </c:pt>
                <c:pt idx="320">
                  <c:v>2.4191407422797817E-9</c:v>
                </c:pt>
                <c:pt idx="321">
                  <c:v>2.2730834941423462E-9</c:v>
                </c:pt>
                <c:pt idx="322">
                  <c:v>2.1353301261516566E-9</c:v>
                </c:pt>
                <c:pt idx="323">
                  <c:v>2.0058883651608317E-9</c:v>
                </c:pt>
                <c:pt idx="324">
                  <c:v>1.8848047143639183E-9</c:v>
                </c:pt>
                <c:pt idx="325">
                  <c:v>1.7720920025096505E-9</c:v>
                </c:pt>
                <c:pt idx="326">
                  <c:v>1.6665410209240949E-9</c:v>
                </c:pt>
                <c:pt idx="327">
                  <c:v>1.5669152192598115E-9</c:v>
                </c:pt>
                <c:pt idx="328">
                  <c:v>1.4732288690631431E-9</c:v>
                </c:pt>
                <c:pt idx="329">
                  <c:v>1.3855055942726837E-9</c:v>
                </c:pt>
                <c:pt idx="330">
                  <c:v>1.3037579580391492E-9</c:v>
                </c:pt>
                <c:pt idx="331">
                  <c:v>1.2016548472766668E-9</c:v>
                </c:pt>
                <c:pt idx="332">
                  <c:v>1.1069795958735476E-9</c:v>
                </c:pt>
                <c:pt idx="333">
                  <c:v>1.0194457148199423E-9</c:v>
                </c:pt>
                <c:pt idx="334">
                  <c:v>9.3877433811139131E-10</c:v>
                </c:pt>
                <c:pt idx="335">
                  <c:v>8.6469660684055089E-10</c:v>
                </c:pt>
                <c:pt idx="336">
                  <c:v>7.9638458210742906E-10</c:v>
                </c:pt>
                <c:pt idx="337">
                  <c:v>7.3306236044281275E-10</c:v>
                </c:pt>
                <c:pt idx="338">
                  <c:v>6.7452802793920695E-10</c:v>
                </c:pt>
                <c:pt idx="339">
                  <c:v>6.2058091854534324E-10</c:v>
                </c:pt>
                <c:pt idx="340">
                  <c:v>5.7102426304236751E-10</c:v>
                </c:pt>
                <c:pt idx="341">
                  <c:v>5.4362647341976246E-10</c:v>
                </c:pt>
                <c:pt idx="342">
                  <c:v>5.173500838607612E-10</c:v>
                </c:pt>
                <c:pt idx="343">
                  <c:v>4.9226586069568274E-10</c:v>
                </c:pt>
                <c:pt idx="344">
                  <c:v>4.6843619858698786E-10</c:v>
                </c:pt>
                <c:pt idx="345">
                  <c:v>4.4593029951774013E-10</c:v>
                </c:pt>
                <c:pt idx="346">
                  <c:v>4.2453963629506596E-10</c:v>
                </c:pt>
                <c:pt idx="347">
                  <c:v>4.0404250909380549E-10</c:v>
                </c:pt>
                <c:pt idx="348">
                  <c:v>3.844865402359975E-10</c:v>
                </c:pt>
                <c:pt idx="349">
                  <c:v>3.6591161465476349E-10</c:v>
                </c:pt>
                <c:pt idx="350">
                  <c:v>3.4836393720257345E-10</c:v>
                </c:pt>
                <c:pt idx="351">
                  <c:v>3.3023856678598697E-10</c:v>
                </c:pt>
                <c:pt idx="352">
                  <c:v>3.1298680645398552E-10</c:v>
                </c:pt>
                <c:pt idx="353">
                  <c:v>2.966257707864926E-10</c:v>
                </c:pt>
                <c:pt idx="354">
                  <c:v>2.8117311505609948E-10</c:v>
                </c:pt>
                <c:pt idx="355">
                  <c:v>2.6664557544764667E-10</c:v>
                </c:pt>
                <c:pt idx="356">
                  <c:v>2.5291319101228301E-10</c:v>
                </c:pt>
                <c:pt idx="357">
                  <c:v>2.3983943523308434E-10</c:v>
                </c:pt>
                <c:pt idx="358">
                  <c:v>2.2743618126291135E-10</c:v>
                </c:pt>
                <c:pt idx="359">
                  <c:v>2.1571437010519871E-10</c:v>
                </c:pt>
                <c:pt idx="360">
                  <c:v>2.0468348117203563E-10</c:v>
                </c:pt>
                <c:pt idx="361">
                  <c:v>1.8995964696003399E-10</c:v>
                </c:pt>
                <c:pt idx="362">
                  <c:v>1.7622525489655179E-10</c:v>
                </c:pt>
                <c:pt idx="363">
                  <c:v>1.6344701997843196E-10</c:v>
                </c:pt>
                <c:pt idx="364">
                  <c:v>1.5159115693218076E-10</c:v>
                </c:pt>
                <c:pt idx="365">
                  <c:v>1.4062418940878856E-10</c:v>
                </c:pt>
                <c:pt idx="366">
                  <c:v>1.3044359908620694E-10</c:v>
                </c:pt>
                <c:pt idx="367">
                  <c:v>1.2094934658402183E-10</c:v>
                </c:pt>
                <c:pt idx="368">
                  <c:v>1.1211700229368326E-10</c:v>
                </c:pt>
                <c:pt idx="369">
                  <c:v>1.0392037311560123E-10</c:v>
                </c:pt>
                <c:pt idx="370">
                  <c:v>9.633407503416195E-11</c:v>
                </c:pt>
                <c:pt idx="371">
                  <c:v>8.8476942048213754E-11</c:v>
                </c:pt>
                <c:pt idx="372">
                  <c:v>8.1185506857220475E-11</c:v>
                </c:pt>
                <c:pt idx="373">
                  <c:v>7.4435959058341052E-11</c:v>
                </c:pt>
                <c:pt idx="374">
                  <c:v>6.8203545227510966E-11</c:v>
                </c:pt>
                <c:pt idx="375">
                  <c:v>6.2463420562698678E-11</c:v>
                </c:pt>
                <c:pt idx="376">
                  <c:v>5.7162219613597616E-11</c:v>
                </c:pt>
                <c:pt idx="377">
                  <c:v>5.2250257902162933E-11</c:v>
                </c:pt>
                <c:pt idx="378">
                  <c:v>4.7709250970182003E-11</c:v>
                </c:pt>
                <c:pt idx="379">
                  <c:v>4.3520603539511734E-11</c:v>
                </c:pt>
                <c:pt idx="380">
                  <c:v>3.9666339441837216E-11</c:v>
                </c:pt>
                <c:pt idx="381">
                  <c:v>3.9145543932621268E-11</c:v>
                </c:pt>
                <c:pt idx="382">
                  <c:v>3.8559219575459634E-11</c:v>
                </c:pt>
                <c:pt idx="383">
                  <c:v>3.7921327624109129E-11</c:v>
                </c:pt>
                <c:pt idx="384">
                  <c:v>3.7245719220616913E-11</c:v>
                </c:pt>
                <c:pt idx="385">
                  <c:v>3.6546009526189707E-11</c:v>
                </c:pt>
                <c:pt idx="386">
                  <c:v>3.5819617554491513E-11</c:v>
                </c:pt>
                <c:pt idx="387">
                  <c:v>3.5061723816570611E-11</c:v>
                </c:pt>
                <c:pt idx="388">
                  <c:v>3.4282475136355733E-11</c:v>
                </c:pt>
                <c:pt idx="389">
                  <c:v>3.3491895327471066E-11</c:v>
                </c:pt>
                <c:pt idx="390">
                  <c:v>3.269988010545956E-11</c:v>
                </c:pt>
                <c:pt idx="391">
                  <c:v>3.0799131308543295E-11</c:v>
                </c:pt>
                <c:pt idx="392">
                  <c:v>2.9005145035155926E-11</c:v>
                </c:pt>
                <c:pt idx="393">
                  <c:v>2.7315813084496324E-11</c:v>
                </c:pt>
                <c:pt idx="394">
                  <c:v>2.5729397599910864E-11</c:v>
                </c:pt>
                <c:pt idx="395">
                  <c:v>2.4243823452255822E-11</c:v>
                </c:pt>
                <c:pt idx="396">
                  <c:v>2.2860021993290265E-11</c:v>
                </c:pt>
                <c:pt idx="397">
                  <c:v>2.1566553537233151E-11</c:v>
                </c:pt>
                <c:pt idx="398">
                  <c:v>2.0342947387692289E-11</c:v>
                </c:pt>
                <c:pt idx="399">
                  <c:v>1.916927667701992E-11</c:v>
                </c:pt>
                <c:pt idx="400">
                  <c:v>1.8025897123940246E-11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6.9628403128735444E-7</c:v>
                </c:pt>
                <c:pt idx="11">
                  <c:v>8.7072525827548912E-7</c:v>
                </c:pt>
                <c:pt idx="12">
                  <c:v>1.0875516892564155E-6</c:v>
                </c:pt>
                <c:pt idx="13">
                  <c:v>1.3808551783532992E-6</c:v>
                </c:pt>
                <c:pt idx="14">
                  <c:v>1.7668761171306778E-6</c:v>
                </c:pt>
                <c:pt idx="15">
                  <c:v>2.2313774559781663E-6</c:v>
                </c:pt>
                <c:pt idx="16">
                  <c:v>2.6815815001769267E-6</c:v>
                </c:pt>
                <c:pt idx="17">
                  <c:v>3.217288056191011E-6</c:v>
                </c:pt>
                <c:pt idx="18">
                  <c:v>3.9977868786459076E-6</c:v>
                </c:pt>
                <c:pt idx="19">
                  <c:v>5.0155044647305284E-6</c:v>
                </c:pt>
                <c:pt idx="20">
                  <c:v>6.2366457561245639E-6</c:v>
                </c:pt>
                <c:pt idx="21">
                  <c:v>7.6748324571254999E-6</c:v>
                </c:pt>
                <c:pt idx="22">
                  <c:v>9.3970862828480606E-6</c:v>
                </c:pt>
                <c:pt idx="23">
                  <c:v>1.1316697524247073E-5</c:v>
                </c:pt>
                <c:pt idx="24">
                  <c:v>1.3525748196505318E-5</c:v>
                </c:pt>
                <c:pt idx="25">
                  <c:v>1.6053624549442592E-5</c:v>
                </c:pt>
                <c:pt idx="26">
                  <c:v>1.8900367908302096E-5</c:v>
                </c:pt>
                <c:pt idx="27">
                  <c:v>2.2125533759505815E-5</c:v>
                </c:pt>
                <c:pt idx="28">
                  <c:v>2.5756702093468143E-5</c:v>
                </c:pt>
                <c:pt idx="29">
                  <c:v>2.9797274953317411E-5</c:v>
                </c:pt>
                <c:pt idx="30">
                  <c:v>3.5082731414189537E-5</c:v>
                </c:pt>
                <c:pt idx="31">
                  <c:v>4.1911255671054402E-5</c:v>
                </c:pt>
                <c:pt idx="32">
                  <c:v>4.931312447152895E-5</c:v>
                </c:pt>
                <c:pt idx="33">
                  <c:v>5.431414121538858E-5</c:v>
                </c:pt>
                <c:pt idx="34">
                  <c:v>5.9540997322284215E-5</c:v>
                </c:pt>
                <c:pt idx="35">
                  <c:v>6.6053639290711906E-5</c:v>
                </c:pt>
                <c:pt idx="36">
                  <c:v>7.3543304329866954E-5</c:v>
                </c:pt>
                <c:pt idx="37">
                  <c:v>8.2014156844999666E-5</c:v>
                </c:pt>
                <c:pt idx="38">
                  <c:v>9.2611904319536394E-5</c:v>
                </c:pt>
                <c:pt idx="39">
                  <c:v>1.0376487614772507E-4</c:v>
                </c:pt>
                <c:pt idx="40">
                  <c:v>1.134234772581438E-4</c:v>
                </c:pt>
                <c:pt idx="41">
                  <c:v>1.2283222827443534E-4</c:v>
                </c:pt>
                <c:pt idx="42">
                  <c:v>1.3248786957270232E-4</c:v>
                </c:pt>
                <c:pt idx="43">
                  <c:v>1.4258334151260999E-4</c:v>
                </c:pt>
                <c:pt idx="44">
                  <c:v>1.5284897840222501E-4</c:v>
                </c:pt>
                <c:pt idx="45">
                  <c:v>1.6243576774621588E-4</c:v>
                </c:pt>
                <c:pt idx="46">
                  <c:v>1.7244603787747571E-4</c:v>
                </c:pt>
                <c:pt idx="47">
                  <c:v>1.828095856943492E-4</c:v>
                </c:pt>
                <c:pt idx="48">
                  <c:v>1.9336834274388955E-4</c:v>
                </c:pt>
                <c:pt idx="49">
                  <c:v>2.0471355878118905E-4</c:v>
                </c:pt>
                <c:pt idx="50">
                  <c:v>2.189610502087031E-4</c:v>
                </c:pt>
                <c:pt idx="51">
                  <c:v>2.330791014614636E-4</c:v>
                </c:pt>
                <c:pt idx="52">
                  <c:v>2.4338361687131969E-4</c:v>
                </c:pt>
                <c:pt idx="53">
                  <c:v>2.5261365290985064E-4</c:v>
                </c:pt>
                <c:pt idx="54">
                  <c:v>2.6316125365880483E-4</c:v>
                </c:pt>
                <c:pt idx="55">
                  <c:v>2.7584479622310239E-4</c:v>
                </c:pt>
                <c:pt idx="56">
                  <c:v>2.887905023152786E-4</c:v>
                </c:pt>
                <c:pt idx="57">
                  <c:v>2.9695008411991154E-4</c:v>
                </c:pt>
                <c:pt idx="58">
                  <c:v>3.0489245438807287E-4</c:v>
                </c:pt>
                <c:pt idx="59">
                  <c:v>3.1580540247022859E-4</c:v>
                </c:pt>
                <c:pt idx="60">
                  <c:v>3.2770503493431561E-4</c:v>
                </c:pt>
                <c:pt idx="61">
                  <c:v>3.379574669031102E-4</c:v>
                </c:pt>
                <c:pt idx="62">
                  <c:v>3.4558701309100908E-4</c:v>
                </c:pt>
                <c:pt idx="63">
                  <c:v>3.5236659899374318E-4</c:v>
                </c:pt>
                <c:pt idx="64">
                  <c:v>3.5806308030289871E-4</c:v>
                </c:pt>
                <c:pt idx="65">
                  <c:v>3.6361634165022562E-4</c:v>
                </c:pt>
                <c:pt idx="66">
                  <c:v>3.7113181626611825E-4</c:v>
                </c:pt>
                <c:pt idx="67">
                  <c:v>3.8025259346121304E-4</c:v>
                </c:pt>
                <c:pt idx="68">
                  <c:v>3.8799295020809871E-4</c:v>
                </c:pt>
                <c:pt idx="69">
                  <c:v>3.8972777642430709E-4</c:v>
                </c:pt>
                <c:pt idx="70">
                  <c:v>3.897360331361071E-4</c:v>
                </c:pt>
                <c:pt idx="71">
                  <c:v>3.9253245205425114E-4</c:v>
                </c:pt>
                <c:pt idx="72">
                  <c:v>3.9501275493904588E-4</c:v>
                </c:pt>
                <c:pt idx="73">
                  <c:v>3.9448481694961355E-4</c:v>
                </c:pt>
                <c:pt idx="74">
                  <c:v>3.9061514148942394E-4</c:v>
                </c:pt>
                <c:pt idx="75">
                  <c:v>3.8671474563254472E-4</c:v>
                </c:pt>
                <c:pt idx="76">
                  <c:v>3.8566649380236809E-4</c:v>
                </c:pt>
                <c:pt idx="77">
                  <c:v>3.8479975605396825E-4</c:v>
                </c:pt>
                <c:pt idx="78">
                  <c:v>3.847441967252618E-4</c:v>
                </c:pt>
                <c:pt idx="79">
                  <c:v>3.8499978588712552E-4</c:v>
                </c:pt>
                <c:pt idx="80">
                  <c:v>3.833823143653065E-4</c:v>
                </c:pt>
                <c:pt idx="81">
                  <c:v>3.7806153264182307E-4</c:v>
                </c:pt>
                <c:pt idx="82">
                  <c:v>3.7245727686760531E-4</c:v>
                </c:pt>
                <c:pt idx="83">
                  <c:v>3.6939673136436899E-4</c:v>
                </c:pt>
                <c:pt idx="84">
                  <c:v>3.6552620199718067E-4</c:v>
                </c:pt>
                <c:pt idx="85">
                  <c:v>3.6138495650670139E-4</c:v>
                </c:pt>
                <c:pt idx="86">
                  <c:v>3.5641805327144851E-4</c:v>
                </c:pt>
                <c:pt idx="87">
                  <c:v>3.4980371019657959E-4</c:v>
                </c:pt>
                <c:pt idx="88">
                  <c:v>3.4121166054625345E-4</c:v>
                </c:pt>
                <c:pt idx="89">
                  <c:v>3.3167534301717399E-4</c:v>
                </c:pt>
                <c:pt idx="90">
                  <c:v>3.215133718226561E-4</c:v>
                </c:pt>
                <c:pt idx="91">
                  <c:v>3.1082738984614523E-4</c:v>
                </c:pt>
                <c:pt idx="92">
                  <c:v>3.0014458353489409E-4</c:v>
                </c:pt>
                <c:pt idx="93">
                  <c:v>2.8938671409443651E-4</c:v>
                </c:pt>
                <c:pt idx="94">
                  <c:v>2.7788361677805006E-4</c:v>
                </c:pt>
                <c:pt idx="95">
                  <c:v>2.6508263049531674E-4</c:v>
                </c:pt>
                <c:pt idx="96">
                  <c:v>2.5244872510312582E-4</c:v>
                </c:pt>
                <c:pt idx="97">
                  <c:v>2.412371219401538E-4</c:v>
                </c:pt>
                <c:pt idx="98">
                  <c:v>2.3034888842969462E-4</c:v>
                </c:pt>
                <c:pt idx="99">
                  <c:v>2.1960271103476918E-4</c:v>
                </c:pt>
                <c:pt idx="100">
                  <c:v>2.0921017601860199E-4</c:v>
                </c:pt>
                <c:pt idx="101">
                  <c:v>1.9967003369743459E-4</c:v>
                </c:pt>
                <c:pt idx="102">
                  <c:v>1.9113274321824912E-4</c:v>
                </c:pt>
                <c:pt idx="103">
                  <c:v>1.8278497643838489E-4</c:v>
                </c:pt>
                <c:pt idx="104">
                  <c:v>1.7433914848700413E-4</c:v>
                </c:pt>
                <c:pt idx="105">
                  <c:v>1.6593000861915075E-4</c:v>
                </c:pt>
                <c:pt idx="106">
                  <c:v>1.5692487452520631E-4</c:v>
                </c:pt>
                <c:pt idx="107">
                  <c:v>1.4786854227146778E-4</c:v>
                </c:pt>
                <c:pt idx="108">
                  <c:v>1.3939680937281391E-4</c:v>
                </c:pt>
                <c:pt idx="109">
                  <c:v>1.3170024926715981E-4</c:v>
                </c:pt>
                <c:pt idx="110">
                  <c:v>1.2455092748321782E-4</c:v>
                </c:pt>
                <c:pt idx="111">
                  <c:v>1.1819537377440069E-4</c:v>
                </c:pt>
                <c:pt idx="112">
                  <c:v>1.1229100833363506E-4</c:v>
                </c:pt>
                <c:pt idx="113">
                  <c:v>1.0691234371492581E-4</c:v>
                </c:pt>
                <c:pt idx="114">
                  <c:v>1.0184054301217568E-4</c:v>
                </c:pt>
                <c:pt idx="115">
                  <c:v>9.6889876821521057E-5</c:v>
                </c:pt>
                <c:pt idx="116">
                  <c:v>9.2000668036042499E-5</c:v>
                </c:pt>
                <c:pt idx="117">
                  <c:v>8.7239026290379998E-5</c:v>
                </c:pt>
                <c:pt idx="118">
                  <c:v>8.2711754800727876E-5</c:v>
                </c:pt>
                <c:pt idx="119">
                  <c:v>7.823969107470848E-5</c:v>
                </c:pt>
                <c:pt idx="120">
                  <c:v>7.3668701603833164E-5</c:v>
                </c:pt>
                <c:pt idx="121">
                  <c:v>6.9158556918396657E-5</c:v>
                </c:pt>
                <c:pt idx="122">
                  <c:v>6.4635705669975518E-5</c:v>
                </c:pt>
                <c:pt idx="123">
                  <c:v>6.0147252842712552E-5</c:v>
                </c:pt>
                <c:pt idx="124">
                  <c:v>5.5839440076958312E-5</c:v>
                </c:pt>
                <c:pt idx="125">
                  <c:v>5.1796879137926496E-5</c:v>
                </c:pt>
                <c:pt idx="126">
                  <c:v>4.7885114072280308E-5</c:v>
                </c:pt>
                <c:pt idx="127">
                  <c:v>4.4232950512416347E-5</c:v>
                </c:pt>
                <c:pt idx="128">
                  <c:v>4.0824848087624712E-5</c:v>
                </c:pt>
                <c:pt idx="129">
                  <c:v>3.7701079691954598E-5</c:v>
                </c:pt>
                <c:pt idx="130">
                  <c:v>3.4884114698360856E-5</c:v>
                </c:pt>
                <c:pt idx="131">
                  <c:v>3.2352404818667403E-5</c:v>
                </c:pt>
                <c:pt idx="132">
                  <c:v>3.0044665574776566E-5</c:v>
                </c:pt>
                <c:pt idx="133">
                  <c:v>2.7937741075608252E-5</c:v>
                </c:pt>
                <c:pt idx="134">
                  <c:v>2.5981161715028671E-5</c:v>
                </c:pt>
                <c:pt idx="135">
                  <c:v>2.4145296325828048E-5</c:v>
                </c:pt>
                <c:pt idx="136">
                  <c:v>2.2442438152421618E-5</c:v>
                </c:pt>
                <c:pt idx="137">
                  <c:v>2.0836119125475609E-5</c:v>
                </c:pt>
                <c:pt idx="138">
                  <c:v>1.9304905929118733E-5</c:v>
                </c:pt>
                <c:pt idx="139">
                  <c:v>1.7861938694891857E-5</c:v>
                </c:pt>
                <c:pt idx="140">
                  <c:v>1.653159190753886E-5</c:v>
                </c:pt>
                <c:pt idx="141">
                  <c:v>1.5319321889471891E-5</c:v>
                </c:pt>
                <c:pt idx="142">
                  <c:v>1.4186573127555124E-5</c:v>
                </c:pt>
                <c:pt idx="143">
                  <c:v>1.308823131832234E-5</c:v>
                </c:pt>
                <c:pt idx="144">
                  <c:v>1.2066850446418401E-5</c:v>
                </c:pt>
                <c:pt idx="145">
                  <c:v>1.1155246784820322E-5</c:v>
                </c:pt>
                <c:pt idx="146">
                  <c:v>1.0309062200340465E-5</c:v>
                </c:pt>
                <c:pt idx="147">
                  <c:v>9.5010030255129246E-6</c:v>
                </c:pt>
                <c:pt idx="148">
                  <c:v>8.7402443192189793E-6</c:v>
                </c:pt>
                <c:pt idx="149">
                  <c:v>8.0441596588341521E-6</c:v>
                </c:pt>
                <c:pt idx="150">
                  <c:v>7.4132107695039126E-6</c:v>
                </c:pt>
                <c:pt idx="151">
                  <c:v>6.8339738671374602E-6</c:v>
                </c:pt>
                <c:pt idx="152">
                  <c:v>6.2929859330370181E-6</c:v>
                </c:pt>
                <c:pt idx="153">
                  <c:v>5.7938989003185339E-6</c:v>
                </c:pt>
                <c:pt idx="154">
                  <c:v>5.3422070333881197E-6</c:v>
                </c:pt>
                <c:pt idx="155">
                  <c:v>4.9233293354296237E-6</c:v>
                </c:pt>
                <c:pt idx="156">
                  <c:v>4.532433708728355E-6</c:v>
                </c:pt>
                <c:pt idx="157">
                  <c:v>4.1685413418522896E-6</c:v>
                </c:pt>
                <c:pt idx="158">
                  <c:v>3.8303572610584178E-6</c:v>
                </c:pt>
                <c:pt idx="159">
                  <c:v>3.5167837031652822E-6</c:v>
                </c:pt>
                <c:pt idx="160">
                  <c:v>3.227682199388996E-6</c:v>
                </c:pt>
                <c:pt idx="161">
                  <c:v>2.9611838476920607E-6</c:v>
                </c:pt>
                <c:pt idx="162">
                  <c:v>2.7162184166817762E-6</c:v>
                </c:pt>
                <c:pt idx="163">
                  <c:v>2.4848639932304953E-6</c:v>
                </c:pt>
                <c:pt idx="164">
                  <c:v>2.2723277149669112E-6</c:v>
                </c:pt>
                <c:pt idx="165">
                  <c:v>2.0833933927323032E-6</c:v>
                </c:pt>
                <c:pt idx="166">
                  <c:v>1.9117554602540221E-6</c:v>
                </c:pt>
                <c:pt idx="167">
                  <c:v>1.7519456202904417E-6</c:v>
                </c:pt>
                <c:pt idx="168">
                  <c:v>1.6033537219232563E-6</c:v>
                </c:pt>
                <c:pt idx="169">
                  <c:v>1.4675739583964581E-6</c:v>
                </c:pt>
                <c:pt idx="170">
                  <c:v>1.3444206433147221E-6</c:v>
                </c:pt>
                <c:pt idx="171">
                  <c:v>1.231148762699774E-6</c:v>
                </c:pt>
                <c:pt idx="172">
                  <c:v>1.1263343348544048E-6</c:v>
                </c:pt>
                <c:pt idx="173">
                  <c:v>1.0302828474785686E-6</c:v>
                </c:pt>
                <c:pt idx="174">
                  <c:v>9.4403716516568622E-7</c:v>
                </c:pt>
                <c:pt idx="175">
                  <c:v>8.6520968230946408E-7</c:v>
                </c:pt>
                <c:pt idx="176">
                  <c:v>7.9028786192294657E-7</c:v>
                </c:pt>
                <c:pt idx="177">
                  <c:v>7.2067602408607728E-7</c:v>
                </c:pt>
                <c:pt idx="178">
                  <c:v>6.5861228586839038E-7</c:v>
                </c:pt>
                <c:pt idx="179">
                  <c:v>6.033097110384359E-7</c:v>
                </c:pt>
                <c:pt idx="180">
                  <c:v>5.5237844000494046E-7</c:v>
                </c:pt>
                <c:pt idx="181">
                  <c:v>5.0510071760561987E-7</c:v>
                </c:pt>
                <c:pt idx="182">
                  <c:v>4.6186954709272294E-7</c:v>
                </c:pt>
                <c:pt idx="183">
                  <c:v>4.2281294614144678E-7</c:v>
                </c:pt>
                <c:pt idx="184">
                  <c:v>3.8705013596675833E-7</c:v>
                </c:pt>
                <c:pt idx="185">
                  <c:v>3.5396264873808127E-7</c:v>
                </c:pt>
                <c:pt idx="186">
                  <c:v>3.2368567996043325E-7</c:v>
                </c:pt>
                <c:pt idx="187">
                  <c:v>2.964304317213162E-7</c:v>
                </c:pt>
                <c:pt idx="188">
                  <c:v>2.7165289512139564E-7</c:v>
                </c:pt>
                <c:pt idx="189">
                  <c:v>2.4844536826293757E-7</c:v>
                </c:pt>
                <c:pt idx="190">
                  <c:v>2.2680780796746734E-7</c:v>
                </c:pt>
                <c:pt idx="191">
                  <c:v>2.072881473360843E-7</c:v>
                </c:pt>
                <c:pt idx="192">
                  <c:v>1.8982399894304094E-7</c:v>
                </c:pt>
                <c:pt idx="193">
                  <c:v>1.7388798027496784E-7</c:v>
                </c:pt>
                <c:pt idx="194">
                  <c:v>1.5945098293931888E-7</c:v>
                </c:pt>
                <c:pt idx="195">
                  <c:v>1.4623725544242258E-7</c:v>
                </c:pt>
                <c:pt idx="196">
                  <c:v>1.3395629791550524E-7</c:v>
                </c:pt>
                <c:pt idx="197">
                  <c:v>1.2273336154016843E-7</c:v>
                </c:pt>
                <c:pt idx="198">
                  <c:v>1.1268186008715729E-7</c:v>
                </c:pt>
                <c:pt idx="199">
                  <c:v>1.0352129328809255E-7</c:v>
                </c:pt>
                <c:pt idx="200">
                  <c:v>9.4903694667579319E-8</c:v>
                </c:pt>
                <c:pt idx="201">
                  <c:v>8.6917755326015976E-8</c:v>
                </c:pt>
                <c:pt idx="202">
                  <c:v>7.9737973606126908E-8</c:v>
                </c:pt>
                <c:pt idx="203">
                  <c:v>7.3273090692307337E-8</c:v>
                </c:pt>
                <c:pt idx="204">
                  <c:v>6.7325542640390865E-8</c:v>
                </c:pt>
                <c:pt idx="205">
                  <c:v>6.1832686368803314E-8</c:v>
                </c:pt>
                <c:pt idx="206">
                  <c:v>5.6812837479701789E-8</c:v>
                </c:pt>
                <c:pt idx="207">
                  <c:v>5.2236242086144207E-8</c:v>
                </c:pt>
                <c:pt idx="208">
                  <c:v>4.8043545201261924E-8</c:v>
                </c:pt>
                <c:pt idx="209">
                  <c:v>4.4179303698248945E-8</c:v>
                </c:pt>
                <c:pt idx="210">
                  <c:v>4.0640742090190636E-8</c:v>
                </c:pt>
                <c:pt idx="211">
                  <c:v>3.7444883617063338E-8</c:v>
                </c:pt>
                <c:pt idx="212">
                  <c:v>3.4518781593266117E-8</c:v>
                </c:pt>
                <c:pt idx="213">
                  <c:v>3.1852493461346905E-8</c:v>
                </c:pt>
                <c:pt idx="214">
                  <c:v>2.940903343978614E-8</c:v>
                </c:pt>
                <c:pt idx="215">
                  <c:v>2.7102112516248783E-8</c:v>
                </c:pt>
                <c:pt idx="216">
                  <c:v>2.4951377548540029E-8</c:v>
                </c:pt>
                <c:pt idx="217">
                  <c:v>2.3020900503459671E-8</c:v>
                </c:pt>
                <c:pt idx="218">
                  <c:v>2.1288184300999055E-8</c:v>
                </c:pt>
                <c:pt idx="219">
                  <c:v>1.9682942800875779E-8</c:v>
                </c:pt>
                <c:pt idx="220">
                  <c:v>1.8187203528544173E-8</c:v>
                </c:pt>
                <c:pt idx="221">
                  <c:v>1.6810489007310229E-8</c:v>
                </c:pt>
                <c:pt idx="222">
                  <c:v>1.5544645499821156E-8</c:v>
                </c:pt>
                <c:pt idx="223">
                  <c:v>1.4381448773814781E-8</c:v>
                </c:pt>
                <c:pt idx="224">
                  <c:v>1.3314486243298545E-8</c:v>
                </c:pt>
                <c:pt idx="225">
                  <c:v>1.2332632910298428E-8</c:v>
                </c:pt>
                <c:pt idx="226">
                  <c:v>1.1431147605551804E-8</c:v>
                </c:pt>
                <c:pt idx="227">
                  <c:v>1.0600523169902852E-8</c:v>
                </c:pt>
                <c:pt idx="228">
                  <c:v>9.8315937751026208E-9</c:v>
                </c:pt>
                <c:pt idx="229">
                  <c:v>9.1224169503549948E-9</c:v>
                </c:pt>
                <c:pt idx="230">
                  <c:v>8.4613692347678097E-9</c:v>
                </c:pt>
                <c:pt idx="231">
                  <c:v>7.8494829259930024E-9</c:v>
                </c:pt>
                <c:pt idx="232">
                  <c:v>7.2904461308808858E-9</c:v>
                </c:pt>
                <c:pt idx="233">
                  <c:v>6.7771450443508511E-9</c:v>
                </c:pt>
                <c:pt idx="234">
                  <c:v>6.3073692959303261E-9</c:v>
                </c:pt>
                <c:pt idx="235">
                  <c:v>5.8763780022207563E-9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4.0605885029421365E-8</c:v>
                </c:pt>
                <c:pt idx="11">
                  <c:v>5.1318366984888222E-8</c:v>
                </c:pt>
                <c:pt idx="12">
                  <c:v>6.467817087907402E-8</c:v>
                </c:pt>
                <c:pt idx="13">
                  <c:v>8.2730009966926563E-8</c:v>
                </c:pt>
                <c:pt idx="14">
                  <c:v>1.0645825658780237E-7</c:v>
                </c:pt>
                <c:pt idx="15">
                  <c:v>1.3496507839993117E-7</c:v>
                </c:pt>
                <c:pt idx="16">
                  <c:v>1.625173871381538E-7</c:v>
                </c:pt>
                <c:pt idx="17">
                  <c:v>1.9498542777507378E-7</c:v>
                </c:pt>
                <c:pt idx="18">
                  <c:v>2.4179881667596157E-7</c:v>
                </c:pt>
                <c:pt idx="19">
                  <c:v>3.021022762148762E-7</c:v>
                </c:pt>
                <c:pt idx="20">
                  <c:v>3.7329104295618442E-7</c:v>
                </c:pt>
                <c:pt idx="21">
                  <c:v>4.5552185700369148E-7</c:v>
                </c:pt>
                <c:pt idx="22">
                  <c:v>5.5229720809625304E-7</c:v>
                </c:pt>
                <c:pt idx="23">
                  <c:v>6.5826660851379177E-7</c:v>
                </c:pt>
                <c:pt idx="24">
                  <c:v>7.7889137485347285E-7</c:v>
                </c:pt>
                <c:pt idx="25">
                  <c:v>9.1626768744983708E-7</c:v>
                </c:pt>
                <c:pt idx="26">
                  <c:v>1.0711284825891887E-6</c:v>
                </c:pt>
                <c:pt idx="27">
                  <c:v>1.247264349988255E-6</c:v>
                </c:pt>
                <c:pt idx="28">
                  <c:v>1.446505524686485E-6</c:v>
                </c:pt>
                <c:pt idx="29">
                  <c:v>1.6693474635338351E-6</c:v>
                </c:pt>
                <c:pt idx="30">
                  <c:v>1.9628113218215702E-6</c:v>
                </c:pt>
                <c:pt idx="31">
                  <c:v>2.3438804650563763E-6</c:v>
                </c:pt>
                <c:pt idx="32">
                  <c:v>2.7593012222010648E-6</c:v>
                </c:pt>
                <c:pt idx="33">
                  <c:v>3.0439338458413913E-6</c:v>
                </c:pt>
                <c:pt idx="34">
                  <c:v>3.3458836304764528E-6</c:v>
                </c:pt>
                <c:pt idx="35">
                  <c:v>3.7264027793004896E-6</c:v>
                </c:pt>
                <c:pt idx="36">
                  <c:v>4.1706830106166202E-6</c:v>
                </c:pt>
                <c:pt idx="37">
                  <c:v>4.6829826329116374E-6</c:v>
                </c:pt>
                <c:pt idx="38">
                  <c:v>5.3346877155230305E-6</c:v>
                </c:pt>
                <c:pt idx="39">
                  <c:v>6.0433570262445547E-6</c:v>
                </c:pt>
                <c:pt idx="40">
                  <c:v>6.6962682126050026E-6</c:v>
                </c:pt>
                <c:pt idx="41">
                  <c:v>7.3711237840723598E-6</c:v>
                </c:pt>
                <c:pt idx="42">
                  <c:v>8.0998050394055281E-6</c:v>
                </c:pt>
                <c:pt idx="43">
                  <c:v>8.8951355100902472E-6</c:v>
                </c:pt>
                <c:pt idx="44">
                  <c:v>9.7402034065147235E-6</c:v>
                </c:pt>
                <c:pt idx="45">
                  <c:v>1.0577178079624979E-5</c:v>
                </c:pt>
                <c:pt idx="46">
                  <c:v>1.1473818215611874E-5</c:v>
                </c:pt>
                <c:pt idx="47">
                  <c:v>1.2434090777815312E-5</c:v>
                </c:pt>
                <c:pt idx="48">
                  <c:v>1.3460647560969319E-5</c:v>
                </c:pt>
                <c:pt idx="49">
                  <c:v>1.4611905175035572E-5</c:v>
                </c:pt>
                <c:pt idx="50">
                  <c:v>1.6066834976133806E-5</c:v>
                </c:pt>
                <c:pt idx="51">
                  <c:v>1.7634582260409827E-5</c:v>
                </c:pt>
                <c:pt idx="52">
                  <c:v>1.9026200211288263E-5</c:v>
                </c:pt>
                <c:pt idx="53">
                  <c:v>2.0421286736684103E-5</c:v>
                </c:pt>
                <c:pt idx="54">
                  <c:v>2.1991131954262048E-5</c:v>
                </c:pt>
                <c:pt idx="55">
                  <c:v>2.3789641506211323E-5</c:v>
                </c:pt>
                <c:pt idx="56">
                  <c:v>2.564087992496485E-5</c:v>
                </c:pt>
                <c:pt idx="57">
                  <c:v>2.7094918567622517E-5</c:v>
                </c:pt>
                <c:pt idx="58">
                  <c:v>2.8569191787620667E-5</c:v>
                </c:pt>
                <c:pt idx="59">
                  <c:v>3.040008979448753E-5</c:v>
                </c:pt>
                <c:pt idx="60">
                  <c:v>3.2453697558691137E-5</c:v>
                </c:pt>
                <c:pt idx="61">
                  <c:v>3.4509359992179307E-5</c:v>
                </c:pt>
                <c:pt idx="62">
                  <c:v>3.6455582876604231E-5</c:v>
                </c:pt>
                <c:pt idx="63">
                  <c:v>3.8452998587140437E-5</c:v>
                </c:pt>
                <c:pt idx="64">
                  <c:v>4.0454564524584328E-5</c:v>
                </c:pt>
                <c:pt idx="65">
                  <c:v>4.2542997763686424E-5</c:v>
                </c:pt>
                <c:pt idx="66">
                  <c:v>4.4960910235642742E-5</c:v>
                </c:pt>
                <c:pt idx="67">
                  <c:v>4.7715508192959678E-5</c:v>
                </c:pt>
                <c:pt idx="68">
                  <c:v>5.0483261376276211E-5</c:v>
                </c:pt>
                <c:pt idx="69">
                  <c:v>5.2670687018688652E-5</c:v>
                </c:pt>
                <c:pt idx="70">
                  <c:v>5.4840974560670564E-5</c:v>
                </c:pt>
                <c:pt idx="71">
                  <c:v>5.767559334138894E-5</c:v>
                </c:pt>
                <c:pt idx="72">
                  <c:v>6.0766243888263535E-5</c:v>
                </c:pt>
                <c:pt idx="73">
                  <c:v>6.3678826494345926E-5</c:v>
                </c:pt>
                <c:pt idx="74">
                  <c:v>6.628804894517891E-5</c:v>
                </c:pt>
                <c:pt idx="75">
                  <c:v>6.9094177550161896E-5</c:v>
                </c:pt>
                <c:pt idx="76">
                  <c:v>7.263174607622889E-5</c:v>
                </c:pt>
                <c:pt idx="77">
                  <c:v>7.6462431370762801E-5</c:v>
                </c:pt>
                <c:pt idx="78">
                  <c:v>8.0736621072629748E-5</c:v>
                </c:pt>
                <c:pt idx="79">
                  <c:v>8.5385100000183681E-5</c:v>
                </c:pt>
                <c:pt idx="80">
                  <c:v>8.9920956604509222E-5</c:v>
                </c:pt>
                <c:pt idx="81">
                  <c:v>9.3834499441592341E-5</c:v>
                </c:pt>
                <c:pt idx="82">
                  <c:v>9.7911916155066109E-5</c:v>
                </c:pt>
                <c:pt idx="83">
                  <c:v>1.0297988455153951E-4</c:v>
                </c:pt>
                <c:pt idx="84">
                  <c:v>1.08237643084699E-4</c:v>
                </c:pt>
                <c:pt idx="85">
                  <c:v>1.138884580310702E-4</c:v>
                </c:pt>
                <c:pt idx="86">
                  <c:v>1.1981018318083528E-4</c:v>
                </c:pt>
                <c:pt idx="87">
                  <c:v>1.2570600691380477E-4</c:v>
                </c:pt>
                <c:pt idx="88">
                  <c:v>1.3136872166561958E-4</c:v>
                </c:pt>
                <c:pt idx="89">
                  <c:v>1.370951226475784E-4</c:v>
                </c:pt>
                <c:pt idx="90">
                  <c:v>1.4296183698892892E-4</c:v>
                </c:pt>
                <c:pt idx="91">
                  <c:v>1.4896812551969032E-4</c:v>
                </c:pt>
                <c:pt idx="92">
                  <c:v>1.5533910290588387E-4</c:v>
                </c:pt>
                <c:pt idx="93">
                  <c:v>1.6204022798819038E-4</c:v>
                </c:pt>
                <c:pt idx="94">
                  <c:v>1.686594246131169E-4</c:v>
                </c:pt>
                <c:pt idx="95">
                  <c:v>1.7471920685354337E-4</c:v>
                </c:pt>
                <c:pt idx="96">
                  <c:v>1.8101786275298765E-4</c:v>
                </c:pt>
                <c:pt idx="97">
                  <c:v>1.8844894096036661E-4</c:v>
                </c:pt>
                <c:pt idx="98">
                  <c:v>1.9622716919600271E-4</c:v>
                </c:pt>
                <c:pt idx="99">
                  <c:v>2.0410792535059081E-4</c:v>
                </c:pt>
                <c:pt idx="100">
                  <c:v>2.1217287339398395E-4</c:v>
                </c:pt>
                <c:pt idx="101">
                  <c:v>2.209023450732885E-4</c:v>
                </c:pt>
                <c:pt idx="102">
                  <c:v>2.3065366062451881E-4</c:v>
                </c:pt>
                <c:pt idx="103">
                  <c:v>2.4064670739362752E-4</c:v>
                </c:pt>
                <c:pt idx="104">
                  <c:v>2.5051604479690138E-4</c:v>
                </c:pt>
                <c:pt idx="105">
                  <c:v>2.6041235811899568E-4</c:v>
                </c:pt>
                <c:pt idx="106">
                  <c:v>2.6921301484311515E-4</c:v>
                </c:pt>
                <c:pt idx="107">
                  <c:v>2.7749441092465995E-4</c:v>
                </c:pt>
                <c:pt idx="108">
                  <c:v>2.8629852711796141E-4</c:v>
                </c:pt>
                <c:pt idx="109">
                  <c:v>2.9611732596516988E-4</c:v>
                </c:pt>
                <c:pt idx="110">
                  <c:v>3.066012207937124E-4</c:v>
                </c:pt>
                <c:pt idx="111">
                  <c:v>3.1852092381989328E-4</c:v>
                </c:pt>
                <c:pt idx="112">
                  <c:v>3.3123469476125229E-4</c:v>
                </c:pt>
                <c:pt idx="113">
                  <c:v>3.4514030655202223E-4</c:v>
                </c:pt>
                <c:pt idx="114">
                  <c:v>3.5972571134196095E-4</c:v>
                </c:pt>
                <c:pt idx="115">
                  <c:v>3.7436368317449349E-4</c:v>
                </c:pt>
                <c:pt idx="116">
                  <c:v>3.8876042654267768E-4</c:v>
                </c:pt>
                <c:pt idx="117">
                  <c:v>4.0329092541263535E-4</c:v>
                </c:pt>
                <c:pt idx="118">
                  <c:v>4.18722826060261E-4</c:v>
                </c:pt>
                <c:pt idx="119">
                  <c:v>4.3446839055331275E-4</c:v>
                </c:pt>
                <c:pt idx="120">
                  <c:v>4.4978175036901427E-4</c:v>
                </c:pt>
                <c:pt idx="121">
                  <c:v>4.6559804030778886E-4</c:v>
                </c:pt>
                <c:pt idx="122">
                  <c:v>4.8127672033949773E-4</c:v>
                </c:pt>
                <c:pt idx="123">
                  <c:v>4.9683141494971141E-4</c:v>
                </c:pt>
                <c:pt idx="124">
                  <c:v>5.1324033043228699E-4</c:v>
                </c:pt>
                <c:pt idx="125">
                  <c:v>5.3135627380307025E-4</c:v>
                </c:pt>
                <c:pt idx="126">
                  <c:v>5.4979103539555063E-4</c:v>
                </c:pt>
                <c:pt idx="127">
                  <c:v>5.6929454633480425E-4</c:v>
                </c:pt>
                <c:pt idx="128">
                  <c:v>5.8905177638267944E-4</c:v>
                </c:pt>
                <c:pt idx="129">
                  <c:v>6.090164766118524E-4</c:v>
                </c:pt>
                <c:pt idx="130">
                  <c:v>6.2910304675732511E-4</c:v>
                </c:pt>
                <c:pt idx="131">
                  <c:v>6.4885504400088014E-4</c:v>
                </c:pt>
                <c:pt idx="132">
                  <c:v>6.6805814768912495E-4</c:v>
                </c:pt>
                <c:pt idx="133">
                  <c:v>6.8743050705327474E-4</c:v>
                </c:pt>
                <c:pt idx="134">
                  <c:v>7.0695898757581609E-4</c:v>
                </c:pt>
                <c:pt idx="135">
                  <c:v>7.2694696650596957E-4</c:v>
                </c:pt>
                <c:pt idx="136">
                  <c:v>7.4868033432745889E-4</c:v>
                </c:pt>
                <c:pt idx="137">
                  <c:v>7.7098309825728646E-4</c:v>
                </c:pt>
                <c:pt idx="138">
                  <c:v>7.9256074480054544E-4</c:v>
                </c:pt>
                <c:pt idx="139">
                  <c:v>8.1328365101606792E-4</c:v>
                </c:pt>
                <c:pt idx="140">
                  <c:v>8.3382244645261187E-4</c:v>
                </c:pt>
                <c:pt idx="141">
                  <c:v>8.5447328436969144E-4</c:v>
                </c:pt>
                <c:pt idx="142">
                  <c:v>8.7377228459286217E-4</c:v>
                </c:pt>
                <c:pt idx="143">
                  <c:v>8.8922684864551802E-4</c:v>
                </c:pt>
                <c:pt idx="144">
                  <c:v>9.0380596854534628E-4</c:v>
                </c:pt>
                <c:pt idx="145">
                  <c:v>9.2094613544404949E-4</c:v>
                </c:pt>
                <c:pt idx="146">
                  <c:v>9.3826150045644378E-4</c:v>
                </c:pt>
                <c:pt idx="147">
                  <c:v>9.5330758496045488E-4</c:v>
                </c:pt>
                <c:pt idx="148">
                  <c:v>9.6662263080842859E-4</c:v>
                </c:pt>
                <c:pt idx="149">
                  <c:v>9.801429041377068E-4</c:v>
                </c:pt>
                <c:pt idx="150">
                  <c:v>9.9446889552810358E-4</c:v>
                </c:pt>
                <c:pt idx="151">
                  <c:v>1.0085061702722925E-3</c:v>
                </c:pt>
                <c:pt idx="152">
                  <c:v>1.0211136249009553E-3</c:v>
                </c:pt>
                <c:pt idx="153">
                  <c:v>1.0336809303313833E-3</c:v>
                </c:pt>
                <c:pt idx="154">
                  <c:v>1.0483745488002389E-3</c:v>
                </c:pt>
                <c:pt idx="155">
                  <c:v>1.0636787316094898E-3</c:v>
                </c:pt>
                <c:pt idx="156">
                  <c:v>1.0792973568764606E-3</c:v>
                </c:pt>
                <c:pt idx="157">
                  <c:v>1.0949830589828053E-3</c:v>
                </c:pt>
                <c:pt idx="158">
                  <c:v>1.1102228777628564E-3</c:v>
                </c:pt>
                <c:pt idx="159">
                  <c:v>1.1245661002761284E-3</c:v>
                </c:pt>
                <c:pt idx="160">
                  <c:v>1.1378892004001557E-3</c:v>
                </c:pt>
                <c:pt idx="161">
                  <c:v>1.1496575886521356E-3</c:v>
                </c:pt>
                <c:pt idx="162">
                  <c:v>1.1600031704044013E-3</c:v>
                </c:pt>
                <c:pt idx="163">
                  <c:v>1.1659990837970824E-3</c:v>
                </c:pt>
                <c:pt idx="164">
                  <c:v>1.1702882764112659E-3</c:v>
                </c:pt>
                <c:pt idx="165">
                  <c:v>1.1764000113155945E-3</c:v>
                </c:pt>
                <c:pt idx="166">
                  <c:v>1.1823845744235405E-3</c:v>
                </c:pt>
                <c:pt idx="167">
                  <c:v>1.1861253762055486E-3</c:v>
                </c:pt>
                <c:pt idx="168">
                  <c:v>1.188096941264088E-3</c:v>
                </c:pt>
                <c:pt idx="169">
                  <c:v>1.1905520104326824E-3</c:v>
                </c:pt>
                <c:pt idx="170">
                  <c:v>1.1948313320788982E-3</c:v>
                </c:pt>
                <c:pt idx="171">
                  <c:v>1.1998013474239118E-3</c:v>
                </c:pt>
                <c:pt idx="172">
                  <c:v>1.2042679645402881E-3</c:v>
                </c:pt>
                <c:pt idx="173">
                  <c:v>1.2084977338195377E-3</c:v>
                </c:pt>
                <c:pt idx="174">
                  <c:v>1.2140608564507578E-3</c:v>
                </c:pt>
                <c:pt idx="175">
                  <c:v>1.21847056454358E-3</c:v>
                </c:pt>
                <c:pt idx="176">
                  <c:v>1.2168178692502265E-3</c:v>
                </c:pt>
                <c:pt idx="177">
                  <c:v>1.2115298760344724E-3</c:v>
                </c:pt>
                <c:pt idx="178">
                  <c:v>1.2076913314721688E-3</c:v>
                </c:pt>
                <c:pt idx="179">
                  <c:v>1.2059967920904037E-3</c:v>
                </c:pt>
                <c:pt idx="180">
                  <c:v>1.2034818068181715E-3</c:v>
                </c:pt>
                <c:pt idx="181">
                  <c:v>1.1995298248823796E-3</c:v>
                </c:pt>
                <c:pt idx="182">
                  <c:v>1.1954517445182463E-3</c:v>
                </c:pt>
                <c:pt idx="183">
                  <c:v>1.1922220622516118E-3</c:v>
                </c:pt>
                <c:pt idx="184">
                  <c:v>1.1881082356359673E-3</c:v>
                </c:pt>
                <c:pt idx="185">
                  <c:v>1.1816210621972841E-3</c:v>
                </c:pt>
                <c:pt idx="186">
                  <c:v>1.1736080684150276E-3</c:v>
                </c:pt>
                <c:pt idx="187">
                  <c:v>1.1659048931766266E-3</c:v>
                </c:pt>
                <c:pt idx="188">
                  <c:v>1.1576908094712687E-3</c:v>
                </c:pt>
                <c:pt idx="189">
                  <c:v>1.1459960717380281E-3</c:v>
                </c:pt>
                <c:pt idx="190">
                  <c:v>1.1312507058331121E-3</c:v>
                </c:pt>
                <c:pt idx="191">
                  <c:v>1.1168930936098229E-3</c:v>
                </c:pt>
                <c:pt idx="192">
                  <c:v>1.1036542308139015E-3</c:v>
                </c:pt>
                <c:pt idx="193">
                  <c:v>1.0894413938679294E-3</c:v>
                </c:pt>
                <c:pt idx="194">
                  <c:v>1.0747778537185425E-3</c:v>
                </c:pt>
                <c:pt idx="195">
                  <c:v>1.0585648019897373E-3</c:v>
                </c:pt>
                <c:pt idx="196">
                  <c:v>1.0393138995511311E-3</c:v>
                </c:pt>
                <c:pt idx="197">
                  <c:v>1.0189773816125032E-3</c:v>
                </c:pt>
                <c:pt idx="198">
                  <c:v>9.9988014266883408E-4</c:v>
                </c:pt>
                <c:pt idx="199">
                  <c:v>9.8099905566166015E-4</c:v>
                </c:pt>
                <c:pt idx="200">
                  <c:v>9.6005899292397054E-4</c:v>
                </c:pt>
                <c:pt idx="201">
                  <c:v>9.385483391432045E-4</c:v>
                </c:pt>
                <c:pt idx="202">
                  <c:v>9.188499305685788E-4</c:v>
                </c:pt>
                <c:pt idx="203">
                  <c:v>9.0063467402801015E-4</c:v>
                </c:pt>
                <c:pt idx="204">
                  <c:v>8.8205600174936659E-4</c:v>
                </c:pt>
                <c:pt idx="205">
                  <c:v>8.6264417364255224E-4</c:v>
                </c:pt>
                <c:pt idx="206">
                  <c:v>8.43038154689544E-4</c:v>
                </c:pt>
                <c:pt idx="207">
                  <c:v>8.2336730751179487E-4</c:v>
                </c:pt>
                <c:pt idx="208">
                  <c:v>8.0326898333491143E-4</c:v>
                </c:pt>
                <c:pt idx="209">
                  <c:v>7.8231775891849406E-4</c:v>
                </c:pt>
                <c:pt idx="210">
                  <c:v>7.6094594883192076E-4</c:v>
                </c:pt>
                <c:pt idx="211">
                  <c:v>7.4005323495183117E-4</c:v>
                </c:pt>
                <c:pt idx="212">
                  <c:v>7.1891965577833359E-4</c:v>
                </c:pt>
                <c:pt idx="213">
                  <c:v>6.9796223927431704E-4</c:v>
                </c:pt>
                <c:pt idx="214">
                  <c:v>6.7698391534375547E-4</c:v>
                </c:pt>
                <c:pt idx="215">
                  <c:v>6.5446481102367855E-4</c:v>
                </c:pt>
                <c:pt idx="216">
                  <c:v>6.3120225539955391E-4</c:v>
                </c:pt>
                <c:pt idx="217">
                  <c:v>6.0923027062914929E-4</c:v>
                </c:pt>
                <c:pt idx="218">
                  <c:v>5.8850548879870834E-4</c:v>
                </c:pt>
                <c:pt idx="219">
                  <c:v>5.675584661782797E-4</c:v>
                </c:pt>
                <c:pt idx="220">
                  <c:v>5.461723662744404E-4</c:v>
                </c:pt>
                <c:pt idx="221">
                  <c:v>5.2493672001367026E-4</c:v>
                </c:pt>
                <c:pt idx="222">
                  <c:v>5.0397543686695335E-4</c:v>
                </c:pt>
                <c:pt idx="223">
                  <c:v>4.8339138849736531E-4</c:v>
                </c:pt>
                <c:pt idx="224">
                  <c:v>4.6331303664850273E-4</c:v>
                </c:pt>
                <c:pt idx="225">
                  <c:v>4.4367968525152273E-4</c:v>
                </c:pt>
                <c:pt idx="226">
                  <c:v>4.2462085747840643E-4</c:v>
                </c:pt>
                <c:pt idx="227">
                  <c:v>4.0605542469909658E-4</c:v>
                </c:pt>
                <c:pt idx="228">
                  <c:v>3.8787228960711448E-4</c:v>
                </c:pt>
                <c:pt idx="229">
                  <c:v>3.7021914357038819E-4</c:v>
                </c:pt>
                <c:pt idx="230">
                  <c:v>3.5282994391435584E-4</c:v>
                </c:pt>
                <c:pt idx="231">
                  <c:v>3.3592377851734067E-4</c:v>
                </c:pt>
                <c:pt idx="232">
                  <c:v>3.1983113751598316E-4</c:v>
                </c:pt>
                <c:pt idx="233">
                  <c:v>3.0440800931539133E-4</c:v>
                </c:pt>
                <c:pt idx="234">
                  <c:v>2.8971211935887757E-4</c:v>
                </c:pt>
                <c:pt idx="235">
                  <c:v>2.7566881993554889E-4</c:v>
                </c:pt>
                <c:pt idx="236">
                  <c:v>2.6179852612171135E-4</c:v>
                </c:pt>
                <c:pt idx="237">
                  <c:v>2.4807637572141298E-4</c:v>
                </c:pt>
                <c:pt idx="238">
                  <c:v>2.350867738971066E-4</c:v>
                </c:pt>
                <c:pt idx="239">
                  <c:v>2.2295043999223085E-4</c:v>
                </c:pt>
                <c:pt idx="240">
                  <c:v>2.1127819616214316E-4</c:v>
                </c:pt>
                <c:pt idx="241">
                  <c:v>2.0004014755790786E-4</c:v>
                </c:pt>
                <c:pt idx="242">
                  <c:v>1.8926328664926163E-4</c:v>
                </c:pt>
                <c:pt idx="243">
                  <c:v>1.7890320623838252E-4</c:v>
                </c:pt>
                <c:pt idx="244">
                  <c:v>1.6900261457074075E-4</c:v>
                </c:pt>
                <c:pt idx="245">
                  <c:v>1.5927625683921442E-4</c:v>
                </c:pt>
                <c:pt idx="246">
                  <c:v>1.5005968995725883E-4</c:v>
                </c:pt>
                <c:pt idx="247">
                  <c:v>1.4159138826671356E-4</c:v>
                </c:pt>
                <c:pt idx="248">
                  <c:v>1.3354407468793914E-4</c:v>
                </c:pt>
                <c:pt idx="249">
                  <c:v>1.258706166707843E-4</c:v>
                </c:pt>
                <c:pt idx="250">
                  <c:v>1.1856857651876938E-4</c:v>
                </c:pt>
                <c:pt idx="251">
                  <c:v>1.1161660020365649E-4</c:v>
                </c:pt>
                <c:pt idx="252">
                  <c:v>1.0501368263199445E-4</c:v>
                </c:pt>
                <c:pt idx="253">
                  <c:v>9.8647710901132753E-5</c:v>
                </c:pt>
                <c:pt idx="254">
                  <c:v>9.2599631827815977E-5</c:v>
                </c:pt>
                <c:pt idx="255">
                  <c:v>8.704995591801304E-5</c:v>
                </c:pt>
                <c:pt idx="256">
                  <c:v>8.1864477355015434E-5</c:v>
                </c:pt>
                <c:pt idx="257">
                  <c:v>7.6822390464351814E-5</c:v>
                </c:pt>
                <c:pt idx="258">
                  <c:v>7.1969475969390896E-5</c:v>
                </c:pt>
                <c:pt idx="259">
                  <c:v>6.7445675669429642E-5</c:v>
                </c:pt>
                <c:pt idx="260">
                  <c:v>6.3186784946362494E-5</c:v>
                </c:pt>
                <c:pt idx="261">
                  <c:v>5.9034675443653182E-5</c:v>
                </c:pt>
                <c:pt idx="262">
                  <c:v>5.5044771979466392E-5</c:v>
                </c:pt>
                <c:pt idx="263">
                  <c:v>5.1355685158780703E-5</c:v>
                </c:pt>
                <c:pt idx="264">
                  <c:v>4.7981573828483794E-5</c:v>
                </c:pt>
                <c:pt idx="265">
                  <c:v>4.486793878209075E-5</c:v>
                </c:pt>
                <c:pt idx="266">
                  <c:v>4.2005119686433794E-5</c:v>
                </c:pt>
                <c:pt idx="267">
                  <c:v>3.9402539624779309E-5</c:v>
                </c:pt>
                <c:pt idx="268">
                  <c:v>3.7022881739414635E-5</c:v>
                </c:pt>
                <c:pt idx="269">
                  <c:v>3.4759148124314162E-5</c:v>
                </c:pt>
                <c:pt idx="270">
                  <c:v>3.2564057527976674E-5</c:v>
                </c:pt>
                <c:pt idx="271">
                  <c:v>3.0473370711049953E-5</c:v>
                </c:pt>
                <c:pt idx="272">
                  <c:v>2.851657108441602E-5</c:v>
                </c:pt>
                <c:pt idx="273">
                  <c:v>2.6632799529246234E-5</c:v>
                </c:pt>
                <c:pt idx="274">
                  <c:v>2.4797176432166728E-5</c:v>
                </c:pt>
                <c:pt idx="275">
                  <c:v>2.308249996837152E-5</c:v>
                </c:pt>
                <c:pt idx="276">
                  <c:v>2.1512965317604039E-5</c:v>
                </c:pt>
                <c:pt idx="277">
                  <c:v>2.0037465480567446E-5</c:v>
                </c:pt>
                <c:pt idx="278">
                  <c:v>1.864576630246848E-5</c:v>
                </c:pt>
                <c:pt idx="279">
                  <c:v>1.7337857380224116E-5</c:v>
                </c:pt>
                <c:pt idx="280">
                  <c:v>1.6088514375524548E-5</c:v>
                </c:pt>
                <c:pt idx="281">
                  <c:v>1.4935983925225958E-5</c:v>
                </c:pt>
                <c:pt idx="282">
                  <c:v>1.3915275898094969E-5</c:v>
                </c:pt>
                <c:pt idx="283">
                  <c:v>1.2963747270981404E-5</c:v>
                </c:pt>
                <c:pt idx="284">
                  <c:v>1.2061601951835784E-5</c:v>
                </c:pt>
                <c:pt idx="285">
                  <c:v>1.1228438732199445E-5</c:v>
                </c:pt>
                <c:pt idx="286">
                  <c:v>1.0448583446266007E-5</c:v>
                </c:pt>
                <c:pt idx="287">
                  <c:v>9.7338120379592506E-6</c:v>
                </c:pt>
                <c:pt idx="288">
                  <c:v>9.096176680097565E-6</c:v>
                </c:pt>
                <c:pt idx="289">
                  <c:v>8.5006878226652248E-6</c:v>
                </c:pt>
                <c:pt idx="290">
                  <c:v>7.9312385333287372E-6</c:v>
                </c:pt>
                <c:pt idx="291">
                  <c:v>7.3985647413406619E-6</c:v>
                </c:pt>
                <c:pt idx="292">
                  <c:v>6.9079526267367074E-6</c:v>
                </c:pt>
                <c:pt idx="293">
                  <c:v>6.4468373177265124E-6</c:v>
                </c:pt>
                <c:pt idx="294">
                  <c:v>6.0015115065536191E-6</c:v>
                </c:pt>
                <c:pt idx="295">
                  <c:v>5.5874794493641621E-6</c:v>
                </c:pt>
                <c:pt idx="296">
                  <c:v>5.2102293841149453E-6</c:v>
                </c:pt>
                <c:pt idx="297">
                  <c:v>4.85789972124975E-6</c:v>
                </c:pt>
                <c:pt idx="298">
                  <c:v>4.5284704511822362E-6</c:v>
                </c:pt>
                <c:pt idx="299">
                  <c:v>4.2204974008582082E-6</c:v>
                </c:pt>
                <c:pt idx="300">
                  <c:v>3.9312233484844522E-6</c:v>
                </c:pt>
                <c:pt idx="301">
                  <c:v>3.6612604724523128E-6</c:v>
                </c:pt>
                <c:pt idx="302">
                  <c:v>3.4115344081825934E-6</c:v>
                </c:pt>
                <c:pt idx="303">
                  <c:v>3.1762957597640237E-6</c:v>
                </c:pt>
                <c:pt idx="304">
                  <c:v>2.950858887876173E-6</c:v>
                </c:pt>
                <c:pt idx="305">
                  <c:v>2.7419258311403578E-6</c:v>
                </c:pt>
                <c:pt idx="306">
                  <c:v>2.5539176949648817E-6</c:v>
                </c:pt>
                <c:pt idx="307">
                  <c:v>2.375670606040793E-6</c:v>
                </c:pt>
                <c:pt idx="308">
                  <c:v>2.2035131162500576E-6</c:v>
                </c:pt>
                <c:pt idx="309">
                  <c:v>2.0454231677311942E-6</c:v>
                </c:pt>
                <c:pt idx="310">
                  <c:v>1.9021151622703828E-6</c:v>
                </c:pt>
                <c:pt idx="311">
                  <c:v>1.770973067560053E-6</c:v>
                </c:pt>
                <c:pt idx="312">
                  <c:v>1.6512079333792347E-6</c:v>
                </c:pt>
                <c:pt idx="313">
                  <c:v>1.5399108282423427E-6</c:v>
                </c:pt>
                <c:pt idx="314">
                  <c:v>1.435517263626849E-6</c:v>
                </c:pt>
                <c:pt idx="315">
                  <c:v>1.3383486348510976E-6</c:v>
                </c:pt>
                <c:pt idx="316">
                  <c:v>1.2475130337453084E-6</c:v>
                </c:pt>
                <c:pt idx="317">
                  <c:v>1.1637390368916501E-6</c:v>
                </c:pt>
                <c:pt idx="318">
                  <c:v>1.0865840249533557E-6</c:v>
                </c:pt>
                <c:pt idx="319">
                  <c:v>1.0140677262068943E-6</c:v>
                </c:pt>
                <c:pt idx="320">
                  <c:v>9.4590114027961354E-7</c:v>
                </c:pt>
                <c:pt idx="321">
                  <c:v>8.8341150413317083E-7</c:v>
                </c:pt>
                <c:pt idx="322">
                  <c:v>8.2590395099053773E-7</c:v>
                </c:pt>
                <c:pt idx="323">
                  <c:v>7.7033486487602393E-7</c:v>
                </c:pt>
                <c:pt idx="324">
                  <c:v>7.1729857193709606E-7</c:v>
                </c:pt>
                <c:pt idx="325">
                  <c:v>6.6787207706708165E-7</c:v>
                </c:pt>
                <c:pt idx="326">
                  <c:v>6.2165745979041448E-7</c:v>
                </c:pt>
                <c:pt idx="327">
                  <c:v>5.7907888834889537E-7</c:v>
                </c:pt>
                <c:pt idx="328">
                  <c:v>5.3951635991716212E-7</c:v>
                </c:pt>
                <c:pt idx="329">
                  <c:v>5.0225538839340339E-7</c:v>
                </c:pt>
                <c:pt idx="330">
                  <c:v>4.6754526921588262E-7</c:v>
                </c:pt>
                <c:pt idx="331">
                  <c:v>4.3517063653396399E-7</c:v>
                </c:pt>
                <c:pt idx="332">
                  <c:v>4.0515826797269793E-7</c:v>
                </c:pt>
                <c:pt idx="333">
                  <c:v>3.7836849505921095E-7</c:v>
                </c:pt>
                <c:pt idx="334">
                  <c:v>3.5346758963923887E-7</c:v>
                </c:pt>
                <c:pt idx="335">
                  <c:v>3.2887824570871575E-7</c:v>
                </c:pt>
                <c:pt idx="336">
                  <c:v>3.0631171884612893E-7</c:v>
                </c:pt>
                <c:pt idx="337">
                  <c:v>2.86516802427119E-7</c:v>
                </c:pt>
                <c:pt idx="338">
                  <c:v>2.6793812705319964E-7</c:v>
                </c:pt>
                <c:pt idx="339">
                  <c:v>2.5015182028593141E-7</c:v>
                </c:pt>
                <c:pt idx="340">
                  <c:v>2.335679001171877E-7</c:v>
                </c:pt>
                <c:pt idx="341">
                  <c:v>2.1807548104399769E-7</c:v>
                </c:pt>
                <c:pt idx="342">
                  <c:v>2.0360063573507803E-7</c:v>
                </c:pt>
                <c:pt idx="343">
                  <c:v>1.9008500966216888E-7</c:v>
                </c:pt>
                <c:pt idx="344">
                  <c:v>1.7745847031936669E-7</c:v>
                </c:pt>
                <c:pt idx="345">
                  <c:v>1.6568133582439823E-7</c:v>
                </c:pt>
                <c:pt idx="346">
                  <c:v>1.5490754531525536E-7</c:v>
                </c:pt>
                <c:pt idx="347">
                  <c:v>1.4498551001086915E-7</c:v>
                </c:pt>
                <c:pt idx="348">
                  <c:v>1.3580242376943262E-7</c:v>
                </c:pt>
                <c:pt idx="349">
                  <c:v>1.27253183056262E-7</c:v>
                </c:pt>
                <c:pt idx="350">
                  <c:v>1.1910924758495203E-7</c:v>
                </c:pt>
                <c:pt idx="351">
                  <c:v>1.1144995901524542E-7</c:v>
                </c:pt>
                <c:pt idx="352">
                  <c:v>1.0427093940292347E-7</c:v>
                </c:pt>
                <c:pt idx="353">
                  <c:v>9.7554433956510537E-8</c:v>
                </c:pt>
                <c:pt idx="354">
                  <c:v>9.1281707426843598E-8</c:v>
                </c:pt>
                <c:pt idx="355">
                  <c:v>8.5398483305123648E-8</c:v>
                </c:pt>
                <c:pt idx="356">
                  <c:v>7.9854669476256E-8</c:v>
                </c:pt>
                <c:pt idx="357">
                  <c:v>7.4702410917174562E-8</c:v>
                </c:pt>
                <c:pt idx="358">
                  <c:v>6.9952769386482698E-8</c:v>
                </c:pt>
                <c:pt idx="359">
                  <c:v>6.5530223978498013E-8</c:v>
                </c:pt>
                <c:pt idx="360">
                  <c:v>6.1420774139709527E-8</c:v>
                </c:pt>
                <c:pt idx="361">
                  <c:v>5.7638541426884991E-8</c:v>
                </c:pt>
                <c:pt idx="362">
                  <c:v>5.4143873810038189E-8</c:v>
                </c:pt>
                <c:pt idx="363">
                  <c:v>5.0884470167152349E-8</c:v>
                </c:pt>
                <c:pt idx="364">
                  <c:v>4.7829384506365707E-8</c:v>
                </c:pt>
                <c:pt idx="365">
                  <c:v>4.4977704185347993E-8</c:v>
                </c:pt>
                <c:pt idx="366">
                  <c:v>4.2285033299709279E-8</c:v>
                </c:pt>
                <c:pt idx="367">
                  <c:v>3.9604342526388445E-8</c:v>
                </c:pt>
                <c:pt idx="368">
                  <c:v>3.7107526753482478E-8</c:v>
                </c:pt>
                <c:pt idx="369">
                  <c:v>3.4872022998072478E-8</c:v>
                </c:pt>
                <c:pt idx="370">
                  <c:v>3.2762173278365286E-8</c:v>
                </c:pt>
                <c:pt idx="371">
                  <c:v>3.0750419000651076E-8</c:v>
                </c:pt>
                <c:pt idx="372">
                  <c:v>2.8895574963151075E-8</c:v>
                </c:pt>
                <c:pt idx="373">
                  <c:v>2.7188100164968055E-8</c:v>
                </c:pt>
                <c:pt idx="374">
                  <c:v>2.5579517446707335E-8</c:v>
                </c:pt>
                <c:pt idx="375">
                  <c:v>2.4068119604244802E-8</c:v>
                </c:pt>
                <c:pt idx="376">
                  <c:v>2.2608273888585532E-8</c:v>
                </c:pt>
                <c:pt idx="377">
                  <c:v>2.1230440657555436E-8</c:v>
                </c:pt>
                <c:pt idx="378">
                  <c:v>1.9990437377525714E-8</c:v>
                </c:pt>
                <c:pt idx="379">
                  <c:v>1.8821703899541558E-8</c:v>
                </c:pt>
                <c:pt idx="380">
                  <c:v>1.7696139463492839E-8</c:v>
                </c:pt>
                <c:pt idx="381">
                  <c:v>1.6638683214248936E-8</c:v>
                </c:pt>
                <c:pt idx="382">
                  <c:v>1.565439719308474E-8</c:v>
                </c:pt>
                <c:pt idx="383">
                  <c:v>1.4714406679116081E-8</c:v>
                </c:pt>
                <c:pt idx="384">
                  <c:v>1.381874321656365E-8</c:v>
                </c:pt>
                <c:pt idx="385">
                  <c:v>1.2995444998715284E-8</c:v>
                </c:pt>
                <c:pt idx="386">
                  <c:v>1.223243091398859E-8</c:v>
                </c:pt>
                <c:pt idx="387">
                  <c:v>1.1524278792876619E-8</c:v>
                </c:pt>
                <c:pt idx="388">
                  <c:v>1.0860170996856258E-8</c:v>
                </c:pt>
                <c:pt idx="389">
                  <c:v>1.0240294992153733E-8</c:v>
                </c:pt>
                <c:pt idx="390">
                  <c:v>9.6501493787915308E-9</c:v>
                </c:pt>
                <c:pt idx="391">
                  <c:v>9.0801341459292587E-9</c:v>
                </c:pt>
                <c:pt idx="392">
                  <c:v>8.5412734737143637E-9</c:v>
                </c:pt>
                <c:pt idx="393">
                  <c:v>8.0335963139669278E-9</c:v>
                </c:pt>
                <c:pt idx="394">
                  <c:v>7.5639265136347147E-9</c:v>
                </c:pt>
                <c:pt idx="395">
                  <c:v>7.1287251979745504E-9</c:v>
                </c:pt>
                <c:pt idx="396">
                  <c:v>6.7048499082836361E-9</c:v>
                </c:pt>
                <c:pt idx="397">
                  <c:v>6.3084061950906249E-9</c:v>
                </c:pt>
                <c:pt idx="398">
                  <c:v>5.9557738381162258E-9</c:v>
                </c:pt>
                <c:pt idx="399">
                  <c:v>5.6245043980933362E-9</c:v>
                </c:pt>
                <c:pt idx="400">
                  <c:v>5.312294745470332E-9</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4.6204586058023838E-8</c:v>
                </c:pt>
                <c:pt idx="11">
                  <c:v>5.8151456801268454E-8</c:v>
                </c:pt>
                <c:pt idx="12">
                  <c:v>7.2938348743631446E-8</c:v>
                </c:pt>
                <c:pt idx="13">
                  <c:v>9.2795694151059308E-8</c:v>
                </c:pt>
                <c:pt idx="14">
                  <c:v>1.187141173843716E-7</c:v>
                </c:pt>
                <c:pt idx="15">
                  <c:v>1.495665667621487E-7</c:v>
                </c:pt>
                <c:pt idx="16">
                  <c:v>1.7892359627792833E-7</c:v>
                </c:pt>
                <c:pt idx="17">
                  <c:v>2.1322269510131942E-7</c:v>
                </c:pt>
                <c:pt idx="18">
                  <c:v>2.6259882322260852E-7</c:v>
                </c:pt>
                <c:pt idx="19">
                  <c:v>3.2582012701412181E-7</c:v>
                </c:pt>
                <c:pt idx="20">
                  <c:v>3.9983126689237572E-7</c:v>
                </c:pt>
                <c:pt idx="21">
                  <c:v>4.8461866956934733E-7</c:v>
                </c:pt>
                <c:pt idx="22">
                  <c:v>5.8370844331207388E-7</c:v>
                </c:pt>
                <c:pt idx="23">
                  <c:v>6.9126617624605182E-7</c:v>
                </c:pt>
                <c:pt idx="24">
                  <c:v>8.129095573144393E-7</c:v>
                </c:pt>
                <c:pt idx="25">
                  <c:v>9.5066018666840604E-7</c:v>
                </c:pt>
                <c:pt idx="26">
                  <c:v>1.1050151943532194E-6</c:v>
                </c:pt>
                <c:pt idx="27">
                  <c:v>1.279063837534655E-6</c:v>
                </c:pt>
                <c:pt idx="28">
                  <c:v>1.4733250051341329E-6</c:v>
                </c:pt>
                <c:pt idx="29">
                  <c:v>1.6864025885571202E-6</c:v>
                </c:pt>
                <c:pt idx="30">
                  <c:v>1.9627995312884115E-6</c:v>
                </c:pt>
                <c:pt idx="31">
                  <c:v>2.3147414111476078E-6</c:v>
                </c:pt>
                <c:pt idx="32">
                  <c:v>2.6860844067869215E-6</c:v>
                </c:pt>
                <c:pt idx="33">
                  <c:v>2.917190878445026E-6</c:v>
                </c:pt>
                <c:pt idx="34">
                  <c:v>3.154928131635584E-6</c:v>
                </c:pt>
                <c:pt idx="35">
                  <c:v>3.4572578567833983E-6</c:v>
                </c:pt>
                <c:pt idx="36">
                  <c:v>3.8091830876784222E-6</c:v>
                </c:pt>
                <c:pt idx="37">
                  <c:v>4.2115891247105103E-6</c:v>
                </c:pt>
                <c:pt idx="38">
                  <c:v>4.7235145295195711E-6</c:v>
                </c:pt>
                <c:pt idx="39">
                  <c:v>5.2653094477253891E-6</c:v>
                </c:pt>
                <c:pt idx="40">
                  <c:v>5.7351794431033056E-6</c:v>
                </c:pt>
                <c:pt idx="41">
                  <c:v>6.1984393417812449E-6</c:v>
                </c:pt>
                <c:pt idx="42">
                  <c:v>6.6815931301678251E-6</c:v>
                </c:pt>
                <c:pt idx="43">
                  <c:v>7.1955970729127506E-6</c:v>
                </c:pt>
                <c:pt idx="44">
                  <c:v>7.7280481810942762E-6</c:v>
                </c:pt>
                <c:pt idx="45">
                  <c:v>8.2368793663445245E-6</c:v>
                </c:pt>
                <c:pt idx="46">
                  <c:v>8.779236772617978E-6</c:v>
                </c:pt>
                <c:pt idx="47">
                  <c:v>9.3558292829627965E-6</c:v>
                </c:pt>
                <c:pt idx="48">
                  <c:v>9.9642186534569786E-6</c:v>
                </c:pt>
                <c:pt idx="49">
                  <c:v>1.0641734981098866E-5</c:v>
                </c:pt>
                <c:pt idx="50">
                  <c:v>1.1508339494576344E-5</c:v>
                </c:pt>
                <c:pt idx="51">
                  <c:v>1.241546979574113E-5</c:v>
                </c:pt>
                <c:pt idx="52">
                  <c:v>1.316290579621163E-5</c:v>
                </c:pt>
                <c:pt idx="53">
                  <c:v>1.3886197825950027E-5</c:v>
                </c:pt>
                <c:pt idx="54">
                  <c:v>1.4708140073627106E-5</c:v>
                </c:pt>
                <c:pt idx="55">
                  <c:v>1.5668653060189954E-5</c:v>
                </c:pt>
                <c:pt idx="56">
                  <c:v>1.665663483067182E-5</c:v>
                </c:pt>
                <c:pt idx="57">
                  <c:v>1.7383616645559104E-5</c:v>
                </c:pt>
                <c:pt idx="58">
                  <c:v>1.8121047008194854E-5</c:v>
                </c:pt>
                <c:pt idx="59">
                  <c:v>1.9075519483688768E-5</c:v>
                </c:pt>
                <c:pt idx="60">
                  <c:v>2.0151778787913441E-5</c:v>
                </c:pt>
                <c:pt idx="61">
                  <c:v>2.120541848319554E-5</c:v>
                </c:pt>
                <c:pt idx="62">
                  <c:v>2.2170602291824717E-5</c:v>
                </c:pt>
                <c:pt idx="63">
                  <c:v>2.3149715024748328E-5</c:v>
                </c:pt>
                <c:pt idx="64">
                  <c:v>2.4118687004520575E-5</c:v>
                </c:pt>
                <c:pt idx="65">
                  <c:v>2.5131117362489892E-5</c:v>
                </c:pt>
                <c:pt idx="66">
                  <c:v>2.6333156581214442E-5</c:v>
                </c:pt>
                <c:pt idx="67">
                  <c:v>2.7728380337608914E-5</c:v>
                </c:pt>
                <c:pt idx="68">
                  <c:v>2.9130297983689235E-5</c:v>
                </c:pt>
                <c:pt idx="69">
                  <c:v>3.0203742539247346E-5</c:v>
                </c:pt>
                <c:pt idx="70">
                  <c:v>3.1280463454276453E-5</c:v>
                </c:pt>
                <c:pt idx="71">
                  <c:v>3.2750591816388711E-5</c:v>
                </c:pt>
                <c:pt idx="72">
                  <c:v>3.4375479863108927E-5</c:v>
                </c:pt>
                <c:pt idx="73">
                  <c:v>3.5903398732536096E-5</c:v>
                </c:pt>
                <c:pt idx="74">
                  <c:v>3.7258087116929781E-5</c:v>
                </c:pt>
                <c:pt idx="75">
                  <c:v>3.8712801586973418E-5</c:v>
                </c:pt>
                <c:pt idx="76">
                  <c:v>4.0558465340188041E-5</c:v>
                </c:pt>
                <c:pt idx="77">
                  <c:v>4.2552696156347035E-5</c:v>
                </c:pt>
                <c:pt idx="78">
                  <c:v>4.4788109209312768E-5</c:v>
                </c:pt>
                <c:pt idx="79">
                  <c:v>4.723690708757885E-5</c:v>
                </c:pt>
                <c:pt idx="80">
                  <c:v>4.9643580264732069E-5</c:v>
                </c:pt>
                <c:pt idx="81">
                  <c:v>5.1743420871812623E-5</c:v>
                </c:pt>
                <c:pt idx="82">
                  <c:v>5.3971291113236838E-5</c:v>
                </c:pt>
                <c:pt idx="83">
                  <c:v>5.6782014395967321E-5</c:v>
                </c:pt>
                <c:pt idx="84">
                  <c:v>5.9730037128232291E-5</c:v>
                </c:pt>
                <c:pt idx="85">
                  <c:v>6.2925364976323007E-5</c:v>
                </c:pt>
                <c:pt idx="86">
                  <c:v>6.6297358342701817E-5</c:v>
                </c:pt>
                <c:pt idx="87">
                  <c:v>6.9686393339507256E-5</c:v>
                </c:pt>
                <c:pt idx="88">
                  <c:v>7.2984162702953992E-5</c:v>
                </c:pt>
                <c:pt idx="89">
                  <c:v>7.6361771234767452E-5</c:v>
                </c:pt>
                <c:pt idx="90">
                  <c:v>7.9871152630619781E-5</c:v>
                </c:pt>
                <c:pt idx="91">
                  <c:v>8.3518588306909585E-5</c:v>
                </c:pt>
                <c:pt idx="92">
                  <c:v>8.7434752891566952E-5</c:v>
                </c:pt>
                <c:pt idx="93">
                  <c:v>9.1599534467413715E-5</c:v>
                </c:pt>
                <c:pt idx="94">
                  <c:v>9.5782115855644589E-5</c:v>
                </c:pt>
                <c:pt idx="95">
                  <c:v>9.9704764092998691E-5</c:v>
                </c:pt>
                <c:pt idx="96">
                  <c:v>1.0381779869090792E-4</c:v>
                </c:pt>
                <c:pt idx="97">
                  <c:v>1.0863650464275671E-4</c:v>
                </c:pt>
                <c:pt idx="98">
                  <c:v>1.1371280182134701E-4</c:v>
                </c:pt>
                <c:pt idx="99">
                  <c:v>1.1890403254598025E-4</c:v>
                </c:pt>
                <c:pt idx="100">
                  <c:v>1.2425641231079583E-4</c:v>
                </c:pt>
                <c:pt idx="101">
                  <c:v>1.3005025246961619E-4</c:v>
                </c:pt>
                <c:pt idx="102">
                  <c:v>1.3650880743605601E-4</c:v>
                </c:pt>
                <c:pt idx="103">
                  <c:v>1.4318294894444123E-4</c:v>
                </c:pt>
                <c:pt idx="104">
                  <c:v>1.4986411981091633E-4</c:v>
                </c:pt>
                <c:pt idx="105">
                  <c:v>1.5665386787262238E-4</c:v>
                </c:pt>
                <c:pt idx="106">
                  <c:v>1.6287959281661985E-4</c:v>
                </c:pt>
                <c:pt idx="107">
                  <c:v>1.6888378369881923E-4</c:v>
                </c:pt>
                <c:pt idx="108">
                  <c:v>1.7529580348719782E-4</c:v>
                </c:pt>
                <c:pt idx="109">
                  <c:v>1.8242307410362577E-4</c:v>
                </c:pt>
                <c:pt idx="110">
                  <c:v>1.9005717225715907E-4</c:v>
                </c:pt>
                <c:pt idx="111">
                  <c:v>1.9868340909498644E-4</c:v>
                </c:pt>
                <c:pt idx="112">
                  <c:v>2.0792306340548303E-4</c:v>
                </c:pt>
                <c:pt idx="113">
                  <c:v>2.1804438850687161E-4</c:v>
                </c:pt>
                <c:pt idx="114">
                  <c:v>2.2874788542142543E-4</c:v>
                </c:pt>
                <c:pt idx="115">
                  <c:v>2.3965374693626015E-4</c:v>
                </c:pt>
                <c:pt idx="116">
                  <c:v>2.5058449348790769E-4</c:v>
                </c:pt>
                <c:pt idx="117">
                  <c:v>2.6177205359720248E-4</c:v>
                </c:pt>
                <c:pt idx="118">
                  <c:v>2.7370441698925708E-4</c:v>
                </c:pt>
                <c:pt idx="119">
                  <c:v>2.8598732192660031E-4</c:v>
                </c:pt>
                <c:pt idx="120">
                  <c:v>2.9810637260436031E-4</c:v>
                </c:pt>
                <c:pt idx="121">
                  <c:v>3.1065891875859823E-4</c:v>
                </c:pt>
                <c:pt idx="122">
                  <c:v>3.2322586755256831E-4</c:v>
                </c:pt>
                <c:pt idx="123">
                  <c:v>3.3582764214668047E-4</c:v>
                </c:pt>
                <c:pt idx="124">
                  <c:v>3.4914436949363866E-4</c:v>
                </c:pt>
                <c:pt idx="125">
                  <c:v>3.6379187795271099E-4</c:v>
                </c:pt>
                <c:pt idx="126">
                  <c:v>3.7885527891856613E-4</c:v>
                </c:pt>
                <c:pt idx="127">
                  <c:v>3.9487958901835893E-4</c:v>
                </c:pt>
                <c:pt idx="128">
                  <c:v>4.1133007835247881E-4</c:v>
                </c:pt>
                <c:pt idx="129">
                  <c:v>4.2819979350834327E-4</c:v>
                </c:pt>
                <c:pt idx="130">
                  <c:v>4.454563132836861E-4</c:v>
                </c:pt>
                <c:pt idx="131">
                  <c:v>4.6279333879146003E-4</c:v>
                </c:pt>
                <c:pt idx="132">
                  <c:v>4.8002564611564555E-4</c:v>
                </c:pt>
                <c:pt idx="133">
                  <c:v>4.9761774266155866E-4</c:v>
                </c:pt>
                <c:pt idx="134">
                  <c:v>5.1551202877992536E-4</c:v>
                </c:pt>
                <c:pt idx="135">
                  <c:v>5.338727044262991E-4</c:v>
                </c:pt>
                <c:pt idx="136">
                  <c:v>5.5361121915180236E-4</c:v>
                </c:pt>
                <c:pt idx="137">
                  <c:v>5.7391138818386458E-4</c:v>
                </c:pt>
                <c:pt idx="138">
                  <c:v>5.9387255216411983E-4</c:v>
                </c:pt>
                <c:pt idx="139">
                  <c:v>6.1345850866459124E-4</c:v>
                </c:pt>
                <c:pt idx="140">
                  <c:v>6.3324592030855652E-4</c:v>
                </c:pt>
                <c:pt idx="141">
                  <c:v>6.5353340219558378E-4</c:v>
                </c:pt>
                <c:pt idx="142">
                  <c:v>6.7319922562940934E-4</c:v>
                </c:pt>
                <c:pt idx="143">
                  <c:v>6.9027668537569812E-4</c:v>
                </c:pt>
                <c:pt idx="144">
                  <c:v>7.0700129111739827E-4</c:v>
                </c:pt>
                <c:pt idx="145">
                  <c:v>7.2604648457116319E-4</c:v>
                </c:pt>
                <c:pt idx="146">
                  <c:v>7.4554102910137404E-4</c:v>
                </c:pt>
                <c:pt idx="147">
                  <c:v>7.6351234619171098E-4</c:v>
                </c:pt>
                <c:pt idx="148">
                  <c:v>7.8033441912518035E-4</c:v>
                </c:pt>
                <c:pt idx="149">
                  <c:v>7.9752475354599511E-4</c:v>
                </c:pt>
                <c:pt idx="150">
                  <c:v>8.1555873483788442E-4</c:v>
                </c:pt>
                <c:pt idx="151">
                  <c:v>8.3353753187071237E-4</c:v>
                </c:pt>
                <c:pt idx="152">
                  <c:v>8.5054903746172798E-4</c:v>
                </c:pt>
                <c:pt idx="153">
                  <c:v>8.6779716985430305E-4</c:v>
                </c:pt>
                <c:pt idx="154">
                  <c:v>8.8718333833735601E-4</c:v>
                </c:pt>
                <c:pt idx="155">
                  <c:v>9.0753439025919149E-4</c:v>
                </c:pt>
                <c:pt idx="156">
                  <c:v>9.2867432251392246E-4</c:v>
                </c:pt>
                <c:pt idx="157">
                  <c:v>9.5039830764210567E-4</c:v>
                </c:pt>
                <c:pt idx="158">
                  <c:v>9.7223937050979056E-4</c:v>
                </c:pt>
                <c:pt idx="159">
                  <c:v>9.9375969960801983E-4</c:v>
                </c:pt>
                <c:pt idx="160">
                  <c:v>1.014797308172123E-3</c:v>
                </c:pt>
                <c:pt idx="161">
                  <c:v>1.0348173796774966E-3</c:v>
                </c:pt>
                <c:pt idx="162">
                  <c:v>1.0539009610253045E-3</c:v>
                </c:pt>
                <c:pt idx="163">
                  <c:v>1.0693423810959714E-3</c:v>
                </c:pt>
                <c:pt idx="164">
                  <c:v>1.0834870412884327E-3</c:v>
                </c:pt>
                <c:pt idx="165">
                  <c:v>1.0995980710640678E-3</c:v>
                </c:pt>
                <c:pt idx="166">
                  <c:v>1.1158978546289985E-3</c:v>
                </c:pt>
                <c:pt idx="167">
                  <c:v>1.1303796168407334E-3</c:v>
                </c:pt>
                <c:pt idx="168">
                  <c:v>1.1434621501374591E-3</c:v>
                </c:pt>
                <c:pt idx="169">
                  <c:v>1.1573091798210058E-3</c:v>
                </c:pt>
                <c:pt idx="170">
                  <c:v>1.1732806033152771E-3</c:v>
                </c:pt>
                <c:pt idx="171">
                  <c:v>1.1903603822008241E-3</c:v>
                </c:pt>
                <c:pt idx="172">
                  <c:v>1.207466610219726E-3</c:v>
                </c:pt>
                <c:pt idx="173">
                  <c:v>1.2249669624239299E-3</c:v>
                </c:pt>
                <c:pt idx="174">
                  <c:v>1.2445765219877777E-3</c:v>
                </c:pt>
                <c:pt idx="175">
                  <c:v>1.2638773028129568E-3</c:v>
                </c:pt>
                <c:pt idx="176">
                  <c:v>1.2777482930243374E-3</c:v>
                </c:pt>
                <c:pt idx="177">
                  <c:v>1.2884477239097367E-3</c:v>
                </c:pt>
                <c:pt idx="178">
                  <c:v>1.3011685582818163E-3</c:v>
                </c:pt>
                <c:pt idx="179">
                  <c:v>1.3165892675793024E-3</c:v>
                </c:pt>
                <c:pt idx="180">
                  <c:v>1.3313837202185929E-3</c:v>
                </c:pt>
                <c:pt idx="181">
                  <c:v>1.344742742701729E-3</c:v>
                </c:pt>
                <c:pt idx="182">
                  <c:v>1.358247877520255E-3</c:v>
                </c:pt>
                <c:pt idx="183">
                  <c:v>1.3732365599134473E-3</c:v>
                </c:pt>
                <c:pt idx="184">
                  <c:v>1.3879543340052196E-3</c:v>
                </c:pt>
                <c:pt idx="185">
                  <c:v>1.4008261719140494E-3</c:v>
                </c:pt>
                <c:pt idx="186">
                  <c:v>1.4129253182423266E-3</c:v>
                </c:pt>
                <c:pt idx="187">
                  <c:v>1.4263424743903338E-3</c:v>
                </c:pt>
                <c:pt idx="188">
                  <c:v>1.4399484179572779E-3</c:v>
                </c:pt>
                <c:pt idx="189">
                  <c:v>1.4498192234635781E-3</c:v>
                </c:pt>
                <c:pt idx="190">
                  <c:v>1.456144062478972E-3</c:v>
                </c:pt>
                <c:pt idx="191">
                  <c:v>1.463111770229176E-3</c:v>
                </c:pt>
                <c:pt idx="192">
                  <c:v>1.4717736785759892E-3</c:v>
                </c:pt>
                <c:pt idx="193">
                  <c:v>1.4794593186968899E-3</c:v>
                </c:pt>
                <c:pt idx="194">
                  <c:v>1.4869093617307628E-3</c:v>
                </c:pt>
                <c:pt idx="195">
                  <c:v>1.49263484786366E-3</c:v>
                </c:pt>
                <c:pt idx="196">
                  <c:v>1.4944612434911319E-3</c:v>
                </c:pt>
                <c:pt idx="197">
                  <c:v>1.4950918912592455E-3</c:v>
                </c:pt>
                <c:pt idx="198">
                  <c:v>1.4980163248552547E-3</c:v>
                </c:pt>
                <c:pt idx="199">
                  <c:v>1.5018842414133125E-3</c:v>
                </c:pt>
                <c:pt idx="200">
                  <c:v>1.5032561299160555E-3</c:v>
                </c:pt>
                <c:pt idx="201">
                  <c:v>1.5043071796891163E-3</c:v>
                </c:pt>
                <c:pt idx="202">
                  <c:v>1.5085520525374174E-3</c:v>
                </c:pt>
                <c:pt idx="203">
                  <c:v>1.515234424731971E-3</c:v>
                </c:pt>
                <c:pt idx="204">
                  <c:v>1.5209394774966945E-3</c:v>
                </c:pt>
                <c:pt idx="205">
                  <c:v>1.5243672338644692E-3</c:v>
                </c:pt>
                <c:pt idx="206">
                  <c:v>1.5262668363096011E-3</c:v>
                </c:pt>
                <c:pt idx="207">
                  <c:v>1.5270227587835844E-3</c:v>
                </c:pt>
                <c:pt idx="208">
                  <c:v>1.5262309287006049E-3</c:v>
                </c:pt>
                <c:pt idx="209">
                  <c:v>1.5232945446408725E-3</c:v>
                </c:pt>
                <c:pt idx="210">
                  <c:v>1.5192260684637421E-3</c:v>
                </c:pt>
                <c:pt idx="211">
                  <c:v>1.5159939561201089E-3</c:v>
                </c:pt>
                <c:pt idx="212">
                  <c:v>1.5120340483237656E-3</c:v>
                </c:pt>
                <c:pt idx="213">
                  <c:v>1.5079976857415589E-3</c:v>
                </c:pt>
                <c:pt idx="214">
                  <c:v>1.5032577907810065E-3</c:v>
                </c:pt>
                <c:pt idx="215">
                  <c:v>1.4941324895160486E-3</c:v>
                </c:pt>
                <c:pt idx="216">
                  <c:v>1.482013085100208E-3</c:v>
                </c:pt>
                <c:pt idx="217">
                  <c:v>1.4716560206560997E-3</c:v>
                </c:pt>
                <c:pt idx="218">
                  <c:v>1.4632386954319689E-3</c:v>
                </c:pt>
                <c:pt idx="219">
                  <c:v>1.4532917838733846E-3</c:v>
                </c:pt>
                <c:pt idx="220">
                  <c:v>1.4412043509640681E-3</c:v>
                </c:pt>
                <c:pt idx="221">
                  <c:v>1.4284064959591196E-3</c:v>
                </c:pt>
                <c:pt idx="222">
                  <c:v>1.4149471882442433E-3</c:v>
                </c:pt>
                <c:pt idx="223">
                  <c:v>1.4007817331132325E-3</c:v>
                </c:pt>
                <c:pt idx="224">
                  <c:v>1.3860121673940375E-3</c:v>
                </c:pt>
                <c:pt idx="225">
                  <c:v>1.3702000495006937E-3</c:v>
                </c:pt>
                <c:pt idx="226">
                  <c:v>1.3535493840901238E-3</c:v>
                </c:pt>
                <c:pt idx="227">
                  <c:v>1.3358326490408967E-3</c:v>
                </c:pt>
                <c:pt idx="228">
                  <c:v>1.3167437981276818E-3</c:v>
                </c:pt>
                <c:pt idx="229">
                  <c:v>1.2968204584988038E-3</c:v>
                </c:pt>
                <c:pt idx="230">
                  <c:v>1.2751753447208533E-3</c:v>
                </c:pt>
                <c:pt idx="231">
                  <c:v>1.2526173635397549E-3</c:v>
                </c:pt>
                <c:pt idx="232">
                  <c:v>1.2304422299752871E-3</c:v>
                </c:pt>
                <c:pt idx="233">
                  <c:v>1.2082365250855702E-3</c:v>
                </c:pt>
                <c:pt idx="234">
                  <c:v>1.1863323367467793E-3</c:v>
                </c:pt>
                <c:pt idx="235">
                  <c:v>1.1645575128648555E-3</c:v>
                </c:pt>
                <c:pt idx="236">
                  <c:v>1.1409681721166122E-3</c:v>
                </c:pt>
                <c:pt idx="237">
                  <c:v>1.1155087840042908E-3</c:v>
                </c:pt>
                <c:pt idx="238">
                  <c:v>1.0909263859443369E-3</c:v>
                </c:pt>
                <c:pt idx="239">
                  <c:v>1.0680994024522708E-3</c:v>
                </c:pt>
                <c:pt idx="240">
                  <c:v>1.0454485510208642E-3</c:v>
                </c:pt>
                <c:pt idx="241">
                  <c:v>1.0228990410394083E-3</c:v>
                </c:pt>
                <c:pt idx="242">
                  <c:v>1.0002482367422526E-3</c:v>
                </c:pt>
                <c:pt idx="243">
                  <c:v>9.7688066958200081E-4</c:v>
                </c:pt>
                <c:pt idx="244">
                  <c:v>9.5268922882137043E-4</c:v>
                </c:pt>
                <c:pt idx="245">
                  <c:v>9.2575147877373132E-4</c:v>
                </c:pt>
                <c:pt idx="246">
                  <c:v>8.9784671544270551E-4</c:v>
                </c:pt>
                <c:pt idx="247">
                  <c:v>8.7091853028924723E-4</c:v>
                </c:pt>
                <c:pt idx="248">
                  <c:v>8.4358613401776738E-4</c:v>
                </c:pt>
                <c:pt idx="249">
                  <c:v>8.1603925482225939E-4</c:v>
                </c:pt>
                <c:pt idx="250">
                  <c:v>7.8869392703077629E-4</c:v>
                </c:pt>
                <c:pt idx="251">
                  <c:v>7.6175563661269401E-4</c:v>
                </c:pt>
                <c:pt idx="252">
                  <c:v>7.3534831954178348E-4</c:v>
                </c:pt>
                <c:pt idx="253">
                  <c:v>7.0875204765840196E-4</c:v>
                </c:pt>
                <c:pt idx="254">
                  <c:v>6.8259991458733554E-4</c:v>
                </c:pt>
                <c:pt idx="255">
                  <c:v>6.5834026853574842E-4</c:v>
                </c:pt>
                <c:pt idx="256">
                  <c:v>6.3517620282107861E-4</c:v>
                </c:pt>
                <c:pt idx="257">
                  <c:v>6.1166102317128737E-4</c:v>
                </c:pt>
                <c:pt idx="258">
                  <c:v>5.8835784396510209E-4</c:v>
                </c:pt>
                <c:pt idx="259">
                  <c:v>5.6663809701600597E-4</c:v>
                </c:pt>
                <c:pt idx="260">
                  <c:v>5.4621492258905284E-4</c:v>
                </c:pt>
                <c:pt idx="261">
                  <c:v>5.2576894038046699E-4</c:v>
                </c:pt>
                <c:pt idx="262">
                  <c:v>5.052925880812977E-4</c:v>
                </c:pt>
                <c:pt idx="263">
                  <c:v>4.8558038740004628E-4</c:v>
                </c:pt>
                <c:pt idx="264">
                  <c:v>4.6646901812667774E-4</c:v>
                </c:pt>
                <c:pt idx="265">
                  <c:v>4.4721122934332351E-4</c:v>
                </c:pt>
                <c:pt idx="266">
                  <c:v>4.2768954506338861E-4</c:v>
                </c:pt>
                <c:pt idx="267">
                  <c:v>4.0859149361010351E-4</c:v>
                </c:pt>
                <c:pt idx="268">
                  <c:v>3.9018950544956305E-4</c:v>
                </c:pt>
                <c:pt idx="269">
                  <c:v>3.7190872617778246E-4</c:v>
                </c:pt>
                <c:pt idx="270">
                  <c:v>3.5366988790863462E-4</c:v>
                </c:pt>
                <c:pt idx="271">
                  <c:v>3.3615611827988686E-4</c:v>
                </c:pt>
                <c:pt idx="272">
                  <c:v>3.1971908303589873E-4</c:v>
                </c:pt>
                <c:pt idx="273">
                  <c:v>3.0364755100629017E-4</c:v>
                </c:pt>
                <c:pt idx="274">
                  <c:v>2.8761900118027389E-4</c:v>
                </c:pt>
                <c:pt idx="275">
                  <c:v>2.7244323220712569E-4</c:v>
                </c:pt>
                <c:pt idx="276">
                  <c:v>2.5842533215351368E-4</c:v>
                </c:pt>
                <c:pt idx="277">
                  <c:v>2.4498710845250154E-4</c:v>
                </c:pt>
                <c:pt idx="278">
                  <c:v>2.3202422640568153E-4</c:v>
                </c:pt>
                <c:pt idx="279">
                  <c:v>2.1955832012073029E-4</c:v>
                </c:pt>
                <c:pt idx="280">
                  <c:v>2.0729203192067843E-4</c:v>
                </c:pt>
                <c:pt idx="281">
                  <c:v>1.9573803052664167E-4</c:v>
                </c:pt>
                <c:pt idx="282">
                  <c:v>1.8538747479072436E-4</c:v>
                </c:pt>
                <c:pt idx="283">
                  <c:v>1.7544299124777567E-4</c:v>
                </c:pt>
                <c:pt idx="284">
                  <c:v>1.6565269644143267E-4</c:v>
                </c:pt>
                <c:pt idx="285">
                  <c:v>1.5630360798719094E-4</c:v>
                </c:pt>
                <c:pt idx="286">
                  <c:v>1.4721919587459598E-4</c:v>
                </c:pt>
                <c:pt idx="287">
                  <c:v>1.38648452350585E-4</c:v>
                </c:pt>
                <c:pt idx="288">
                  <c:v>1.3085314932214103E-4</c:v>
                </c:pt>
                <c:pt idx="289">
                  <c:v>1.2340683162627504E-4</c:v>
                </c:pt>
                <c:pt idx="290">
                  <c:v>1.1613271643253304E-4</c:v>
                </c:pt>
                <c:pt idx="291">
                  <c:v>1.092294460339134E-4</c:v>
                </c:pt>
                <c:pt idx="292">
                  <c:v>1.0279519882839383E-4</c:v>
                </c:pt>
                <c:pt idx="293">
                  <c:v>9.6658157526593774E-5</c:v>
                </c:pt>
                <c:pt idx="294">
                  <c:v>9.0624601486871627E-5</c:v>
                </c:pt>
                <c:pt idx="295">
                  <c:v>8.4938686916693901E-5</c:v>
                </c:pt>
                <c:pt idx="296">
                  <c:v>7.9698294884910512E-5</c:v>
                </c:pt>
                <c:pt idx="297">
                  <c:v>7.4740238098035529E-5</c:v>
                </c:pt>
                <c:pt idx="298">
                  <c:v>7.0048485755966583E-5</c:v>
                </c:pt>
                <c:pt idx="299">
                  <c:v>6.5614275857405467E-5</c:v>
                </c:pt>
                <c:pt idx="300">
                  <c:v>6.1406119626960059E-5</c:v>
                </c:pt>
                <c:pt idx="301">
                  <c:v>5.7443307668312755E-5</c:v>
                </c:pt>
                <c:pt idx="302">
                  <c:v>5.3746430414989874E-5</c:v>
                </c:pt>
                <c:pt idx="303">
                  <c:v>5.0231558505754144E-5</c:v>
                </c:pt>
                <c:pt idx="304">
                  <c:v>4.6828585764526239E-5</c:v>
                </c:pt>
                <c:pt idx="305">
                  <c:v>4.3648685295587576E-5</c:v>
                </c:pt>
                <c:pt idx="306">
                  <c:v>4.0768173222032977E-5</c:v>
                </c:pt>
                <c:pt idx="307">
                  <c:v>3.8015988501405426E-5</c:v>
                </c:pt>
                <c:pt idx="308">
                  <c:v>3.5339729387008733E-5</c:v>
                </c:pt>
                <c:pt idx="309">
                  <c:v>3.2872293270525404E-5</c:v>
                </c:pt>
                <c:pt idx="310">
                  <c:v>3.0629911304521782E-5</c:v>
                </c:pt>
                <c:pt idx="311">
                  <c:v>2.857388349423366E-5</c:v>
                </c:pt>
                <c:pt idx="312">
                  <c:v>2.6691037669683805E-5</c:v>
                </c:pt>
                <c:pt idx="313">
                  <c:v>2.4933786518246297E-5</c:v>
                </c:pt>
                <c:pt idx="314">
                  <c:v>2.3276478289658613E-5</c:v>
                </c:pt>
                <c:pt idx="315">
                  <c:v>2.1724258571474356E-5</c:v>
                </c:pt>
                <c:pt idx="316">
                  <c:v>2.0263530000391487E-5</c:v>
                </c:pt>
                <c:pt idx="317">
                  <c:v>1.8909486253680212E-5</c:v>
                </c:pt>
                <c:pt idx="318">
                  <c:v>1.7658080924050168E-5</c:v>
                </c:pt>
                <c:pt idx="319">
                  <c:v>1.6479789192331466E-5</c:v>
                </c:pt>
                <c:pt idx="320">
                  <c:v>1.5371773192770052E-5</c:v>
                </c:pt>
                <c:pt idx="321">
                  <c:v>1.4356835174947357E-5</c:v>
                </c:pt>
                <c:pt idx="322">
                  <c:v>1.3423167411914542E-5</c:v>
                </c:pt>
                <c:pt idx="323">
                  <c:v>1.2520567759441126E-5</c:v>
                </c:pt>
                <c:pt idx="324">
                  <c:v>1.1658190826784156E-5</c:v>
                </c:pt>
                <c:pt idx="325">
                  <c:v>1.0853169142955941E-5</c:v>
                </c:pt>
                <c:pt idx="326">
                  <c:v>1.0098825107853744E-5</c:v>
                </c:pt>
                <c:pt idx="327">
                  <c:v>9.4020487493486884E-6</c:v>
                </c:pt>
                <c:pt idx="328">
                  <c:v>8.7528655155735235E-6</c:v>
                </c:pt>
                <c:pt idx="329">
                  <c:v>8.1398645122016004E-6</c:v>
                </c:pt>
                <c:pt idx="330">
                  <c:v>7.5671180838079504E-6</c:v>
                </c:pt>
                <c:pt idx="331">
                  <c:v>7.0315374749767625E-6</c:v>
                </c:pt>
                <c:pt idx="332">
                  <c:v>6.5342404487898983E-6</c:v>
                </c:pt>
                <c:pt idx="333">
                  <c:v>6.0897089651587091E-6</c:v>
                </c:pt>
                <c:pt idx="334">
                  <c:v>5.6769074214556999E-6</c:v>
                </c:pt>
                <c:pt idx="335">
                  <c:v>5.2708474980850427E-6</c:v>
                </c:pt>
                <c:pt idx="336">
                  <c:v>4.8992087590778031E-6</c:v>
                </c:pt>
                <c:pt idx="337">
                  <c:v>4.573502723027987E-6</c:v>
                </c:pt>
                <c:pt idx="338">
                  <c:v>4.2684809710499762E-6</c:v>
                </c:pt>
                <c:pt idx="339">
                  <c:v>3.9770625262962712E-6</c:v>
                </c:pt>
                <c:pt idx="340">
                  <c:v>3.7055323447812756E-6</c:v>
                </c:pt>
                <c:pt idx="341">
                  <c:v>3.4519688323307034E-6</c:v>
                </c:pt>
                <c:pt idx="342">
                  <c:v>3.2152204109345787E-6</c:v>
                </c:pt>
                <c:pt idx="343">
                  <c:v>2.9943768892971832E-6</c:v>
                </c:pt>
                <c:pt idx="344">
                  <c:v>2.7883792359710805E-6</c:v>
                </c:pt>
                <c:pt idx="345">
                  <c:v>2.5965924187732357E-6</c:v>
                </c:pt>
                <c:pt idx="346">
                  <c:v>2.4213824520254755E-6</c:v>
                </c:pt>
                <c:pt idx="347">
                  <c:v>2.2602999981108563E-6</c:v>
                </c:pt>
                <c:pt idx="348">
                  <c:v>2.1115140072185842E-6</c:v>
                </c:pt>
                <c:pt idx="349">
                  <c:v>1.9733188206129527E-6</c:v>
                </c:pt>
                <c:pt idx="350">
                  <c:v>1.8421110075943659E-6</c:v>
                </c:pt>
                <c:pt idx="351">
                  <c:v>1.719058423974305E-6</c:v>
                </c:pt>
                <c:pt idx="352">
                  <c:v>1.6039897746869174E-6</c:v>
                </c:pt>
                <c:pt idx="353">
                  <c:v>1.4965113186670039E-6</c:v>
                </c:pt>
                <c:pt idx="354">
                  <c:v>1.3962452151806227E-6</c:v>
                </c:pt>
                <c:pt idx="355">
                  <c:v>1.3022806012697555E-6</c:v>
                </c:pt>
                <c:pt idx="356">
                  <c:v>1.2138103087007917E-6</c:v>
                </c:pt>
                <c:pt idx="357">
                  <c:v>1.1316166105050637E-6</c:v>
                </c:pt>
                <c:pt idx="358">
                  <c:v>1.0558649565077991E-6</c:v>
                </c:pt>
                <c:pt idx="359">
                  <c:v>9.8540241349382856E-7</c:v>
                </c:pt>
                <c:pt idx="360">
                  <c:v>9.2000865210865E-7</c:v>
                </c:pt>
                <c:pt idx="361">
                  <c:v>8.5986939875835979E-7</c:v>
                </c:pt>
                <c:pt idx="362">
                  <c:v>8.0439696793929039E-7</c:v>
                </c:pt>
                <c:pt idx="363">
                  <c:v>7.528022514266015E-7</c:v>
                </c:pt>
                <c:pt idx="364">
                  <c:v>7.0461926166875907E-7</c:v>
                </c:pt>
                <c:pt idx="365">
                  <c:v>6.5982743613168145E-7</c:v>
                </c:pt>
                <c:pt idx="366">
                  <c:v>6.1775066663512808E-7</c:v>
                </c:pt>
                <c:pt idx="367">
                  <c:v>5.7621399671315297E-7</c:v>
                </c:pt>
                <c:pt idx="368">
                  <c:v>5.3769778098247272E-7</c:v>
                </c:pt>
                <c:pt idx="369">
                  <c:v>5.0327547593311478E-7</c:v>
                </c:pt>
                <c:pt idx="370">
                  <c:v>4.7093475274830435E-7</c:v>
                </c:pt>
                <c:pt idx="371">
                  <c:v>4.4026058655681384E-7</c:v>
                </c:pt>
                <c:pt idx="372">
                  <c:v>4.1205800031091376E-7</c:v>
                </c:pt>
                <c:pt idx="373">
                  <c:v>3.8615890069919112E-7</c:v>
                </c:pt>
                <c:pt idx="374">
                  <c:v>3.6184323178517835E-7</c:v>
                </c:pt>
                <c:pt idx="375">
                  <c:v>3.3905985348337467E-7</c:v>
                </c:pt>
                <c:pt idx="376">
                  <c:v>3.171560000353054E-7</c:v>
                </c:pt>
                <c:pt idx="377">
                  <c:v>2.9655940354096189E-7</c:v>
                </c:pt>
                <c:pt idx="378">
                  <c:v>2.7804374788810717E-7</c:v>
                </c:pt>
                <c:pt idx="379">
                  <c:v>2.6067368357031595E-7</c:v>
                </c:pt>
                <c:pt idx="380">
                  <c:v>2.4405509359090899E-7</c:v>
                </c:pt>
                <c:pt idx="381">
                  <c:v>2.2852749974601599E-7</c:v>
                </c:pt>
                <c:pt idx="382">
                  <c:v>2.1414303091622566E-7</c:v>
                </c:pt>
                <c:pt idx="383">
                  <c:v>2.0049190480274254E-7</c:v>
                </c:pt>
                <c:pt idx="384">
                  <c:v>1.8756104966909167E-7</c:v>
                </c:pt>
                <c:pt idx="385">
                  <c:v>1.7571950427434597E-7</c:v>
                </c:pt>
                <c:pt idx="386">
                  <c:v>1.6478799067108242E-7</c:v>
                </c:pt>
                <c:pt idx="387">
                  <c:v>1.5467920985075997E-7</c:v>
                </c:pt>
                <c:pt idx="388">
                  <c:v>1.4523448630237205E-7</c:v>
                </c:pt>
                <c:pt idx="389">
                  <c:v>1.3644614687072049E-7</c:v>
                </c:pt>
                <c:pt idx="390">
                  <c:v>1.2811090354478647E-7</c:v>
                </c:pt>
                <c:pt idx="391">
                  <c:v>1.2009575464049243E-7</c:v>
                </c:pt>
                <c:pt idx="392">
                  <c:v>1.1254381756206742E-7</c:v>
                </c:pt>
                <c:pt idx="393">
                  <c:v>1.0545182508746561E-7</c:v>
                </c:pt>
                <c:pt idx="394">
                  <c:v>9.8903941392253938E-8</c:v>
                </c:pt>
                <c:pt idx="395">
                  <c:v>9.2850066885659769E-8</c:v>
                </c:pt>
                <c:pt idx="396">
                  <c:v>8.6984665151835841E-8</c:v>
                </c:pt>
                <c:pt idx="397">
                  <c:v>8.1516042587955394E-8</c:v>
                </c:pt>
                <c:pt idx="398">
                  <c:v>7.6650729431247739E-8</c:v>
                </c:pt>
                <c:pt idx="399">
                  <c:v>7.2094506917148925E-8</c:v>
                </c:pt>
                <c:pt idx="400">
                  <c:v>6.7815922819654048E-8</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4.8259300073385477E-8</c:v>
                </c:pt>
                <c:pt idx="1">
                  <c:v>5.7895998808576398E-8</c:v>
                </c:pt>
                <c:pt idx="2">
                  <c:v>6.8888268653847662E-8</c:v>
                </c:pt>
                <c:pt idx="3">
                  <c:v>8.1301716733955516E-8</c:v>
                </c:pt>
                <c:pt idx="4">
                  <c:v>9.4979211248957784E-8</c:v>
                </c:pt>
                <c:pt idx="5">
                  <c:v>1.1103290412638182E-7</c:v>
                </c:pt>
                <c:pt idx="6">
                  <c:v>1.280895076784017E-7</c:v>
                </c:pt>
                <c:pt idx="7">
                  <c:v>1.479842017535704E-7</c:v>
                </c:pt>
                <c:pt idx="8">
                  <c:v>1.7454871104958377E-7</c:v>
                </c:pt>
                <c:pt idx="9">
                  <c:v>2.0925891588061745E-7</c:v>
                </c:pt>
                <c:pt idx="10">
                  <c:v>2.5039541974779062E-7</c:v>
                </c:pt>
                <c:pt idx="11">
                  <c:v>2.9797082184496029E-7</c:v>
                </c:pt>
                <c:pt idx="12">
                  <c:v>3.5449181174794131E-7</c:v>
                </c:pt>
                <c:pt idx="13">
                  <c:v>4.2929582076862664E-7</c:v>
                </c:pt>
                <c:pt idx="14">
                  <c:v>5.2463187169313735E-7</c:v>
                </c:pt>
                <c:pt idx="15">
                  <c:v>6.33679583461185E-7</c:v>
                </c:pt>
                <c:pt idx="16">
                  <c:v>7.3052800724352842E-7</c:v>
                </c:pt>
                <c:pt idx="17">
                  <c:v>8.4103565305119406E-7</c:v>
                </c:pt>
                <c:pt idx="18">
                  <c:v>1.0046643533014737E-6</c:v>
                </c:pt>
                <c:pt idx="19">
                  <c:v>1.2163774334558406E-6</c:v>
                </c:pt>
                <c:pt idx="20">
                  <c:v>1.4619548198471188E-6</c:v>
                </c:pt>
                <c:pt idx="21">
                  <c:v>1.7442763989720251E-6</c:v>
                </c:pt>
                <c:pt idx="22">
                  <c:v>2.0767619394530032E-6</c:v>
                </c:pt>
                <c:pt idx="23">
                  <c:v>2.4370662836817791E-6</c:v>
                </c:pt>
                <c:pt idx="24">
                  <c:v>2.8464229368083508E-6</c:v>
                </c:pt>
                <c:pt idx="25">
                  <c:v>3.3122677354544814E-6</c:v>
                </c:pt>
                <c:pt idx="26">
                  <c:v>3.8331168071411609E-6</c:v>
                </c:pt>
                <c:pt idx="27">
                  <c:v>4.424260531591585E-6</c:v>
                </c:pt>
                <c:pt idx="28">
                  <c:v>5.093723502301298E-6</c:v>
                </c:pt>
                <c:pt idx="29">
                  <c:v>5.8446063009681861E-6</c:v>
                </c:pt>
                <c:pt idx="30">
                  <c:v>6.8463695875783542E-6</c:v>
                </c:pt>
                <c:pt idx="31">
                  <c:v>8.1622700362472598E-6</c:v>
                </c:pt>
                <c:pt idx="32">
                  <c:v>9.6176487034138224E-6</c:v>
                </c:pt>
                <c:pt idx="33">
                  <c:v>1.0621524546642562E-5</c:v>
                </c:pt>
                <c:pt idx="34">
                  <c:v>1.1693342344749826E-5</c:v>
                </c:pt>
                <c:pt idx="35">
                  <c:v>1.3040552960077267E-5</c:v>
                </c:pt>
                <c:pt idx="36">
                  <c:v>1.4627291085027341E-5</c:v>
                </c:pt>
                <c:pt idx="37">
                  <c:v>1.6448377283270728E-5</c:v>
                </c:pt>
                <c:pt idx="38">
                  <c:v>1.8760321175048237E-5</c:v>
                </c:pt>
                <c:pt idx="39">
                  <c:v>2.1306807778861313E-5</c:v>
                </c:pt>
                <c:pt idx="40">
                  <c:v>2.3680348705265472E-5</c:v>
                </c:pt>
                <c:pt idx="41">
                  <c:v>2.61918862293848E-5</c:v>
                </c:pt>
                <c:pt idx="42">
                  <c:v>2.8903809742613535E-5</c:v>
                </c:pt>
                <c:pt idx="43">
                  <c:v>3.1903965251245763E-5</c:v>
                </c:pt>
                <c:pt idx="44">
                  <c:v>3.5118995587069246E-5</c:v>
                </c:pt>
                <c:pt idx="45">
                  <c:v>3.8265951815799009E-5</c:v>
                </c:pt>
                <c:pt idx="46">
                  <c:v>4.156340090140125E-5</c:v>
                </c:pt>
                <c:pt idx="47">
                  <c:v>4.5071033416118325E-5</c:v>
                </c:pt>
                <c:pt idx="48">
                  <c:v>4.8740729035267354E-5</c:v>
                </c:pt>
                <c:pt idx="49">
                  <c:v>5.2752181836488845E-5</c:v>
                </c:pt>
                <c:pt idx="50">
                  <c:v>5.7800614137813374E-5</c:v>
                </c:pt>
                <c:pt idx="51">
                  <c:v>6.3134304837176073E-5</c:v>
                </c:pt>
                <c:pt idx="52">
                  <c:v>6.7758780020798953E-5</c:v>
                </c:pt>
                <c:pt idx="53">
                  <c:v>7.2310592901083268E-5</c:v>
                </c:pt>
                <c:pt idx="54">
                  <c:v>7.738760210329849E-5</c:v>
                </c:pt>
                <c:pt idx="55">
                  <c:v>8.3230564020216912E-5</c:v>
                </c:pt>
                <c:pt idx="56">
                  <c:v>8.9218729444166377E-5</c:v>
                </c:pt>
                <c:pt idx="57">
                  <c:v>9.3820523509932161E-5</c:v>
                </c:pt>
                <c:pt idx="58">
                  <c:v>9.8488563946308742E-5</c:v>
                </c:pt>
                <c:pt idx="59">
                  <c:v>1.0443734652975998E-4</c:v>
                </c:pt>
                <c:pt idx="60">
                  <c:v>1.1119386733882368E-4</c:v>
                </c:pt>
                <c:pt idx="61">
                  <c:v>1.179846191779127E-4</c:v>
                </c:pt>
                <c:pt idx="62">
                  <c:v>1.244288564330939E-4</c:v>
                </c:pt>
                <c:pt idx="63">
                  <c:v>1.3097711650366937E-4</c:v>
                </c:pt>
                <c:pt idx="64">
                  <c:v>1.3742872484277896E-4</c:v>
                </c:pt>
                <c:pt idx="65">
                  <c:v>1.4389651024698962E-4</c:v>
                </c:pt>
                <c:pt idx="66">
                  <c:v>1.5122802143779891E-4</c:v>
                </c:pt>
                <c:pt idx="67">
                  <c:v>1.5909863695553827E-4</c:v>
                </c:pt>
                <c:pt idx="68">
                  <c:v>1.6722864056978307E-4</c:v>
                </c:pt>
                <c:pt idx="69">
                  <c:v>1.7302244133949601E-4</c:v>
                </c:pt>
                <c:pt idx="70">
                  <c:v>1.7888097198501076E-4</c:v>
                </c:pt>
                <c:pt idx="71">
                  <c:v>1.8711922143090418E-4</c:v>
                </c:pt>
                <c:pt idx="72">
                  <c:v>1.9629642922881714E-4</c:v>
                </c:pt>
                <c:pt idx="73">
                  <c:v>2.044237306958962E-4</c:v>
                </c:pt>
                <c:pt idx="74">
                  <c:v>2.1174112874692072E-4</c:v>
                </c:pt>
                <c:pt idx="75">
                  <c:v>2.1879012557086191E-4</c:v>
                </c:pt>
                <c:pt idx="76">
                  <c:v>2.2744760351604867E-4</c:v>
                </c:pt>
                <c:pt idx="77">
                  <c:v>2.3626230642331296E-4</c:v>
                </c:pt>
                <c:pt idx="78">
                  <c:v>2.4569686877863221E-4</c:v>
                </c:pt>
                <c:pt idx="79">
                  <c:v>2.5553550025039258E-4</c:v>
                </c:pt>
                <c:pt idx="80">
                  <c:v>2.6389572776035815E-4</c:v>
                </c:pt>
                <c:pt idx="81">
                  <c:v>2.7034229057396969E-4</c:v>
                </c:pt>
                <c:pt idx="82">
                  <c:v>2.7637091279638466E-4</c:v>
                </c:pt>
                <c:pt idx="83">
                  <c:v>2.8529846098446048E-4</c:v>
                </c:pt>
                <c:pt idx="84">
                  <c:v>2.9445064367400757E-4</c:v>
                </c:pt>
                <c:pt idx="85">
                  <c:v>3.0399674514805086E-4</c:v>
                </c:pt>
                <c:pt idx="86">
                  <c:v>3.1466398725992195E-4</c:v>
                </c:pt>
                <c:pt idx="87">
                  <c:v>3.2520654593271541E-4</c:v>
                </c:pt>
                <c:pt idx="88">
                  <c:v>3.3510988936020022E-4</c:v>
                </c:pt>
                <c:pt idx="89">
                  <c:v>3.4514969606130213E-4</c:v>
                </c:pt>
                <c:pt idx="90">
                  <c:v>3.5603391456897064E-4</c:v>
                </c:pt>
                <c:pt idx="91">
                  <c:v>3.6668650050708989E-4</c:v>
                </c:pt>
                <c:pt idx="92">
                  <c:v>3.7865785402595533E-4</c:v>
                </c:pt>
                <c:pt idx="93">
                  <c:v>3.9068909477042322E-4</c:v>
                </c:pt>
                <c:pt idx="94">
                  <c:v>4.0278809277054798E-4</c:v>
                </c:pt>
                <c:pt idx="95">
                  <c:v>4.1319416000960412E-4</c:v>
                </c:pt>
                <c:pt idx="96">
                  <c:v>4.2316188593054049E-4</c:v>
                </c:pt>
                <c:pt idx="97">
                  <c:v>4.3584722693678263E-4</c:v>
                </c:pt>
                <c:pt idx="98">
                  <c:v>4.4879337217078118E-4</c:v>
                </c:pt>
                <c:pt idx="99">
                  <c:v>4.6141105041916006E-4</c:v>
                </c:pt>
                <c:pt idx="100">
                  <c:v>4.738642635493945E-4</c:v>
                </c:pt>
                <c:pt idx="101">
                  <c:v>4.8721560552898681E-4</c:v>
                </c:pt>
                <c:pt idx="102">
                  <c:v>5.0232722737052074E-4</c:v>
                </c:pt>
                <c:pt idx="103">
                  <c:v>5.1699611769783762E-4</c:v>
                </c:pt>
                <c:pt idx="104">
                  <c:v>5.3187313312758663E-4</c:v>
                </c:pt>
                <c:pt idx="105">
                  <c:v>5.462594820632243E-4</c:v>
                </c:pt>
                <c:pt idx="106">
                  <c:v>5.5859910405903516E-4</c:v>
                </c:pt>
                <c:pt idx="107">
                  <c:v>5.6992034314180481E-4</c:v>
                </c:pt>
                <c:pt idx="108">
                  <c:v>5.8201061506648916E-4</c:v>
                </c:pt>
                <c:pt idx="109">
                  <c:v>5.9476673492039238E-4</c:v>
                </c:pt>
                <c:pt idx="110">
                  <c:v>6.0764091401819197E-4</c:v>
                </c:pt>
                <c:pt idx="111">
                  <c:v>6.2175510719248946E-4</c:v>
                </c:pt>
                <c:pt idx="112">
                  <c:v>6.352757337890222E-4</c:v>
                </c:pt>
                <c:pt idx="113">
                  <c:v>6.4993577983517715E-4</c:v>
                </c:pt>
                <c:pt idx="114">
                  <c:v>6.6510244558428528E-4</c:v>
                </c:pt>
                <c:pt idx="115">
                  <c:v>6.7933368134423446E-4</c:v>
                </c:pt>
                <c:pt idx="116">
                  <c:v>6.9320483509690233E-4</c:v>
                </c:pt>
                <c:pt idx="117">
                  <c:v>7.0660847898977727E-4</c:v>
                </c:pt>
                <c:pt idx="118">
                  <c:v>7.2063451228931248E-4</c:v>
                </c:pt>
                <c:pt idx="119">
                  <c:v>7.3471567041502757E-4</c:v>
                </c:pt>
                <c:pt idx="120">
                  <c:v>7.4734930087050659E-4</c:v>
                </c:pt>
                <c:pt idx="121">
                  <c:v>7.5837064135372888E-4</c:v>
                </c:pt>
                <c:pt idx="122">
                  <c:v>7.682919780961408E-4</c:v>
                </c:pt>
                <c:pt idx="123">
                  <c:v>7.7729734404882581E-4</c:v>
                </c:pt>
                <c:pt idx="124">
                  <c:v>7.8626882992672068E-4</c:v>
                </c:pt>
                <c:pt idx="125">
                  <c:v>7.957538689075458E-4</c:v>
                </c:pt>
                <c:pt idx="126">
                  <c:v>8.0608020672167302E-4</c:v>
                </c:pt>
                <c:pt idx="127">
                  <c:v>8.1599167851770498E-4</c:v>
                </c:pt>
                <c:pt idx="128">
                  <c:v>8.2594411048825896E-4</c:v>
                </c:pt>
                <c:pt idx="129">
                  <c:v>8.3428517809745794E-4</c:v>
                </c:pt>
                <c:pt idx="130">
                  <c:v>8.4347178046757321E-4</c:v>
                </c:pt>
                <c:pt idx="131">
                  <c:v>8.5042894970025536E-4</c:v>
                </c:pt>
                <c:pt idx="132">
                  <c:v>8.5563603859967153E-4</c:v>
                </c:pt>
                <c:pt idx="133">
                  <c:v>8.6075364109345514E-4</c:v>
                </c:pt>
                <c:pt idx="134">
                  <c:v>8.6472826238331055E-4</c:v>
                </c:pt>
                <c:pt idx="135">
                  <c:v>8.6773549272695712E-4</c:v>
                </c:pt>
                <c:pt idx="136">
                  <c:v>8.7114558464102898E-4</c:v>
                </c:pt>
                <c:pt idx="137">
                  <c:v>8.7465264553870199E-4</c:v>
                </c:pt>
                <c:pt idx="138">
                  <c:v>8.7625861373097943E-4</c:v>
                </c:pt>
                <c:pt idx="139">
                  <c:v>8.7626321295753253E-4</c:v>
                </c:pt>
                <c:pt idx="140">
                  <c:v>8.7675631224113911E-4</c:v>
                </c:pt>
                <c:pt idx="141">
                  <c:v>8.7741702823892738E-4</c:v>
                </c:pt>
                <c:pt idx="142">
                  <c:v>8.7760304586629386E-4</c:v>
                </c:pt>
                <c:pt idx="143">
                  <c:v>8.7379242666652359E-4</c:v>
                </c:pt>
                <c:pt idx="144">
                  <c:v>8.6884751850159925E-4</c:v>
                </c:pt>
                <c:pt idx="145">
                  <c:v>8.6679415556827988E-4</c:v>
                </c:pt>
                <c:pt idx="146">
                  <c:v>8.6409668954969519E-4</c:v>
                </c:pt>
                <c:pt idx="147">
                  <c:v>8.5943494741911144E-4</c:v>
                </c:pt>
                <c:pt idx="148">
                  <c:v>8.5234543174425961E-4</c:v>
                </c:pt>
                <c:pt idx="149">
                  <c:v>8.4553496594013333E-4</c:v>
                </c:pt>
                <c:pt idx="150">
                  <c:v>8.3840554437003957E-4</c:v>
                </c:pt>
                <c:pt idx="151">
                  <c:v>8.3095697202793231E-4</c:v>
                </c:pt>
                <c:pt idx="152">
                  <c:v>8.2218319100633031E-4</c:v>
                </c:pt>
                <c:pt idx="153">
                  <c:v>8.1208893075843244E-4</c:v>
                </c:pt>
                <c:pt idx="154">
                  <c:v>8.0327489445574946E-4</c:v>
                </c:pt>
                <c:pt idx="155">
                  <c:v>7.9438777752167998E-4</c:v>
                </c:pt>
                <c:pt idx="156">
                  <c:v>7.8513944382766962E-4</c:v>
                </c:pt>
                <c:pt idx="157">
                  <c:v>7.7442287809694496E-4</c:v>
                </c:pt>
                <c:pt idx="158">
                  <c:v>7.6320412893956223E-4</c:v>
                </c:pt>
                <c:pt idx="159">
                  <c:v>7.5255849610236997E-4</c:v>
                </c:pt>
                <c:pt idx="160">
                  <c:v>7.4041948869351456E-4</c:v>
                </c:pt>
                <c:pt idx="161">
                  <c:v>7.277754645937483E-4</c:v>
                </c:pt>
                <c:pt idx="162">
                  <c:v>7.1478210585771535E-4</c:v>
                </c:pt>
                <c:pt idx="163">
                  <c:v>6.9970831975304235E-4</c:v>
                </c:pt>
                <c:pt idx="164">
                  <c:v>6.8307622384350625E-4</c:v>
                </c:pt>
                <c:pt idx="165">
                  <c:v>6.6925659042165874E-4</c:v>
                </c:pt>
                <c:pt idx="166">
                  <c:v>6.5701419975491783E-4</c:v>
                </c:pt>
                <c:pt idx="167">
                  <c:v>6.4253615712771836E-4</c:v>
                </c:pt>
                <c:pt idx="168">
                  <c:v>6.2704391164007743E-4</c:v>
                </c:pt>
                <c:pt idx="169">
                  <c:v>6.1148402287291323E-4</c:v>
                </c:pt>
                <c:pt idx="170">
                  <c:v>5.9749268172815421E-4</c:v>
                </c:pt>
                <c:pt idx="171">
                  <c:v>5.8308524754093665E-4</c:v>
                </c:pt>
                <c:pt idx="172">
                  <c:v>5.666244619961005E-4</c:v>
                </c:pt>
                <c:pt idx="173">
                  <c:v>5.5233335804367306E-4</c:v>
                </c:pt>
                <c:pt idx="174">
                  <c:v>5.3737468449903782E-4</c:v>
                </c:pt>
                <c:pt idx="175">
                  <c:v>5.2341310960284321E-4</c:v>
                </c:pt>
                <c:pt idx="176">
                  <c:v>5.065082342910472E-4</c:v>
                </c:pt>
                <c:pt idx="177">
                  <c:v>4.8939817232411997E-4</c:v>
                </c:pt>
                <c:pt idx="178">
                  <c:v>4.7346866083424177E-4</c:v>
                </c:pt>
                <c:pt idx="179">
                  <c:v>4.5887160508082406E-4</c:v>
                </c:pt>
                <c:pt idx="180">
                  <c:v>4.4413857368021597E-4</c:v>
                </c:pt>
                <c:pt idx="181">
                  <c:v>4.2883804351378146E-4</c:v>
                </c:pt>
                <c:pt idx="182">
                  <c:v>4.1382572427274772E-4</c:v>
                </c:pt>
                <c:pt idx="183">
                  <c:v>3.9940854579357729E-4</c:v>
                </c:pt>
                <c:pt idx="184">
                  <c:v>3.8523137523790166E-4</c:v>
                </c:pt>
                <c:pt idx="185">
                  <c:v>3.7079820815495376E-4</c:v>
                </c:pt>
                <c:pt idx="186">
                  <c:v>3.5648233810048373E-4</c:v>
                </c:pt>
                <c:pt idx="187">
                  <c:v>3.4295895860178571E-4</c:v>
                </c:pt>
                <c:pt idx="188">
                  <c:v>3.29921215620987E-4</c:v>
                </c:pt>
                <c:pt idx="189">
                  <c:v>3.1636162721670536E-4</c:v>
                </c:pt>
                <c:pt idx="190">
                  <c:v>3.0243371958048288E-4</c:v>
                </c:pt>
                <c:pt idx="191">
                  <c:v>2.8921883152490134E-4</c:v>
                </c:pt>
                <c:pt idx="192">
                  <c:v>2.7692138326008959E-4</c:v>
                </c:pt>
                <c:pt idx="193">
                  <c:v>2.6504411938038246E-4</c:v>
                </c:pt>
                <c:pt idx="194">
                  <c:v>2.53463412061636E-4</c:v>
                </c:pt>
                <c:pt idx="195">
                  <c:v>2.4225561707961986E-4</c:v>
                </c:pt>
                <c:pt idx="196">
                  <c:v>2.309596593289161E-4</c:v>
                </c:pt>
                <c:pt idx="197">
                  <c:v>2.200983909851214E-4</c:v>
                </c:pt>
                <c:pt idx="198">
                  <c:v>2.0991272176339732E-4</c:v>
                </c:pt>
                <c:pt idx="199">
                  <c:v>2.0023189515183819E-4</c:v>
                </c:pt>
                <c:pt idx="200">
                  <c:v>1.9021386946875934E-4</c:v>
                </c:pt>
                <c:pt idx="201">
                  <c:v>1.8029653068425149E-4</c:v>
                </c:pt>
                <c:pt idx="202">
                  <c:v>1.7113844483216127E-4</c:v>
                </c:pt>
                <c:pt idx="203">
                  <c:v>1.6238894262009476E-4</c:v>
                </c:pt>
                <c:pt idx="204">
                  <c:v>1.5406782083501175E-4</c:v>
                </c:pt>
                <c:pt idx="205">
                  <c:v>1.4582186097017899E-4</c:v>
                </c:pt>
                <c:pt idx="206">
                  <c:v>1.37961019128866E-4</c:v>
                </c:pt>
                <c:pt idx="207">
                  <c:v>1.3035922991132495E-4</c:v>
                </c:pt>
                <c:pt idx="208">
                  <c:v>1.2329976152972266E-4</c:v>
                </c:pt>
                <c:pt idx="209">
                  <c:v>1.1640419038906276E-4</c:v>
                </c:pt>
                <c:pt idx="210">
                  <c:v>1.0974972508266316E-4</c:v>
                </c:pt>
                <c:pt idx="211">
                  <c:v>1.0346641449855001E-4</c:v>
                </c:pt>
                <c:pt idx="212">
                  <c:v>9.7606753997786909E-5</c:v>
                </c:pt>
                <c:pt idx="213">
                  <c:v>9.2047339924140263E-5</c:v>
                </c:pt>
                <c:pt idx="214">
                  <c:v>8.6750271983950371E-5</c:v>
                </c:pt>
                <c:pt idx="215">
                  <c:v>8.1519783805704562E-5</c:v>
                </c:pt>
                <c:pt idx="216">
                  <c:v>7.6465137879296217E-5</c:v>
                </c:pt>
                <c:pt idx="217">
                  <c:v>7.1838221246662022E-5</c:v>
                </c:pt>
                <c:pt idx="218">
                  <c:v>6.7556808672586985E-5</c:v>
                </c:pt>
                <c:pt idx="219">
                  <c:v>6.3450219243398322E-5</c:v>
                </c:pt>
                <c:pt idx="220">
                  <c:v>5.9483976969418613E-5</c:v>
                </c:pt>
                <c:pt idx="221">
                  <c:v>5.5727951148694572E-5</c:v>
                </c:pt>
                <c:pt idx="222">
                  <c:v>5.2194381582943224E-5</c:v>
                </c:pt>
                <c:pt idx="223">
                  <c:v>4.8855280084737967E-5</c:v>
                </c:pt>
                <c:pt idx="224">
                  <c:v>4.572240695462225E-5</c:v>
                </c:pt>
                <c:pt idx="225">
                  <c:v>4.2770191100685913E-5</c:v>
                </c:pt>
                <c:pt idx="226">
                  <c:v>3.9973734725018684E-5</c:v>
                </c:pt>
                <c:pt idx="227">
                  <c:v>3.7363327542765833E-5</c:v>
                </c:pt>
                <c:pt idx="228">
                  <c:v>3.4893688971430396E-5</c:v>
                </c:pt>
                <c:pt idx="229">
                  <c:v>3.2580331452760044E-5</c:v>
                </c:pt>
                <c:pt idx="230">
                  <c:v>3.0364449209934352E-5</c:v>
                </c:pt>
                <c:pt idx="231">
                  <c:v>2.8287632747814236E-5</c:v>
                </c:pt>
                <c:pt idx="232">
                  <c:v>2.6361983928050347E-5</c:v>
                </c:pt>
                <c:pt idx="233">
                  <c:v>2.4578241499356209E-5</c:v>
                </c:pt>
                <c:pt idx="234">
                  <c:v>2.2904840549500818E-5</c:v>
                </c:pt>
                <c:pt idx="235">
                  <c:v>2.1357654370465013E-5</c:v>
                </c:pt>
                <c:pt idx="236">
                  <c:v>1.9883032468611244E-5</c:v>
                </c:pt>
                <c:pt idx="237">
                  <c:v>1.848297110705376E-5</c:v>
                </c:pt>
                <c:pt idx="238">
                  <c:v>1.7183773073341858E-5</c:v>
                </c:pt>
                <c:pt idx="239">
                  <c:v>1.5995130179205155E-5</c:v>
                </c:pt>
                <c:pt idx="240">
                  <c:v>1.4890270965880247E-5</c:v>
                </c:pt>
                <c:pt idx="241">
                  <c:v>1.3869321163294049E-5</c:v>
                </c:pt>
                <c:pt idx="242">
                  <c:v>1.2894755575037428E-5</c:v>
                </c:pt>
                <c:pt idx="243">
                  <c:v>1.198510358232129E-5</c:v>
                </c:pt>
                <c:pt idx="244">
                  <c:v>1.1144841553435935E-5</c:v>
                </c:pt>
                <c:pt idx="245">
                  <c:v>1.0336388316777185E-5</c:v>
                </c:pt>
                <c:pt idx="246">
                  <c:v>9.5838356675170843E-6</c:v>
                </c:pt>
                <c:pt idx="247">
                  <c:v>8.9047753327845064E-6</c:v>
                </c:pt>
                <c:pt idx="248">
                  <c:v>8.2660202895064947E-6</c:v>
                </c:pt>
                <c:pt idx="249">
                  <c:v>7.6755557548716884E-6</c:v>
                </c:pt>
                <c:pt idx="250">
                  <c:v>7.1249248218904098E-6</c:v>
                </c:pt>
                <c:pt idx="251">
                  <c:v>6.614714888404549E-6</c:v>
                </c:pt>
                <c:pt idx="252">
                  <c:v>6.1396223853818677E-6</c:v>
                </c:pt>
                <c:pt idx="253">
                  <c:v>5.6919944674151311E-6</c:v>
                </c:pt>
                <c:pt idx="254">
                  <c:v>5.2755935157524501E-6</c:v>
                </c:pt>
                <c:pt idx="255">
                  <c:v>4.8994742210784554E-6</c:v>
                </c:pt>
                <c:pt idx="256">
                  <c:v>4.5505766866344391E-6</c:v>
                </c:pt>
                <c:pt idx="257">
                  <c:v>4.2209982778445176E-6</c:v>
                </c:pt>
                <c:pt idx="258">
                  <c:v>3.9133576565793369E-6</c:v>
                </c:pt>
                <c:pt idx="259">
                  <c:v>3.6303860940241093E-6</c:v>
                </c:pt>
                <c:pt idx="260">
                  <c:v>3.3744521167228414E-6</c:v>
                </c:pt>
                <c:pt idx="261">
                  <c:v>3.1311279172536761E-6</c:v>
                </c:pt>
                <c:pt idx="262">
                  <c:v>2.9022287848816424E-6</c:v>
                </c:pt>
                <c:pt idx="263">
                  <c:v>2.6916264956862283E-6</c:v>
                </c:pt>
                <c:pt idx="264">
                  <c:v>2.4993513824575272E-6</c:v>
                </c:pt>
                <c:pt idx="265">
                  <c:v>2.3199674056162707E-6</c:v>
                </c:pt>
                <c:pt idx="266">
                  <c:v>2.1512555777599645E-6</c:v>
                </c:pt>
                <c:pt idx="267">
                  <c:v>1.9963450247081489E-6</c:v>
                </c:pt>
                <c:pt idx="268">
                  <c:v>1.8559362455846467E-6</c:v>
                </c:pt>
                <c:pt idx="269">
                  <c:v>1.7244936341946394E-6</c:v>
                </c:pt>
                <c:pt idx="270">
                  <c:v>1.6014722465814474E-6</c:v>
                </c:pt>
                <c:pt idx="271">
                  <c:v>1.4874795366028783E-6</c:v>
                </c:pt>
                <c:pt idx="272">
                  <c:v>1.3839514733686108E-6</c:v>
                </c:pt>
                <c:pt idx="273">
                  <c:v>1.2877925618110944E-6</c:v>
                </c:pt>
                <c:pt idx="274">
                  <c:v>1.1953698548336798E-6</c:v>
                </c:pt>
                <c:pt idx="275">
                  <c:v>1.1102065340566298E-6</c:v>
                </c:pt>
                <c:pt idx="276">
                  <c:v>1.0335651412072133E-6</c:v>
                </c:pt>
                <c:pt idx="277">
                  <c:v>9.6202326337277821E-7</c:v>
                </c:pt>
                <c:pt idx="278">
                  <c:v>8.9536937408683126E-7</c:v>
                </c:pt>
                <c:pt idx="279">
                  <c:v>8.331499269021144E-7</c:v>
                </c:pt>
                <c:pt idx="280">
                  <c:v>7.7393457627378251E-7</c:v>
                </c:pt>
                <c:pt idx="281">
                  <c:v>7.1981303105696966E-7</c:v>
                </c:pt>
                <c:pt idx="282">
                  <c:v>6.7166840886489986E-7</c:v>
                </c:pt>
                <c:pt idx="283">
                  <c:v>6.2666021520174659E-7</c:v>
                </c:pt>
                <c:pt idx="284">
                  <c:v>5.840327518771951E-7</c:v>
                </c:pt>
                <c:pt idx="285">
                  <c:v>5.4418599889113239E-7</c:v>
                </c:pt>
                <c:pt idx="286">
                  <c:v>5.0636585371917517E-7</c:v>
                </c:pt>
                <c:pt idx="287">
                  <c:v>4.7154650814346334E-7</c:v>
                </c:pt>
                <c:pt idx="288">
                  <c:v>4.4044558520077828E-7</c:v>
                </c:pt>
                <c:pt idx="289">
                  <c:v>4.111874660751316E-7</c:v>
                </c:pt>
                <c:pt idx="290">
                  <c:v>3.8353971669095022E-7</c:v>
                </c:pt>
                <c:pt idx="291">
                  <c:v>3.5774034860844226E-7</c:v>
                </c:pt>
                <c:pt idx="292">
                  <c:v>3.3392469023725841E-7</c:v>
                </c:pt>
                <c:pt idx="293">
                  <c:v>3.11866615702616E-7</c:v>
                </c:pt>
                <c:pt idx="294">
                  <c:v>2.9075891182600965E-7</c:v>
                </c:pt>
                <c:pt idx="295">
                  <c:v>2.7092921959997496E-7</c:v>
                </c:pt>
                <c:pt idx="296">
                  <c:v>2.530113018918057E-7</c:v>
                </c:pt>
                <c:pt idx="297">
                  <c:v>2.3653154176873186E-7</c:v>
                </c:pt>
                <c:pt idx="298">
                  <c:v>2.2095710791003012E-7</c:v>
                </c:pt>
                <c:pt idx="299">
                  <c:v>2.0657241519014492E-7</c:v>
                </c:pt>
                <c:pt idx="300">
                  <c:v>1.927889747572932E-7</c:v>
                </c:pt>
                <c:pt idx="301">
                  <c:v>1.8025632971991961E-7</c:v>
                </c:pt>
                <c:pt idx="302">
                  <c:v>1.6857019135716855E-7</c:v>
                </c:pt>
                <c:pt idx="303">
                  <c:v>1.5780462000546723E-7</c:v>
                </c:pt>
                <c:pt idx="304">
                  <c:v>1.4725281802372476E-7</c:v>
                </c:pt>
                <c:pt idx="305">
                  <c:v>1.3758732175922448E-7</c:v>
                </c:pt>
                <c:pt idx="306">
                  <c:v>1.29083183458692E-7</c:v>
                </c:pt>
                <c:pt idx="307">
                  <c:v>1.2118598690247905E-7</c:v>
                </c:pt>
                <c:pt idx="308">
                  <c:v>1.1315045370118881E-7</c:v>
                </c:pt>
                <c:pt idx="309">
                  <c:v>1.0592152326049899E-7</c:v>
                </c:pt>
                <c:pt idx="310">
                  <c:v>9.9168348229864886E-8</c:v>
                </c:pt>
                <c:pt idx="311">
                  <c:v>9.2875761902577527E-8</c:v>
                </c:pt>
                <c:pt idx="312">
                  <c:v>8.707588294348811E-8</c:v>
                </c:pt>
                <c:pt idx="313">
                  <c:v>8.160403699251683E-8</c:v>
                </c:pt>
                <c:pt idx="314">
                  <c:v>7.6411615263768855E-8</c:v>
                </c:pt>
                <c:pt idx="315">
                  <c:v>7.1541452449667534E-8</c:v>
                </c:pt>
                <c:pt idx="316">
                  <c:v>6.6991805806091401E-8</c:v>
                </c:pt>
                <c:pt idx="317">
                  <c:v>6.2777289389047457E-8</c:v>
                </c:pt>
                <c:pt idx="318">
                  <c:v>5.887355818489329E-8</c:v>
                </c:pt>
                <c:pt idx="319">
                  <c:v>5.5228341445696014E-8</c:v>
                </c:pt>
                <c:pt idx="320">
                  <c:v>5.1762001417178901E-8</c:v>
                </c:pt>
                <c:pt idx="321">
                  <c:v>4.8598628751197487E-8</c:v>
                </c:pt>
                <c:pt idx="322">
                  <c:v>4.5694789367731726E-8</c:v>
                </c:pt>
                <c:pt idx="323">
                  <c:v>4.2844346357864287E-8</c:v>
                </c:pt>
                <c:pt idx="324">
                  <c:v>4.015667302656941E-8</c:v>
                </c:pt>
                <c:pt idx="325">
                  <c:v>3.7679373611462231E-8</c:v>
                </c:pt>
                <c:pt idx="326">
                  <c:v>3.534471565560028E-8</c:v>
                </c:pt>
                <c:pt idx="327">
                  <c:v>3.3183841647153772E-8</c:v>
                </c:pt>
                <c:pt idx="328">
                  <c:v>3.1197846836702338E-8</c:v>
                </c:pt>
                <c:pt idx="329">
                  <c:v>2.9292503544847634E-8</c:v>
                </c:pt>
                <c:pt idx="330">
                  <c:v>2.7519311210496551E-8</c:v>
                </c:pt>
                <c:pt idx="331">
                  <c:v>2.5844247745035777E-8</c:v>
                </c:pt>
                <c:pt idx="332">
                  <c:v>2.4279827461264564E-8</c:v>
                </c:pt>
                <c:pt idx="333">
                  <c:v>2.285874231065067E-8</c:v>
                </c:pt>
                <c:pt idx="334">
                  <c:v>2.1542266507321613E-8</c:v>
                </c:pt>
                <c:pt idx="335">
                  <c:v>2.0212653384712669E-8</c:v>
                </c:pt>
                <c:pt idx="336">
                  <c:v>1.8952807593803335E-8</c:v>
                </c:pt>
                <c:pt idx="337">
                  <c:v>1.7881864740641441E-8</c:v>
                </c:pt>
                <c:pt idx="338">
                  <c:v>1.6852487159537452E-8</c:v>
                </c:pt>
                <c:pt idx="339">
                  <c:v>1.584635610252581E-8</c:v>
                </c:pt>
                <c:pt idx="340">
                  <c:v>1.4896925658582422E-8</c:v>
                </c:pt>
                <c:pt idx="341">
                  <c:v>1.4035062035048274E-8</c:v>
                </c:pt>
                <c:pt idx="342">
                  <c:v>1.3197817858325689E-8</c:v>
                </c:pt>
                <c:pt idx="343">
                  <c:v>1.2419439692141284E-8</c:v>
                </c:pt>
                <c:pt idx="344">
                  <c:v>1.1686528512865272E-8</c:v>
                </c:pt>
                <c:pt idx="345">
                  <c:v>1.0993894428193239E-8</c:v>
                </c:pt>
                <c:pt idx="346">
                  <c:v>1.0355840904704258E-8</c:v>
                </c:pt>
                <c:pt idx="347">
                  <c:v>9.7581541452100642E-9</c:v>
                </c:pt>
                <c:pt idx="348">
                  <c:v>9.2047801393932555E-9</c:v>
                </c:pt>
                <c:pt idx="349">
                  <c:v>8.6867929862658658E-9</c:v>
                </c:pt>
                <c:pt idx="350">
                  <c:v>8.1862025831582137E-9</c:v>
                </c:pt>
                <c:pt idx="351">
                  <c:v>7.7150422324026946E-9</c:v>
                </c:pt>
                <c:pt idx="352">
                  <c:v>7.2727322050596378E-9</c:v>
                </c:pt>
                <c:pt idx="353">
                  <c:v>6.8541464132008464E-9</c:v>
                </c:pt>
                <c:pt idx="354">
                  <c:v>6.4636468716554676E-9</c:v>
                </c:pt>
                <c:pt idx="355">
                  <c:v>6.0931886916066828E-9</c:v>
                </c:pt>
                <c:pt idx="356">
                  <c:v>5.7442824208471913E-9</c:v>
                </c:pt>
                <c:pt idx="357">
                  <c:v>5.41827134496132E-9</c:v>
                </c:pt>
                <c:pt idx="358">
                  <c:v>5.1135689539544852E-9</c:v>
                </c:pt>
                <c:pt idx="359">
                  <c:v>4.8289346264710688E-9</c:v>
                </c:pt>
                <c:pt idx="360">
                  <c:v>4.5545800305788425E-9</c:v>
                </c:pt>
                <c:pt idx="361">
                  <c:v>4.3029410592647024E-9</c:v>
                </c:pt>
                <c:pt idx="362">
                  <c:v>4.0641718070641375E-9</c:v>
                </c:pt>
                <c:pt idx="363">
                  <c:v>3.8372048562812752E-9</c:v>
                </c:pt>
                <c:pt idx="364">
                  <c:v>3.6255412611377519E-9</c:v>
                </c:pt>
                <c:pt idx="365">
                  <c:v>3.4312853116430148E-9</c:v>
                </c:pt>
                <c:pt idx="366">
                  <c:v>3.2426087122512197E-9</c:v>
                </c:pt>
                <c:pt idx="367">
                  <c:v>3.0586540195872237E-9</c:v>
                </c:pt>
                <c:pt idx="368">
                  <c:v>2.8861297177475932E-9</c:v>
                </c:pt>
                <c:pt idx="369">
                  <c:v>2.7314723553397877E-9</c:v>
                </c:pt>
                <c:pt idx="370">
                  <c:v>2.5845265961548167E-9</c:v>
                </c:pt>
                <c:pt idx="371">
                  <c:v>2.4402308422783792E-9</c:v>
                </c:pt>
                <c:pt idx="372">
                  <c:v>2.307404474870724E-9</c:v>
                </c:pt>
                <c:pt idx="373">
                  <c:v>2.1861482926917652E-9</c:v>
                </c:pt>
                <c:pt idx="374">
                  <c:v>2.0699192117235911E-9</c:v>
                </c:pt>
                <c:pt idx="375">
                  <c:v>1.959252373307204E-9</c:v>
                </c:pt>
                <c:pt idx="376">
                  <c:v>1.8510895761687331E-9</c:v>
                </c:pt>
                <c:pt idx="377">
                  <c:v>1.7486324300539521E-9</c:v>
                </c:pt>
                <c:pt idx="378">
                  <c:v>1.6572102499134965E-9</c:v>
                </c:pt>
                <c:pt idx="379">
                  <c:v>1.568521799681787E-9</c:v>
                </c:pt>
                <c:pt idx="380">
                  <c:v>1.4842502475739535E-9</c:v>
                </c:pt>
                <c:pt idx="381">
                  <c:v>1.4034349016358037E-9</c:v>
                </c:pt>
                <c:pt idx="382">
                  <c:v>1.3302160975606681E-9</c:v>
                </c:pt>
                <c:pt idx="383">
                  <c:v>1.2588257089282182E-9</c:v>
                </c:pt>
                <c:pt idx="384">
                  <c:v>1.1901242598084564E-9</c:v>
                </c:pt>
                <c:pt idx="385">
                  <c:v>1.1267370255819466E-9</c:v>
                </c:pt>
                <c:pt idx="386">
                  <c:v>1.0675552940185965E-9</c:v>
                </c:pt>
                <c:pt idx="387">
                  <c:v>1.0118809784153019E-9</c:v>
                </c:pt>
                <c:pt idx="388">
                  <c:v>9.5957630098849755E-10</c:v>
                </c:pt>
                <c:pt idx="389">
                  <c:v>9.1072109245049954E-10</c:v>
                </c:pt>
                <c:pt idx="390">
                  <c:v>8.6402466943065665E-10</c:v>
                </c:pt>
                <c:pt idx="391">
                  <c:v>8.1887709931277925E-10</c:v>
                </c:pt>
                <c:pt idx="392">
                  <c:v>7.7628328477159794E-10</c:v>
                </c:pt>
                <c:pt idx="393">
                  <c:v>7.3552360740878995E-10</c:v>
                </c:pt>
                <c:pt idx="394">
                  <c:v>6.9761531160037178E-10</c:v>
                </c:pt>
                <c:pt idx="395">
                  <c:v>6.6230689141211462E-10</c:v>
                </c:pt>
                <c:pt idx="396">
                  <c:v>6.2684147031838566E-10</c:v>
                </c:pt>
                <c:pt idx="397">
                  <c:v>5.9301509042046069E-10</c:v>
                </c:pt>
                <c:pt idx="398">
                  <c:v>5.6305042197478157E-10</c:v>
                </c:pt>
                <c:pt idx="399">
                  <c:v>5.3439471715851175E-10</c:v>
                </c:pt>
                <c:pt idx="400">
                  <c:v>5.0743479818330112E-10</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7.5229202464991465E-8</c:v>
                </c:pt>
                <c:pt idx="1">
                  <c:v>9.1029051841027405E-8</c:v>
                </c:pt>
                <c:pt idx="2">
                  <c:v>1.0796587190166461E-7</c:v>
                </c:pt>
                <c:pt idx="3">
                  <c:v>1.2593102796078339E-7</c:v>
                </c:pt>
                <c:pt idx="4">
                  <c:v>1.4499084716390538E-7</c:v>
                </c:pt>
                <c:pt idx="5">
                  <c:v>1.6707445764952061E-7</c:v>
                </c:pt>
                <c:pt idx="6">
                  <c:v>1.9001492565711923E-7</c:v>
                </c:pt>
                <c:pt idx="7">
                  <c:v>2.1692365552161875E-7</c:v>
                </c:pt>
                <c:pt idx="8">
                  <c:v>2.5267390961570353E-7</c:v>
                </c:pt>
                <c:pt idx="9">
                  <c:v>2.9848635027824277E-7</c:v>
                </c:pt>
                <c:pt idx="10">
                  <c:v>3.5075988898866375E-7</c:v>
                </c:pt>
                <c:pt idx="11">
                  <c:v>4.1028722043957074E-7</c:v>
                </c:pt>
                <c:pt idx="12">
                  <c:v>4.8135380486133011E-7</c:v>
                </c:pt>
                <c:pt idx="13">
                  <c:v>5.7510841040441484E-7</c:v>
                </c:pt>
                <c:pt idx="14">
                  <c:v>6.9258498491497134E-7</c:v>
                </c:pt>
                <c:pt idx="15">
                  <c:v>8.2257345223090056E-7</c:v>
                </c:pt>
                <c:pt idx="16">
                  <c:v>9.3314357480980881E-7</c:v>
                </c:pt>
                <c:pt idx="17">
                  <c:v>1.0636000995384706E-6</c:v>
                </c:pt>
                <c:pt idx="18">
                  <c:v>1.2604277166188836E-6</c:v>
                </c:pt>
                <c:pt idx="19">
                  <c:v>1.5113565068345983E-6</c:v>
                </c:pt>
                <c:pt idx="20">
                  <c:v>1.7983617970685597E-6</c:v>
                </c:pt>
                <c:pt idx="21">
                  <c:v>2.1317176809754656E-6</c:v>
                </c:pt>
                <c:pt idx="22">
                  <c:v>2.5372767295525048E-6</c:v>
                </c:pt>
                <c:pt idx="23">
                  <c:v>2.9866738859167655E-6</c:v>
                </c:pt>
                <c:pt idx="24">
                  <c:v>3.4999398422073829E-6</c:v>
                </c:pt>
                <c:pt idx="25">
                  <c:v>4.0797409161446688E-6</c:v>
                </c:pt>
                <c:pt idx="26">
                  <c:v>4.7745070749584032E-6</c:v>
                </c:pt>
                <c:pt idx="27">
                  <c:v>5.6285424086814466E-6</c:v>
                </c:pt>
                <c:pt idx="28">
                  <c:v>6.6150862383109804E-6</c:v>
                </c:pt>
                <c:pt idx="29">
                  <c:v>7.7012574084508857E-6</c:v>
                </c:pt>
                <c:pt idx="30">
                  <c:v>9.0698676324534715E-6</c:v>
                </c:pt>
                <c:pt idx="31">
                  <c:v>1.0793163929289144E-5</c:v>
                </c:pt>
                <c:pt idx="32">
                  <c:v>1.2658578340381141E-5</c:v>
                </c:pt>
                <c:pt idx="33">
                  <c:v>1.3937434450620125E-5</c:v>
                </c:pt>
                <c:pt idx="34">
                  <c:v>1.5336537250219305E-5</c:v>
                </c:pt>
                <c:pt idx="35">
                  <c:v>1.715925184415359E-5</c:v>
                </c:pt>
                <c:pt idx="36">
                  <c:v>1.9528024821354756E-5</c:v>
                </c:pt>
                <c:pt idx="37">
                  <c:v>2.2517292140668825E-5</c:v>
                </c:pt>
                <c:pt idx="38">
                  <c:v>2.6296026423282958E-5</c:v>
                </c:pt>
                <c:pt idx="39">
                  <c:v>3.0270593849172778E-5</c:v>
                </c:pt>
                <c:pt idx="40">
                  <c:v>3.3642029143525024E-5</c:v>
                </c:pt>
                <c:pt idx="41">
                  <c:v>3.6709970123363793E-5</c:v>
                </c:pt>
                <c:pt idx="42">
                  <c:v>3.9774783373590899E-5</c:v>
                </c:pt>
                <c:pt idx="43">
                  <c:v>4.3002670183142705E-5</c:v>
                </c:pt>
                <c:pt idx="44">
                  <c:v>4.6417097645649941E-5</c:v>
                </c:pt>
                <c:pt idx="45">
                  <c:v>4.9856591371370003E-5</c:v>
                </c:pt>
                <c:pt idx="46">
                  <c:v>5.3730338050409757E-5</c:v>
                </c:pt>
                <c:pt idx="47">
                  <c:v>5.7985754487285658E-5</c:v>
                </c:pt>
                <c:pt idx="48">
                  <c:v>6.2507774523828553E-5</c:v>
                </c:pt>
                <c:pt idx="49">
                  <c:v>6.7434919238652393E-5</c:v>
                </c:pt>
                <c:pt idx="50">
                  <c:v>7.3441205746226185E-5</c:v>
                </c:pt>
                <c:pt idx="51">
                  <c:v>7.9557268579176935E-5</c:v>
                </c:pt>
                <c:pt idx="52">
                  <c:v>8.4577941128413767E-5</c:v>
                </c:pt>
                <c:pt idx="53">
                  <c:v>8.944475424303941E-5</c:v>
                </c:pt>
                <c:pt idx="54">
                  <c:v>9.5029246973802033E-5</c:v>
                </c:pt>
                <c:pt idx="55">
                  <c:v>1.0167731062643481E-4</c:v>
                </c:pt>
                <c:pt idx="56">
                  <c:v>1.0881640868570238E-4</c:v>
                </c:pt>
                <c:pt idx="57">
                  <c:v>1.1454848747222177E-4</c:v>
                </c:pt>
                <c:pt idx="58">
                  <c:v>1.2050012141986428E-4</c:v>
                </c:pt>
                <c:pt idx="59">
                  <c:v>1.2792895062438037E-4</c:v>
                </c:pt>
                <c:pt idx="60">
                  <c:v>1.3609878574518801E-4</c:v>
                </c:pt>
                <c:pt idx="61">
                  <c:v>1.4401316037005761E-4</c:v>
                </c:pt>
                <c:pt idx="62">
                  <c:v>1.5129432137964309E-4</c:v>
                </c:pt>
                <c:pt idx="63">
                  <c:v>1.5865632902784939E-4</c:v>
                </c:pt>
                <c:pt idx="64">
                  <c:v>1.6594184258211578E-4</c:v>
                </c:pt>
                <c:pt idx="65">
                  <c:v>1.7351115148840897E-4</c:v>
                </c:pt>
                <c:pt idx="66">
                  <c:v>1.8233666839942612E-4</c:v>
                </c:pt>
                <c:pt idx="67">
                  <c:v>1.9241115107903738E-4</c:v>
                </c:pt>
                <c:pt idx="68">
                  <c:v>2.0243628343275915E-4</c:v>
                </c:pt>
                <c:pt idx="69">
                  <c:v>2.1008673849126912E-4</c:v>
                </c:pt>
                <c:pt idx="70">
                  <c:v>2.1769028000589058E-4</c:v>
                </c:pt>
                <c:pt idx="71">
                  <c:v>2.2802901266879565E-4</c:v>
                </c:pt>
                <c:pt idx="72">
                  <c:v>2.3942427100760776E-4</c:v>
                </c:pt>
                <c:pt idx="73">
                  <c:v>2.500148117452395E-4</c:v>
                </c:pt>
                <c:pt idx="74">
                  <c:v>2.5913824157021052E-4</c:v>
                </c:pt>
                <c:pt idx="75">
                  <c:v>2.6854206184443564E-4</c:v>
                </c:pt>
                <c:pt idx="76">
                  <c:v>2.8005267491475189E-4</c:v>
                </c:pt>
                <c:pt idx="77">
                  <c:v>2.9185769760133859E-4</c:v>
                </c:pt>
                <c:pt idx="78">
                  <c:v>3.0449311946474222E-4</c:v>
                </c:pt>
                <c:pt idx="79">
                  <c:v>3.1765723553478286E-4</c:v>
                </c:pt>
                <c:pt idx="80">
                  <c:v>3.2954339708111794E-4</c:v>
                </c:pt>
                <c:pt idx="81">
                  <c:v>3.3843954914460387E-4</c:v>
                </c:pt>
                <c:pt idx="82">
                  <c:v>3.473930671809046E-4</c:v>
                </c:pt>
                <c:pt idx="83">
                  <c:v>3.5939032841474875E-4</c:v>
                </c:pt>
                <c:pt idx="84">
                  <c:v>3.716536716214394E-4</c:v>
                </c:pt>
                <c:pt idx="85">
                  <c:v>3.8500501328737408E-4</c:v>
                </c:pt>
                <c:pt idx="86">
                  <c:v>3.9928067402731553E-4</c:v>
                </c:pt>
                <c:pt idx="87">
                  <c:v>4.1352595731831146E-4</c:v>
                </c:pt>
                <c:pt idx="88">
                  <c:v>4.2686636408887567E-4</c:v>
                </c:pt>
                <c:pt idx="89">
                  <c:v>4.4005910502929149E-4</c:v>
                </c:pt>
                <c:pt idx="90">
                  <c:v>4.5309581715747681E-4</c:v>
                </c:pt>
                <c:pt idx="91">
                  <c:v>4.6592403705262209E-4</c:v>
                </c:pt>
                <c:pt idx="92">
                  <c:v>4.7934617352209894E-4</c:v>
                </c:pt>
                <c:pt idx="93">
                  <c:v>4.9317179672568124E-4</c:v>
                </c:pt>
                <c:pt idx="94">
                  <c:v>5.0608371282762435E-4</c:v>
                </c:pt>
                <c:pt idx="95">
                  <c:v>5.1662442676056409E-4</c:v>
                </c:pt>
                <c:pt idx="96">
                  <c:v>5.2730231005931221E-4</c:v>
                </c:pt>
                <c:pt idx="97">
                  <c:v>5.4060601549840422E-4</c:v>
                </c:pt>
                <c:pt idx="98">
                  <c:v>5.5386296223419674E-4</c:v>
                </c:pt>
                <c:pt idx="99">
                  <c:v>5.6603556300530535E-4</c:v>
                </c:pt>
                <c:pt idx="100">
                  <c:v>5.7700592964011728E-4</c:v>
                </c:pt>
                <c:pt idx="101">
                  <c:v>5.8827562161446268E-4</c:v>
                </c:pt>
                <c:pt idx="102">
                  <c:v>6.012143693040372E-4</c:v>
                </c:pt>
                <c:pt idx="103">
                  <c:v>6.1378053825323752E-4</c:v>
                </c:pt>
                <c:pt idx="104">
                  <c:v>6.251567156728506E-4</c:v>
                </c:pt>
                <c:pt idx="105">
                  <c:v>6.3588262559453976E-4</c:v>
                </c:pt>
                <c:pt idx="106">
                  <c:v>6.4371288842611854E-4</c:v>
                </c:pt>
                <c:pt idx="107">
                  <c:v>6.5014462860304989E-4</c:v>
                </c:pt>
                <c:pt idx="108">
                  <c:v>6.5707154968470223E-4</c:v>
                </c:pt>
                <c:pt idx="109">
                  <c:v>6.6492858573855734E-4</c:v>
                </c:pt>
                <c:pt idx="110">
                  <c:v>6.7216915267499105E-4</c:v>
                </c:pt>
                <c:pt idx="111">
                  <c:v>6.7995859595233255E-4</c:v>
                </c:pt>
                <c:pt idx="112">
                  <c:v>6.8714740841200109E-4</c:v>
                </c:pt>
                <c:pt idx="113">
                  <c:v>6.9497800303212356E-4</c:v>
                </c:pt>
                <c:pt idx="114">
                  <c:v>7.0285708132640024E-4</c:v>
                </c:pt>
                <c:pt idx="115">
                  <c:v>7.1013061879290852E-4</c:v>
                </c:pt>
                <c:pt idx="116">
                  <c:v>7.1623343292072752E-4</c:v>
                </c:pt>
                <c:pt idx="117">
                  <c:v>7.2142966513622257E-4</c:v>
                </c:pt>
                <c:pt idx="118">
                  <c:v>7.2706598958095022E-4</c:v>
                </c:pt>
                <c:pt idx="119">
                  <c:v>7.3204404550283192E-4</c:v>
                </c:pt>
                <c:pt idx="120">
                  <c:v>7.3513599987216666E-4</c:v>
                </c:pt>
                <c:pt idx="121">
                  <c:v>7.3748391403466007E-4</c:v>
                </c:pt>
                <c:pt idx="122">
                  <c:v>7.3780553156328353E-4</c:v>
                </c:pt>
                <c:pt idx="123">
                  <c:v>7.3646029988291254E-4</c:v>
                </c:pt>
                <c:pt idx="124">
                  <c:v>7.3519369000558303E-4</c:v>
                </c:pt>
                <c:pt idx="125">
                  <c:v>7.3539378510978012E-4</c:v>
                </c:pt>
                <c:pt idx="126">
                  <c:v>7.3500972705543648E-4</c:v>
                </c:pt>
                <c:pt idx="127">
                  <c:v>7.3488373765640219E-4</c:v>
                </c:pt>
                <c:pt idx="128">
                  <c:v>7.3398597105882768E-4</c:v>
                </c:pt>
                <c:pt idx="129">
                  <c:v>7.3235943770678783E-4</c:v>
                </c:pt>
                <c:pt idx="130">
                  <c:v>7.300117128426312E-4</c:v>
                </c:pt>
                <c:pt idx="131">
                  <c:v>7.2620215586974496E-4</c:v>
                </c:pt>
                <c:pt idx="132">
                  <c:v>7.2053024382595654E-4</c:v>
                </c:pt>
                <c:pt idx="133">
                  <c:v>7.1394713164578362E-4</c:v>
                </c:pt>
                <c:pt idx="134">
                  <c:v>7.0657290095102118E-4</c:v>
                </c:pt>
                <c:pt idx="135">
                  <c:v>6.9884568631842735E-4</c:v>
                </c:pt>
                <c:pt idx="136">
                  <c:v>6.9180298712198619E-4</c:v>
                </c:pt>
                <c:pt idx="137">
                  <c:v>6.8425596408378247E-4</c:v>
                </c:pt>
                <c:pt idx="138">
                  <c:v>6.7543908062589865E-4</c:v>
                </c:pt>
                <c:pt idx="139">
                  <c:v>6.6570848747197098E-4</c:v>
                </c:pt>
                <c:pt idx="140">
                  <c:v>6.5604627296325527E-4</c:v>
                </c:pt>
                <c:pt idx="141">
                  <c:v>6.4681096492084944E-4</c:v>
                </c:pt>
                <c:pt idx="142">
                  <c:v>6.3674752753307214E-4</c:v>
                </c:pt>
                <c:pt idx="143">
                  <c:v>6.241468372973608E-4</c:v>
                </c:pt>
                <c:pt idx="144">
                  <c:v>6.1124494375321083E-4</c:v>
                </c:pt>
                <c:pt idx="145">
                  <c:v>6.0027662258492303E-4</c:v>
                </c:pt>
                <c:pt idx="146">
                  <c:v>5.8935879158203831E-4</c:v>
                </c:pt>
                <c:pt idx="147">
                  <c:v>5.7685495070874319E-4</c:v>
                </c:pt>
                <c:pt idx="148">
                  <c:v>5.632633462957109E-4</c:v>
                </c:pt>
                <c:pt idx="149">
                  <c:v>5.4981474167801081E-4</c:v>
                </c:pt>
                <c:pt idx="150">
                  <c:v>5.3685763852189992E-4</c:v>
                </c:pt>
                <c:pt idx="151">
                  <c:v>5.2367513848360818E-4</c:v>
                </c:pt>
                <c:pt idx="152">
                  <c:v>5.0959251052607075E-4</c:v>
                </c:pt>
                <c:pt idx="153">
                  <c:v>4.953668168835388E-4</c:v>
                </c:pt>
                <c:pt idx="154">
                  <c:v>4.8200998012547523E-4</c:v>
                </c:pt>
                <c:pt idx="155">
                  <c:v>4.6875706490420846E-4</c:v>
                </c:pt>
                <c:pt idx="156">
                  <c:v>4.5538306748823203E-4</c:v>
                </c:pt>
                <c:pt idx="157">
                  <c:v>4.4183259095904729E-4</c:v>
                </c:pt>
                <c:pt idx="158">
                  <c:v>4.281273457472739E-4</c:v>
                </c:pt>
                <c:pt idx="159">
                  <c:v>4.1432914718545231E-4</c:v>
                </c:pt>
                <c:pt idx="160">
                  <c:v>4.0063187247681528E-4</c:v>
                </c:pt>
                <c:pt idx="161">
                  <c:v>3.8692475754816154E-4</c:v>
                </c:pt>
                <c:pt idx="162">
                  <c:v>3.7322649351106588E-4</c:v>
                </c:pt>
                <c:pt idx="163">
                  <c:v>3.5871440629609854E-4</c:v>
                </c:pt>
                <c:pt idx="164">
                  <c:v>3.4435859361022235E-4</c:v>
                </c:pt>
                <c:pt idx="165">
                  <c:v>3.3122861412650663E-4</c:v>
                </c:pt>
                <c:pt idx="166">
                  <c:v>3.1860033284721273E-4</c:v>
                </c:pt>
                <c:pt idx="167">
                  <c:v>3.0571652547270017E-4</c:v>
                </c:pt>
                <c:pt idx="168">
                  <c:v>2.92681895231425E-4</c:v>
                </c:pt>
                <c:pt idx="169">
                  <c:v>2.8001785057080902E-4</c:v>
                </c:pt>
                <c:pt idx="170">
                  <c:v>2.6796739352964841E-4</c:v>
                </c:pt>
                <c:pt idx="171">
                  <c:v>2.561035801876684E-4</c:v>
                </c:pt>
                <c:pt idx="172">
                  <c:v>2.4419870089262746E-4</c:v>
                </c:pt>
                <c:pt idx="173">
                  <c:v>2.3252596575303714E-4</c:v>
                </c:pt>
                <c:pt idx="174">
                  <c:v>2.2156074222043064E-4</c:v>
                </c:pt>
                <c:pt idx="175">
                  <c:v>2.1100058430298101E-4</c:v>
                </c:pt>
                <c:pt idx="176">
                  <c:v>2.0003535988884078E-4</c:v>
                </c:pt>
                <c:pt idx="177">
                  <c:v>1.8902362194420192E-4</c:v>
                </c:pt>
                <c:pt idx="178">
                  <c:v>1.7875863017677898E-4</c:v>
                </c:pt>
                <c:pt idx="179">
                  <c:v>1.6926966100933019E-4</c:v>
                </c:pt>
                <c:pt idx="180">
                  <c:v>1.6010331077865353E-4</c:v>
                </c:pt>
                <c:pt idx="181">
                  <c:v>1.5107592731302552E-4</c:v>
                </c:pt>
                <c:pt idx="182">
                  <c:v>1.4232012392127668E-4</c:v>
                </c:pt>
                <c:pt idx="183">
                  <c:v>1.340405675326904E-4</c:v>
                </c:pt>
                <c:pt idx="184">
                  <c:v>1.2612199063767186E-4</c:v>
                </c:pt>
                <c:pt idx="185">
                  <c:v>1.1851168785742811E-4</c:v>
                </c:pt>
                <c:pt idx="186">
                  <c:v>1.1126069918615487E-4</c:v>
                </c:pt>
                <c:pt idx="187">
                  <c:v>1.0443621221675268E-4</c:v>
                </c:pt>
                <c:pt idx="188">
                  <c:v>9.7966583994923617E-5</c:v>
                </c:pt>
                <c:pt idx="189">
                  <c:v>9.1629462243319115E-5</c:v>
                </c:pt>
                <c:pt idx="190">
                  <c:v>8.5516630554960499E-5</c:v>
                </c:pt>
                <c:pt idx="191">
                  <c:v>7.9825569613665171E-5</c:v>
                </c:pt>
                <c:pt idx="192">
                  <c:v>7.452801720298688E-5</c:v>
                </c:pt>
                <c:pt idx="193">
                  <c:v>6.9509976951574327E-5</c:v>
                </c:pt>
                <c:pt idx="194">
                  <c:v>6.4844189614634776E-5</c:v>
                </c:pt>
                <c:pt idx="195">
                  <c:v>6.0501752547920114E-5</c:v>
                </c:pt>
                <c:pt idx="196">
                  <c:v>5.6347153485135471E-5</c:v>
                </c:pt>
                <c:pt idx="197">
                  <c:v>5.2404108755561253E-5</c:v>
                </c:pt>
                <c:pt idx="198">
                  <c:v>4.8777966351326349E-5</c:v>
                </c:pt>
                <c:pt idx="199">
                  <c:v>4.5403517888740775E-5</c:v>
                </c:pt>
                <c:pt idx="200">
                  <c:v>4.2177728364786032E-5</c:v>
                </c:pt>
                <c:pt idx="201">
                  <c:v>3.912166558278561E-5</c:v>
                </c:pt>
                <c:pt idx="202">
                  <c:v>3.6291034390814071E-5</c:v>
                </c:pt>
                <c:pt idx="203">
                  <c:v>3.3683146448846332E-5</c:v>
                </c:pt>
                <c:pt idx="204">
                  <c:v>3.1242891232592802E-5</c:v>
                </c:pt>
                <c:pt idx="205">
                  <c:v>2.8973619681798949E-5</c:v>
                </c:pt>
                <c:pt idx="206">
                  <c:v>2.6870235036911844E-5</c:v>
                </c:pt>
                <c:pt idx="207">
                  <c:v>2.489976362505472E-5</c:v>
                </c:pt>
                <c:pt idx="208">
                  <c:v>2.3056889903022529E-5</c:v>
                </c:pt>
                <c:pt idx="209">
                  <c:v>2.1335772349995308E-5</c:v>
                </c:pt>
                <c:pt idx="210">
                  <c:v>1.9755118071711557E-5</c:v>
                </c:pt>
                <c:pt idx="211">
                  <c:v>1.8311361135593301E-5</c:v>
                </c:pt>
                <c:pt idx="212">
                  <c:v>1.695555151432775E-5</c:v>
                </c:pt>
                <c:pt idx="213">
                  <c:v>1.5698613830451371E-5</c:v>
                </c:pt>
                <c:pt idx="214">
                  <c:v>1.4537444682135932E-5</c:v>
                </c:pt>
                <c:pt idx="215">
                  <c:v>1.3443464048794476E-5</c:v>
                </c:pt>
                <c:pt idx="216">
                  <c:v>1.2416943297337632E-5</c:v>
                </c:pt>
                <c:pt idx="217">
                  <c:v>1.1477885933345652E-5</c:v>
                </c:pt>
                <c:pt idx="218">
                  <c:v>1.0624087120677717E-5</c:v>
                </c:pt>
                <c:pt idx="219">
                  <c:v>9.8291487187354757E-6</c:v>
                </c:pt>
                <c:pt idx="220">
                  <c:v>9.0919150391332859E-6</c:v>
                </c:pt>
                <c:pt idx="221">
                  <c:v>8.4100825635539982E-6</c:v>
                </c:pt>
                <c:pt idx="222">
                  <c:v>7.7718778082443352E-6</c:v>
                </c:pt>
                <c:pt idx="223">
                  <c:v>7.1791865748754115E-6</c:v>
                </c:pt>
                <c:pt idx="224">
                  <c:v>6.634473840984496E-6</c:v>
                </c:pt>
                <c:pt idx="225">
                  <c:v>6.1374114276428031E-6</c:v>
                </c:pt>
                <c:pt idx="226">
                  <c:v>5.6806456582280972E-6</c:v>
                </c:pt>
                <c:pt idx="227">
                  <c:v>5.2536136391551798E-6</c:v>
                </c:pt>
                <c:pt idx="228">
                  <c:v>4.8553314594714278E-6</c:v>
                </c:pt>
                <c:pt idx="229">
                  <c:v>4.4881966730278316E-6</c:v>
                </c:pt>
                <c:pt idx="230">
                  <c:v>4.1495793246103508E-6</c:v>
                </c:pt>
                <c:pt idx="231">
                  <c:v>3.8364886453242415E-6</c:v>
                </c:pt>
                <c:pt idx="232">
                  <c:v>3.5468325929200825E-6</c:v>
                </c:pt>
                <c:pt idx="233">
                  <c:v>3.2793649455843143E-6</c:v>
                </c:pt>
                <c:pt idx="234">
                  <c:v>3.0349790934747925E-6</c:v>
                </c:pt>
                <c:pt idx="235">
                  <c:v>2.8132820573978152E-6</c:v>
                </c:pt>
                <c:pt idx="236">
                  <c:v>2.6057632184186324E-6</c:v>
                </c:pt>
                <c:pt idx="237">
                  <c:v>2.4085572145094269E-6</c:v>
                </c:pt>
                <c:pt idx="238">
                  <c:v>2.2275711769541061E-6</c:v>
                </c:pt>
                <c:pt idx="239">
                  <c:v>2.0638935915925707E-6</c:v>
                </c:pt>
                <c:pt idx="240">
                  <c:v>1.9139412835143709E-6</c:v>
                </c:pt>
                <c:pt idx="241">
                  <c:v>1.7749761996802542E-6</c:v>
                </c:pt>
                <c:pt idx="242">
                  <c:v>1.6447485882486151E-6</c:v>
                </c:pt>
                <c:pt idx="243">
                  <c:v>1.5230966171059231E-6</c:v>
                </c:pt>
                <c:pt idx="244">
                  <c:v>1.410651069264548E-6</c:v>
                </c:pt>
                <c:pt idx="245">
                  <c:v>1.3053548197683234E-6</c:v>
                </c:pt>
                <c:pt idx="246">
                  <c:v>1.2084256305190664E-6</c:v>
                </c:pt>
                <c:pt idx="247">
                  <c:v>1.1201493306469999E-6</c:v>
                </c:pt>
                <c:pt idx="248">
                  <c:v>1.0381428599731847E-6</c:v>
                </c:pt>
                <c:pt idx="249">
                  <c:v>9.6232306832044772E-7</c:v>
                </c:pt>
                <c:pt idx="250">
                  <c:v>8.9292292471760313E-7</c:v>
                </c:pt>
                <c:pt idx="251">
                  <c:v>8.2880293669460944E-7</c:v>
                </c:pt>
                <c:pt idx="252">
                  <c:v>7.6886780614684508E-7</c:v>
                </c:pt>
                <c:pt idx="253">
                  <c:v>7.12397701758767E-7</c:v>
                </c:pt>
                <c:pt idx="254">
                  <c:v>6.6010509762611606E-7</c:v>
                </c:pt>
                <c:pt idx="255">
                  <c:v>6.1336813715077087E-7</c:v>
                </c:pt>
                <c:pt idx="256">
                  <c:v>5.7057434474743658E-7</c:v>
                </c:pt>
                <c:pt idx="257">
                  <c:v>5.2964323372312304E-7</c:v>
                </c:pt>
                <c:pt idx="258">
                  <c:v>4.9113640872908158E-7</c:v>
                </c:pt>
                <c:pt idx="259">
                  <c:v>4.5620358850500741E-7</c:v>
                </c:pt>
                <c:pt idx="260">
                  <c:v>4.245475525154954E-7</c:v>
                </c:pt>
                <c:pt idx="261">
                  <c:v>3.9465805655734615E-7</c:v>
                </c:pt>
                <c:pt idx="262">
                  <c:v>3.6623579854360661E-7</c:v>
                </c:pt>
                <c:pt idx="263">
                  <c:v>3.400429089257387E-7</c:v>
                </c:pt>
                <c:pt idx="264">
                  <c:v>3.1608065635832808E-7</c:v>
                </c:pt>
                <c:pt idx="265">
                  <c:v>2.9394794978005872E-7</c:v>
                </c:pt>
                <c:pt idx="266">
                  <c:v>2.7329059409234911E-7</c:v>
                </c:pt>
                <c:pt idx="267">
                  <c:v>2.5413448869960352E-7</c:v>
                </c:pt>
                <c:pt idx="268">
                  <c:v>2.3655922734283396E-7</c:v>
                </c:pt>
                <c:pt idx="269">
                  <c:v>2.2014080028086562E-7</c:v>
                </c:pt>
                <c:pt idx="270">
                  <c:v>2.0479707517727249E-7</c:v>
                </c:pt>
                <c:pt idx="271">
                  <c:v>1.9066469929198601E-7</c:v>
                </c:pt>
                <c:pt idx="272">
                  <c:v>1.7768670088552296E-7</c:v>
                </c:pt>
                <c:pt idx="273">
                  <c:v>1.6545491561403174E-7</c:v>
                </c:pt>
                <c:pt idx="274">
                  <c:v>1.538007199594595E-7</c:v>
                </c:pt>
                <c:pt idx="275">
                  <c:v>1.4316923538117561E-7</c:v>
                </c:pt>
                <c:pt idx="276">
                  <c:v>1.3356166499915886E-7</c:v>
                </c:pt>
                <c:pt idx="277">
                  <c:v>1.2453103882013862E-7</c:v>
                </c:pt>
                <c:pt idx="278">
                  <c:v>1.1604281859975733E-7</c:v>
                </c:pt>
                <c:pt idx="279">
                  <c:v>1.0812667613664872E-7</c:v>
                </c:pt>
                <c:pt idx="280">
                  <c:v>1.0065477984715066E-7</c:v>
                </c:pt>
                <c:pt idx="281">
                  <c:v>9.3789082250680446E-8</c:v>
                </c:pt>
                <c:pt idx="282">
                  <c:v>8.7665591218177196E-8</c:v>
                </c:pt>
                <c:pt idx="283">
                  <c:v>8.1909995084234083E-8</c:v>
                </c:pt>
                <c:pt idx="284">
                  <c:v>7.6418400457145453E-8</c:v>
                </c:pt>
                <c:pt idx="285">
                  <c:v>7.133756067476858E-8</c:v>
                </c:pt>
                <c:pt idx="286">
                  <c:v>6.652874162573475E-8</c:v>
                </c:pt>
                <c:pt idx="287">
                  <c:v>6.2045620036335632E-8</c:v>
                </c:pt>
                <c:pt idx="288">
                  <c:v>5.8011765635387132E-8</c:v>
                </c:pt>
                <c:pt idx="289">
                  <c:v>5.4243705976620691E-8</c:v>
                </c:pt>
                <c:pt idx="290">
                  <c:v>5.0672593583219559E-8</c:v>
                </c:pt>
                <c:pt idx="291">
                  <c:v>4.7347130269426578E-8</c:v>
                </c:pt>
                <c:pt idx="292">
                  <c:v>4.4271039864172536E-8</c:v>
                </c:pt>
                <c:pt idx="293">
                  <c:v>4.13789460040877E-8</c:v>
                </c:pt>
                <c:pt idx="294">
                  <c:v>3.8597455439164124E-8</c:v>
                </c:pt>
                <c:pt idx="295">
                  <c:v>3.6039395605267621E-8</c:v>
                </c:pt>
                <c:pt idx="296">
                  <c:v>3.3719723224769233E-8</c:v>
                </c:pt>
                <c:pt idx="297">
                  <c:v>3.1539403452939455E-8</c:v>
                </c:pt>
                <c:pt idx="298">
                  <c:v>2.9497238900885121E-8</c:v>
                </c:pt>
                <c:pt idx="299">
                  <c:v>2.7593937848605016E-8</c:v>
                </c:pt>
                <c:pt idx="300">
                  <c:v>2.5821238520230768E-8</c:v>
                </c:pt>
                <c:pt idx="301">
                  <c:v>2.4170398032848191E-8</c:v>
                </c:pt>
                <c:pt idx="302">
                  <c:v>2.2635795616624384E-8</c:v>
                </c:pt>
                <c:pt idx="303">
                  <c:v>2.1189911548087076E-8</c:v>
                </c:pt>
                <c:pt idx="304">
                  <c:v>1.9809965401391327E-8</c:v>
                </c:pt>
                <c:pt idx="305">
                  <c:v>1.8548885588667503E-8</c:v>
                </c:pt>
                <c:pt idx="306">
                  <c:v>1.7427584172916885E-8</c:v>
                </c:pt>
                <c:pt idx="307">
                  <c:v>1.6354743806267658E-8</c:v>
                </c:pt>
                <c:pt idx="308">
                  <c:v>1.5303598863085787E-8</c:v>
                </c:pt>
                <c:pt idx="309">
                  <c:v>1.4329513183200237E-8</c:v>
                </c:pt>
                <c:pt idx="310">
                  <c:v>1.3439626890985629E-8</c:v>
                </c:pt>
                <c:pt idx="311">
                  <c:v>1.2609315162316341E-8</c:v>
                </c:pt>
                <c:pt idx="312">
                  <c:v>1.1831814339640548E-8</c:v>
                </c:pt>
                <c:pt idx="313">
                  <c:v>1.1095959654380049E-8</c:v>
                </c:pt>
                <c:pt idx="314">
                  <c:v>1.0398796538899082E-8</c:v>
                </c:pt>
                <c:pt idx="315">
                  <c:v>9.7498041560964163E-9</c:v>
                </c:pt>
                <c:pt idx="316">
                  <c:v>9.1407967426488735E-9</c:v>
                </c:pt>
                <c:pt idx="317">
                  <c:v>8.5735594332526885E-9</c:v>
                </c:pt>
                <c:pt idx="318">
                  <c:v>8.0482869502178645E-9</c:v>
                </c:pt>
                <c:pt idx="319">
                  <c:v>7.5536135994714997E-9</c:v>
                </c:pt>
                <c:pt idx="320">
                  <c:v>7.0902019233343498E-9</c:v>
                </c:pt>
                <c:pt idx="321">
                  <c:v>6.6655180569363265E-9</c:v>
                </c:pt>
                <c:pt idx="322">
                  <c:v>6.2721678105142303E-9</c:v>
                </c:pt>
                <c:pt idx="323">
                  <c:v>5.8895948307646263E-9</c:v>
                </c:pt>
                <c:pt idx="324">
                  <c:v>5.5245247646648259E-9</c:v>
                </c:pt>
                <c:pt idx="325">
                  <c:v>5.1872628312301484E-9</c:v>
                </c:pt>
                <c:pt idx="326">
                  <c:v>4.8727928434110822E-9</c:v>
                </c:pt>
                <c:pt idx="327">
                  <c:v>4.5815744599480555E-9</c:v>
                </c:pt>
                <c:pt idx="328">
                  <c:v>4.3094605822667452E-9</c:v>
                </c:pt>
                <c:pt idx="329">
                  <c:v>4.051519396546738E-9</c:v>
                </c:pt>
                <c:pt idx="330">
                  <c:v>3.8105514516416229E-9</c:v>
                </c:pt>
                <c:pt idx="331">
                  <c:v>3.5832626812197215E-9</c:v>
                </c:pt>
                <c:pt idx="332">
                  <c:v>3.3686898268046035E-9</c:v>
                </c:pt>
                <c:pt idx="333">
                  <c:v>3.1754476035964604E-9</c:v>
                </c:pt>
                <c:pt idx="334">
                  <c:v>2.9938395478360591E-9</c:v>
                </c:pt>
                <c:pt idx="335">
                  <c:v>2.8116352112318539E-9</c:v>
                </c:pt>
                <c:pt idx="336">
                  <c:v>2.6426746064107281E-9</c:v>
                </c:pt>
                <c:pt idx="337">
                  <c:v>2.4931019144607402E-9</c:v>
                </c:pt>
                <c:pt idx="338">
                  <c:v>2.3508383158964108E-9</c:v>
                </c:pt>
                <c:pt idx="339">
                  <c:v>2.2132481283251893E-9</c:v>
                </c:pt>
                <c:pt idx="340">
                  <c:v>2.0849182412679317E-9</c:v>
                </c:pt>
                <c:pt idx="341">
                  <c:v>1.9644210524618881E-9</c:v>
                </c:pt>
                <c:pt idx="342">
                  <c:v>1.8503246591164598E-9</c:v>
                </c:pt>
                <c:pt idx="343">
                  <c:v>1.7425658937115966E-9</c:v>
                </c:pt>
                <c:pt idx="344">
                  <c:v>1.6409600098256154E-9</c:v>
                </c:pt>
                <c:pt idx="345">
                  <c:v>1.5456209458150102E-9</c:v>
                </c:pt>
                <c:pt idx="346">
                  <c:v>1.4575798569513881E-9</c:v>
                </c:pt>
                <c:pt idx="347">
                  <c:v>1.3751940959663987E-9</c:v>
                </c:pt>
                <c:pt idx="348">
                  <c:v>1.298084649962771E-9</c:v>
                </c:pt>
                <c:pt idx="349">
                  <c:v>1.225831503250108E-9</c:v>
                </c:pt>
                <c:pt idx="350">
                  <c:v>1.1567625131706592E-9</c:v>
                </c:pt>
                <c:pt idx="351">
                  <c:v>1.0914157195364894E-9</c:v>
                </c:pt>
                <c:pt idx="352">
                  <c:v>1.0294633244397527E-9</c:v>
                </c:pt>
                <c:pt idx="353">
                  <c:v>9.7106564909558129E-10</c:v>
                </c:pt>
                <c:pt idx="354">
                  <c:v>9.1635274435207663E-10</c:v>
                </c:pt>
                <c:pt idx="355">
                  <c:v>8.6507964989344008E-10</c:v>
                </c:pt>
                <c:pt idx="356">
                  <c:v>8.1649798553424674E-10</c:v>
                </c:pt>
                <c:pt idx="357">
                  <c:v>7.7074991729073948E-10</c:v>
                </c:pt>
                <c:pt idx="358">
                  <c:v>7.2805464308386909E-10</c:v>
                </c:pt>
                <c:pt idx="359">
                  <c:v>6.8774108576143797E-10</c:v>
                </c:pt>
                <c:pt idx="360">
                  <c:v>6.4979555853232883E-10</c:v>
                </c:pt>
                <c:pt idx="361">
                  <c:v>6.1422413306791132E-10</c:v>
                </c:pt>
                <c:pt idx="362">
                  <c:v>5.8066813154469265E-10</c:v>
                </c:pt>
                <c:pt idx="363">
                  <c:v>5.4896366191521501E-10</c:v>
                </c:pt>
                <c:pt idx="364">
                  <c:v>5.1912131939456898E-10</c:v>
                </c:pt>
                <c:pt idx="365">
                  <c:v>4.9142586209900988E-10</c:v>
                </c:pt>
                <c:pt idx="366">
                  <c:v>4.6536491063495623E-10</c:v>
                </c:pt>
                <c:pt idx="367">
                  <c:v>4.3909726855833876E-10</c:v>
                </c:pt>
                <c:pt idx="368">
                  <c:v>4.1453936840700956E-10</c:v>
                </c:pt>
                <c:pt idx="369">
                  <c:v>3.9260001168908654E-10</c:v>
                </c:pt>
                <c:pt idx="370">
                  <c:v>3.7180455501420845E-10</c:v>
                </c:pt>
                <c:pt idx="371">
                  <c:v>3.5172723936426434E-10</c:v>
                </c:pt>
                <c:pt idx="372">
                  <c:v>3.3295162896984586E-10</c:v>
                </c:pt>
                <c:pt idx="373">
                  <c:v>3.1548968377016162E-10</c:v>
                </c:pt>
                <c:pt idx="374">
                  <c:v>2.9888359090985258E-10</c:v>
                </c:pt>
                <c:pt idx="375">
                  <c:v>2.8320595676926475E-10</c:v>
                </c:pt>
                <c:pt idx="376">
                  <c:v>2.6787238356055808E-10</c:v>
                </c:pt>
                <c:pt idx="377">
                  <c:v>2.5320301466335487E-10</c:v>
                </c:pt>
                <c:pt idx="378">
                  <c:v>2.3996300191687686E-10</c:v>
                </c:pt>
                <c:pt idx="379">
                  <c:v>2.2744751200745673E-10</c:v>
                </c:pt>
                <c:pt idx="380">
                  <c:v>2.1539055433905605E-10</c:v>
                </c:pt>
                <c:pt idx="381">
                  <c:v>2.0405593486018593E-10</c:v>
                </c:pt>
                <c:pt idx="382">
                  <c:v>1.9343377745436033E-10</c:v>
                </c:pt>
                <c:pt idx="383">
                  <c:v>1.8318797408708146E-10</c:v>
                </c:pt>
                <c:pt idx="384">
                  <c:v>1.733369181771586E-10</c:v>
                </c:pt>
                <c:pt idx="385">
                  <c:v>1.6425682353286555E-10</c:v>
                </c:pt>
                <c:pt idx="386">
                  <c:v>1.5576271354124627E-10</c:v>
                </c:pt>
                <c:pt idx="387">
                  <c:v>1.4778140683782878E-10</c:v>
                </c:pt>
                <c:pt idx="388">
                  <c:v>1.4023679676439679E-10</c:v>
                </c:pt>
                <c:pt idx="389">
                  <c:v>1.3318867738330349E-10</c:v>
                </c:pt>
                <c:pt idx="390">
                  <c:v>1.2649636262706462E-10</c:v>
                </c:pt>
                <c:pt idx="391">
                  <c:v>1.2001501522447781E-10</c:v>
                </c:pt>
                <c:pt idx="392">
                  <c:v>1.1383570540004073E-10</c:v>
                </c:pt>
                <c:pt idx="393">
                  <c:v>1.0795555897341003E-10</c:v>
                </c:pt>
                <c:pt idx="394">
                  <c:v>1.0246929003963596E-10</c:v>
                </c:pt>
                <c:pt idx="395">
                  <c:v>9.7337386184937474E-11</c:v>
                </c:pt>
                <c:pt idx="396">
                  <c:v>9.2269905625144228E-11</c:v>
                </c:pt>
                <c:pt idx="397">
                  <c:v>8.7489637821128536E-11</c:v>
                </c:pt>
                <c:pt idx="398">
                  <c:v>8.3193150259635562E-11</c:v>
                </c:pt>
                <c:pt idx="399">
                  <c:v>7.903253751273754E-11</c:v>
                </c:pt>
                <c:pt idx="400">
                  <c:v>7.4931691946408649E-11</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tabSelected="1" zoomScaleNormal="100" workbookViewId="0">
      <selection activeCell="C26" sqref="C26"/>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8.1934295540552594E-5</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8.7061652343723906E-5</v>
      </c>
      <c r="D25" s="36"/>
      <c r="E25" s="36"/>
      <c r="F25" s="36"/>
      <c r="G25" s="36"/>
      <c r="P25" s="1" t="s">
        <v>287</v>
      </c>
    </row>
    <row r="26" spans="1:19" ht="15" customHeight="1" thickBot="1" x14ac:dyDescent="0.25">
      <c r="A26" s="36"/>
      <c r="B26" s="47">
        <f t="shared" si="0"/>
        <v>382</v>
      </c>
      <c r="C26" s="224">
        <v>9.1606740231180405E-5</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9.5201073458964306E-5</v>
      </c>
      <c r="D27" s="36"/>
      <c r="E27" s="36"/>
      <c r="F27" s="36"/>
      <c r="G27" s="36"/>
    </row>
    <row r="28" spans="1:19" ht="15" customHeight="1" thickBot="1" x14ac:dyDescent="0.25">
      <c r="A28" s="36"/>
      <c r="B28" s="47">
        <f t="shared" si="0"/>
        <v>384</v>
      </c>
      <c r="C28" s="224">
        <v>9.7715237910450396E-5</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1.00210202280128E-4</v>
      </c>
      <c r="D29" s="36"/>
      <c r="E29" s="36"/>
      <c r="F29" s="36"/>
      <c r="G29" s="36"/>
    </row>
    <row r="30" spans="1:19" ht="15" customHeight="1" thickBot="1" x14ac:dyDescent="0.25">
      <c r="A30" s="36"/>
      <c r="B30" s="47">
        <f t="shared" si="0"/>
        <v>386</v>
      </c>
      <c r="C30" s="224">
        <v>1.0101696189148399E-4</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1.0184735151656599E-4</v>
      </c>
      <c r="D31" s="36"/>
      <c r="E31" s="36"/>
      <c r="F31" s="36"/>
      <c r="G31" s="36"/>
    </row>
    <row r="32" spans="1:19" ht="15" customHeight="1" x14ac:dyDescent="0.2">
      <c r="A32" s="36"/>
      <c r="B32" s="47">
        <f t="shared" si="0"/>
        <v>388</v>
      </c>
      <c r="C32" s="224">
        <v>1.04645510221573E-4</v>
      </c>
      <c r="D32" s="36"/>
      <c r="E32" s="144" t="s">
        <v>453</v>
      </c>
      <c r="F32" s="36"/>
      <c r="G32" s="36"/>
    </row>
    <row r="33" spans="1:7" ht="15" customHeight="1" x14ac:dyDescent="0.2">
      <c r="A33" s="36"/>
      <c r="B33" s="47">
        <f t="shared" si="0"/>
        <v>389</v>
      </c>
      <c r="C33" s="224">
        <v>1.0910266729959199E-4</v>
      </c>
      <c r="D33" s="36"/>
      <c r="E33" s="36"/>
      <c r="F33" s="36"/>
      <c r="G33" s="36"/>
    </row>
    <row r="34" spans="1:7" ht="15" customHeight="1" x14ac:dyDescent="0.2">
      <c r="A34" s="36"/>
      <c r="B34" s="47">
        <f t="shared" si="0"/>
        <v>390</v>
      </c>
      <c r="C34" s="224">
        <v>1.13352385580711E-4</v>
      </c>
      <c r="D34" s="120" t="s">
        <v>163</v>
      </c>
      <c r="E34" s="256" t="s">
        <v>448</v>
      </c>
      <c r="F34" s="36"/>
      <c r="G34" s="36"/>
    </row>
    <row r="35" spans="1:7" ht="15" customHeight="1" x14ac:dyDescent="0.2">
      <c r="A35" s="36"/>
      <c r="B35" s="47">
        <f t="shared" si="0"/>
        <v>391</v>
      </c>
      <c r="C35" s="224">
        <v>1.16988936727507E-4</v>
      </c>
      <c r="D35" s="120" t="s">
        <v>162</v>
      </c>
      <c r="E35" s="256" t="s">
        <v>449</v>
      </c>
      <c r="F35" s="36"/>
      <c r="G35" s="36"/>
    </row>
    <row r="36" spans="1:7" ht="15" customHeight="1" x14ac:dyDescent="0.2">
      <c r="A36" s="36"/>
      <c r="B36" s="47">
        <f t="shared" si="0"/>
        <v>392</v>
      </c>
      <c r="C36" s="224">
        <v>1.2061647218371599E-4</v>
      </c>
      <c r="D36" s="120" t="s">
        <v>23</v>
      </c>
      <c r="E36" s="256" t="s">
        <v>450</v>
      </c>
      <c r="F36" s="36"/>
      <c r="G36" s="36"/>
    </row>
    <row r="37" spans="1:7" ht="15" customHeight="1" x14ac:dyDescent="0.2">
      <c r="A37" s="36"/>
      <c r="B37" s="47">
        <f t="shared" si="0"/>
        <v>393</v>
      </c>
      <c r="C37" s="224">
        <v>1.2648668849989E-4</v>
      </c>
      <c r="D37" s="120" t="s">
        <v>123</v>
      </c>
      <c r="E37" s="256" t="s">
        <v>451</v>
      </c>
      <c r="F37" s="36"/>
      <c r="G37" s="36"/>
    </row>
    <row r="38" spans="1:7" ht="15" customHeight="1" x14ac:dyDescent="0.2">
      <c r="A38" s="36"/>
      <c r="B38" s="47">
        <f t="shared" si="0"/>
        <v>394</v>
      </c>
      <c r="C38" s="224">
        <v>1.33800528358362E-4</v>
      </c>
      <c r="D38" s="120" t="s">
        <v>144</v>
      </c>
      <c r="E38" s="256" t="s">
        <v>452</v>
      </c>
      <c r="F38" s="36"/>
      <c r="G38" s="36"/>
    </row>
    <row r="39" spans="1:7" ht="15" customHeight="1" x14ac:dyDescent="0.2">
      <c r="A39" s="36"/>
      <c r="B39" s="47">
        <f t="shared" si="0"/>
        <v>395</v>
      </c>
      <c r="C39" s="224">
        <v>1.3988511776185099E-4</v>
      </c>
      <c r="D39" s="36"/>
      <c r="E39" s="39"/>
      <c r="F39" s="36"/>
      <c r="G39" s="36"/>
    </row>
    <row r="40" spans="1:7" ht="15" customHeight="1" x14ac:dyDescent="0.2">
      <c r="A40" s="36"/>
      <c r="B40" s="47">
        <f t="shared" si="0"/>
        <v>396</v>
      </c>
      <c r="C40" s="224">
        <v>1.3941374184036801E-4</v>
      </c>
      <c r="D40" s="36"/>
      <c r="E40" s="36"/>
      <c r="F40" s="36"/>
      <c r="G40" s="36"/>
    </row>
    <row r="41" spans="1:7" ht="15" customHeight="1" x14ac:dyDescent="0.2">
      <c r="A41" s="36"/>
      <c r="B41" s="47">
        <f t="shared" si="0"/>
        <v>397</v>
      </c>
      <c r="C41" s="224">
        <v>1.3901415752912299E-4</v>
      </c>
      <c r="D41" s="36"/>
      <c r="E41" s="36"/>
      <c r="F41" s="36"/>
      <c r="G41" s="36"/>
    </row>
    <row r="42" spans="1:7" ht="15" customHeight="1" x14ac:dyDescent="0.2">
      <c r="A42" s="36"/>
      <c r="B42" s="47">
        <f t="shared" si="0"/>
        <v>398</v>
      </c>
      <c r="C42" s="224">
        <v>1.43934721103363E-4</v>
      </c>
      <c r="D42" s="36"/>
      <c r="E42" s="36"/>
      <c r="F42" s="36"/>
      <c r="G42" s="36"/>
    </row>
    <row r="43" spans="1:7" ht="15" customHeight="1" x14ac:dyDescent="0.2">
      <c r="A43" s="36"/>
      <c r="B43" s="47">
        <f t="shared" si="0"/>
        <v>399</v>
      </c>
      <c r="C43" s="224">
        <v>1.5091531432454599E-4</v>
      </c>
      <c r="D43" s="36"/>
      <c r="E43" s="36"/>
      <c r="F43" s="36"/>
      <c r="G43" s="36"/>
    </row>
    <row r="44" spans="1:7" ht="15" customHeight="1" x14ac:dyDescent="0.2">
      <c r="A44" s="36"/>
      <c r="B44" s="47">
        <f t="shared" si="0"/>
        <v>400</v>
      </c>
      <c r="C44" s="224">
        <v>1.5736865660356499E-4</v>
      </c>
      <c r="D44" s="36"/>
      <c r="E44" s="36"/>
      <c r="F44" s="36"/>
      <c r="G44" s="36"/>
    </row>
    <row r="45" spans="1:7" ht="15" customHeight="1" x14ac:dyDescent="0.2">
      <c r="A45" s="36"/>
      <c r="B45" s="47">
        <f t="shared" si="0"/>
        <v>401</v>
      </c>
      <c r="C45" s="224">
        <v>1.63016485885236E-4</v>
      </c>
      <c r="D45" s="36"/>
      <c r="E45" s="36"/>
      <c r="F45" s="36"/>
      <c r="G45" s="36"/>
    </row>
    <row r="46" spans="1:7" ht="15" customHeight="1" x14ac:dyDescent="0.2">
      <c r="A46" s="36"/>
      <c r="B46" s="47">
        <f t="shared" si="0"/>
        <v>402</v>
      </c>
      <c r="C46" s="224">
        <v>1.6870527534143E-4</v>
      </c>
      <c r="D46" s="36"/>
      <c r="E46" s="36"/>
      <c r="F46" s="36"/>
      <c r="G46" s="36"/>
    </row>
    <row r="47" spans="1:7" ht="15" customHeight="1" x14ac:dyDescent="0.2">
      <c r="A47" s="36"/>
      <c r="B47" s="47">
        <f t="shared" si="0"/>
        <v>403</v>
      </c>
      <c r="C47" s="224">
        <v>1.7247461314096101E-4</v>
      </c>
      <c r="D47" s="36"/>
      <c r="E47" s="36"/>
      <c r="F47" s="36"/>
      <c r="G47" s="36"/>
    </row>
    <row r="48" spans="1:7" ht="15" customHeight="1" x14ac:dyDescent="0.2">
      <c r="A48" s="36"/>
      <c r="B48" s="47">
        <f t="shared" si="0"/>
        <v>404</v>
      </c>
      <c r="C48" s="224">
        <v>1.7581364649835399E-4</v>
      </c>
      <c r="D48" s="36"/>
      <c r="E48" s="36"/>
      <c r="F48" s="36"/>
      <c r="G48" s="36"/>
    </row>
    <row r="49" spans="1:7" ht="15" customHeight="1" x14ac:dyDescent="0.2">
      <c r="A49" s="36"/>
      <c r="B49" s="47">
        <f t="shared" si="0"/>
        <v>405</v>
      </c>
      <c r="C49" s="224">
        <v>1.7884814986255301E-4</v>
      </c>
      <c r="D49" s="36"/>
      <c r="E49" s="36"/>
      <c r="F49" s="36"/>
      <c r="G49" s="36"/>
    </row>
    <row r="50" spans="1:7" ht="15" customHeight="1" x14ac:dyDescent="0.2">
      <c r="A50" s="36"/>
      <c r="B50" s="47">
        <f t="shared" si="0"/>
        <v>406</v>
      </c>
      <c r="C50" s="224">
        <v>1.8140637989309799E-4</v>
      </c>
      <c r="D50" s="36"/>
      <c r="E50" s="36"/>
      <c r="F50" s="36"/>
      <c r="G50" s="36"/>
    </row>
    <row r="51" spans="1:7" ht="15" customHeight="1" x14ac:dyDescent="0.2">
      <c r="A51" s="36"/>
      <c r="B51" s="47">
        <f t="shared" si="0"/>
        <v>407</v>
      </c>
      <c r="C51" s="224">
        <v>1.83960936864515E-4</v>
      </c>
      <c r="D51" s="36"/>
      <c r="E51" s="36"/>
      <c r="F51" s="36"/>
      <c r="G51" s="36"/>
    </row>
    <row r="52" spans="1:7" ht="15" customHeight="1" x14ac:dyDescent="0.2">
      <c r="A52" s="36"/>
      <c r="B52" s="47">
        <f t="shared" si="0"/>
        <v>408</v>
      </c>
      <c r="C52" s="224">
        <v>1.8658327847257501E-4</v>
      </c>
      <c r="D52" s="36"/>
      <c r="E52" s="36"/>
      <c r="F52" s="36"/>
      <c r="G52" s="36"/>
    </row>
    <row r="53" spans="1:7" ht="15" customHeight="1" x14ac:dyDescent="0.2">
      <c r="A53" s="36"/>
      <c r="B53" s="47">
        <f t="shared" si="0"/>
        <v>409</v>
      </c>
      <c r="C53" s="224">
        <v>1.89207067043321E-4</v>
      </c>
      <c r="D53" s="36"/>
      <c r="E53" s="36"/>
      <c r="F53" s="36"/>
      <c r="G53" s="36"/>
    </row>
    <row r="54" spans="1:7" ht="15" customHeight="1" x14ac:dyDescent="0.2">
      <c r="A54" s="36"/>
      <c r="B54" s="47">
        <f t="shared" si="0"/>
        <v>410</v>
      </c>
      <c r="C54" s="224">
        <v>1.9650888598100901E-4</v>
      </c>
      <c r="D54" s="36"/>
      <c r="E54" s="36"/>
      <c r="F54" s="36"/>
      <c r="G54" s="36"/>
    </row>
    <row r="55" spans="1:7" ht="15" customHeight="1" x14ac:dyDescent="0.2">
      <c r="A55" s="36"/>
      <c r="B55" s="47">
        <f t="shared" si="0"/>
        <v>411</v>
      </c>
      <c r="C55" s="224">
        <v>2.08433862008357E-4</v>
      </c>
      <c r="D55" s="36"/>
      <c r="E55" s="36"/>
      <c r="F55" s="36"/>
      <c r="G55" s="36"/>
    </row>
    <row r="56" spans="1:7" ht="15" customHeight="1" x14ac:dyDescent="0.2">
      <c r="A56" s="36"/>
      <c r="B56" s="47">
        <f t="shared" si="0"/>
        <v>412</v>
      </c>
      <c r="C56" s="224">
        <v>2.19080836068652E-4</v>
      </c>
      <c r="D56" s="36"/>
      <c r="E56" s="36"/>
      <c r="F56" s="36"/>
      <c r="G56" s="36"/>
    </row>
    <row r="57" spans="1:7" ht="15" customHeight="1" x14ac:dyDescent="0.2">
      <c r="A57" s="36"/>
      <c r="B57" s="47">
        <f t="shared" si="0"/>
        <v>413</v>
      </c>
      <c r="C57" s="224">
        <v>2.16765807074338E-4</v>
      </c>
      <c r="D57" s="36"/>
      <c r="E57" s="36"/>
      <c r="F57" s="36"/>
      <c r="G57" s="36"/>
    </row>
    <row r="58" spans="1:7" ht="15" customHeight="1" x14ac:dyDescent="0.2">
      <c r="A58" s="36"/>
      <c r="B58" s="47">
        <f t="shared" si="0"/>
        <v>414</v>
      </c>
      <c r="C58" s="224">
        <v>2.14556740270639E-4</v>
      </c>
      <c r="D58" s="36"/>
      <c r="E58" s="36"/>
      <c r="F58" s="36"/>
      <c r="G58" s="36"/>
    </row>
    <row r="59" spans="1:7" ht="15" customHeight="1" x14ac:dyDescent="0.2">
      <c r="A59" s="36"/>
      <c r="B59" s="47">
        <f t="shared" si="0"/>
        <v>415</v>
      </c>
      <c r="C59" s="224">
        <v>2.15903194703266E-4</v>
      </c>
      <c r="D59" s="36"/>
      <c r="E59" s="36"/>
      <c r="F59" s="36"/>
      <c r="G59" s="36"/>
    </row>
    <row r="60" spans="1:7" ht="15" customHeight="1" x14ac:dyDescent="0.2">
      <c r="A60" s="36"/>
      <c r="B60" s="47">
        <f t="shared" si="0"/>
        <v>416</v>
      </c>
      <c r="C60" s="224">
        <v>2.18971423428553E-4</v>
      </c>
      <c r="D60" s="36"/>
      <c r="E60" s="36"/>
      <c r="F60" s="36"/>
      <c r="G60" s="36"/>
    </row>
    <row r="61" spans="1:7" ht="15" customHeight="1" x14ac:dyDescent="0.2">
      <c r="A61" s="36"/>
      <c r="B61" s="47">
        <f t="shared" si="0"/>
        <v>417</v>
      </c>
      <c r="C61" s="224">
        <v>2.23483387000961E-4</v>
      </c>
      <c r="D61" s="36"/>
      <c r="E61" s="36"/>
      <c r="F61" s="36"/>
      <c r="G61" s="36"/>
    </row>
    <row r="62" spans="1:7" ht="15" customHeight="1" x14ac:dyDescent="0.2">
      <c r="A62" s="36"/>
      <c r="B62" s="47">
        <f t="shared" si="0"/>
        <v>418</v>
      </c>
      <c r="C62" s="224">
        <v>2.3218219276049799E-4</v>
      </c>
      <c r="D62" s="36"/>
      <c r="E62" s="36"/>
      <c r="F62" s="36"/>
      <c r="G62" s="36"/>
    </row>
    <row r="63" spans="1:7" ht="15" customHeight="1" x14ac:dyDescent="0.2">
      <c r="A63" s="36"/>
      <c r="B63" s="47">
        <f t="shared" si="0"/>
        <v>419</v>
      </c>
      <c r="C63" s="224">
        <v>2.4075489015662501E-4</v>
      </c>
      <c r="D63" s="36"/>
      <c r="E63" s="36"/>
      <c r="F63" s="36"/>
      <c r="G63" s="36"/>
    </row>
    <row r="64" spans="1:7" ht="15" customHeight="1" x14ac:dyDescent="0.2">
      <c r="A64" s="36"/>
      <c r="B64" s="47">
        <f t="shared" si="0"/>
        <v>420</v>
      </c>
      <c r="C64" s="224">
        <v>2.4513818535471503E-4</v>
      </c>
      <c r="D64" s="36"/>
      <c r="E64" s="36"/>
      <c r="F64" s="36"/>
      <c r="G64" s="36"/>
    </row>
    <row r="65" spans="1:7" ht="15" customHeight="1" x14ac:dyDescent="0.2">
      <c r="A65" s="36"/>
      <c r="B65" s="47">
        <f t="shared" si="0"/>
        <v>421</v>
      </c>
      <c r="C65" s="224">
        <v>2.4897230256069202E-4</v>
      </c>
      <c r="D65" s="36"/>
      <c r="E65" s="36"/>
      <c r="F65" s="36"/>
      <c r="G65" s="36"/>
    </row>
    <row r="66" spans="1:7" ht="15" customHeight="1" x14ac:dyDescent="0.2">
      <c r="A66" s="36"/>
      <c r="B66" s="47">
        <f t="shared" si="0"/>
        <v>422</v>
      </c>
      <c r="C66" s="224">
        <v>2.5331998021571898E-4</v>
      </c>
      <c r="D66" s="36"/>
      <c r="E66" s="36"/>
      <c r="F66" s="36"/>
      <c r="G66" s="36"/>
    </row>
    <row r="67" spans="1:7" ht="15" customHeight="1" x14ac:dyDescent="0.2">
      <c r="A67" s="36"/>
      <c r="B67" s="47">
        <f t="shared" si="0"/>
        <v>423</v>
      </c>
      <c r="C67" s="224">
        <v>2.5833170243923698E-4</v>
      </c>
      <c r="D67" s="36"/>
      <c r="E67" s="36"/>
      <c r="F67" s="36"/>
      <c r="G67" s="36"/>
    </row>
    <row r="68" spans="1:7" ht="15" customHeight="1" x14ac:dyDescent="0.2">
      <c r="A68" s="36"/>
      <c r="B68" s="47">
        <f t="shared" si="0"/>
        <v>424</v>
      </c>
      <c r="C68" s="224">
        <v>2.6326083648477698E-4</v>
      </c>
      <c r="D68" s="36"/>
      <c r="E68" s="36"/>
      <c r="F68" s="36"/>
      <c r="G68" s="36"/>
    </row>
    <row r="69" spans="1:7" ht="15" customHeight="1" x14ac:dyDescent="0.2">
      <c r="A69" s="36"/>
      <c r="B69" s="47">
        <f t="shared" si="0"/>
        <v>425</v>
      </c>
      <c r="C69" s="224">
        <v>2.6647598757520202E-4</v>
      </c>
      <c r="D69" s="36"/>
      <c r="E69" s="36"/>
      <c r="F69" s="36"/>
      <c r="G69" s="36"/>
    </row>
    <row r="70" spans="1:7" ht="15" customHeight="1" x14ac:dyDescent="0.2">
      <c r="A70" s="36"/>
      <c r="B70" s="47">
        <f t="shared" si="0"/>
        <v>426</v>
      </c>
      <c r="C70" s="224">
        <v>2.6971707268917103E-4</v>
      </c>
      <c r="D70" s="36"/>
      <c r="E70" s="36"/>
      <c r="F70" s="36"/>
      <c r="G70" s="36"/>
    </row>
    <row r="71" spans="1:7" ht="15" customHeight="1" x14ac:dyDescent="0.2">
      <c r="A71" s="36"/>
      <c r="B71" s="47">
        <f t="shared" si="0"/>
        <v>427</v>
      </c>
      <c r="C71" s="224">
        <v>2.7299232838351499E-4</v>
      </c>
      <c r="D71" s="36"/>
      <c r="E71" s="36"/>
      <c r="F71" s="36"/>
      <c r="G71" s="36"/>
    </row>
    <row r="72" spans="1:7" ht="15" customHeight="1" x14ac:dyDescent="0.2">
      <c r="A72" s="36"/>
      <c r="B72" s="47">
        <f t="shared" si="0"/>
        <v>428</v>
      </c>
      <c r="C72" s="224">
        <v>2.7630798772827297E-4</v>
      </c>
      <c r="D72" s="36"/>
      <c r="E72" s="36"/>
      <c r="F72" s="36"/>
      <c r="G72" s="36"/>
    </row>
    <row r="73" spans="1:7" ht="15" customHeight="1" x14ac:dyDescent="0.2">
      <c r="A73" s="36"/>
      <c r="B73" s="47">
        <f t="shared" si="0"/>
        <v>429</v>
      </c>
      <c r="C73" s="224">
        <v>2.8074604489882301E-4</v>
      </c>
      <c r="D73" s="36"/>
      <c r="E73" s="36"/>
      <c r="F73" s="36"/>
      <c r="G73" s="36"/>
    </row>
    <row r="74" spans="1:7" ht="15" customHeight="1" x14ac:dyDescent="0.2">
      <c r="A74" s="36"/>
      <c r="B74" s="47">
        <f t="shared" si="0"/>
        <v>430</v>
      </c>
      <c r="C74" s="224">
        <v>2.8929236305211899E-4</v>
      </c>
      <c r="D74" s="36"/>
      <c r="E74" s="36"/>
      <c r="F74" s="36"/>
      <c r="G74" s="36"/>
    </row>
    <row r="75" spans="1:7" ht="15" customHeight="1" x14ac:dyDescent="0.2">
      <c r="A75" s="36"/>
      <c r="B75" s="47">
        <f t="shared" si="0"/>
        <v>431</v>
      </c>
      <c r="C75" s="224">
        <v>2.9794386426227498E-4</v>
      </c>
      <c r="D75" s="36"/>
      <c r="E75" s="36"/>
      <c r="F75" s="36"/>
      <c r="G75" s="36"/>
    </row>
    <row r="76" spans="1:7" ht="15" customHeight="1" x14ac:dyDescent="0.2">
      <c r="A76" s="36"/>
      <c r="B76" s="47">
        <f t="shared" si="0"/>
        <v>432</v>
      </c>
      <c r="C76" s="224">
        <v>3.0208996888452498E-4</v>
      </c>
      <c r="D76" s="36"/>
      <c r="E76" s="36"/>
      <c r="F76" s="36"/>
      <c r="G76" s="36"/>
    </row>
    <row r="77" spans="1:7" ht="15" customHeight="1" x14ac:dyDescent="0.2">
      <c r="A77" s="36"/>
      <c r="B77" s="47">
        <f t="shared" si="0"/>
        <v>433</v>
      </c>
      <c r="C77" s="224">
        <v>3.0523677881419701E-4</v>
      </c>
      <c r="D77" s="36"/>
      <c r="E77" s="36"/>
      <c r="F77" s="36"/>
      <c r="G77" s="36"/>
    </row>
    <row r="78" spans="1:7" ht="15" customHeight="1" x14ac:dyDescent="0.2">
      <c r="A78" s="36"/>
      <c r="B78" s="47">
        <f t="shared" si="0"/>
        <v>434</v>
      </c>
      <c r="C78" s="224">
        <v>3.1004648278565099E-4</v>
      </c>
      <c r="D78" s="36"/>
      <c r="E78" s="36"/>
      <c r="F78" s="36"/>
      <c r="G78" s="36"/>
    </row>
    <row r="79" spans="1:7" ht="15" customHeight="1" x14ac:dyDescent="0.2">
      <c r="A79" s="36"/>
      <c r="B79" s="47">
        <f t="shared" si="0"/>
        <v>435</v>
      </c>
      <c r="C79" s="224">
        <v>3.1706881531511202E-4</v>
      </c>
      <c r="D79" s="36"/>
      <c r="E79" s="36"/>
      <c r="F79" s="36"/>
      <c r="G79" s="36"/>
    </row>
    <row r="80" spans="1:7" ht="15" customHeight="1" x14ac:dyDescent="0.2">
      <c r="A80" s="36"/>
      <c r="B80" s="47">
        <f t="shared" si="0"/>
        <v>436</v>
      </c>
      <c r="C80" s="224">
        <v>3.23842938091348E-4</v>
      </c>
      <c r="D80" s="36"/>
      <c r="E80" s="36"/>
      <c r="F80" s="36"/>
      <c r="G80" s="36"/>
    </row>
    <row r="81" spans="1:7" ht="15" customHeight="1" x14ac:dyDescent="0.2">
      <c r="A81" s="36"/>
      <c r="B81" s="47">
        <f t="shared" si="0"/>
        <v>437</v>
      </c>
      <c r="C81" s="224">
        <v>3.2508843905035398E-4</v>
      </c>
      <c r="D81" s="36"/>
      <c r="E81" s="36"/>
      <c r="F81" s="36"/>
      <c r="G81" s="36"/>
    </row>
    <row r="82" spans="1:7" ht="15" customHeight="1" x14ac:dyDescent="0.2">
      <c r="A82" s="36"/>
      <c r="B82" s="47">
        <f t="shared" si="0"/>
        <v>438</v>
      </c>
      <c r="C82" s="224">
        <v>3.2644535613625701E-4</v>
      </c>
      <c r="D82" s="36"/>
      <c r="E82" s="36"/>
      <c r="F82" s="36"/>
      <c r="G82" s="36"/>
    </row>
    <row r="83" spans="1:7" ht="15" customHeight="1" x14ac:dyDescent="0.2">
      <c r="A83" s="36"/>
      <c r="B83" s="47">
        <f t="shared" si="0"/>
        <v>439</v>
      </c>
      <c r="C83" s="224">
        <v>3.3165241832251502E-4</v>
      </c>
      <c r="D83" s="36"/>
      <c r="E83" s="36"/>
      <c r="F83" s="36"/>
      <c r="G83" s="36"/>
    </row>
    <row r="84" spans="1:7" ht="15" customHeight="1" x14ac:dyDescent="0.2">
      <c r="A84" s="36"/>
      <c r="B84" s="47">
        <f t="shared" si="0"/>
        <v>440</v>
      </c>
      <c r="C84" s="224">
        <v>3.3890236921311698E-4</v>
      </c>
      <c r="D84" s="36"/>
      <c r="E84" s="36"/>
      <c r="F84" s="36"/>
      <c r="G84" s="36"/>
    </row>
    <row r="85" spans="1:7" ht="15" customHeight="1" x14ac:dyDescent="0.2">
      <c r="A85" s="36"/>
      <c r="B85" s="47">
        <f t="shared" si="0"/>
        <v>441</v>
      </c>
      <c r="C85" s="224">
        <v>3.45793139442886E-4</v>
      </c>
      <c r="D85" s="36"/>
      <c r="E85" s="36"/>
      <c r="F85" s="36"/>
      <c r="G85" s="36"/>
    </row>
    <row r="86" spans="1:7" ht="15" customHeight="1" x14ac:dyDescent="0.2">
      <c r="A86" s="36"/>
      <c r="B86" s="47">
        <f t="shared" si="0"/>
        <v>442</v>
      </c>
      <c r="C86" s="224">
        <v>3.5119632072563899E-4</v>
      </c>
      <c r="D86" s="36"/>
      <c r="E86" s="36"/>
      <c r="F86" s="36"/>
      <c r="G86" s="36"/>
    </row>
    <row r="87" spans="1:7" ht="15" customHeight="1" x14ac:dyDescent="0.2">
      <c r="A87" s="36"/>
      <c r="B87" s="47">
        <f t="shared" si="0"/>
        <v>443</v>
      </c>
      <c r="C87" s="224">
        <v>3.56594381986576E-4</v>
      </c>
      <c r="D87" s="36"/>
      <c r="E87" s="36"/>
      <c r="F87" s="36"/>
      <c r="G87" s="36"/>
    </row>
    <row r="88" spans="1:7" ht="15" customHeight="1" x14ac:dyDescent="0.2">
      <c r="A88" s="36"/>
      <c r="B88" s="47">
        <f t="shared" ref="B88:B151" si="1">IF(380+C$20*(ROW()-ROW(B$23)-1)&gt;780,"",380+C$20*(ROW()-ROW(B$23)-1))</f>
        <v>444</v>
      </c>
      <c r="C88" s="224">
        <v>3.6136924754872197E-4</v>
      </c>
      <c r="D88" s="36"/>
      <c r="E88" s="36"/>
      <c r="F88" s="36"/>
      <c r="G88" s="36"/>
    </row>
    <row r="89" spans="1:7" ht="15" customHeight="1" x14ac:dyDescent="0.2">
      <c r="A89" s="36"/>
      <c r="B89" s="47">
        <f t="shared" si="1"/>
        <v>445</v>
      </c>
      <c r="C89" s="224">
        <v>3.6605573708214099E-4</v>
      </c>
      <c r="D89" s="36"/>
      <c r="E89" s="36"/>
      <c r="F89" s="36"/>
      <c r="G89" s="36"/>
    </row>
    <row r="90" spans="1:7" ht="15" customHeight="1" x14ac:dyDescent="0.2">
      <c r="A90" s="36"/>
      <c r="B90" s="47">
        <f t="shared" si="1"/>
        <v>446</v>
      </c>
      <c r="C90" s="224">
        <v>3.7248281142315001E-4</v>
      </c>
      <c r="D90" s="36"/>
      <c r="E90" s="36"/>
      <c r="F90" s="36"/>
      <c r="G90" s="36"/>
    </row>
    <row r="91" spans="1:7" ht="15" customHeight="1" x14ac:dyDescent="0.2">
      <c r="A91" s="36"/>
      <c r="B91" s="47">
        <f t="shared" si="1"/>
        <v>447</v>
      </c>
      <c r="C91" s="224">
        <v>3.8061874869745998E-4</v>
      </c>
      <c r="D91" s="36"/>
      <c r="E91" s="36"/>
      <c r="F91" s="36"/>
      <c r="G91" s="36"/>
    </row>
    <row r="92" spans="1:7" ht="15" customHeight="1" x14ac:dyDescent="0.2">
      <c r="A92" s="36"/>
      <c r="B92" s="47">
        <f t="shared" si="1"/>
        <v>448</v>
      </c>
      <c r="C92" s="224">
        <v>3.8800148624079601E-4</v>
      </c>
      <c r="D92" s="36"/>
      <c r="E92" s="36"/>
      <c r="F92" s="36"/>
      <c r="G92" s="36"/>
    </row>
    <row r="93" spans="1:7" ht="15" customHeight="1" x14ac:dyDescent="0.2">
      <c r="A93" s="36"/>
      <c r="B93" s="47">
        <f t="shared" si="1"/>
        <v>449</v>
      </c>
      <c r="C93" s="224">
        <v>3.9056984501014899E-4</v>
      </c>
      <c r="D93" s="36"/>
      <c r="E93" s="36"/>
      <c r="F93" s="36"/>
      <c r="G93" s="36"/>
    </row>
    <row r="94" spans="1:7" ht="15" customHeight="1" x14ac:dyDescent="0.2">
      <c r="A94" s="36"/>
      <c r="B94" s="47">
        <f t="shared" si="1"/>
        <v>450</v>
      </c>
      <c r="C94" s="224">
        <v>3.9314499337365E-4</v>
      </c>
      <c r="D94" s="36"/>
      <c r="E94" s="36"/>
      <c r="F94" s="36"/>
      <c r="G94" s="36"/>
    </row>
    <row r="95" spans="1:7" ht="15" customHeight="1" x14ac:dyDescent="0.2">
      <c r="A95" s="36"/>
      <c r="B95" s="47">
        <f t="shared" si="1"/>
        <v>451</v>
      </c>
      <c r="C95" s="224">
        <v>4.0068355766788901E-4</v>
      </c>
      <c r="D95" s="36"/>
      <c r="E95" s="36"/>
      <c r="F95" s="36"/>
      <c r="G95" s="36"/>
    </row>
    <row r="96" spans="1:7" ht="15" customHeight="1" x14ac:dyDescent="0.2">
      <c r="A96" s="36"/>
      <c r="B96" s="47">
        <f t="shared" si="1"/>
        <v>452</v>
      </c>
      <c r="C96" s="224">
        <v>4.0980465392237398E-4</v>
      </c>
      <c r="D96" s="36"/>
      <c r="E96" s="36"/>
      <c r="F96" s="36"/>
      <c r="G96" s="36"/>
    </row>
    <row r="97" spans="1:7" ht="15" customHeight="1" x14ac:dyDescent="0.2">
      <c r="A97" s="36"/>
      <c r="B97" s="47">
        <f t="shared" si="1"/>
        <v>453</v>
      </c>
      <c r="C97" s="224">
        <v>4.1719128713448201E-4</v>
      </c>
      <c r="D97" s="36"/>
      <c r="E97" s="36"/>
      <c r="F97" s="36"/>
      <c r="G97" s="36"/>
    </row>
    <row r="98" spans="1:7" ht="15" customHeight="1" x14ac:dyDescent="0.2">
      <c r="A98" s="36"/>
      <c r="B98" s="47">
        <f t="shared" si="1"/>
        <v>454</v>
      </c>
      <c r="C98" s="224">
        <v>4.2179507718510101E-4</v>
      </c>
      <c r="D98" s="36"/>
      <c r="E98" s="36"/>
      <c r="F98" s="36"/>
      <c r="G98" s="36"/>
    </row>
    <row r="99" spans="1:7" ht="15" customHeight="1" x14ac:dyDescent="0.2">
      <c r="A99" s="36"/>
      <c r="B99" s="47">
        <f t="shared" si="1"/>
        <v>455</v>
      </c>
      <c r="C99" s="224">
        <v>4.26491472847684E-4</v>
      </c>
      <c r="D99" s="36"/>
      <c r="E99" s="36"/>
      <c r="F99" s="36"/>
      <c r="G99" s="36"/>
    </row>
    <row r="100" spans="1:7" ht="15" customHeight="1" x14ac:dyDescent="0.2">
      <c r="A100" s="36"/>
      <c r="B100" s="47">
        <f t="shared" si="1"/>
        <v>456</v>
      </c>
      <c r="C100" s="224">
        <v>4.3406031205352798E-4</v>
      </c>
      <c r="D100" s="36"/>
      <c r="E100" s="36"/>
      <c r="F100" s="36"/>
      <c r="G100" s="36"/>
    </row>
    <row r="101" spans="1:7" ht="15" customHeight="1" x14ac:dyDescent="0.2">
      <c r="A101" s="36"/>
      <c r="B101" s="47">
        <f t="shared" si="1"/>
        <v>457</v>
      </c>
      <c r="C101" s="224">
        <v>4.4161178770712702E-4</v>
      </c>
      <c r="D101" s="36"/>
      <c r="E101" s="36"/>
      <c r="F101" s="36"/>
      <c r="G101" s="36"/>
    </row>
    <row r="102" spans="1:7" ht="15" customHeight="1" x14ac:dyDescent="0.2">
      <c r="A102" s="36"/>
      <c r="B102" s="47">
        <f t="shared" si="1"/>
        <v>458</v>
      </c>
      <c r="C102" s="224">
        <v>4.4999426516232997E-4</v>
      </c>
      <c r="D102" s="36"/>
      <c r="E102" s="36"/>
      <c r="F102" s="36"/>
      <c r="G102" s="36"/>
    </row>
    <row r="103" spans="1:7" ht="15" customHeight="1" x14ac:dyDescent="0.2">
      <c r="A103" s="36"/>
      <c r="B103" s="47">
        <f t="shared" si="1"/>
        <v>459</v>
      </c>
      <c r="C103" s="224">
        <v>4.5877109560214102E-4</v>
      </c>
      <c r="D103" s="36"/>
      <c r="E103" s="36"/>
      <c r="F103" s="36"/>
      <c r="G103" s="36"/>
    </row>
    <row r="104" spans="1:7" ht="15" customHeight="1" x14ac:dyDescent="0.2">
      <c r="A104" s="36"/>
      <c r="B104" s="47">
        <f t="shared" si="1"/>
        <v>460</v>
      </c>
      <c r="C104" s="224">
        <v>4.6542456395124902E-4</v>
      </c>
      <c r="D104" s="36"/>
      <c r="E104" s="36"/>
      <c r="F104" s="36"/>
      <c r="G104" s="36"/>
    </row>
    <row r="105" spans="1:7" ht="15" customHeight="1" x14ac:dyDescent="0.2">
      <c r="A105" s="36"/>
      <c r="B105" s="47">
        <f t="shared" si="1"/>
        <v>461</v>
      </c>
      <c r="C105" s="224">
        <v>4.6772022590652198E-4</v>
      </c>
      <c r="D105" s="36"/>
      <c r="E105" s="36"/>
      <c r="F105" s="36"/>
      <c r="G105" s="36"/>
    </row>
    <row r="106" spans="1:7" ht="15" customHeight="1" x14ac:dyDescent="0.2">
      <c r="A106" s="36"/>
      <c r="B106" s="47">
        <f t="shared" si="1"/>
        <v>462</v>
      </c>
      <c r="C106" s="224">
        <v>4.7001855917752497E-4</v>
      </c>
      <c r="D106" s="36"/>
      <c r="E106" s="36"/>
      <c r="F106" s="36"/>
      <c r="G106" s="36"/>
    </row>
    <row r="107" spans="1:7" ht="15" customHeight="1" x14ac:dyDescent="0.2">
      <c r="A107" s="36"/>
      <c r="B107" s="47">
        <f t="shared" si="1"/>
        <v>463</v>
      </c>
      <c r="C107" s="224">
        <v>4.76291253730318E-4</v>
      </c>
      <c r="D107" s="36"/>
      <c r="E107" s="36"/>
      <c r="F107" s="36"/>
      <c r="G107" s="36"/>
    </row>
    <row r="108" spans="1:7" ht="15" customHeight="1" x14ac:dyDescent="0.2">
      <c r="A108" s="36"/>
      <c r="B108" s="47">
        <f t="shared" si="1"/>
        <v>464</v>
      </c>
      <c r="C108" s="224">
        <v>4.8270597323607798E-4</v>
      </c>
      <c r="D108" s="36"/>
      <c r="E108" s="36"/>
      <c r="F108" s="36"/>
      <c r="G108" s="36"/>
    </row>
    <row r="109" spans="1:7" ht="15" customHeight="1" x14ac:dyDescent="0.2">
      <c r="A109" s="36"/>
      <c r="B109" s="47">
        <f t="shared" si="1"/>
        <v>465</v>
      </c>
      <c r="C109" s="224">
        <v>4.9031733088395304E-4</v>
      </c>
      <c r="D109" s="36"/>
      <c r="E109" s="36"/>
      <c r="F109" s="36"/>
      <c r="G109" s="36"/>
    </row>
    <row r="110" spans="1:7" ht="15" customHeight="1" x14ac:dyDescent="0.2">
      <c r="A110" s="36"/>
      <c r="B110" s="47">
        <f t="shared" si="1"/>
        <v>466</v>
      </c>
      <c r="C110" s="224">
        <v>4.98675098668656E-4</v>
      </c>
      <c r="D110" s="36"/>
      <c r="E110" s="36"/>
      <c r="F110" s="36"/>
      <c r="G110" s="36"/>
    </row>
    <row r="111" spans="1:7" ht="15" customHeight="1" x14ac:dyDescent="0.2">
      <c r="A111" s="36"/>
      <c r="B111" s="47">
        <f t="shared" si="1"/>
        <v>467</v>
      </c>
      <c r="C111" s="224">
        <v>5.0655225223164395E-4</v>
      </c>
      <c r="D111" s="36"/>
      <c r="E111" s="36"/>
      <c r="F111" s="36"/>
      <c r="G111" s="36"/>
    </row>
    <row r="112" spans="1:7" ht="15" customHeight="1" x14ac:dyDescent="0.2">
      <c r="A112" s="36"/>
      <c r="B112" s="47">
        <f t="shared" si="1"/>
        <v>468</v>
      </c>
      <c r="C112" s="224">
        <v>5.13185129188668E-4</v>
      </c>
      <c r="D112" s="36"/>
      <c r="E112" s="36"/>
      <c r="F112" s="36"/>
      <c r="G112" s="36"/>
    </row>
    <row r="113" spans="1:7" ht="15" customHeight="1" x14ac:dyDescent="0.2">
      <c r="A113" s="36"/>
      <c r="B113" s="47">
        <f t="shared" si="1"/>
        <v>469</v>
      </c>
      <c r="C113" s="224">
        <v>5.1980375912846701E-4</v>
      </c>
      <c r="D113" s="36"/>
      <c r="E113" s="36"/>
      <c r="F113" s="36"/>
      <c r="G113" s="36"/>
    </row>
    <row r="114" spans="1:7" ht="15" customHeight="1" x14ac:dyDescent="0.2">
      <c r="A114" s="36"/>
      <c r="B114" s="47">
        <f t="shared" si="1"/>
        <v>470</v>
      </c>
      <c r="C114" s="224">
        <v>5.2667738841563703E-4</v>
      </c>
      <c r="D114" s="36"/>
      <c r="E114" s="36"/>
      <c r="F114" s="36"/>
      <c r="G114" s="36"/>
    </row>
    <row r="115" spans="1:7" ht="15" customHeight="1" x14ac:dyDescent="0.2">
      <c r="A115" s="36"/>
      <c r="B115" s="47">
        <f t="shared" si="1"/>
        <v>471</v>
      </c>
      <c r="C115" s="224">
        <v>5.3375036463914098E-4</v>
      </c>
      <c r="D115" s="36"/>
      <c r="E115" s="36"/>
      <c r="F115" s="36"/>
      <c r="G115" s="36"/>
    </row>
    <row r="116" spans="1:7" ht="15" customHeight="1" x14ac:dyDescent="0.2">
      <c r="A116" s="36"/>
      <c r="B116" s="47">
        <f t="shared" si="1"/>
        <v>472</v>
      </c>
      <c r="C116" s="224">
        <v>5.4171366813441399E-4</v>
      </c>
      <c r="D116" s="36"/>
      <c r="E116" s="36"/>
      <c r="F116" s="36"/>
      <c r="G116" s="36"/>
    </row>
    <row r="117" spans="1:7" ht="15" customHeight="1" x14ac:dyDescent="0.2">
      <c r="A117" s="36"/>
      <c r="B117" s="47">
        <f t="shared" si="1"/>
        <v>473</v>
      </c>
      <c r="C117" s="224">
        <v>5.5026633066256796E-4</v>
      </c>
      <c r="D117" s="36"/>
      <c r="E117" s="36"/>
      <c r="F117" s="36"/>
      <c r="G117" s="36"/>
    </row>
    <row r="118" spans="1:7" ht="15" customHeight="1" x14ac:dyDescent="0.2">
      <c r="A118" s="36"/>
      <c r="B118" s="47">
        <f t="shared" si="1"/>
        <v>474</v>
      </c>
      <c r="C118" s="224">
        <v>5.5787824483455404E-4</v>
      </c>
      <c r="D118" s="36"/>
      <c r="E118" s="36"/>
      <c r="F118" s="36"/>
      <c r="G118" s="36"/>
    </row>
    <row r="119" spans="1:7" ht="15" customHeight="1" x14ac:dyDescent="0.2">
      <c r="A119" s="36"/>
      <c r="B119" s="47">
        <f t="shared" si="1"/>
        <v>475</v>
      </c>
      <c r="C119" s="224">
        <v>5.6293482290136799E-4</v>
      </c>
      <c r="D119" s="36"/>
      <c r="E119" s="36"/>
      <c r="F119" s="36"/>
      <c r="G119" s="36"/>
    </row>
    <row r="120" spans="1:7" ht="15" customHeight="1" x14ac:dyDescent="0.2">
      <c r="A120" s="36"/>
      <c r="B120" s="47">
        <f t="shared" si="1"/>
        <v>476</v>
      </c>
      <c r="C120" s="224">
        <v>5.6800253145038995E-4</v>
      </c>
      <c r="D120" s="36"/>
      <c r="E120" s="36"/>
      <c r="F120" s="36"/>
      <c r="G120" s="36"/>
    </row>
    <row r="121" spans="1:7" ht="15" customHeight="1" x14ac:dyDescent="0.2">
      <c r="A121" s="36"/>
      <c r="B121" s="47">
        <f t="shared" si="1"/>
        <v>477</v>
      </c>
      <c r="C121" s="224">
        <v>5.7575591405123201E-4</v>
      </c>
      <c r="D121" s="36"/>
      <c r="E121" s="36"/>
      <c r="F121" s="36"/>
      <c r="G121" s="36"/>
    </row>
    <row r="122" spans="1:7" ht="15" customHeight="1" x14ac:dyDescent="0.2">
      <c r="A122" s="36"/>
      <c r="B122" s="47">
        <f t="shared" si="1"/>
        <v>478</v>
      </c>
      <c r="C122" s="224">
        <v>5.8360646576174403E-4</v>
      </c>
      <c r="D122" s="36"/>
      <c r="E122" s="36"/>
      <c r="F122" s="36"/>
      <c r="G122" s="36"/>
    </row>
    <row r="123" spans="1:7" ht="15" customHeight="1" x14ac:dyDescent="0.2">
      <c r="A123" s="36"/>
      <c r="B123" s="47">
        <f t="shared" si="1"/>
        <v>479</v>
      </c>
      <c r="C123" s="224">
        <v>5.9079519900020496E-4</v>
      </c>
      <c r="D123" s="36"/>
      <c r="E123" s="36"/>
      <c r="F123" s="36"/>
      <c r="G123" s="36"/>
    </row>
    <row r="124" spans="1:7" ht="15" customHeight="1" x14ac:dyDescent="0.2">
      <c r="A124" s="36"/>
      <c r="B124" s="47">
        <f t="shared" si="1"/>
        <v>480</v>
      </c>
      <c r="C124" s="224">
        <v>5.9755897042798795E-4</v>
      </c>
      <c r="D124" s="36"/>
      <c r="E124" s="36"/>
      <c r="F124" s="36"/>
      <c r="G124" s="36"/>
    </row>
    <row r="125" spans="1:7" ht="15" customHeight="1" x14ac:dyDescent="0.2">
      <c r="A125" s="36"/>
      <c r="B125" s="47">
        <f t="shared" si="1"/>
        <v>481</v>
      </c>
      <c r="C125" s="224">
        <v>6.0523677705464198E-4</v>
      </c>
      <c r="D125" s="36"/>
      <c r="E125" s="36"/>
      <c r="F125" s="36"/>
      <c r="G125" s="36"/>
    </row>
    <row r="126" spans="1:7" ht="15" customHeight="1" x14ac:dyDescent="0.2">
      <c r="A126" s="36"/>
      <c r="B126" s="47">
        <f t="shared" si="1"/>
        <v>482</v>
      </c>
      <c r="C126" s="224">
        <v>6.1484360755265696E-4</v>
      </c>
      <c r="D126" s="36"/>
      <c r="E126" s="36"/>
      <c r="F126" s="36"/>
      <c r="G126" s="36"/>
    </row>
    <row r="127" spans="1:7" ht="15" customHeight="1" x14ac:dyDescent="0.2">
      <c r="A127" s="36"/>
      <c r="B127" s="47">
        <f t="shared" si="1"/>
        <v>483</v>
      </c>
      <c r="C127" s="224">
        <v>6.2439144649497301E-4</v>
      </c>
      <c r="D127" s="36"/>
      <c r="E127" s="36"/>
      <c r="F127" s="36"/>
      <c r="G127" s="36"/>
    </row>
    <row r="128" spans="1:7" ht="15" customHeight="1" x14ac:dyDescent="0.2">
      <c r="A128" s="36"/>
      <c r="B128" s="47">
        <f t="shared" si="1"/>
        <v>484</v>
      </c>
      <c r="C128" s="224">
        <v>6.3318230134236505E-4</v>
      </c>
      <c r="D128" s="36"/>
      <c r="E128" s="36"/>
      <c r="F128" s="36"/>
      <c r="G128" s="36"/>
    </row>
    <row r="129" spans="1:7" ht="15" customHeight="1" x14ac:dyDescent="0.2">
      <c r="A129" s="36"/>
      <c r="B129" s="47">
        <f t="shared" si="1"/>
        <v>485</v>
      </c>
      <c r="C129" s="224">
        <v>6.4190303415184995E-4</v>
      </c>
      <c r="D129" s="36"/>
      <c r="E129" s="36"/>
      <c r="F129" s="36"/>
      <c r="G129" s="36"/>
    </row>
    <row r="130" spans="1:7" ht="15" customHeight="1" x14ac:dyDescent="0.2">
      <c r="A130" s="36"/>
      <c r="B130" s="47">
        <f t="shared" si="1"/>
        <v>486</v>
      </c>
      <c r="C130" s="224">
        <v>6.4802680285270902E-4</v>
      </c>
      <c r="D130" s="36"/>
      <c r="E130" s="36"/>
      <c r="F130" s="36"/>
      <c r="G130" s="36"/>
    </row>
    <row r="131" spans="1:7" ht="15" customHeight="1" x14ac:dyDescent="0.2">
      <c r="A131" s="36"/>
      <c r="B131" s="47">
        <f t="shared" si="1"/>
        <v>487</v>
      </c>
      <c r="C131" s="224">
        <v>6.5282971723001698E-4</v>
      </c>
      <c r="D131" s="36"/>
      <c r="E131" s="36"/>
      <c r="F131" s="36"/>
      <c r="G131" s="36"/>
    </row>
    <row r="132" spans="1:7" ht="15" customHeight="1" x14ac:dyDescent="0.2">
      <c r="A132" s="36"/>
      <c r="B132" s="47">
        <f t="shared" si="1"/>
        <v>488</v>
      </c>
      <c r="C132" s="224">
        <v>6.5838304871774795E-4</v>
      </c>
      <c r="D132" s="36"/>
      <c r="E132" s="36"/>
      <c r="F132" s="36"/>
      <c r="G132" s="36"/>
    </row>
    <row r="133" spans="1:7" ht="15" customHeight="1" x14ac:dyDescent="0.2">
      <c r="A133" s="36"/>
      <c r="B133" s="47">
        <f t="shared" si="1"/>
        <v>489</v>
      </c>
      <c r="C133" s="224">
        <v>6.6528717552616595E-4</v>
      </c>
      <c r="D133" s="36"/>
      <c r="E133" s="36"/>
      <c r="F133" s="36"/>
      <c r="G133" s="36"/>
    </row>
    <row r="134" spans="1:7" ht="15" customHeight="1" x14ac:dyDescent="0.2">
      <c r="A134" s="36"/>
      <c r="B134" s="47">
        <f t="shared" si="1"/>
        <v>490</v>
      </c>
      <c r="C134" s="224">
        <v>6.7216915267499105E-4</v>
      </c>
      <c r="D134" s="36"/>
      <c r="E134" s="36"/>
      <c r="F134" s="36"/>
      <c r="G134" s="36"/>
    </row>
    <row r="135" spans="1:7" ht="15" customHeight="1" x14ac:dyDescent="0.2">
      <c r="A135" s="36"/>
      <c r="B135" s="47">
        <f t="shared" si="1"/>
        <v>491</v>
      </c>
      <c r="C135" s="224">
        <v>6.8025722887580901E-4</v>
      </c>
      <c r="D135" s="36"/>
      <c r="E135" s="36"/>
      <c r="F135" s="36"/>
      <c r="G135" s="36"/>
    </row>
    <row r="136" spans="1:7" ht="15" customHeight="1" x14ac:dyDescent="0.2">
      <c r="A136" s="36"/>
      <c r="B136" s="47">
        <f t="shared" si="1"/>
        <v>492</v>
      </c>
      <c r="C136" s="224">
        <v>6.8827273433263504E-4</v>
      </c>
      <c r="D136" s="36"/>
      <c r="E136" s="36"/>
      <c r="F136" s="36"/>
      <c r="G136" s="36"/>
    </row>
    <row r="137" spans="1:7" ht="15" customHeight="1" x14ac:dyDescent="0.2">
      <c r="A137" s="36"/>
      <c r="B137" s="47">
        <f t="shared" si="1"/>
        <v>493</v>
      </c>
      <c r="C137" s="224">
        <v>6.9735598694761498E-4</v>
      </c>
      <c r="D137" s="36"/>
      <c r="E137" s="36"/>
      <c r="F137" s="36"/>
      <c r="G137" s="36"/>
    </row>
    <row r="138" spans="1:7" ht="15" customHeight="1" x14ac:dyDescent="0.2">
      <c r="A138" s="36"/>
      <c r="B138" s="47">
        <f t="shared" si="1"/>
        <v>494</v>
      </c>
      <c r="C138" s="224">
        <v>7.0680387415970804E-4</v>
      </c>
      <c r="D138" s="36"/>
      <c r="E138" s="36"/>
      <c r="F138" s="36"/>
      <c r="G138" s="36"/>
    </row>
    <row r="139" spans="1:7" ht="15" customHeight="1" x14ac:dyDescent="0.2">
      <c r="A139" s="36"/>
      <c r="B139" s="47">
        <f t="shared" si="1"/>
        <v>495</v>
      </c>
      <c r="C139" s="224">
        <v>7.1584160310245995E-4</v>
      </c>
      <c r="D139" s="36"/>
      <c r="E139" s="36"/>
      <c r="F139" s="36"/>
      <c r="G139" s="36"/>
    </row>
    <row r="140" spans="1:7" ht="15" customHeight="1" x14ac:dyDescent="0.2">
      <c r="A140" s="36"/>
      <c r="B140" s="47">
        <f t="shared" si="1"/>
        <v>496</v>
      </c>
      <c r="C140" s="224">
        <v>7.2435196979822602E-4</v>
      </c>
      <c r="D140" s="36"/>
      <c r="E140" s="36"/>
      <c r="F140" s="36"/>
      <c r="G140" s="36"/>
    </row>
    <row r="141" spans="1:7" ht="15" customHeight="1" x14ac:dyDescent="0.2">
      <c r="A141" s="36"/>
      <c r="B141" s="47">
        <f t="shared" si="1"/>
        <v>497</v>
      </c>
      <c r="C141" s="224">
        <v>7.3299634749976895E-4</v>
      </c>
      <c r="D141" s="36"/>
      <c r="E141" s="36"/>
      <c r="F141" s="36"/>
      <c r="G141" s="36"/>
    </row>
    <row r="142" spans="1:7" ht="15" customHeight="1" x14ac:dyDescent="0.2">
      <c r="A142" s="36"/>
      <c r="B142" s="47">
        <f t="shared" si="1"/>
        <v>498</v>
      </c>
      <c r="C142" s="224">
        <v>7.4292217761784797E-4</v>
      </c>
      <c r="D142" s="36"/>
      <c r="E142" s="36"/>
      <c r="F142" s="36"/>
      <c r="G142" s="36"/>
    </row>
    <row r="143" spans="1:7" ht="15" customHeight="1" x14ac:dyDescent="0.2">
      <c r="A143" s="36"/>
      <c r="B143" s="47">
        <f t="shared" si="1"/>
        <v>499</v>
      </c>
      <c r="C143" s="224">
        <v>7.5278244919572501E-4</v>
      </c>
      <c r="D143" s="36"/>
      <c r="E143" s="36"/>
      <c r="F143" s="36"/>
      <c r="G143" s="36"/>
    </row>
    <row r="144" spans="1:7" ht="15" customHeight="1" x14ac:dyDescent="0.2">
      <c r="A144" s="36"/>
      <c r="B144" s="47">
        <f t="shared" si="1"/>
        <v>500</v>
      </c>
      <c r="C144" s="224">
        <v>7.6104816789257295E-4</v>
      </c>
      <c r="D144" s="36"/>
      <c r="E144" s="36"/>
      <c r="F144" s="36"/>
      <c r="G144" s="36"/>
    </row>
    <row r="145" spans="1:7" ht="15" customHeight="1" x14ac:dyDescent="0.2">
      <c r="A145" s="36"/>
      <c r="B145" s="47">
        <f t="shared" si="1"/>
        <v>501</v>
      </c>
      <c r="C145" s="224">
        <v>7.6913858149465402E-4</v>
      </c>
      <c r="D145" s="36"/>
      <c r="E145" s="36"/>
      <c r="F145" s="36"/>
      <c r="G145" s="36"/>
    </row>
    <row r="146" spans="1:7" ht="15" customHeight="1" x14ac:dyDescent="0.2">
      <c r="A146" s="36"/>
      <c r="B146" s="47">
        <f t="shared" si="1"/>
        <v>502</v>
      </c>
      <c r="C146" s="224">
        <v>7.76052503127415E-4</v>
      </c>
      <c r="D146" s="36"/>
      <c r="E146" s="36"/>
      <c r="F146" s="36"/>
      <c r="G146" s="36"/>
    </row>
    <row r="147" spans="1:7" ht="15" customHeight="1" x14ac:dyDescent="0.2">
      <c r="A147" s="36"/>
      <c r="B147" s="47">
        <f t="shared" si="1"/>
        <v>503</v>
      </c>
      <c r="C147" s="224">
        <v>7.8198927972718897E-4</v>
      </c>
      <c r="D147" s="36"/>
      <c r="E147" s="36"/>
      <c r="F147" s="36"/>
      <c r="G147" s="36"/>
    </row>
    <row r="148" spans="1:7" ht="15" customHeight="1" x14ac:dyDescent="0.2">
      <c r="A148" s="36"/>
      <c r="B148" s="47">
        <f t="shared" si="1"/>
        <v>504</v>
      </c>
      <c r="C148" s="224">
        <v>7.8863473412910795E-4</v>
      </c>
      <c r="D148" s="36"/>
      <c r="E148" s="36"/>
      <c r="F148" s="36"/>
      <c r="G148" s="36"/>
    </row>
    <row r="149" spans="1:7" ht="15" customHeight="1" x14ac:dyDescent="0.2">
      <c r="A149" s="36"/>
      <c r="B149" s="47">
        <f t="shared" si="1"/>
        <v>505</v>
      </c>
      <c r="C149" s="224">
        <v>7.9734856603962503E-4</v>
      </c>
      <c r="D149" s="36"/>
      <c r="E149" s="36"/>
      <c r="F149" s="36"/>
      <c r="G149" s="36"/>
    </row>
    <row r="150" spans="1:7" ht="15" customHeight="1" x14ac:dyDescent="0.2">
      <c r="A150" s="36"/>
      <c r="B150" s="47">
        <f t="shared" si="1"/>
        <v>506</v>
      </c>
      <c r="C150" s="224">
        <v>8.0608020672167302E-4</v>
      </c>
      <c r="D150" s="36"/>
      <c r="E150" s="36"/>
      <c r="F150" s="36"/>
      <c r="G150" s="36"/>
    </row>
    <row r="151" spans="1:7" ht="15" customHeight="1" x14ac:dyDescent="0.2">
      <c r="A151" s="36"/>
      <c r="B151" s="47">
        <f t="shared" si="1"/>
        <v>507</v>
      </c>
      <c r="C151" s="224">
        <v>8.1599167851770498E-4</v>
      </c>
      <c r="D151" s="36"/>
      <c r="E151" s="36"/>
      <c r="F151" s="36"/>
      <c r="G151" s="36"/>
    </row>
    <row r="152" spans="1:7" ht="15" customHeight="1" x14ac:dyDescent="0.2">
      <c r="A152" s="36"/>
      <c r="B152" s="47">
        <f t="shared" ref="B152:B215" si="2">IF(380+C$20*(ROW()-ROW(B$23)-1)&gt;780,"",380+C$20*(ROW()-ROW(B$23)-1))</f>
        <v>508</v>
      </c>
      <c r="C152" s="224">
        <v>8.2594411048825896E-4</v>
      </c>
      <c r="D152" s="36"/>
      <c r="E152" s="36"/>
      <c r="F152" s="36"/>
      <c r="G152" s="36"/>
    </row>
    <row r="153" spans="1:7" ht="15" customHeight="1" x14ac:dyDescent="0.2">
      <c r="A153" s="36"/>
      <c r="B153" s="47">
        <f t="shared" si="2"/>
        <v>509</v>
      </c>
      <c r="C153" s="224">
        <v>8.35957092282022E-4</v>
      </c>
      <c r="D153" s="36"/>
      <c r="E153" s="36"/>
      <c r="F153" s="36"/>
      <c r="G153" s="36"/>
    </row>
    <row r="154" spans="1:7" ht="15" customHeight="1" x14ac:dyDescent="0.2">
      <c r="A154" s="36"/>
      <c r="B154" s="47">
        <f t="shared" si="2"/>
        <v>510</v>
      </c>
      <c r="C154" s="224">
        <v>8.4600980989726503E-4</v>
      </c>
      <c r="D154" s="36"/>
      <c r="E154" s="36"/>
      <c r="F154" s="36"/>
      <c r="G154" s="36"/>
    </row>
    <row r="155" spans="1:7" ht="15" customHeight="1" x14ac:dyDescent="0.2">
      <c r="A155" s="36"/>
      <c r="B155" s="47">
        <f t="shared" si="2"/>
        <v>511</v>
      </c>
      <c r="C155" s="224">
        <v>8.5556232364210805E-4</v>
      </c>
      <c r="D155" s="36"/>
      <c r="E155" s="36"/>
      <c r="F155" s="36"/>
      <c r="G155" s="36"/>
    </row>
    <row r="156" spans="1:7" ht="15" customHeight="1" x14ac:dyDescent="0.2">
      <c r="A156" s="36"/>
      <c r="B156" s="47">
        <f t="shared" si="2"/>
        <v>512</v>
      </c>
      <c r="C156" s="224">
        <v>8.6427882686835504E-4</v>
      </c>
      <c r="D156" s="36"/>
      <c r="E156" s="36"/>
      <c r="F156" s="36"/>
      <c r="G156" s="36"/>
    </row>
    <row r="157" spans="1:7" ht="15" customHeight="1" x14ac:dyDescent="0.2">
      <c r="A157" s="36"/>
      <c r="B157" s="47">
        <f t="shared" si="2"/>
        <v>513</v>
      </c>
      <c r="C157" s="224">
        <v>8.7297529522662798E-4</v>
      </c>
      <c r="D157" s="36"/>
      <c r="E157" s="36"/>
      <c r="F157" s="36"/>
      <c r="G157" s="36"/>
    </row>
    <row r="158" spans="1:7" ht="15" customHeight="1" x14ac:dyDescent="0.2">
      <c r="A158" s="36"/>
      <c r="B158" s="47">
        <f t="shared" si="2"/>
        <v>514</v>
      </c>
      <c r="C158" s="224">
        <v>8.8147631231734003E-4</v>
      </c>
      <c r="D158" s="36"/>
      <c r="E158" s="36"/>
      <c r="F158" s="36"/>
      <c r="G158" s="36"/>
    </row>
    <row r="159" spans="1:7" ht="15" customHeight="1" x14ac:dyDescent="0.2">
      <c r="A159" s="36"/>
      <c r="B159" s="47">
        <f t="shared" si="2"/>
        <v>515</v>
      </c>
      <c r="C159" s="224">
        <v>8.8998512074559704E-4</v>
      </c>
      <c r="D159" s="36"/>
      <c r="E159" s="36"/>
      <c r="F159" s="36"/>
      <c r="G159" s="36"/>
    </row>
    <row r="160" spans="1:7" ht="15" customHeight="1" x14ac:dyDescent="0.2">
      <c r="A160" s="36"/>
      <c r="B160" s="47">
        <f t="shared" si="2"/>
        <v>516</v>
      </c>
      <c r="C160" s="224">
        <v>8.9994378578618704E-4</v>
      </c>
      <c r="D160" s="36"/>
      <c r="E160" s="36"/>
      <c r="F160" s="36"/>
      <c r="G160" s="36"/>
    </row>
    <row r="161" spans="1:7" ht="15" customHeight="1" x14ac:dyDescent="0.2">
      <c r="A161" s="36"/>
      <c r="B161" s="47">
        <f t="shared" si="2"/>
        <v>517</v>
      </c>
      <c r="C161" s="224">
        <v>9.1014843448356095E-4</v>
      </c>
      <c r="D161" s="36"/>
      <c r="E161" s="36"/>
      <c r="F161" s="36"/>
      <c r="G161" s="36"/>
    </row>
    <row r="162" spans="1:7" ht="15" customHeight="1" x14ac:dyDescent="0.2">
      <c r="A162" s="36"/>
      <c r="B162" s="47">
        <f t="shared" si="2"/>
        <v>518</v>
      </c>
      <c r="C162" s="224">
        <v>9.1947388639137401E-4</v>
      </c>
      <c r="D162" s="36"/>
      <c r="E162" s="36"/>
      <c r="F162" s="36"/>
      <c r="G162" s="36"/>
    </row>
    <row r="163" spans="1:7" ht="15" customHeight="1" x14ac:dyDescent="0.2">
      <c r="A163" s="36"/>
      <c r="B163" s="47">
        <f t="shared" si="2"/>
        <v>519</v>
      </c>
      <c r="C163" s="224">
        <v>9.2824492898043701E-4</v>
      </c>
      <c r="D163" s="36"/>
      <c r="E163" s="36"/>
      <c r="F163" s="36"/>
      <c r="G163" s="36"/>
    </row>
    <row r="164" spans="1:7" ht="15" customHeight="1" x14ac:dyDescent="0.2">
      <c r="A164" s="36"/>
      <c r="B164" s="47">
        <f t="shared" si="2"/>
        <v>520</v>
      </c>
      <c r="C164" s="224">
        <v>9.3770728581940002E-4</v>
      </c>
      <c r="D164" s="36"/>
      <c r="E164" s="36"/>
      <c r="F164" s="36"/>
      <c r="G164" s="36"/>
    </row>
    <row r="165" spans="1:7" ht="15" customHeight="1" x14ac:dyDescent="0.2">
      <c r="A165" s="36"/>
      <c r="B165" s="47">
        <f t="shared" si="2"/>
        <v>521</v>
      </c>
      <c r="C165" s="224">
        <v>9.4855894944748901E-4</v>
      </c>
      <c r="D165" s="36"/>
      <c r="E165" s="36"/>
      <c r="F165" s="36"/>
      <c r="G165" s="36"/>
    </row>
    <row r="166" spans="1:7" ht="15" customHeight="1" x14ac:dyDescent="0.2">
      <c r="A166" s="36"/>
      <c r="B166" s="47">
        <f t="shared" si="2"/>
        <v>522</v>
      </c>
      <c r="C166" s="224">
        <v>9.5912901187573095E-4</v>
      </c>
      <c r="D166" s="36"/>
      <c r="E166" s="36"/>
      <c r="F166" s="36"/>
      <c r="G166" s="36"/>
    </row>
    <row r="167" spans="1:7" ht="15" customHeight="1" x14ac:dyDescent="0.2">
      <c r="A167" s="36"/>
      <c r="B167" s="47">
        <f t="shared" si="2"/>
        <v>523</v>
      </c>
      <c r="C167" s="224">
        <v>9.6658454277270302E-4</v>
      </c>
      <c r="D167" s="36"/>
      <c r="E167" s="36"/>
      <c r="F167" s="36"/>
      <c r="G167" s="36"/>
    </row>
    <row r="168" spans="1:7" ht="15" customHeight="1" x14ac:dyDescent="0.2">
      <c r="A168" s="36"/>
      <c r="B168" s="47">
        <f t="shared" si="2"/>
        <v>524</v>
      </c>
      <c r="C168" s="224">
        <v>9.7404430325291396E-4</v>
      </c>
      <c r="D168" s="36"/>
      <c r="E168" s="36"/>
      <c r="F168" s="36"/>
      <c r="G168" s="36"/>
    </row>
    <row r="169" spans="1:7" ht="15" customHeight="1" x14ac:dyDescent="0.2">
      <c r="A169" s="36"/>
      <c r="B169" s="47">
        <f t="shared" si="2"/>
        <v>525</v>
      </c>
      <c r="C169" s="224">
        <v>9.8499335860031804E-4</v>
      </c>
      <c r="D169" s="36"/>
      <c r="E169" s="36"/>
      <c r="F169" s="36"/>
      <c r="G169" s="36"/>
    </row>
    <row r="170" spans="1:7" ht="15" customHeight="1" x14ac:dyDescent="0.2">
      <c r="A170" s="36"/>
      <c r="B170" s="47">
        <f t="shared" si="2"/>
        <v>526</v>
      </c>
      <c r="C170" s="224">
        <v>9.9665131435951008E-4</v>
      </c>
      <c r="D170" s="36"/>
      <c r="E170" s="36"/>
      <c r="F170" s="36"/>
      <c r="G170" s="36"/>
    </row>
    <row r="171" spans="1:7" ht="15" customHeight="1" x14ac:dyDescent="0.2">
      <c r="A171" s="36"/>
      <c r="B171" s="47">
        <f t="shared" si="2"/>
        <v>527</v>
      </c>
      <c r="C171" s="224">
        <v>1.0063641070481399E-3</v>
      </c>
      <c r="D171" s="36"/>
      <c r="E171" s="36"/>
      <c r="F171" s="36"/>
      <c r="G171" s="36"/>
    </row>
    <row r="172" spans="1:7" ht="15" customHeight="1" x14ac:dyDescent="0.2">
      <c r="A172" s="36"/>
      <c r="B172" s="47">
        <f t="shared" si="2"/>
        <v>528</v>
      </c>
      <c r="C172" s="224">
        <v>1.01469694255269E-3</v>
      </c>
      <c r="D172" s="36"/>
      <c r="E172" s="36"/>
      <c r="F172" s="36"/>
      <c r="G172" s="36"/>
    </row>
    <row r="173" spans="1:7" ht="15" customHeight="1" x14ac:dyDescent="0.2">
      <c r="A173" s="36"/>
      <c r="B173" s="47">
        <f t="shared" si="2"/>
        <v>529</v>
      </c>
      <c r="C173" s="224">
        <v>1.0236500798306699E-3</v>
      </c>
      <c r="D173" s="36"/>
      <c r="E173" s="36"/>
      <c r="F173" s="36"/>
      <c r="G173" s="36"/>
    </row>
    <row r="174" spans="1:7" ht="15" customHeight="1" x14ac:dyDescent="0.2">
      <c r="A174" s="36"/>
      <c r="B174" s="47">
        <f t="shared" si="2"/>
        <v>530</v>
      </c>
      <c r="C174" s="224">
        <v>1.0337922865228601E-3</v>
      </c>
      <c r="D174" s="36"/>
      <c r="E174" s="36"/>
      <c r="F174" s="36"/>
      <c r="G174" s="36"/>
    </row>
    <row r="175" spans="1:7" ht="15" customHeight="1" x14ac:dyDescent="0.2">
      <c r="A175" s="36"/>
      <c r="B175" s="47">
        <f t="shared" si="2"/>
        <v>531</v>
      </c>
      <c r="C175" s="224">
        <v>1.04391579400494E-3</v>
      </c>
      <c r="D175" s="36"/>
      <c r="E175" s="36"/>
      <c r="F175" s="36"/>
      <c r="G175" s="36"/>
    </row>
    <row r="176" spans="1:7" ht="15" customHeight="1" x14ac:dyDescent="0.2">
      <c r="A176" s="36"/>
      <c r="B176" s="47">
        <f t="shared" si="2"/>
        <v>532</v>
      </c>
      <c r="C176" s="224">
        <v>1.05273135852283E-3</v>
      </c>
      <c r="D176" s="36"/>
      <c r="E176" s="36"/>
      <c r="F176" s="36"/>
      <c r="G176" s="36"/>
    </row>
    <row r="177" spans="1:7" ht="15" customHeight="1" x14ac:dyDescent="0.2">
      <c r="A177" s="36"/>
      <c r="B177" s="47">
        <f t="shared" si="2"/>
        <v>533</v>
      </c>
      <c r="C177" s="224">
        <v>1.06155415785416E-3</v>
      </c>
      <c r="D177" s="36"/>
      <c r="E177" s="36"/>
      <c r="F177" s="36"/>
      <c r="G177" s="36"/>
    </row>
    <row r="178" spans="1:7" ht="15" customHeight="1" x14ac:dyDescent="0.2">
      <c r="A178" s="36"/>
      <c r="B178" s="47">
        <f t="shared" si="2"/>
        <v>534</v>
      </c>
      <c r="C178" s="224">
        <v>1.0724631434656201E-3</v>
      </c>
      <c r="D178" s="36"/>
      <c r="E178" s="36"/>
      <c r="F178" s="36"/>
      <c r="G178" s="36"/>
    </row>
    <row r="179" spans="1:7" ht="15" customHeight="1" x14ac:dyDescent="0.2">
      <c r="A179" s="36"/>
      <c r="B179" s="47">
        <f t="shared" si="2"/>
        <v>535</v>
      </c>
      <c r="C179" s="224">
        <v>1.08374867329015E-3</v>
      </c>
      <c r="D179" s="36"/>
      <c r="E179" s="36"/>
      <c r="F179" s="36"/>
      <c r="G179" s="36"/>
    </row>
    <row r="180" spans="1:7" ht="15" customHeight="1" x14ac:dyDescent="0.2">
      <c r="A180" s="36"/>
      <c r="B180" s="47">
        <f t="shared" si="2"/>
        <v>536</v>
      </c>
      <c r="C180" s="224">
        <v>1.09503409180986E-3</v>
      </c>
      <c r="D180" s="36"/>
      <c r="E180" s="36"/>
      <c r="F180" s="36"/>
      <c r="G180" s="36"/>
    </row>
    <row r="181" spans="1:7" ht="15" customHeight="1" x14ac:dyDescent="0.2">
      <c r="A181" s="36"/>
      <c r="B181" s="47">
        <f t="shared" si="2"/>
        <v>537</v>
      </c>
      <c r="C181" s="224">
        <v>1.10631839728135E-3</v>
      </c>
      <c r="D181" s="36"/>
      <c r="E181" s="36"/>
      <c r="F181" s="36"/>
      <c r="G181" s="36"/>
    </row>
    <row r="182" spans="1:7" ht="15" customHeight="1" x14ac:dyDescent="0.2">
      <c r="A182" s="36"/>
      <c r="B182" s="47">
        <f t="shared" si="2"/>
        <v>538</v>
      </c>
      <c r="C182" s="224">
        <v>1.1174291785352301E-3</v>
      </c>
      <c r="D182" s="36"/>
      <c r="E182" s="36"/>
      <c r="F182" s="36"/>
      <c r="G182" s="36"/>
    </row>
    <row r="183" spans="1:7" ht="15" customHeight="1" x14ac:dyDescent="0.2">
      <c r="A183" s="36"/>
      <c r="B183" s="47">
        <f t="shared" si="2"/>
        <v>539</v>
      </c>
      <c r="C183" s="224">
        <v>1.12827360734988E-3</v>
      </c>
      <c r="D183" s="36"/>
      <c r="E183" s="36"/>
      <c r="F183" s="36"/>
      <c r="G183" s="36"/>
    </row>
    <row r="184" spans="1:7" ht="15" customHeight="1" x14ac:dyDescent="0.2">
      <c r="A184" s="36"/>
      <c r="B184" s="47">
        <f t="shared" si="2"/>
        <v>540</v>
      </c>
      <c r="C184" s="224">
        <v>1.1391069056823301E-3</v>
      </c>
      <c r="D184" s="36"/>
      <c r="E184" s="36"/>
      <c r="F184" s="36"/>
      <c r="G184" s="36"/>
    </row>
    <row r="185" spans="1:7" ht="15" customHeight="1" x14ac:dyDescent="0.2">
      <c r="A185" s="36"/>
      <c r="B185" s="47">
        <f t="shared" si="2"/>
        <v>541</v>
      </c>
      <c r="C185" s="224">
        <v>1.1497242726599499E-3</v>
      </c>
      <c r="D185" s="36"/>
      <c r="E185" s="36"/>
      <c r="F185" s="36"/>
      <c r="G185" s="36"/>
    </row>
    <row r="186" spans="1:7" ht="15" customHeight="1" x14ac:dyDescent="0.2">
      <c r="A186" s="36"/>
      <c r="B186" s="47">
        <f t="shared" si="2"/>
        <v>542</v>
      </c>
      <c r="C186" s="224">
        <v>1.1603605614573301E-3</v>
      </c>
      <c r="D186" s="36"/>
      <c r="E186" s="36"/>
      <c r="F186" s="36"/>
      <c r="G186" s="36"/>
    </row>
    <row r="187" spans="1:7" ht="15" customHeight="1" x14ac:dyDescent="0.2">
      <c r="A187" s="36"/>
      <c r="B187" s="47">
        <f t="shared" si="2"/>
        <v>543</v>
      </c>
      <c r="C187" s="224">
        <v>1.16812741194164E-3</v>
      </c>
      <c r="D187" s="36"/>
      <c r="E187" s="36"/>
      <c r="F187" s="36"/>
      <c r="G187" s="36"/>
    </row>
    <row r="188" spans="1:7" ht="15" customHeight="1" x14ac:dyDescent="0.2">
      <c r="A188" s="36"/>
      <c r="B188" s="47">
        <f t="shared" si="2"/>
        <v>544</v>
      </c>
      <c r="C188" s="224">
        <v>1.17569057460156E-3</v>
      </c>
      <c r="D188" s="36"/>
      <c r="E188" s="36"/>
      <c r="F188" s="36"/>
      <c r="G188" s="36"/>
    </row>
    <row r="189" spans="1:7" ht="15" customHeight="1" x14ac:dyDescent="0.2">
      <c r="A189" s="36"/>
      <c r="B189" s="47">
        <f t="shared" si="2"/>
        <v>545</v>
      </c>
      <c r="C189" s="224">
        <v>1.18662516032209E-3</v>
      </c>
      <c r="D189" s="36"/>
      <c r="E189" s="36"/>
      <c r="F189" s="36"/>
      <c r="G189" s="36"/>
    </row>
    <row r="190" spans="1:7" ht="15" customHeight="1" x14ac:dyDescent="0.2">
      <c r="A190" s="36"/>
      <c r="B190" s="47">
        <f t="shared" si="2"/>
        <v>546</v>
      </c>
      <c r="C190" s="224">
        <v>1.1989310214505799E-3</v>
      </c>
      <c r="D190" s="36"/>
      <c r="E190" s="36"/>
      <c r="F190" s="36"/>
      <c r="G190" s="36"/>
    </row>
    <row r="191" spans="1:7" ht="15" customHeight="1" x14ac:dyDescent="0.2">
      <c r="A191" s="36"/>
      <c r="B191" s="47">
        <f t="shared" si="2"/>
        <v>547</v>
      </c>
      <c r="C191" s="224">
        <v>1.2100492601275299E-3</v>
      </c>
      <c r="D191" s="36"/>
      <c r="E191" s="36"/>
      <c r="F191" s="36"/>
      <c r="G191" s="36"/>
    </row>
    <row r="192" spans="1:7" ht="15" customHeight="1" x14ac:dyDescent="0.2">
      <c r="A192" s="36"/>
      <c r="B192" s="47">
        <f t="shared" si="2"/>
        <v>548</v>
      </c>
      <c r="C192" s="224">
        <v>1.2199297891830299E-3</v>
      </c>
      <c r="D192" s="36"/>
      <c r="E192" s="36"/>
      <c r="F192" s="36"/>
      <c r="G192" s="36"/>
    </row>
    <row r="193" spans="1:7" ht="15" customHeight="1" x14ac:dyDescent="0.2">
      <c r="A193" s="36"/>
      <c r="B193" s="47">
        <f t="shared" si="2"/>
        <v>549</v>
      </c>
      <c r="C193" s="224">
        <v>1.23035014662558E-3</v>
      </c>
      <c r="D193" s="36"/>
      <c r="E193" s="36"/>
      <c r="F193" s="36"/>
      <c r="G193" s="36"/>
    </row>
    <row r="194" spans="1:7" ht="15" customHeight="1" x14ac:dyDescent="0.2">
      <c r="A194" s="36"/>
      <c r="B194" s="47">
        <f t="shared" si="2"/>
        <v>550</v>
      </c>
      <c r="C194" s="224">
        <v>1.2421885275013601E-3</v>
      </c>
      <c r="D194" s="36"/>
      <c r="E194" s="36"/>
      <c r="F194" s="36"/>
      <c r="G194" s="36"/>
    </row>
    <row r="195" spans="1:7" ht="15" customHeight="1" x14ac:dyDescent="0.2">
      <c r="A195" s="36"/>
      <c r="B195" s="47">
        <f t="shared" si="2"/>
        <v>551</v>
      </c>
      <c r="C195" s="224">
        <v>1.25394676890524E-3</v>
      </c>
      <c r="D195" s="36"/>
      <c r="E195" s="36"/>
      <c r="F195" s="36"/>
      <c r="G195" s="36"/>
    </row>
    <row r="196" spans="1:7" ht="15" customHeight="1" x14ac:dyDescent="0.2">
      <c r="A196" s="36"/>
      <c r="B196" s="47">
        <f t="shared" si="2"/>
        <v>552</v>
      </c>
      <c r="C196" s="224">
        <v>1.2647867455270101E-3</v>
      </c>
      <c r="D196" s="36"/>
      <c r="E196" s="36"/>
      <c r="F196" s="36"/>
      <c r="G196" s="36"/>
    </row>
    <row r="197" spans="1:7" ht="15" customHeight="1" x14ac:dyDescent="0.2">
      <c r="A197" s="36"/>
      <c r="B197" s="47">
        <f t="shared" si="2"/>
        <v>553</v>
      </c>
      <c r="C197" s="224">
        <v>1.2755966698468201E-3</v>
      </c>
      <c r="D197" s="36"/>
      <c r="E197" s="36"/>
      <c r="F197" s="36"/>
      <c r="G197" s="36"/>
    </row>
    <row r="198" spans="1:7" ht="15" customHeight="1" x14ac:dyDescent="0.2">
      <c r="A198" s="36"/>
      <c r="B198" s="47">
        <f t="shared" si="2"/>
        <v>554</v>
      </c>
      <c r="C198" s="224">
        <v>1.2886683081511699E-3</v>
      </c>
      <c r="D198" s="36"/>
      <c r="E198" s="36"/>
      <c r="F198" s="36"/>
      <c r="G198" s="36"/>
    </row>
    <row r="199" spans="1:7" ht="15" customHeight="1" x14ac:dyDescent="0.2">
      <c r="A199" s="36"/>
      <c r="B199" s="47">
        <f t="shared" si="2"/>
        <v>555</v>
      </c>
      <c r="C199" s="224">
        <v>1.30202266070359E-3</v>
      </c>
      <c r="D199" s="36"/>
      <c r="E199" s="36"/>
      <c r="F199" s="36"/>
      <c r="G199" s="36"/>
    </row>
    <row r="200" spans="1:7" ht="15" customHeight="1" x14ac:dyDescent="0.2">
      <c r="A200" s="36"/>
      <c r="B200" s="47">
        <f t="shared" si="2"/>
        <v>556</v>
      </c>
      <c r="C200" s="224">
        <v>1.3108391156600599E-3</v>
      </c>
      <c r="D200" s="36"/>
      <c r="E200" s="36"/>
      <c r="F200" s="36"/>
      <c r="G200" s="36"/>
    </row>
    <row r="201" spans="1:7" ht="15" customHeight="1" x14ac:dyDescent="0.2">
      <c r="A201" s="36"/>
      <c r="B201" s="47">
        <f t="shared" si="2"/>
        <v>557</v>
      </c>
      <c r="C201" s="224">
        <v>1.3173571260406999E-3</v>
      </c>
      <c r="D201" s="36"/>
      <c r="E201" s="36"/>
      <c r="F201" s="36"/>
      <c r="G201" s="36"/>
    </row>
    <row r="202" spans="1:7" ht="15" customHeight="1" x14ac:dyDescent="0.2">
      <c r="A202" s="36"/>
      <c r="B202" s="47">
        <f t="shared" si="2"/>
        <v>558</v>
      </c>
      <c r="C202" s="224">
        <v>1.32661434809258E-3</v>
      </c>
      <c r="D202" s="36"/>
      <c r="E202" s="36"/>
      <c r="F202" s="36"/>
      <c r="G202" s="36"/>
    </row>
    <row r="203" spans="1:7" ht="15" customHeight="1" x14ac:dyDescent="0.2">
      <c r="A203" s="36"/>
      <c r="B203" s="47">
        <f t="shared" si="2"/>
        <v>559</v>
      </c>
      <c r="C203" s="224">
        <v>1.3389892182107501E-3</v>
      </c>
      <c r="D203" s="36"/>
      <c r="E203" s="36"/>
      <c r="F203" s="36"/>
      <c r="G203" s="36"/>
    </row>
    <row r="204" spans="1:7" ht="15" customHeight="1" x14ac:dyDescent="0.2">
      <c r="A204" s="36"/>
      <c r="B204" s="47">
        <f t="shared" si="2"/>
        <v>560</v>
      </c>
      <c r="C204" s="224">
        <v>1.3507864163023601E-3</v>
      </c>
      <c r="D204" s="36"/>
      <c r="E204" s="36"/>
      <c r="F204" s="36"/>
      <c r="G204" s="36"/>
    </row>
    <row r="205" spans="1:7" ht="15" customHeight="1" x14ac:dyDescent="0.2">
      <c r="A205" s="36"/>
      <c r="B205" s="47">
        <f t="shared" si="2"/>
        <v>561</v>
      </c>
      <c r="C205" s="224">
        <v>1.3609585639916899E-3</v>
      </c>
      <c r="D205" s="36"/>
      <c r="E205" s="36"/>
      <c r="F205" s="36"/>
      <c r="G205" s="36"/>
    </row>
    <row r="206" spans="1:7" ht="15" customHeight="1" x14ac:dyDescent="0.2">
      <c r="A206" s="36"/>
      <c r="B206" s="47">
        <f t="shared" si="2"/>
        <v>562</v>
      </c>
      <c r="C206" s="224">
        <v>1.37119192933316E-3</v>
      </c>
      <c r="D206" s="36"/>
      <c r="E206" s="36"/>
      <c r="F206" s="36"/>
      <c r="G206" s="36"/>
    </row>
    <row r="207" spans="1:7" ht="15" customHeight="1" x14ac:dyDescent="0.2">
      <c r="A207" s="36"/>
      <c r="B207" s="47">
        <f t="shared" si="2"/>
        <v>563</v>
      </c>
      <c r="C207" s="224">
        <v>1.38299357961765E-3</v>
      </c>
      <c r="D207" s="36"/>
      <c r="E207" s="36"/>
      <c r="F207" s="36"/>
      <c r="G207" s="36"/>
    </row>
    <row r="208" spans="1:7" ht="15" customHeight="1" x14ac:dyDescent="0.2">
      <c r="A208" s="36"/>
      <c r="B208" s="47">
        <f t="shared" si="2"/>
        <v>564</v>
      </c>
      <c r="C208" s="224">
        <v>1.3947551601661899E-3</v>
      </c>
      <c r="D208" s="36"/>
      <c r="E208" s="36"/>
      <c r="F208" s="36"/>
      <c r="G208" s="36"/>
    </row>
    <row r="209" spans="1:7" ht="15" customHeight="1" x14ac:dyDescent="0.2">
      <c r="A209" s="36"/>
      <c r="B209" s="47">
        <f t="shared" si="2"/>
        <v>565</v>
      </c>
      <c r="C209" s="224">
        <v>1.4050708910759899E-3</v>
      </c>
      <c r="D209" s="36"/>
      <c r="E209" s="36"/>
      <c r="F209" s="36"/>
      <c r="G209" s="36"/>
    </row>
    <row r="210" spans="1:7" ht="15" customHeight="1" x14ac:dyDescent="0.2">
      <c r="A210" s="36"/>
      <c r="B210" s="47">
        <f t="shared" si="2"/>
        <v>566</v>
      </c>
      <c r="C210" s="224">
        <v>1.41517402977564E-3</v>
      </c>
      <c r="D210" s="36"/>
      <c r="E210" s="36"/>
      <c r="F210" s="36"/>
      <c r="G210" s="36"/>
    </row>
    <row r="211" spans="1:7" ht="15" customHeight="1" x14ac:dyDescent="0.2">
      <c r="A211" s="36"/>
      <c r="B211" s="47">
        <f t="shared" si="2"/>
        <v>567</v>
      </c>
      <c r="C211" s="224">
        <v>1.42721164628292E-3</v>
      </c>
      <c r="D211" s="36"/>
      <c r="E211" s="36"/>
      <c r="F211" s="36"/>
      <c r="G211" s="36"/>
    </row>
    <row r="212" spans="1:7" ht="15" customHeight="1" x14ac:dyDescent="0.2">
      <c r="A212" s="36"/>
      <c r="B212" s="47">
        <f t="shared" si="2"/>
        <v>568</v>
      </c>
      <c r="C212" s="224">
        <v>1.4400751445699999E-3</v>
      </c>
      <c r="D212" s="36"/>
      <c r="E212" s="36"/>
      <c r="F212" s="36"/>
      <c r="G212" s="36"/>
    </row>
    <row r="213" spans="1:7" ht="15" customHeight="1" x14ac:dyDescent="0.2">
      <c r="A213" s="36"/>
      <c r="B213" s="47">
        <f t="shared" si="2"/>
        <v>569</v>
      </c>
      <c r="C213" s="224">
        <v>1.4498699689124901E-3</v>
      </c>
      <c r="D213" s="36"/>
      <c r="E213" s="36"/>
      <c r="F213" s="36"/>
      <c r="G213" s="36"/>
    </row>
    <row r="214" spans="1:7" ht="15" customHeight="1" x14ac:dyDescent="0.2">
      <c r="A214" s="36"/>
      <c r="B214" s="47">
        <f t="shared" si="2"/>
        <v>570</v>
      </c>
      <c r="C214" s="224">
        <v>1.4568098245688001E-3</v>
      </c>
      <c r="D214" s="36"/>
      <c r="E214" s="36"/>
      <c r="F214" s="36"/>
      <c r="G214" s="36"/>
    </row>
    <row r="215" spans="1:7" ht="15" customHeight="1" x14ac:dyDescent="0.2">
      <c r="A215" s="36"/>
      <c r="B215" s="47">
        <f t="shared" si="2"/>
        <v>571</v>
      </c>
      <c r="C215" s="224">
        <v>1.4651409905010199E-3</v>
      </c>
      <c r="D215" s="36"/>
      <c r="E215" s="36"/>
      <c r="F215" s="36"/>
      <c r="G215" s="36"/>
    </row>
    <row r="216" spans="1:7" ht="15" customHeight="1" x14ac:dyDescent="0.2">
      <c r="A216" s="36"/>
      <c r="B216" s="47">
        <f t="shared" ref="B216:B279" si="3">IF(380+C$20*(ROW()-ROW(B$23)-1)&gt;780,"",380+C$20*(ROW()-ROW(B$23)-1))</f>
        <v>572</v>
      </c>
      <c r="C216" s="224">
        <v>1.47612677643971E-3</v>
      </c>
      <c r="D216" s="36"/>
      <c r="E216" s="36"/>
      <c r="F216" s="36"/>
      <c r="G216" s="36"/>
    </row>
    <row r="217" spans="1:7" ht="15" customHeight="1" x14ac:dyDescent="0.2">
      <c r="A217" s="36"/>
      <c r="B217" s="47">
        <f t="shared" si="3"/>
        <v>573</v>
      </c>
      <c r="C217" s="224">
        <v>1.4873407372636501E-3</v>
      </c>
      <c r="D217" s="36"/>
      <c r="E217" s="36"/>
      <c r="F217" s="36"/>
      <c r="G217" s="36"/>
    </row>
    <row r="218" spans="1:7" ht="15" customHeight="1" x14ac:dyDescent="0.2">
      <c r="A218" s="36"/>
      <c r="B218" s="47">
        <f t="shared" si="3"/>
        <v>574</v>
      </c>
      <c r="C218" s="224">
        <v>1.4997835033232899E-3</v>
      </c>
      <c r="D218" s="36"/>
      <c r="E218" s="36"/>
      <c r="F218" s="36"/>
      <c r="G218" s="36"/>
    </row>
    <row r="219" spans="1:7" ht="15" customHeight="1" x14ac:dyDescent="0.2">
      <c r="A219" s="36"/>
      <c r="B219" s="47">
        <f t="shared" si="3"/>
        <v>575</v>
      </c>
      <c r="C219" s="224">
        <v>1.5122073475631701E-3</v>
      </c>
      <c r="D219" s="36"/>
      <c r="E219" s="36"/>
      <c r="F219" s="36"/>
      <c r="G219" s="36"/>
    </row>
    <row r="220" spans="1:7" ht="15" customHeight="1" x14ac:dyDescent="0.2">
      <c r="A220" s="36"/>
      <c r="B220" s="47">
        <f t="shared" si="3"/>
        <v>576</v>
      </c>
      <c r="C220" s="224">
        <v>1.5224763304477001E-3</v>
      </c>
      <c r="D220" s="36"/>
      <c r="E220" s="36"/>
      <c r="F220" s="36"/>
      <c r="G220" s="36"/>
    </row>
    <row r="221" spans="1:7" ht="15" customHeight="1" x14ac:dyDescent="0.2">
      <c r="A221" s="36"/>
      <c r="B221" s="47">
        <f t="shared" si="3"/>
        <v>577</v>
      </c>
      <c r="C221" s="224">
        <v>1.5327186001749401E-3</v>
      </c>
      <c r="D221" s="36"/>
      <c r="E221" s="36"/>
      <c r="F221" s="36"/>
      <c r="G221" s="36"/>
    </row>
    <row r="222" spans="1:7" ht="15" customHeight="1" x14ac:dyDescent="0.2">
      <c r="A222" s="36"/>
      <c r="B222" s="47">
        <f t="shared" si="3"/>
        <v>578</v>
      </c>
      <c r="C222" s="224">
        <v>1.5457490556951201E-3</v>
      </c>
      <c r="D222" s="36"/>
      <c r="E222" s="36"/>
      <c r="F222" s="36"/>
      <c r="G222" s="36"/>
    </row>
    <row r="223" spans="1:7" ht="15" customHeight="1" x14ac:dyDescent="0.2">
      <c r="A223" s="36"/>
      <c r="B223" s="47">
        <f t="shared" si="3"/>
        <v>579</v>
      </c>
      <c r="C223" s="224">
        <v>1.5594384357619799E-3</v>
      </c>
      <c r="D223" s="36"/>
      <c r="E223" s="36"/>
      <c r="F223" s="36"/>
      <c r="G223" s="36"/>
    </row>
    <row r="224" spans="1:7" ht="15" customHeight="1" x14ac:dyDescent="0.2">
      <c r="A224" s="36"/>
      <c r="B224" s="47">
        <f t="shared" si="3"/>
        <v>580</v>
      </c>
      <c r="C224" s="224">
        <v>1.56942136525379E-3</v>
      </c>
      <c r="D224" s="36"/>
      <c r="E224" s="36"/>
      <c r="F224" s="36"/>
      <c r="G224" s="36"/>
    </row>
    <row r="225" spans="1:7" ht="15" customHeight="1" x14ac:dyDescent="0.2">
      <c r="A225" s="36"/>
      <c r="B225" s="47">
        <f t="shared" si="3"/>
        <v>581</v>
      </c>
      <c r="C225" s="224">
        <v>1.5773974688036E-3</v>
      </c>
      <c r="D225" s="36"/>
      <c r="E225" s="36"/>
      <c r="F225" s="36"/>
      <c r="G225" s="36"/>
    </row>
    <row r="226" spans="1:7" ht="15" customHeight="1" x14ac:dyDescent="0.2">
      <c r="A226" s="36"/>
      <c r="B226" s="47">
        <f t="shared" si="3"/>
        <v>582</v>
      </c>
      <c r="C226" s="224">
        <v>1.5875551468660599E-3</v>
      </c>
      <c r="D226" s="36"/>
      <c r="E226" s="36"/>
      <c r="F226" s="36"/>
      <c r="G226" s="36"/>
    </row>
    <row r="227" spans="1:7" ht="15" customHeight="1" x14ac:dyDescent="0.2">
      <c r="A227" s="36"/>
      <c r="B227" s="47">
        <f t="shared" si="3"/>
        <v>583</v>
      </c>
      <c r="C227" s="224">
        <v>1.5998910602965E-3</v>
      </c>
      <c r="D227" s="36"/>
      <c r="E227" s="36"/>
      <c r="F227" s="36"/>
      <c r="G227" s="36"/>
    </row>
    <row r="228" spans="1:7" ht="15" customHeight="1" x14ac:dyDescent="0.2">
      <c r="A228" s="36"/>
      <c r="B228" s="47">
        <f t="shared" si="3"/>
        <v>584</v>
      </c>
      <c r="C228" s="224">
        <v>1.6115880840482399E-3</v>
      </c>
      <c r="D228" s="36"/>
      <c r="E228" s="36"/>
      <c r="F228" s="36"/>
      <c r="G228" s="36"/>
    </row>
    <row r="229" spans="1:7" ht="15" customHeight="1" x14ac:dyDescent="0.2">
      <c r="A229" s="36"/>
      <c r="B229" s="47">
        <f t="shared" si="3"/>
        <v>585</v>
      </c>
      <c r="C229" s="224">
        <v>1.62204517208208E-3</v>
      </c>
      <c r="D229" s="36"/>
      <c r="E229" s="36"/>
      <c r="F229" s="36"/>
      <c r="G229" s="36"/>
    </row>
    <row r="230" spans="1:7" ht="15" customHeight="1" x14ac:dyDescent="0.2">
      <c r="A230" s="36"/>
      <c r="B230" s="47">
        <f t="shared" si="3"/>
        <v>586</v>
      </c>
      <c r="C230" s="224">
        <v>1.63267478259013E-3</v>
      </c>
      <c r="D230" s="36"/>
      <c r="E230" s="36"/>
      <c r="F230" s="36"/>
      <c r="G230" s="36"/>
    </row>
    <row r="231" spans="1:7" ht="15" customHeight="1" x14ac:dyDescent="0.2">
      <c r="A231" s="36"/>
      <c r="B231" s="47">
        <f t="shared" si="3"/>
        <v>587</v>
      </c>
      <c r="C231" s="224">
        <v>1.6438742737872E-3</v>
      </c>
      <c r="D231" s="36"/>
      <c r="E231" s="36"/>
      <c r="F231" s="36"/>
      <c r="G231" s="36"/>
    </row>
    <row r="232" spans="1:7" ht="15" customHeight="1" x14ac:dyDescent="0.2">
      <c r="A232" s="36"/>
      <c r="B232" s="47">
        <f t="shared" si="3"/>
        <v>588</v>
      </c>
      <c r="C232" s="224">
        <v>1.6550303561036601E-3</v>
      </c>
      <c r="D232" s="36"/>
      <c r="E232" s="36"/>
      <c r="F232" s="36"/>
      <c r="G232" s="36"/>
    </row>
    <row r="233" spans="1:7" ht="15" customHeight="1" x14ac:dyDescent="0.2">
      <c r="A233" s="36"/>
      <c r="B233" s="47">
        <f t="shared" si="3"/>
        <v>589</v>
      </c>
      <c r="C233" s="224">
        <v>1.66529599984353E-3</v>
      </c>
      <c r="D233" s="36"/>
      <c r="E233" s="36"/>
      <c r="F233" s="36"/>
      <c r="G233" s="36"/>
    </row>
    <row r="234" spans="1:7" ht="15" customHeight="1" x14ac:dyDescent="0.2">
      <c r="A234" s="36"/>
      <c r="B234" s="47">
        <f t="shared" si="3"/>
        <v>590</v>
      </c>
      <c r="C234" s="224">
        <v>1.67556832187272E-3</v>
      </c>
      <c r="D234" s="36"/>
      <c r="E234" s="36"/>
      <c r="F234" s="36"/>
      <c r="G234" s="36"/>
    </row>
    <row r="235" spans="1:7" ht="15" customHeight="1" x14ac:dyDescent="0.2">
      <c r="A235" s="36"/>
      <c r="B235" s="47">
        <f t="shared" si="3"/>
        <v>591</v>
      </c>
      <c r="C235" s="224">
        <v>1.6878697308083199E-3</v>
      </c>
      <c r="D235" s="36"/>
      <c r="E235" s="36"/>
      <c r="F235" s="36"/>
      <c r="G235" s="36"/>
    </row>
    <row r="236" spans="1:7" ht="15" customHeight="1" x14ac:dyDescent="0.2">
      <c r="A236" s="36"/>
      <c r="B236" s="47">
        <f t="shared" si="3"/>
        <v>592</v>
      </c>
      <c r="C236" s="224">
        <v>1.7004660975224199E-3</v>
      </c>
      <c r="D236" s="36"/>
      <c r="E236" s="36"/>
      <c r="F236" s="36"/>
      <c r="G236" s="36"/>
    </row>
    <row r="237" spans="1:7" ht="15" customHeight="1" x14ac:dyDescent="0.2">
      <c r="A237" s="36"/>
      <c r="B237" s="47">
        <f t="shared" si="3"/>
        <v>593</v>
      </c>
      <c r="C237" s="224">
        <v>1.7141031643229099E-3</v>
      </c>
      <c r="D237" s="36"/>
      <c r="E237" s="36"/>
      <c r="F237" s="36"/>
      <c r="G237" s="36"/>
    </row>
    <row r="238" spans="1:7" ht="15" customHeight="1" x14ac:dyDescent="0.2">
      <c r="A238" s="36"/>
      <c r="B238" s="47">
        <f t="shared" si="3"/>
        <v>594</v>
      </c>
      <c r="C238" s="224">
        <v>1.72809306740937E-3</v>
      </c>
      <c r="D238" s="36"/>
      <c r="E238" s="36"/>
      <c r="F238" s="36"/>
      <c r="G238" s="36"/>
    </row>
    <row r="239" spans="1:7" ht="15" customHeight="1" x14ac:dyDescent="0.2">
      <c r="A239" s="36"/>
      <c r="B239" s="47">
        <f t="shared" si="3"/>
        <v>595</v>
      </c>
      <c r="C239" s="224">
        <v>1.73816170161417E-3</v>
      </c>
      <c r="D239" s="36"/>
      <c r="E239" s="36"/>
      <c r="F239" s="36"/>
      <c r="G239" s="36"/>
    </row>
    <row r="240" spans="1:7" ht="15" customHeight="1" x14ac:dyDescent="0.2">
      <c r="A240" s="36"/>
      <c r="B240" s="47">
        <f t="shared" si="3"/>
        <v>596</v>
      </c>
      <c r="C240" s="224">
        <v>1.7457794036369E-3</v>
      </c>
      <c r="D240" s="36"/>
      <c r="E240" s="36"/>
      <c r="F240" s="36"/>
      <c r="G240" s="36"/>
    </row>
    <row r="241" spans="1:7" ht="15" customHeight="1" x14ac:dyDescent="0.2">
      <c r="A241" s="36"/>
      <c r="B241" s="47">
        <f t="shared" si="3"/>
        <v>597</v>
      </c>
      <c r="C241" s="224">
        <v>1.7564357273022501E-3</v>
      </c>
      <c r="D241" s="36"/>
      <c r="E241" s="36"/>
      <c r="F241" s="36"/>
      <c r="G241" s="36"/>
    </row>
    <row r="242" spans="1:7" ht="15" customHeight="1" x14ac:dyDescent="0.2">
      <c r="A242" s="36"/>
      <c r="B242" s="47">
        <f t="shared" si="3"/>
        <v>598</v>
      </c>
      <c r="C242" s="224">
        <v>1.7703566213990299E-3</v>
      </c>
      <c r="D242" s="36"/>
      <c r="E242" s="36"/>
      <c r="F242" s="36"/>
      <c r="G242" s="36"/>
    </row>
    <row r="243" spans="1:7" ht="15" customHeight="1" x14ac:dyDescent="0.2">
      <c r="A243" s="36"/>
      <c r="B243" s="47">
        <f t="shared" si="3"/>
        <v>599</v>
      </c>
      <c r="C243" s="224">
        <v>1.7833113896402E-3</v>
      </c>
      <c r="D243" s="36"/>
      <c r="E243" s="36"/>
      <c r="F243" s="36"/>
      <c r="G243" s="36"/>
    </row>
    <row r="244" spans="1:7" ht="15" customHeight="1" x14ac:dyDescent="0.2">
      <c r="A244" s="36"/>
      <c r="B244" s="47">
        <f t="shared" si="3"/>
        <v>600</v>
      </c>
      <c r="C244" s="224">
        <v>1.7943884455329899E-3</v>
      </c>
      <c r="D244" s="36"/>
      <c r="E244" s="36"/>
      <c r="F244" s="36"/>
      <c r="G244" s="36"/>
    </row>
    <row r="245" spans="1:7" ht="15" customHeight="1" x14ac:dyDescent="0.2">
      <c r="A245" s="36"/>
      <c r="B245" s="47">
        <f t="shared" si="3"/>
        <v>601</v>
      </c>
      <c r="C245" s="224">
        <v>1.80524623092629E-3</v>
      </c>
      <c r="D245" s="36"/>
      <c r="E245" s="36"/>
      <c r="F245" s="36"/>
      <c r="G245" s="36"/>
    </row>
    <row r="246" spans="1:7" ht="15" customHeight="1" x14ac:dyDescent="0.2">
      <c r="A246" s="36"/>
      <c r="B246" s="47">
        <f t="shared" si="3"/>
        <v>602</v>
      </c>
      <c r="C246" s="224">
        <v>1.81608843364451E-3</v>
      </c>
      <c r="D246" s="36"/>
      <c r="E246" s="36"/>
      <c r="F246" s="36"/>
      <c r="G246" s="36"/>
    </row>
    <row r="247" spans="1:7" ht="15" customHeight="1" x14ac:dyDescent="0.2">
      <c r="A247" s="36"/>
      <c r="B247" s="47">
        <f t="shared" si="3"/>
        <v>603</v>
      </c>
      <c r="C247" s="224">
        <v>1.82704861947412E-3</v>
      </c>
      <c r="D247" s="36"/>
      <c r="E247" s="36"/>
      <c r="F247" s="36"/>
      <c r="G247" s="36"/>
    </row>
    <row r="248" spans="1:7" ht="15" customHeight="1" x14ac:dyDescent="0.2">
      <c r="A248" s="36"/>
      <c r="B248" s="47">
        <f t="shared" si="3"/>
        <v>604</v>
      </c>
      <c r="C248" s="224">
        <v>1.83845625068847E-3</v>
      </c>
      <c r="D248" s="36"/>
      <c r="E248" s="36"/>
      <c r="F248" s="36"/>
      <c r="G248" s="36"/>
    </row>
    <row r="249" spans="1:7" ht="15" customHeight="1" x14ac:dyDescent="0.2">
      <c r="A249" s="36"/>
      <c r="B249" s="47">
        <f t="shared" si="3"/>
        <v>605</v>
      </c>
      <c r="C249" s="224">
        <v>1.8499217604102901E-3</v>
      </c>
      <c r="D249" s="36"/>
      <c r="E249" s="36"/>
      <c r="F249" s="36"/>
      <c r="G249" s="36"/>
    </row>
    <row r="250" spans="1:7" ht="15" customHeight="1" x14ac:dyDescent="0.2">
      <c r="A250" s="36"/>
      <c r="B250" s="47">
        <f t="shared" si="3"/>
        <v>606</v>
      </c>
      <c r="C250" s="224">
        <v>1.8618413938061801E-3</v>
      </c>
      <c r="D250" s="36"/>
      <c r="E250" s="36"/>
      <c r="F250" s="36"/>
      <c r="G250" s="36"/>
    </row>
    <row r="251" spans="1:7" ht="15" customHeight="1" x14ac:dyDescent="0.2">
      <c r="A251" s="36"/>
      <c r="B251" s="47">
        <f t="shared" si="3"/>
        <v>607</v>
      </c>
      <c r="C251" s="224">
        <v>1.87378774035937E-3</v>
      </c>
      <c r="D251" s="36"/>
      <c r="E251" s="36"/>
      <c r="F251" s="36"/>
      <c r="G251" s="36"/>
    </row>
    <row r="252" spans="1:7" ht="15" customHeight="1" x14ac:dyDescent="0.2">
      <c r="A252" s="36"/>
      <c r="B252" s="47">
        <f t="shared" si="3"/>
        <v>608</v>
      </c>
      <c r="C252" s="224">
        <v>1.8851263625840301E-3</v>
      </c>
      <c r="D252" s="36"/>
      <c r="E252" s="36"/>
      <c r="F252" s="36"/>
      <c r="G252" s="36"/>
    </row>
    <row r="253" spans="1:7" ht="15" customHeight="1" x14ac:dyDescent="0.2">
      <c r="A253" s="36"/>
      <c r="B253" s="47">
        <f t="shared" si="3"/>
        <v>609</v>
      </c>
      <c r="C253" s="224">
        <v>1.8964104454458699E-3</v>
      </c>
      <c r="D253" s="36"/>
      <c r="E253" s="36"/>
      <c r="F253" s="36"/>
      <c r="G253" s="36"/>
    </row>
    <row r="254" spans="1:7" ht="15" customHeight="1" x14ac:dyDescent="0.2">
      <c r="A254" s="36"/>
      <c r="B254" s="47">
        <f t="shared" si="3"/>
        <v>610</v>
      </c>
      <c r="C254" s="224">
        <v>1.9061173389789299E-3</v>
      </c>
      <c r="D254" s="36"/>
      <c r="E254" s="36"/>
      <c r="F254" s="36"/>
      <c r="G254" s="36"/>
    </row>
    <row r="255" spans="1:7" ht="15" customHeight="1" x14ac:dyDescent="0.2">
      <c r="A255" s="36"/>
      <c r="B255" s="47">
        <f t="shared" si="3"/>
        <v>611</v>
      </c>
      <c r="C255" s="224">
        <v>1.9152087168459199E-3</v>
      </c>
      <c r="D255" s="36"/>
      <c r="E255" s="36"/>
      <c r="F255" s="36"/>
      <c r="G255" s="36"/>
    </row>
    <row r="256" spans="1:7" ht="15" customHeight="1" x14ac:dyDescent="0.2">
      <c r="A256" s="36"/>
      <c r="B256" s="47">
        <f t="shared" si="3"/>
        <v>612</v>
      </c>
      <c r="C256" s="224">
        <v>1.92563797867424E-3</v>
      </c>
      <c r="D256" s="36"/>
      <c r="E256" s="36"/>
      <c r="F256" s="36"/>
      <c r="G256" s="36"/>
    </row>
    <row r="257" spans="1:7" ht="15" customHeight="1" x14ac:dyDescent="0.2">
      <c r="A257" s="36"/>
      <c r="B257" s="47">
        <f t="shared" si="3"/>
        <v>613</v>
      </c>
      <c r="C257" s="224">
        <v>1.93681966109978E-3</v>
      </c>
      <c r="D257" s="36"/>
      <c r="E257" s="36"/>
      <c r="F257" s="36"/>
      <c r="G257" s="36"/>
    </row>
    <row r="258" spans="1:7" ht="15" customHeight="1" x14ac:dyDescent="0.2">
      <c r="A258" s="36"/>
      <c r="B258" s="47">
        <f t="shared" si="3"/>
        <v>614</v>
      </c>
      <c r="C258" s="224">
        <v>1.94934813187241E-3</v>
      </c>
      <c r="D258" s="36"/>
      <c r="E258" s="36"/>
      <c r="F258" s="36"/>
      <c r="G258" s="36"/>
    </row>
    <row r="259" spans="1:7" ht="15" customHeight="1" x14ac:dyDescent="0.2">
      <c r="A259" s="36"/>
      <c r="B259" s="47">
        <f t="shared" si="3"/>
        <v>615</v>
      </c>
      <c r="C259" s="224">
        <v>1.9630197031677401E-3</v>
      </c>
      <c r="D259" s="36"/>
      <c r="E259" s="36"/>
      <c r="F259" s="36"/>
      <c r="G259" s="36"/>
    </row>
    <row r="260" spans="1:7" ht="15" customHeight="1" x14ac:dyDescent="0.2">
      <c r="A260" s="36"/>
      <c r="B260" s="47">
        <f t="shared" si="3"/>
        <v>616</v>
      </c>
      <c r="C260" s="224">
        <v>1.9744818737449099E-3</v>
      </c>
      <c r="D260" s="36"/>
      <c r="E260" s="36"/>
      <c r="F260" s="36"/>
      <c r="G260" s="36"/>
    </row>
    <row r="261" spans="1:7" ht="15" customHeight="1" x14ac:dyDescent="0.2">
      <c r="A261" s="36"/>
      <c r="B261" s="47">
        <f t="shared" si="3"/>
        <v>617</v>
      </c>
      <c r="C261" s="224">
        <v>1.9831514063362401E-3</v>
      </c>
      <c r="D261" s="36"/>
      <c r="E261" s="36"/>
      <c r="F261" s="36"/>
      <c r="G261" s="36"/>
    </row>
    <row r="262" spans="1:7" ht="15" customHeight="1" x14ac:dyDescent="0.2">
      <c r="A262" s="36"/>
      <c r="B262" s="47">
        <f t="shared" si="3"/>
        <v>618</v>
      </c>
      <c r="C262" s="224">
        <v>1.9934771546800301E-3</v>
      </c>
      <c r="D262" s="36"/>
      <c r="E262" s="36"/>
      <c r="F262" s="36"/>
      <c r="G262" s="36"/>
    </row>
    <row r="263" spans="1:7" ht="15" customHeight="1" x14ac:dyDescent="0.2">
      <c r="A263" s="36"/>
      <c r="B263" s="47">
        <f t="shared" si="3"/>
        <v>619</v>
      </c>
      <c r="C263" s="224">
        <v>2.0069172119454399E-3</v>
      </c>
      <c r="D263" s="36"/>
      <c r="E263" s="36"/>
      <c r="F263" s="36"/>
      <c r="G263" s="36"/>
    </row>
    <row r="264" spans="1:7" ht="15" customHeight="1" x14ac:dyDescent="0.2">
      <c r="A264" s="36"/>
      <c r="B264" s="47">
        <f t="shared" si="3"/>
        <v>620</v>
      </c>
      <c r="C264" s="224">
        <v>2.0203895476092601E-3</v>
      </c>
      <c r="D264" s="36"/>
      <c r="E264" s="36"/>
      <c r="F264" s="36"/>
      <c r="G264" s="36"/>
    </row>
    <row r="265" spans="1:7" ht="15" customHeight="1" x14ac:dyDescent="0.2">
      <c r="A265" s="36"/>
      <c r="B265" s="47">
        <f t="shared" si="3"/>
        <v>621</v>
      </c>
      <c r="C265" s="224">
        <v>2.0336248040020602E-3</v>
      </c>
      <c r="D265" s="36"/>
      <c r="E265" s="36"/>
      <c r="F265" s="36"/>
      <c r="G265" s="36"/>
    </row>
    <row r="266" spans="1:7" ht="15" customHeight="1" x14ac:dyDescent="0.2">
      <c r="A266" s="36"/>
      <c r="B266" s="47">
        <f t="shared" si="3"/>
        <v>622</v>
      </c>
      <c r="C266" s="224">
        <v>2.0467865992122901E-3</v>
      </c>
      <c r="D266" s="36"/>
      <c r="E266" s="36"/>
      <c r="F266" s="36"/>
      <c r="G266" s="36"/>
    </row>
    <row r="267" spans="1:7" ht="15" customHeight="1" x14ac:dyDescent="0.2">
      <c r="A267" s="36"/>
      <c r="B267" s="47">
        <f t="shared" si="3"/>
        <v>623</v>
      </c>
      <c r="C267" s="224">
        <v>2.0592961481651702E-3</v>
      </c>
      <c r="D267" s="36"/>
      <c r="E267" s="36"/>
      <c r="F267" s="36"/>
      <c r="G267" s="36"/>
    </row>
    <row r="268" spans="1:7" ht="15" customHeight="1" x14ac:dyDescent="0.2">
      <c r="A268" s="36"/>
      <c r="B268" s="47">
        <f t="shared" si="3"/>
        <v>624</v>
      </c>
      <c r="C268" s="224">
        <v>2.0715318872557499E-3</v>
      </c>
      <c r="D268" s="36"/>
      <c r="E268" s="36"/>
      <c r="F268" s="36"/>
      <c r="G268" s="36"/>
    </row>
    <row r="269" spans="1:7" ht="15" customHeight="1" x14ac:dyDescent="0.2">
      <c r="A269" s="36"/>
      <c r="B269" s="47">
        <f t="shared" si="3"/>
        <v>625</v>
      </c>
      <c r="C269" s="224">
        <v>2.0797562005587899E-3</v>
      </c>
      <c r="D269" s="36"/>
      <c r="E269" s="36"/>
      <c r="F269" s="36"/>
      <c r="G269" s="36"/>
    </row>
    <row r="270" spans="1:7" ht="15" customHeight="1" x14ac:dyDescent="0.2">
      <c r="A270" s="36"/>
      <c r="B270" s="47">
        <f t="shared" si="3"/>
        <v>626</v>
      </c>
      <c r="C270" s="224">
        <v>2.08798162691004E-3</v>
      </c>
      <c r="D270" s="36"/>
      <c r="E270" s="36"/>
      <c r="F270" s="36"/>
      <c r="G270" s="36"/>
    </row>
    <row r="271" spans="1:7" ht="15" customHeight="1" x14ac:dyDescent="0.2">
      <c r="A271" s="36"/>
      <c r="B271" s="47">
        <f t="shared" si="3"/>
        <v>627</v>
      </c>
      <c r="C271" s="224">
        <v>2.1001828615057798E-3</v>
      </c>
      <c r="D271" s="36"/>
      <c r="E271" s="36"/>
      <c r="F271" s="36"/>
      <c r="G271" s="36"/>
    </row>
    <row r="272" spans="1:7" ht="15" customHeight="1" x14ac:dyDescent="0.2">
      <c r="A272" s="36"/>
      <c r="B272" s="47">
        <f t="shared" si="3"/>
        <v>628</v>
      </c>
      <c r="C272" s="224">
        <v>2.1124508789947599E-3</v>
      </c>
      <c r="D272" s="36"/>
      <c r="E272" s="36"/>
      <c r="F272" s="36"/>
      <c r="G272" s="36"/>
    </row>
    <row r="273" spans="1:7" ht="15" customHeight="1" x14ac:dyDescent="0.2">
      <c r="A273" s="36"/>
      <c r="B273" s="47">
        <f t="shared" si="3"/>
        <v>629</v>
      </c>
      <c r="C273" s="224">
        <v>2.1244272778499001E-3</v>
      </c>
      <c r="D273" s="36"/>
      <c r="E273" s="36"/>
      <c r="F273" s="36"/>
      <c r="G273" s="36"/>
    </row>
    <row r="274" spans="1:7" ht="15" customHeight="1" x14ac:dyDescent="0.2">
      <c r="A274" s="36"/>
      <c r="B274" s="47">
        <f t="shared" si="3"/>
        <v>630</v>
      </c>
      <c r="C274" s="224">
        <v>2.1364092419461499E-3</v>
      </c>
      <c r="D274" s="36"/>
      <c r="E274" s="36"/>
      <c r="F274" s="36"/>
      <c r="G274" s="36"/>
    </row>
    <row r="275" spans="1:7" ht="15" customHeight="1" x14ac:dyDescent="0.2">
      <c r="A275" s="36"/>
      <c r="B275" s="47">
        <f t="shared" si="3"/>
        <v>631</v>
      </c>
      <c r="C275" s="224">
        <v>2.1483322144866999E-3</v>
      </c>
      <c r="D275" s="36"/>
      <c r="E275" s="36"/>
      <c r="F275" s="36"/>
      <c r="G275" s="36"/>
    </row>
    <row r="276" spans="1:7" ht="15" customHeight="1" x14ac:dyDescent="0.2">
      <c r="A276" s="36"/>
      <c r="B276" s="47">
        <f t="shared" si="3"/>
        <v>632</v>
      </c>
      <c r="C276" s="224">
        <v>2.1603175177276101E-3</v>
      </c>
      <c r="D276" s="36"/>
      <c r="E276" s="36"/>
      <c r="F276" s="36"/>
      <c r="G276" s="36"/>
    </row>
    <row r="277" spans="1:7" ht="15" customHeight="1" x14ac:dyDescent="0.2">
      <c r="A277" s="36"/>
      <c r="B277" s="47">
        <f t="shared" si="3"/>
        <v>633</v>
      </c>
      <c r="C277" s="224">
        <v>2.17003220259822E-3</v>
      </c>
      <c r="D277" s="36"/>
      <c r="E277" s="36"/>
      <c r="F277" s="36"/>
      <c r="G277" s="36"/>
    </row>
    <row r="278" spans="1:7" ht="15" customHeight="1" x14ac:dyDescent="0.2">
      <c r="A278" s="36"/>
      <c r="B278" s="47">
        <f t="shared" si="3"/>
        <v>634</v>
      </c>
      <c r="C278" s="224">
        <v>2.1790968673079101E-3</v>
      </c>
      <c r="D278" s="36"/>
      <c r="E278" s="36"/>
      <c r="F278" s="36"/>
      <c r="G278" s="36"/>
    </row>
    <row r="279" spans="1:7" ht="15" customHeight="1" x14ac:dyDescent="0.2">
      <c r="A279" s="36"/>
      <c r="B279" s="47">
        <f t="shared" si="3"/>
        <v>635</v>
      </c>
      <c r="C279" s="224">
        <v>2.19215848817828E-3</v>
      </c>
      <c r="D279" s="36"/>
      <c r="E279" s="36"/>
      <c r="F279" s="36"/>
      <c r="G279" s="36"/>
    </row>
    <row r="280" spans="1:7" ht="15" customHeight="1" x14ac:dyDescent="0.2">
      <c r="A280" s="36"/>
      <c r="B280" s="47">
        <f t="shared" ref="B280:B343" si="4">IF(380+C$20*(ROW()-ROW(B$23)-1)&gt;780,"",380+C$20*(ROW()-ROW(B$23)-1))</f>
        <v>636</v>
      </c>
      <c r="C280" s="224">
        <v>2.2068752117528801E-3</v>
      </c>
      <c r="D280" s="36"/>
      <c r="E280" s="36"/>
      <c r="F280" s="36"/>
      <c r="G280" s="36"/>
    </row>
    <row r="281" spans="1:7" ht="15" customHeight="1" x14ac:dyDescent="0.2">
      <c r="A281" s="36"/>
      <c r="B281" s="47">
        <f t="shared" si="4"/>
        <v>637</v>
      </c>
      <c r="C281" s="224">
        <v>2.21807581599817E-3</v>
      </c>
      <c r="D281" s="36"/>
      <c r="E281" s="36"/>
      <c r="F281" s="36"/>
      <c r="G281" s="36"/>
    </row>
    <row r="282" spans="1:7" ht="15" customHeight="1" x14ac:dyDescent="0.2">
      <c r="A282" s="36"/>
      <c r="B282" s="47">
        <f t="shared" si="4"/>
        <v>638</v>
      </c>
      <c r="C282" s="224">
        <v>2.22729519441055E-3</v>
      </c>
      <c r="D282" s="36"/>
      <c r="E282" s="36"/>
      <c r="F282" s="36"/>
      <c r="G282" s="36"/>
    </row>
    <row r="283" spans="1:7" ht="15" customHeight="1" x14ac:dyDescent="0.2">
      <c r="A283" s="36"/>
      <c r="B283" s="47">
        <f t="shared" si="4"/>
        <v>639</v>
      </c>
      <c r="C283" s="224">
        <v>2.2395966033461499E-3</v>
      </c>
      <c r="D283" s="36"/>
      <c r="E283" s="36"/>
      <c r="F283" s="36"/>
      <c r="G283" s="36"/>
    </row>
    <row r="284" spans="1:7" ht="15" customHeight="1" x14ac:dyDescent="0.2">
      <c r="A284" s="36"/>
      <c r="B284" s="47">
        <f t="shared" si="4"/>
        <v>640</v>
      </c>
      <c r="C284" s="224">
        <v>2.2541430305429802E-3</v>
      </c>
      <c r="D284" s="36"/>
      <c r="E284" s="36"/>
      <c r="F284" s="36"/>
      <c r="G284" s="36"/>
    </row>
    <row r="285" spans="1:7" ht="15" customHeight="1" x14ac:dyDescent="0.2">
      <c r="A285" s="36"/>
      <c r="B285" s="47">
        <f t="shared" si="4"/>
        <v>641</v>
      </c>
      <c r="C285" s="224">
        <v>2.2656497230489699E-3</v>
      </c>
      <c r="D285" s="36"/>
      <c r="E285" s="36"/>
      <c r="F285" s="36"/>
      <c r="G285" s="36"/>
    </row>
    <row r="286" spans="1:7" ht="15" customHeight="1" x14ac:dyDescent="0.2">
      <c r="A286" s="36"/>
      <c r="B286" s="47">
        <f t="shared" si="4"/>
        <v>642</v>
      </c>
      <c r="C286" s="224">
        <v>2.27447396934298E-3</v>
      </c>
      <c r="D286" s="36"/>
      <c r="E286" s="36"/>
      <c r="F286" s="36"/>
      <c r="G286" s="36"/>
    </row>
    <row r="287" spans="1:7" ht="15" customHeight="1" x14ac:dyDescent="0.2">
      <c r="A287" s="36"/>
      <c r="B287" s="47">
        <f t="shared" si="4"/>
        <v>643</v>
      </c>
      <c r="C287" s="224">
        <v>2.28491213555707E-3</v>
      </c>
      <c r="D287" s="36"/>
      <c r="E287" s="36"/>
      <c r="F287" s="36"/>
      <c r="G287" s="36"/>
    </row>
    <row r="288" spans="1:7" ht="15" customHeight="1" x14ac:dyDescent="0.2">
      <c r="A288" s="36"/>
      <c r="B288" s="47">
        <f t="shared" si="4"/>
        <v>644</v>
      </c>
      <c r="C288" s="224">
        <v>2.29719796181758E-3</v>
      </c>
      <c r="D288" s="36"/>
      <c r="E288" s="36"/>
      <c r="F288" s="36"/>
      <c r="G288" s="36"/>
    </row>
    <row r="289" spans="1:7" ht="15" customHeight="1" x14ac:dyDescent="0.2">
      <c r="A289" s="36"/>
      <c r="B289" s="47">
        <f t="shared" si="4"/>
        <v>645</v>
      </c>
      <c r="C289" s="224">
        <v>2.3084252792201698E-3</v>
      </c>
      <c r="D289" s="36"/>
      <c r="E289" s="36"/>
      <c r="F289" s="36"/>
      <c r="G289" s="36"/>
    </row>
    <row r="290" spans="1:7" ht="15" customHeight="1" x14ac:dyDescent="0.2">
      <c r="A290" s="36"/>
      <c r="B290" s="47">
        <f t="shared" si="4"/>
        <v>646</v>
      </c>
      <c r="C290" s="224">
        <v>2.3181633381034101E-3</v>
      </c>
      <c r="D290" s="36"/>
      <c r="E290" s="36"/>
      <c r="F290" s="36"/>
      <c r="G290" s="36"/>
    </row>
    <row r="291" spans="1:7" ht="15" customHeight="1" x14ac:dyDescent="0.2">
      <c r="A291" s="36"/>
      <c r="B291" s="47">
        <f t="shared" si="4"/>
        <v>647</v>
      </c>
      <c r="C291" s="224">
        <v>2.3294574383992401E-3</v>
      </c>
      <c r="D291" s="36"/>
      <c r="E291" s="36"/>
      <c r="F291" s="36"/>
      <c r="G291" s="36"/>
    </row>
    <row r="292" spans="1:7" ht="15" customHeight="1" x14ac:dyDescent="0.2">
      <c r="A292" s="36"/>
      <c r="B292" s="47">
        <f t="shared" si="4"/>
        <v>648</v>
      </c>
      <c r="C292" s="224">
        <v>2.3433538454351601E-3</v>
      </c>
      <c r="D292" s="36"/>
      <c r="E292" s="36"/>
      <c r="F292" s="36"/>
      <c r="G292" s="36"/>
    </row>
    <row r="293" spans="1:7" ht="15" customHeight="1" x14ac:dyDescent="0.2">
      <c r="A293" s="36"/>
      <c r="B293" s="47">
        <f t="shared" si="4"/>
        <v>649</v>
      </c>
      <c r="C293" s="224">
        <v>2.3558656204844802E-3</v>
      </c>
      <c r="D293" s="36"/>
      <c r="E293" s="36"/>
      <c r="F293" s="36"/>
      <c r="G293" s="36"/>
    </row>
    <row r="294" spans="1:7" ht="15" customHeight="1" x14ac:dyDescent="0.2">
      <c r="A294" s="36"/>
      <c r="B294" s="47">
        <f t="shared" si="4"/>
        <v>650</v>
      </c>
      <c r="C294" s="224">
        <v>2.3655424617155798E-3</v>
      </c>
      <c r="D294" s="36"/>
      <c r="E294" s="36"/>
      <c r="F294" s="36"/>
      <c r="G294" s="36"/>
    </row>
    <row r="295" spans="1:7" ht="15" customHeight="1" x14ac:dyDescent="0.2">
      <c r="A295" s="36"/>
      <c r="B295" s="47">
        <f t="shared" si="4"/>
        <v>651</v>
      </c>
      <c r="C295" s="224">
        <v>2.37616539393431E-3</v>
      </c>
      <c r="D295" s="36"/>
      <c r="E295" s="36"/>
      <c r="F295" s="36"/>
      <c r="G295" s="36"/>
    </row>
    <row r="296" spans="1:7" ht="15" customHeight="1" x14ac:dyDescent="0.2">
      <c r="A296" s="36"/>
      <c r="B296" s="47">
        <f t="shared" si="4"/>
        <v>652</v>
      </c>
      <c r="C296" s="224">
        <v>2.3902443408784298E-3</v>
      </c>
      <c r="D296" s="36"/>
      <c r="E296" s="36"/>
      <c r="F296" s="36"/>
      <c r="G296" s="36"/>
    </row>
    <row r="297" spans="1:7" ht="15" customHeight="1" x14ac:dyDescent="0.2">
      <c r="A297" s="36"/>
      <c r="B297" s="47">
        <f t="shared" si="4"/>
        <v>653</v>
      </c>
      <c r="C297" s="224">
        <v>2.4025980630804E-3</v>
      </c>
      <c r="D297" s="36"/>
      <c r="E297" s="36"/>
      <c r="F297" s="36"/>
      <c r="G297" s="36"/>
    </row>
    <row r="298" spans="1:7" ht="15" customHeight="1" x14ac:dyDescent="0.2">
      <c r="A298" s="36"/>
      <c r="B298" s="47">
        <f t="shared" si="4"/>
        <v>654</v>
      </c>
      <c r="C298" s="224">
        <v>2.4100198686162898E-3</v>
      </c>
      <c r="D298" s="36"/>
      <c r="E298" s="36"/>
      <c r="F298" s="36"/>
      <c r="G298" s="36"/>
    </row>
    <row r="299" spans="1:7" ht="15" customHeight="1" x14ac:dyDescent="0.2">
      <c r="A299" s="36"/>
      <c r="B299" s="47">
        <f t="shared" si="4"/>
        <v>655</v>
      </c>
      <c r="C299" s="224">
        <v>2.4187506188597602E-3</v>
      </c>
      <c r="D299" s="36"/>
      <c r="E299" s="36"/>
      <c r="F299" s="36"/>
      <c r="G299" s="36"/>
    </row>
    <row r="300" spans="1:7" ht="15" customHeight="1" x14ac:dyDescent="0.2">
      <c r="A300" s="36"/>
      <c r="B300" s="47">
        <f t="shared" si="4"/>
        <v>656</v>
      </c>
      <c r="C300" s="224">
        <v>2.4319179793110901E-3</v>
      </c>
      <c r="D300" s="36"/>
      <c r="E300" s="36"/>
      <c r="F300" s="36"/>
      <c r="G300" s="36"/>
    </row>
    <row r="301" spans="1:7" ht="15" customHeight="1" x14ac:dyDescent="0.2">
      <c r="A301" s="36"/>
      <c r="B301" s="47">
        <f t="shared" si="4"/>
        <v>657</v>
      </c>
      <c r="C301" s="224">
        <v>2.4447859297910498E-3</v>
      </c>
      <c r="D301" s="36"/>
      <c r="E301" s="36"/>
      <c r="F301" s="36"/>
      <c r="G301" s="36"/>
    </row>
    <row r="302" spans="1:7" ht="15" customHeight="1" x14ac:dyDescent="0.2">
      <c r="A302" s="36"/>
      <c r="B302" s="47">
        <f t="shared" si="4"/>
        <v>658</v>
      </c>
      <c r="C302" s="224">
        <v>2.4564317533246399E-3</v>
      </c>
      <c r="D302" s="36"/>
      <c r="E302" s="36"/>
      <c r="F302" s="36"/>
      <c r="G302" s="36"/>
    </row>
    <row r="303" spans="1:7" ht="15" customHeight="1" x14ac:dyDescent="0.2">
      <c r="A303" s="36"/>
      <c r="B303" s="47">
        <f t="shared" si="4"/>
        <v>659</v>
      </c>
      <c r="C303" s="224">
        <v>2.4671303728223699E-3</v>
      </c>
      <c r="D303" s="36"/>
      <c r="E303" s="36"/>
      <c r="F303" s="36"/>
      <c r="G303" s="36"/>
    </row>
    <row r="304" spans="1:7" ht="15" customHeight="1" x14ac:dyDescent="0.2">
      <c r="A304" s="36"/>
      <c r="B304" s="47">
        <f t="shared" si="4"/>
        <v>660</v>
      </c>
      <c r="C304" s="224">
        <v>2.4734246605106502E-3</v>
      </c>
      <c r="D304" s="36"/>
      <c r="E304" s="36"/>
      <c r="F304" s="36"/>
      <c r="G304" s="36"/>
    </row>
    <row r="305" spans="1:7" ht="15" customHeight="1" x14ac:dyDescent="0.2">
      <c r="A305" s="36"/>
      <c r="B305" s="47">
        <f t="shared" si="4"/>
        <v>661</v>
      </c>
      <c r="C305" s="224">
        <v>2.4812582938882098E-3</v>
      </c>
      <c r="D305" s="36"/>
      <c r="E305" s="36"/>
      <c r="F305" s="36"/>
      <c r="G305" s="36"/>
    </row>
    <row r="306" spans="1:7" ht="15" customHeight="1" x14ac:dyDescent="0.2">
      <c r="A306" s="36"/>
      <c r="B306" s="47">
        <f t="shared" si="4"/>
        <v>662</v>
      </c>
      <c r="C306" s="224">
        <v>2.4978371471361099E-3</v>
      </c>
      <c r="D306" s="36"/>
      <c r="E306" s="36"/>
      <c r="F306" s="36"/>
      <c r="G306" s="36"/>
    </row>
    <row r="307" spans="1:7" ht="15" customHeight="1" x14ac:dyDescent="0.2">
      <c r="A307" s="36"/>
      <c r="B307" s="47">
        <f t="shared" si="4"/>
        <v>663</v>
      </c>
      <c r="C307" s="224">
        <v>2.5136791624618799E-3</v>
      </c>
      <c r="D307" s="36"/>
      <c r="E307" s="36"/>
      <c r="F307" s="36"/>
      <c r="G307" s="36"/>
    </row>
    <row r="308" spans="1:7" ht="15" customHeight="1" x14ac:dyDescent="0.2">
      <c r="A308" s="36"/>
      <c r="B308" s="47">
        <f t="shared" si="4"/>
        <v>664</v>
      </c>
      <c r="C308" s="224">
        <v>2.5250010889632298E-3</v>
      </c>
      <c r="D308" s="36"/>
      <c r="E308" s="36"/>
      <c r="F308" s="36"/>
      <c r="G308" s="36"/>
    </row>
    <row r="309" spans="1:7" ht="15" customHeight="1" x14ac:dyDescent="0.2">
      <c r="A309" s="36"/>
      <c r="B309" s="47">
        <f t="shared" si="4"/>
        <v>665</v>
      </c>
      <c r="C309" s="224">
        <v>2.5358154654759198E-3</v>
      </c>
      <c r="D309" s="36"/>
      <c r="E309" s="36"/>
      <c r="F309" s="36"/>
      <c r="G309" s="36"/>
    </row>
    <row r="310" spans="1:7" ht="15" customHeight="1" x14ac:dyDescent="0.2">
      <c r="A310" s="36"/>
      <c r="B310" s="47">
        <f t="shared" si="4"/>
        <v>666</v>
      </c>
      <c r="C310" s="224">
        <v>2.5432740016030899E-3</v>
      </c>
      <c r="D310" s="36"/>
      <c r="E310" s="36"/>
      <c r="F310" s="36"/>
      <c r="G310" s="36"/>
    </row>
    <row r="311" spans="1:7" ht="15" customHeight="1" x14ac:dyDescent="0.2">
      <c r="A311" s="36"/>
      <c r="B311" s="47">
        <f t="shared" si="4"/>
        <v>667</v>
      </c>
      <c r="C311" s="224">
        <v>2.5516585938499098E-3</v>
      </c>
      <c r="D311" s="36"/>
      <c r="E311" s="36"/>
      <c r="F311" s="36"/>
      <c r="G311" s="36"/>
    </row>
    <row r="312" spans="1:7" ht="15" customHeight="1" x14ac:dyDescent="0.2">
      <c r="A312" s="36"/>
      <c r="B312" s="47">
        <f t="shared" si="4"/>
        <v>668</v>
      </c>
      <c r="C312" s="224">
        <v>2.5666992144567501E-3</v>
      </c>
      <c r="D312" s="36"/>
      <c r="E312" s="36"/>
      <c r="F312" s="36"/>
      <c r="G312" s="36"/>
    </row>
    <row r="313" spans="1:7" ht="15" customHeight="1" x14ac:dyDescent="0.2">
      <c r="A313" s="36"/>
      <c r="B313" s="47">
        <f t="shared" si="4"/>
        <v>669</v>
      </c>
      <c r="C313" s="224">
        <v>2.5812144763034E-3</v>
      </c>
      <c r="D313" s="36"/>
      <c r="E313" s="36"/>
      <c r="F313" s="36"/>
      <c r="G313" s="36"/>
    </row>
    <row r="314" spans="1:7" ht="15" customHeight="1" x14ac:dyDescent="0.2">
      <c r="A314" s="36"/>
      <c r="B314" s="47">
        <f t="shared" si="4"/>
        <v>670</v>
      </c>
      <c r="C314" s="224">
        <v>2.5914845722361502E-3</v>
      </c>
      <c r="D314" s="36"/>
      <c r="E314" s="36"/>
      <c r="F314" s="36"/>
      <c r="G314" s="36"/>
    </row>
    <row r="315" spans="1:7" ht="15" customHeight="1" x14ac:dyDescent="0.2">
      <c r="A315" s="36"/>
      <c r="B315" s="47">
        <f t="shared" si="4"/>
        <v>671</v>
      </c>
      <c r="C315" s="224">
        <v>2.60174798987958E-3</v>
      </c>
      <c r="D315" s="36"/>
      <c r="E315" s="36"/>
      <c r="F315" s="36"/>
      <c r="G315" s="36"/>
    </row>
    <row r="316" spans="1:7" ht="15" customHeight="1" x14ac:dyDescent="0.2">
      <c r="A316" s="36"/>
      <c r="B316" s="47">
        <f t="shared" si="4"/>
        <v>672</v>
      </c>
      <c r="C316" s="224">
        <v>2.6149153503309199E-3</v>
      </c>
      <c r="D316" s="36"/>
      <c r="E316" s="36"/>
      <c r="F316" s="36"/>
      <c r="G316" s="36"/>
    </row>
    <row r="317" spans="1:7" ht="15" customHeight="1" x14ac:dyDescent="0.2">
      <c r="A317" s="36"/>
      <c r="B317" s="47">
        <f t="shared" si="4"/>
        <v>673</v>
      </c>
      <c r="C317" s="224">
        <v>2.6273514381012302E-3</v>
      </c>
      <c r="D317" s="36"/>
      <c r="E317" s="36"/>
      <c r="F317" s="36"/>
      <c r="G317" s="36"/>
    </row>
    <row r="318" spans="1:7" ht="15" customHeight="1" x14ac:dyDescent="0.2">
      <c r="A318" s="36"/>
      <c r="B318" s="47">
        <f t="shared" si="4"/>
        <v>674</v>
      </c>
      <c r="C318" s="224">
        <v>2.63368579552545E-3</v>
      </c>
      <c r="D318" s="36"/>
      <c r="E318" s="36"/>
      <c r="F318" s="36"/>
      <c r="G318" s="36"/>
    </row>
    <row r="319" spans="1:7" ht="15" customHeight="1" x14ac:dyDescent="0.2">
      <c r="A319" s="36"/>
      <c r="B319" s="47">
        <f t="shared" si="4"/>
        <v>675</v>
      </c>
      <c r="C319" s="224">
        <v>2.6406356686157401E-3</v>
      </c>
      <c r="D319" s="36"/>
      <c r="E319" s="36"/>
      <c r="F319" s="36"/>
      <c r="G319" s="36"/>
    </row>
    <row r="320" spans="1:7" ht="15" customHeight="1" x14ac:dyDescent="0.2">
      <c r="A320" s="36"/>
      <c r="B320" s="47">
        <f t="shared" si="4"/>
        <v>676</v>
      </c>
      <c r="C320" s="224">
        <v>2.65211008272333E-3</v>
      </c>
      <c r="D320" s="36"/>
      <c r="E320" s="36"/>
      <c r="F320" s="36"/>
      <c r="G320" s="36"/>
    </row>
    <row r="321" spans="1:7" ht="15" customHeight="1" x14ac:dyDescent="0.2">
      <c r="A321" s="36"/>
      <c r="B321" s="47">
        <f t="shared" si="4"/>
        <v>677</v>
      </c>
      <c r="C321" s="224">
        <v>2.66364348838662E-3</v>
      </c>
      <c r="D321" s="36"/>
      <c r="E321" s="36"/>
      <c r="F321" s="36"/>
      <c r="G321" s="36"/>
    </row>
    <row r="322" spans="1:7" ht="15" customHeight="1" x14ac:dyDescent="0.2">
      <c r="A322" s="36"/>
      <c r="B322" s="47">
        <f t="shared" si="4"/>
        <v>678</v>
      </c>
      <c r="C322" s="224">
        <v>2.6750255194918902E-3</v>
      </c>
      <c r="D322" s="36"/>
      <c r="E322" s="36"/>
      <c r="F322" s="36"/>
      <c r="G322" s="36"/>
    </row>
    <row r="323" spans="1:7" ht="15" customHeight="1" x14ac:dyDescent="0.2">
      <c r="A323" s="36"/>
      <c r="B323" s="47">
        <f t="shared" si="4"/>
        <v>679</v>
      </c>
      <c r="C323" s="224">
        <v>2.68624727165338E-3</v>
      </c>
      <c r="D323" s="36"/>
      <c r="E323" s="36"/>
      <c r="F323" s="36"/>
      <c r="G323" s="36"/>
    </row>
    <row r="324" spans="1:7" ht="15" customHeight="1" x14ac:dyDescent="0.2">
      <c r="A324" s="36"/>
      <c r="B324" s="47">
        <f t="shared" si="4"/>
        <v>680</v>
      </c>
      <c r="C324" s="224">
        <v>2.6963492973047999E-3</v>
      </c>
      <c r="D324" s="36"/>
      <c r="E324" s="36"/>
      <c r="F324" s="36"/>
      <c r="G324" s="36"/>
    </row>
    <row r="325" spans="1:7" ht="15" customHeight="1" x14ac:dyDescent="0.2">
      <c r="A325" s="36"/>
      <c r="B325" s="47">
        <f t="shared" si="4"/>
        <v>681</v>
      </c>
      <c r="C325" s="224">
        <v>2.7065514972960899E-3</v>
      </c>
      <c r="D325" s="36"/>
      <c r="E325" s="36"/>
      <c r="F325" s="36"/>
      <c r="G325" s="36"/>
    </row>
    <row r="326" spans="1:7" ht="15" customHeight="1" x14ac:dyDescent="0.2">
      <c r="A326" s="36"/>
      <c r="B326" s="47">
        <f t="shared" si="4"/>
        <v>682</v>
      </c>
      <c r="C326" s="224">
        <v>2.7188740541478798E-3</v>
      </c>
      <c r="D326" s="36"/>
      <c r="E326" s="36"/>
      <c r="F326" s="36"/>
      <c r="G326" s="36"/>
    </row>
    <row r="327" spans="1:7" ht="15" customHeight="1" x14ac:dyDescent="0.2">
      <c r="A327" s="36"/>
      <c r="B327" s="47">
        <f t="shared" si="4"/>
        <v>683</v>
      </c>
      <c r="C327" s="224">
        <v>2.7301837371188102E-3</v>
      </c>
      <c r="D327" s="36"/>
      <c r="E327" s="36"/>
      <c r="F327" s="36"/>
      <c r="G327" s="36"/>
    </row>
    <row r="328" spans="1:7" ht="15" customHeight="1" x14ac:dyDescent="0.2">
      <c r="A328" s="36"/>
      <c r="B328" s="47">
        <f t="shared" si="4"/>
        <v>684</v>
      </c>
      <c r="C328" s="224">
        <v>2.7370412272067798E-3</v>
      </c>
      <c r="D328" s="36"/>
      <c r="E328" s="36"/>
      <c r="F328" s="36"/>
      <c r="G328" s="36"/>
    </row>
    <row r="329" spans="1:7" ht="15" customHeight="1" x14ac:dyDescent="0.2">
      <c r="A329" s="36"/>
      <c r="B329" s="47">
        <f t="shared" si="4"/>
        <v>685</v>
      </c>
      <c r="C329" s="224">
        <v>2.7462539273298298E-3</v>
      </c>
      <c r="D329" s="36"/>
      <c r="E329" s="36"/>
      <c r="F329" s="36"/>
      <c r="G329" s="36"/>
    </row>
    <row r="330" spans="1:7" ht="15" customHeight="1" x14ac:dyDescent="0.2">
      <c r="A330" s="36"/>
      <c r="B330" s="47">
        <f t="shared" si="4"/>
        <v>686</v>
      </c>
      <c r="C330" s="224">
        <v>2.7640938642118202E-3</v>
      </c>
      <c r="D330" s="36"/>
      <c r="E330" s="36"/>
      <c r="F330" s="36"/>
      <c r="G330" s="36"/>
    </row>
    <row r="331" spans="1:7" ht="15" customHeight="1" x14ac:dyDescent="0.2">
      <c r="A331" s="36"/>
      <c r="B331" s="47">
        <f t="shared" si="4"/>
        <v>687</v>
      </c>
      <c r="C331" s="224">
        <v>2.77949511244218E-3</v>
      </c>
      <c r="D331" s="36"/>
      <c r="E331" s="36"/>
      <c r="F331" s="36"/>
      <c r="G331" s="36"/>
    </row>
    <row r="332" spans="1:7" ht="15" customHeight="1" x14ac:dyDescent="0.2">
      <c r="A332" s="36"/>
      <c r="B332" s="47">
        <f t="shared" si="4"/>
        <v>688</v>
      </c>
      <c r="C332" s="224">
        <v>2.7869569877140101E-3</v>
      </c>
      <c r="D332" s="36"/>
      <c r="E332" s="36"/>
      <c r="F332" s="36"/>
      <c r="G332" s="36"/>
    </row>
    <row r="333" spans="1:7" ht="15" customHeight="1" x14ac:dyDescent="0.2">
      <c r="A333" s="36"/>
      <c r="B333" s="47">
        <f t="shared" si="4"/>
        <v>689</v>
      </c>
      <c r="C333" s="224">
        <v>2.7955007458563999E-3</v>
      </c>
      <c r="D333" s="36"/>
      <c r="E333" s="36"/>
      <c r="F333" s="36"/>
      <c r="G333" s="36"/>
    </row>
    <row r="334" spans="1:7" ht="15" customHeight="1" x14ac:dyDescent="0.2">
      <c r="A334" s="36"/>
      <c r="B334" s="47">
        <f t="shared" si="4"/>
        <v>690</v>
      </c>
      <c r="C334" s="224">
        <v>2.8069161684082899E-3</v>
      </c>
      <c r="D334" s="36"/>
      <c r="E334" s="36"/>
      <c r="F334" s="36"/>
      <c r="G334" s="36"/>
    </row>
    <row r="335" spans="1:7" ht="15" customHeight="1" x14ac:dyDescent="0.2">
      <c r="A335" s="36"/>
      <c r="B335" s="47">
        <f t="shared" si="4"/>
        <v>691</v>
      </c>
      <c r="C335" s="224">
        <v>2.81868776639082E-3</v>
      </c>
      <c r="D335" s="36"/>
      <c r="E335" s="36"/>
      <c r="F335" s="36"/>
      <c r="G335" s="36"/>
    </row>
    <row r="336" spans="1:7" ht="15" customHeight="1" x14ac:dyDescent="0.2">
      <c r="A336" s="36"/>
      <c r="B336" s="47">
        <f t="shared" si="4"/>
        <v>692</v>
      </c>
      <c r="C336" s="224">
        <v>2.8317360306825399E-3</v>
      </c>
      <c r="D336" s="36"/>
      <c r="E336" s="36"/>
      <c r="F336" s="36"/>
      <c r="G336" s="36"/>
    </row>
    <row r="337" spans="1:7" ht="15" customHeight="1" x14ac:dyDescent="0.2">
      <c r="A337" s="36"/>
      <c r="B337" s="47">
        <f t="shared" si="4"/>
        <v>693</v>
      </c>
      <c r="C337" s="224">
        <v>2.8433462366730601E-3</v>
      </c>
      <c r="D337" s="36"/>
      <c r="E337" s="36"/>
      <c r="F337" s="36"/>
      <c r="G337" s="36"/>
    </row>
    <row r="338" spans="1:7" ht="15" customHeight="1" x14ac:dyDescent="0.2">
      <c r="A338" s="36"/>
      <c r="B338" s="47">
        <f t="shared" si="4"/>
        <v>694</v>
      </c>
      <c r="C338" s="224">
        <v>2.8522439441496399E-3</v>
      </c>
      <c r="D338" s="36"/>
      <c r="E338" s="36"/>
      <c r="F338" s="36"/>
      <c r="G338" s="36"/>
    </row>
    <row r="339" spans="1:7" ht="15" customHeight="1" x14ac:dyDescent="0.2">
      <c r="A339" s="36"/>
      <c r="B339" s="47">
        <f t="shared" si="4"/>
        <v>695</v>
      </c>
      <c r="C339" s="224">
        <v>2.8605138924297298E-3</v>
      </c>
      <c r="D339" s="36"/>
      <c r="E339" s="36"/>
      <c r="F339" s="36"/>
      <c r="G339" s="36"/>
    </row>
    <row r="340" spans="1:7" ht="15" customHeight="1" x14ac:dyDescent="0.2">
      <c r="A340" s="36"/>
      <c r="B340" s="47">
        <f t="shared" si="4"/>
        <v>696</v>
      </c>
      <c r="C340" s="224">
        <v>2.8677999060826801E-3</v>
      </c>
      <c r="D340" s="36"/>
      <c r="E340" s="36"/>
      <c r="F340" s="36"/>
      <c r="G340" s="36"/>
    </row>
    <row r="341" spans="1:7" ht="15" customHeight="1" x14ac:dyDescent="0.2">
      <c r="A341" s="36"/>
      <c r="B341" s="47">
        <f t="shared" si="4"/>
        <v>697</v>
      </c>
      <c r="C341" s="224">
        <v>2.87705267594168E-3</v>
      </c>
      <c r="D341" s="36"/>
      <c r="E341" s="36"/>
      <c r="F341" s="36"/>
      <c r="G341" s="36"/>
    </row>
    <row r="342" spans="1:7" ht="15" customHeight="1" x14ac:dyDescent="0.2">
      <c r="A342" s="36"/>
      <c r="B342" s="47">
        <f t="shared" si="4"/>
        <v>698</v>
      </c>
      <c r="C342" s="224">
        <v>2.8887908824775902E-3</v>
      </c>
      <c r="D342" s="36"/>
      <c r="E342" s="36"/>
      <c r="F342" s="36"/>
      <c r="G342" s="36"/>
    </row>
    <row r="343" spans="1:7" ht="15" customHeight="1" x14ac:dyDescent="0.2">
      <c r="A343" s="36"/>
      <c r="B343" s="47">
        <f t="shared" si="4"/>
        <v>699</v>
      </c>
      <c r="C343" s="224">
        <v>2.8991255352071401E-3</v>
      </c>
      <c r="D343" s="36"/>
      <c r="E343" s="36"/>
      <c r="F343" s="36"/>
      <c r="G343" s="36"/>
    </row>
    <row r="344" spans="1:7" ht="15" customHeight="1" x14ac:dyDescent="0.2">
      <c r="A344" s="36"/>
      <c r="B344" s="47">
        <f t="shared" ref="B344:B407" si="5">IF(380+C$20*(ROW()-ROW(B$23)-1)&gt;780,"",380+C$20*(ROW()-ROW(B$23)-1))</f>
        <v>700</v>
      </c>
      <c r="C344" s="224">
        <v>2.9079776077066801E-3</v>
      </c>
      <c r="D344" s="36"/>
      <c r="E344" s="36"/>
      <c r="F344" s="36"/>
      <c r="G344" s="36"/>
    </row>
    <row r="345" spans="1:7" ht="15" customHeight="1" x14ac:dyDescent="0.2">
      <c r="A345" s="36"/>
      <c r="B345" s="47">
        <f t="shared" si="5"/>
        <v>701</v>
      </c>
      <c r="C345" s="224">
        <v>2.9205906701440798E-3</v>
      </c>
      <c r="D345" s="36"/>
      <c r="E345" s="36"/>
      <c r="F345" s="36"/>
      <c r="G345" s="36"/>
    </row>
    <row r="346" spans="1:7" ht="15" customHeight="1" x14ac:dyDescent="0.2">
      <c r="A346" s="36"/>
      <c r="B346" s="47">
        <f t="shared" si="5"/>
        <v>702</v>
      </c>
      <c r="C346" s="224">
        <v>2.9366831213195198E-3</v>
      </c>
      <c r="D346" s="36"/>
      <c r="E346" s="36"/>
      <c r="F346" s="36"/>
      <c r="G346" s="36"/>
    </row>
    <row r="347" spans="1:7" ht="15" customHeight="1" x14ac:dyDescent="0.2">
      <c r="A347" s="36"/>
      <c r="B347" s="47">
        <f t="shared" si="5"/>
        <v>703</v>
      </c>
      <c r="C347" s="224">
        <v>2.9466538072809001E-3</v>
      </c>
      <c r="D347" s="36"/>
      <c r="E347" s="36"/>
      <c r="F347" s="36"/>
      <c r="G347" s="36"/>
    </row>
    <row r="348" spans="1:7" ht="15" customHeight="1" x14ac:dyDescent="0.2">
      <c r="A348" s="36"/>
      <c r="B348" s="47">
        <f t="shared" si="5"/>
        <v>704</v>
      </c>
      <c r="C348" s="224">
        <v>2.9526965460712801E-3</v>
      </c>
      <c r="D348" s="36"/>
      <c r="E348" s="36"/>
      <c r="F348" s="36"/>
      <c r="G348" s="36"/>
    </row>
    <row r="349" spans="1:7" ht="15" customHeight="1" x14ac:dyDescent="0.2">
      <c r="A349" s="36"/>
      <c r="B349" s="47">
        <f t="shared" si="5"/>
        <v>705</v>
      </c>
      <c r="C349" s="224">
        <v>2.9598879506254699E-3</v>
      </c>
      <c r="D349" s="36"/>
      <c r="E349" s="36"/>
      <c r="F349" s="36"/>
      <c r="G349" s="36"/>
    </row>
    <row r="350" spans="1:7" ht="15" customHeight="1" x14ac:dyDescent="0.2">
      <c r="A350" s="36"/>
      <c r="B350" s="47">
        <f t="shared" si="5"/>
        <v>706</v>
      </c>
      <c r="C350" s="224">
        <v>2.9676503489169002E-3</v>
      </c>
      <c r="D350" s="36"/>
      <c r="E350" s="36"/>
      <c r="F350" s="36"/>
      <c r="G350" s="36"/>
    </row>
    <row r="351" spans="1:7" ht="15" customHeight="1" x14ac:dyDescent="0.2">
      <c r="A351" s="36"/>
      <c r="B351" s="47">
        <f t="shared" si="5"/>
        <v>707</v>
      </c>
      <c r="C351" s="224">
        <v>2.9788008659922599E-3</v>
      </c>
      <c r="D351" s="36"/>
      <c r="E351" s="36"/>
      <c r="F351" s="36"/>
      <c r="G351" s="36"/>
    </row>
    <row r="352" spans="1:7" ht="15" customHeight="1" x14ac:dyDescent="0.2">
      <c r="A352" s="36"/>
      <c r="B352" s="47">
        <f t="shared" si="5"/>
        <v>708</v>
      </c>
      <c r="C352" s="224">
        <v>2.99116460562822E-3</v>
      </c>
      <c r="D352" s="36"/>
      <c r="E352" s="36"/>
      <c r="F352" s="36"/>
      <c r="G352" s="36"/>
    </row>
    <row r="353" spans="1:7" ht="15" customHeight="1" x14ac:dyDescent="0.2">
      <c r="A353" s="36"/>
      <c r="B353" s="47">
        <f t="shared" si="5"/>
        <v>709</v>
      </c>
      <c r="C353" s="224">
        <v>3.0012811009065199E-3</v>
      </c>
      <c r="D353" s="36"/>
      <c r="E353" s="36"/>
      <c r="F353" s="36"/>
      <c r="G353" s="36"/>
    </row>
    <row r="354" spans="1:7" ht="15" customHeight="1" x14ac:dyDescent="0.2">
      <c r="A354" s="36"/>
      <c r="B354" s="47">
        <f t="shared" si="5"/>
        <v>710</v>
      </c>
      <c r="C354" s="224">
        <v>3.0108655591352899E-3</v>
      </c>
      <c r="D354" s="36"/>
      <c r="E354" s="36"/>
      <c r="F354" s="36"/>
      <c r="G354" s="36"/>
    </row>
    <row r="355" spans="1:7" ht="15" customHeight="1" x14ac:dyDescent="0.2">
      <c r="A355" s="36"/>
      <c r="B355" s="47">
        <f t="shared" si="5"/>
        <v>711</v>
      </c>
      <c r="C355" s="224">
        <v>3.01918782068175E-3</v>
      </c>
      <c r="D355" s="36"/>
      <c r="E355" s="36"/>
      <c r="F355" s="36"/>
      <c r="G355" s="36"/>
    </row>
    <row r="356" spans="1:7" ht="15" customHeight="1" x14ac:dyDescent="0.2">
      <c r="A356" s="36"/>
      <c r="B356" s="47">
        <f t="shared" si="5"/>
        <v>712</v>
      </c>
      <c r="C356" s="224">
        <v>3.02740990788835E-3</v>
      </c>
      <c r="D356" s="36"/>
      <c r="E356" s="36"/>
      <c r="F356" s="36"/>
      <c r="G356" s="36"/>
    </row>
    <row r="357" spans="1:7" ht="15" customHeight="1" x14ac:dyDescent="0.2">
      <c r="A357" s="36"/>
      <c r="B357" s="47">
        <f t="shared" si="5"/>
        <v>713</v>
      </c>
      <c r="C357" s="224">
        <v>3.0437739428296499E-3</v>
      </c>
      <c r="D357" s="36"/>
      <c r="E357" s="36"/>
      <c r="F357" s="36"/>
      <c r="G357" s="36"/>
    </row>
    <row r="358" spans="1:7" ht="15" customHeight="1" x14ac:dyDescent="0.2">
      <c r="A358" s="36"/>
      <c r="B358" s="47">
        <f t="shared" si="5"/>
        <v>714</v>
      </c>
      <c r="C358" s="224">
        <v>3.0599810379718199E-3</v>
      </c>
      <c r="D358" s="36"/>
      <c r="E358" s="36"/>
      <c r="F358" s="36"/>
      <c r="G358" s="36"/>
    </row>
    <row r="359" spans="1:7" ht="15" customHeight="1" x14ac:dyDescent="0.2">
      <c r="A359" s="36"/>
      <c r="B359" s="47">
        <f t="shared" si="5"/>
        <v>715</v>
      </c>
      <c r="C359" s="224">
        <v>3.0625232401079801E-3</v>
      </c>
      <c r="D359" s="36"/>
      <c r="E359" s="36"/>
      <c r="F359" s="36"/>
      <c r="G359" s="36"/>
    </row>
    <row r="360" spans="1:7" ht="15" customHeight="1" x14ac:dyDescent="0.2">
      <c r="A360" s="36"/>
      <c r="B360" s="47">
        <f t="shared" si="5"/>
        <v>716</v>
      </c>
      <c r="C360" s="224">
        <v>3.0667973452756202E-3</v>
      </c>
      <c r="D360" s="36"/>
      <c r="E360" s="36"/>
      <c r="F360" s="36"/>
      <c r="G360" s="36"/>
    </row>
    <row r="361" spans="1:7" ht="15" customHeight="1" x14ac:dyDescent="0.2">
      <c r="A361" s="36"/>
      <c r="B361" s="47">
        <f t="shared" si="5"/>
        <v>717</v>
      </c>
      <c r="C361" s="224">
        <v>3.0830801276967999E-3</v>
      </c>
      <c r="D361" s="36"/>
      <c r="E361" s="36"/>
      <c r="F361" s="36"/>
      <c r="G361" s="36"/>
    </row>
    <row r="362" spans="1:7" ht="15" customHeight="1" x14ac:dyDescent="0.2">
      <c r="A362" s="36"/>
      <c r="B362" s="47">
        <f t="shared" si="5"/>
        <v>718</v>
      </c>
      <c r="C362" s="224">
        <v>3.0978836690326202E-3</v>
      </c>
      <c r="D362" s="36"/>
      <c r="E362" s="36"/>
      <c r="F362" s="36"/>
      <c r="G362" s="36"/>
    </row>
    <row r="363" spans="1:7" ht="15" customHeight="1" x14ac:dyDescent="0.2">
      <c r="A363" s="36"/>
      <c r="B363" s="47">
        <f t="shared" si="5"/>
        <v>719</v>
      </c>
      <c r="C363" s="224">
        <v>3.10712864755408E-3</v>
      </c>
      <c r="D363" s="36"/>
      <c r="E363" s="36"/>
      <c r="F363" s="36"/>
      <c r="G363" s="36"/>
    </row>
    <row r="364" spans="1:7" ht="15" customHeight="1" x14ac:dyDescent="0.2">
      <c r="A364" s="36"/>
      <c r="B364" s="47">
        <f t="shared" si="5"/>
        <v>720</v>
      </c>
      <c r="C364" s="224">
        <v>3.1165116440548999E-3</v>
      </c>
      <c r="D364" s="36"/>
      <c r="E364" s="36"/>
      <c r="F364" s="36"/>
      <c r="G364" s="36"/>
    </row>
    <row r="365" spans="1:7" ht="15" customHeight="1" x14ac:dyDescent="0.2">
      <c r="A365" s="36"/>
      <c r="B365" s="47">
        <f t="shared" si="5"/>
        <v>721</v>
      </c>
      <c r="C365" s="224">
        <v>3.1258490055786799E-3</v>
      </c>
      <c r="D365" s="36"/>
      <c r="E365" s="36"/>
      <c r="F365" s="36"/>
      <c r="G365" s="36"/>
    </row>
    <row r="366" spans="1:7" ht="15" customHeight="1" x14ac:dyDescent="0.2">
      <c r="A366" s="36"/>
      <c r="B366" s="47">
        <f t="shared" si="5"/>
        <v>722</v>
      </c>
      <c r="C366" s="224">
        <v>3.1348736005524201E-3</v>
      </c>
      <c r="D366" s="36"/>
      <c r="E366" s="36"/>
      <c r="F366" s="36"/>
      <c r="G366" s="36"/>
    </row>
    <row r="367" spans="1:7" ht="15" customHeight="1" x14ac:dyDescent="0.2">
      <c r="A367" s="36"/>
      <c r="B367" s="47">
        <f t="shared" si="5"/>
        <v>723</v>
      </c>
      <c r="C367" s="224">
        <v>3.14336615847666E-3</v>
      </c>
      <c r="D367" s="36"/>
      <c r="E367" s="36"/>
      <c r="F367" s="36"/>
      <c r="G367" s="36"/>
    </row>
    <row r="368" spans="1:7" ht="15" customHeight="1" x14ac:dyDescent="0.2">
      <c r="A368" s="36"/>
      <c r="B368" s="47">
        <f t="shared" si="5"/>
        <v>724</v>
      </c>
      <c r="C368" s="224">
        <v>3.1508569730022301E-3</v>
      </c>
      <c r="D368" s="36"/>
      <c r="E368" s="36"/>
      <c r="F368" s="36"/>
      <c r="G368" s="36"/>
    </row>
    <row r="369" spans="1:7" ht="15" customHeight="1" x14ac:dyDescent="0.2">
      <c r="A369" s="36"/>
      <c r="B369" s="47">
        <f t="shared" si="5"/>
        <v>725</v>
      </c>
      <c r="C369" s="224">
        <v>3.1573504963220101E-3</v>
      </c>
      <c r="D369" s="36"/>
      <c r="E369" s="36"/>
      <c r="F369" s="36"/>
      <c r="G369" s="36"/>
    </row>
    <row r="370" spans="1:7" ht="15" customHeight="1" x14ac:dyDescent="0.2">
      <c r="A370" s="36"/>
      <c r="B370" s="47">
        <f t="shared" si="5"/>
        <v>726</v>
      </c>
      <c r="C370" s="224">
        <v>3.1669238240685802E-3</v>
      </c>
      <c r="D370" s="36"/>
      <c r="E370" s="36"/>
      <c r="F370" s="36"/>
      <c r="G370" s="36"/>
    </row>
    <row r="371" spans="1:7" ht="15" customHeight="1" x14ac:dyDescent="0.2">
      <c r="A371" s="36"/>
      <c r="B371" s="47">
        <f t="shared" si="5"/>
        <v>727</v>
      </c>
      <c r="C371" s="224">
        <v>3.1785518388306399E-3</v>
      </c>
      <c r="D371" s="36"/>
      <c r="E371" s="36"/>
      <c r="F371" s="36"/>
      <c r="G371" s="36"/>
    </row>
    <row r="372" spans="1:7" ht="15" customHeight="1" x14ac:dyDescent="0.2">
      <c r="A372" s="36"/>
      <c r="B372" s="47">
        <f t="shared" si="5"/>
        <v>728</v>
      </c>
      <c r="C372" s="224">
        <v>3.19167133820848E-3</v>
      </c>
      <c r="D372" s="36"/>
      <c r="E372" s="36"/>
      <c r="F372" s="36"/>
      <c r="G372" s="36"/>
    </row>
    <row r="373" spans="1:7" ht="15" customHeight="1" x14ac:dyDescent="0.2">
      <c r="A373" s="36"/>
      <c r="B373" s="47">
        <f t="shared" si="5"/>
        <v>729</v>
      </c>
      <c r="C373" s="224">
        <v>3.2054586665187699E-3</v>
      </c>
      <c r="D373" s="36"/>
      <c r="E373" s="36"/>
      <c r="F373" s="36"/>
      <c r="G373" s="36"/>
    </row>
    <row r="374" spans="1:7" ht="15" customHeight="1" x14ac:dyDescent="0.2">
      <c r="A374" s="36"/>
      <c r="B374" s="47">
        <f t="shared" si="5"/>
        <v>730</v>
      </c>
      <c r="C374" s="224">
        <v>3.2153191607062902E-3</v>
      </c>
      <c r="D374" s="36"/>
      <c r="E374" s="36"/>
      <c r="F374" s="36"/>
      <c r="G374" s="36"/>
    </row>
    <row r="375" spans="1:7" ht="15" customHeight="1" x14ac:dyDescent="0.2">
      <c r="A375" s="36"/>
      <c r="B375" s="47">
        <f t="shared" si="5"/>
        <v>731</v>
      </c>
      <c r="C375" s="224">
        <v>3.2240042759727099E-3</v>
      </c>
      <c r="D375" s="36"/>
      <c r="E375" s="36"/>
      <c r="F375" s="36"/>
      <c r="G375" s="36"/>
    </row>
    <row r="376" spans="1:7" ht="15" customHeight="1" x14ac:dyDescent="0.2">
      <c r="A376" s="36"/>
      <c r="B376" s="47">
        <f t="shared" si="5"/>
        <v>732</v>
      </c>
      <c r="C376" s="224">
        <v>3.23232542447095E-3</v>
      </c>
      <c r="D376" s="36"/>
      <c r="E376" s="36"/>
      <c r="F376" s="36"/>
      <c r="G376" s="36"/>
    </row>
    <row r="377" spans="1:7" ht="15" customHeight="1" x14ac:dyDescent="0.2">
      <c r="A377" s="36"/>
      <c r="B377" s="47">
        <f t="shared" si="5"/>
        <v>733</v>
      </c>
      <c r="C377" s="224">
        <v>3.2407311646339698E-3</v>
      </c>
      <c r="D377" s="36"/>
      <c r="E377" s="36"/>
      <c r="F377" s="36"/>
      <c r="G377" s="36"/>
    </row>
    <row r="378" spans="1:7" ht="15" customHeight="1" x14ac:dyDescent="0.2">
      <c r="A378" s="36"/>
      <c r="B378" s="47">
        <f t="shared" si="5"/>
        <v>734</v>
      </c>
      <c r="C378" s="224">
        <v>3.2496967680520198E-3</v>
      </c>
      <c r="D378" s="36"/>
      <c r="E378" s="36"/>
      <c r="F378" s="36"/>
      <c r="G378" s="36"/>
    </row>
    <row r="379" spans="1:7" ht="15" customHeight="1" x14ac:dyDescent="0.2">
      <c r="A379" s="36"/>
      <c r="B379" s="47">
        <f t="shared" si="5"/>
        <v>735</v>
      </c>
      <c r="C379" s="224">
        <v>3.2583896746559799E-3</v>
      </c>
      <c r="D379" s="36"/>
      <c r="E379" s="36"/>
      <c r="F379" s="36"/>
      <c r="G379" s="36"/>
    </row>
    <row r="380" spans="1:7" ht="15" customHeight="1" x14ac:dyDescent="0.2">
      <c r="A380" s="36"/>
      <c r="B380" s="47">
        <f t="shared" si="5"/>
        <v>736</v>
      </c>
      <c r="C380" s="224">
        <v>3.2656523142962999E-3</v>
      </c>
      <c r="D380" s="36"/>
      <c r="E380" s="36"/>
      <c r="F380" s="36"/>
      <c r="G380" s="36"/>
    </row>
    <row r="381" spans="1:7" ht="15" customHeight="1" x14ac:dyDescent="0.2">
      <c r="A381" s="36"/>
      <c r="B381" s="47">
        <f t="shared" si="5"/>
        <v>737</v>
      </c>
      <c r="C381" s="224">
        <v>3.2738799667439999E-3</v>
      </c>
      <c r="D381" s="36"/>
      <c r="E381" s="36"/>
      <c r="F381" s="36"/>
      <c r="G381" s="36"/>
    </row>
    <row r="382" spans="1:7" ht="15" customHeight="1" x14ac:dyDescent="0.2">
      <c r="A382" s="36"/>
      <c r="B382" s="47">
        <f t="shared" si="5"/>
        <v>738</v>
      </c>
      <c r="C382" s="224">
        <v>3.2842446717755202E-3</v>
      </c>
      <c r="D382" s="36"/>
      <c r="E382" s="36"/>
      <c r="F382" s="36"/>
      <c r="G382" s="36"/>
    </row>
    <row r="383" spans="1:7" ht="15" customHeight="1" x14ac:dyDescent="0.2">
      <c r="A383" s="36"/>
      <c r="B383" s="47">
        <f t="shared" si="5"/>
        <v>739</v>
      </c>
      <c r="C383" s="224">
        <v>3.2939526783568002E-3</v>
      </c>
      <c r="D383" s="36"/>
      <c r="E383" s="36"/>
      <c r="F383" s="36"/>
      <c r="G383" s="36"/>
    </row>
    <row r="384" spans="1:7" ht="15" customHeight="1" x14ac:dyDescent="0.2">
      <c r="A384" s="36"/>
      <c r="B384" s="47">
        <f t="shared" si="5"/>
        <v>740</v>
      </c>
      <c r="C384" s="224">
        <v>3.3028136552420901E-3</v>
      </c>
      <c r="D384" s="36"/>
      <c r="E384" s="36"/>
      <c r="F384" s="36"/>
      <c r="G384" s="36"/>
    </row>
    <row r="385" spans="1:7" ht="15" customHeight="1" x14ac:dyDescent="0.2">
      <c r="A385" s="36"/>
      <c r="B385" s="47">
        <f t="shared" si="5"/>
        <v>741</v>
      </c>
      <c r="C385" s="224">
        <v>3.3125027400036202E-3</v>
      </c>
      <c r="D385" s="36"/>
      <c r="E385" s="36"/>
      <c r="F385" s="36"/>
      <c r="G385" s="36"/>
    </row>
    <row r="386" spans="1:7" ht="15" customHeight="1" x14ac:dyDescent="0.2">
      <c r="A386" s="36"/>
      <c r="B386" s="47">
        <f t="shared" si="5"/>
        <v>742</v>
      </c>
      <c r="C386" s="224">
        <v>3.32311676783658E-3</v>
      </c>
      <c r="D386" s="36"/>
      <c r="E386" s="36"/>
      <c r="F386" s="36"/>
      <c r="G386" s="36"/>
    </row>
    <row r="387" spans="1:7" ht="15" customHeight="1" x14ac:dyDescent="0.2">
      <c r="A387" s="36"/>
      <c r="B387" s="47">
        <f t="shared" si="5"/>
        <v>743</v>
      </c>
      <c r="C387" s="224">
        <v>3.33380091770745E-3</v>
      </c>
      <c r="D387" s="36"/>
      <c r="E387" s="36"/>
      <c r="F387" s="36"/>
      <c r="G387" s="36"/>
    </row>
    <row r="388" spans="1:7" ht="15" customHeight="1" x14ac:dyDescent="0.2">
      <c r="A388" s="36"/>
      <c r="B388" s="47">
        <f t="shared" si="5"/>
        <v>744</v>
      </c>
      <c r="C388" s="224">
        <v>3.3445952593521701E-3</v>
      </c>
      <c r="D388" s="36"/>
      <c r="E388" s="36"/>
      <c r="F388" s="36"/>
      <c r="G388" s="36"/>
    </row>
    <row r="389" spans="1:7" ht="15" customHeight="1" x14ac:dyDescent="0.2">
      <c r="A389" s="36"/>
      <c r="B389" s="47">
        <f t="shared" si="5"/>
        <v>745</v>
      </c>
      <c r="C389" s="224">
        <v>3.3574220270479599E-3</v>
      </c>
      <c r="D389" s="36"/>
      <c r="E389" s="36"/>
      <c r="F389" s="36"/>
      <c r="G389" s="36"/>
    </row>
    <row r="390" spans="1:7" ht="15" customHeight="1" x14ac:dyDescent="0.2">
      <c r="A390" s="36"/>
      <c r="B390" s="47">
        <f t="shared" si="5"/>
        <v>746</v>
      </c>
      <c r="C390" s="224">
        <v>3.3706951270802699E-3</v>
      </c>
      <c r="D390" s="36"/>
      <c r="E390" s="36"/>
      <c r="F390" s="36"/>
      <c r="G390" s="36"/>
    </row>
    <row r="391" spans="1:7" ht="15" customHeight="1" x14ac:dyDescent="0.2">
      <c r="A391" s="36"/>
      <c r="B391" s="47">
        <f t="shared" si="5"/>
        <v>747</v>
      </c>
      <c r="C391" s="224">
        <v>3.3722756555537199E-3</v>
      </c>
      <c r="D391" s="36"/>
      <c r="E391" s="36"/>
      <c r="F391" s="36"/>
      <c r="G391" s="36"/>
    </row>
    <row r="392" spans="1:7" ht="15" customHeight="1" x14ac:dyDescent="0.2">
      <c r="A392" s="36"/>
      <c r="B392" s="47">
        <f t="shared" si="5"/>
        <v>748</v>
      </c>
      <c r="C392" s="224">
        <v>3.3755903131550799E-3</v>
      </c>
      <c r="D392" s="36"/>
      <c r="E392" s="36"/>
      <c r="F392" s="36"/>
      <c r="G392" s="36"/>
    </row>
    <row r="393" spans="1:7" ht="15" customHeight="1" x14ac:dyDescent="0.2">
      <c r="A393" s="36"/>
      <c r="B393" s="47">
        <f t="shared" si="5"/>
        <v>749</v>
      </c>
      <c r="C393" s="224">
        <v>3.3889235177913001E-3</v>
      </c>
      <c r="D393" s="36"/>
      <c r="E393" s="36"/>
      <c r="F393" s="36"/>
      <c r="G393" s="36"/>
    </row>
    <row r="394" spans="1:7" ht="15" customHeight="1" x14ac:dyDescent="0.2">
      <c r="A394" s="36"/>
      <c r="B394" s="47">
        <f t="shared" si="5"/>
        <v>750</v>
      </c>
      <c r="C394" s="224">
        <v>3.4006928896773902E-3</v>
      </c>
      <c r="D394" s="36"/>
      <c r="E394" s="36"/>
      <c r="F394" s="36"/>
      <c r="G394" s="36"/>
    </row>
    <row r="395" spans="1:7" ht="15" customHeight="1" x14ac:dyDescent="0.2">
      <c r="A395" s="36"/>
      <c r="B395" s="47">
        <f t="shared" si="5"/>
        <v>751</v>
      </c>
      <c r="C395" s="224">
        <v>3.4081436344670099E-3</v>
      </c>
      <c r="D395" s="36"/>
      <c r="E395" s="36"/>
      <c r="F395" s="36"/>
      <c r="G395" s="36"/>
    </row>
    <row r="396" spans="1:7" ht="15" customHeight="1" x14ac:dyDescent="0.2">
      <c r="A396" s="36"/>
      <c r="B396" s="47">
        <f t="shared" si="5"/>
        <v>752</v>
      </c>
      <c r="C396" s="224">
        <v>3.4183769998084798E-3</v>
      </c>
      <c r="D396" s="36"/>
      <c r="E396" s="36"/>
      <c r="F396" s="36"/>
      <c r="G396" s="36"/>
    </row>
    <row r="397" spans="1:7" ht="15" customHeight="1" x14ac:dyDescent="0.2">
      <c r="A397" s="36"/>
      <c r="B397" s="47">
        <f t="shared" si="5"/>
        <v>753</v>
      </c>
      <c r="C397" s="224">
        <v>3.4319439445710601E-3</v>
      </c>
      <c r="D397" s="36"/>
      <c r="E397" s="36"/>
      <c r="F397" s="36"/>
      <c r="G397" s="36"/>
    </row>
    <row r="398" spans="1:7" ht="15" customHeight="1" x14ac:dyDescent="0.2">
      <c r="A398" s="36"/>
      <c r="B398" s="47">
        <f t="shared" si="5"/>
        <v>754</v>
      </c>
      <c r="C398" s="224">
        <v>3.44412514429882E-3</v>
      </c>
      <c r="D398" s="36"/>
      <c r="E398" s="36"/>
      <c r="F398" s="36"/>
      <c r="G398" s="36"/>
    </row>
    <row r="399" spans="1:7" ht="15" customHeight="1" x14ac:dyDescent="0.2">
      <c r="A399" s="36"/>
      <c r="B399" s="47">
        <f t="shared" si="5"/>
        <v>755</v>
      </c>
      <c r="C399" s="224">
        <v>3.4554715578610298E-3</v>
      </c>
      <c r="D399" s="36"/>
      <c r="E399" s="36"/>
      <c r="F399" s="36"/>
      <c r="G399" s="36"/>
    </row>
    <row r="400" spans="1:7" ht="15" customHeight="1" x14ac:dyDescent="0.2">
      <c r="A400" s="36"/>
      <c r="B400" s="47">
        <f t="shared" si="5"/>
        <v>756</v>
      </c>
      <c r="C400" s="224">
        <v>3.45998051620324E-3</v>
      </c>
      <c r="D400" s="36"/>
      <c r="E400" s="36"/>
      <c r="F400" s="36"/>
      <c r="G400" s="36"/>
    </row>
    <row r="401" spans="1:7" ht="15" customHeight="1" x14ac:dyDescent="0.2">
      <c r="A401" s="36"/>
      <c r="B401" s="47">
        <f t="shared" si="5"/>
        <v>757</v>
      </c>
      <c r="C401" s="224">
        <v>3.4626384753543601E-3</v>
      </c>
      <c r="D401" s="36"/>
      <c r="E401" s="36"/>
      <c r="F401" s="36"/>
      <c r="G401" s="36"/>
    </row>
    <row r="402" spans="1:7" ht="15" customHeight="1" x14ac:dyDescent="0.2">
      <c r="A402" s="36"/>
      <c r="B402" s="47">
        <f t="shared" si="5"/>
        <v>758</v>
      </c>
      <c r="C402" s="224">
        <v>3.4742353247662399E-3</v>
      </c>
      <c r="D402" s="36"/>
      <c r="E402" s="36"/>
      <c r="F402" s="36"/>
      <c r="G402" s="36"/>
    </row>
    <row r="403" spans="1:7" ht="15" customHeight="1" x14ac:dyDescent="0.2">
      <c r="A403" s="36"/>
      <c r="B403" s="47">
        <f t="shared" si="5"/>
        <v>759</v>
      </c>
      <c r="C403" s="224">
        <v>3.4856039992928601E-3</v>
      </c>
      <c r="D403" s="36"/>
      <c r="E403" s="36"/>
      <c r="F403" s="36"/>
      <c r="G403" s="36"/>
    </row>
    <row r="404" spans="1:7" ht="15" customHeight="1" x14ac:dyDescent="0.2">
      <c r="A404" s="36"/>
      <c r="B404" s="47">
        <f t="shared" si="5"/>
        <v>760</v>
      </c>
      <c r="C404" s="224">
        <v>3.4923535237034202E-3</v>
      </c>
      <c r="D404" s="36"/>
      <c r="E404" s="36"/>
      <c r="F404" s="36"/>
      <c r="G404" s="36"/>
    </row>
    <row r="405" spans="1:7" ht="15" customHeight="1" x14ac:dyDescent="0.2">
      <c r="A405" s="36"/>
      <c r="B405" s="47">
        <f t="shared" si="5"/>
        <v>761</v>
      </c>
      <c r="C405" s="224">
        <v>3.4998376599396602E-3</v>
      </c>
      <c r="D405" s="36"/>
      <c r="E405" s="36"/>
      <c r="F405" s="36"/>
      <c r="G405" s="36"/>
    </row>
    <row r="406" spans="1:7" ht="15" customHeight="1" x14ac:dyDescent="0.2">
      <c r="A406" s="36"/>
      <c r="B406" s="47">
        <f t="shared" si="5"/>
        <v>762</v>
      </c>
      <c r="C406" s="224">
        <v>3.5098050067563801E-3</v>
      </c>
      <c r="D406" s="36"/>
      <c r="E406" s="36"/>
      <c r="F406" s="36"/>
      <c r="G406" s="36"/>
    </row>
    <row r="407" spans="1:7" ht="15" customHeight="1" x14ac:dyDescent="0.2">
      <c r="A407" s="36"/>
      <c r="B407" s="47">
        <f t="shared" si="5"/>
        <v>763</v>
      </c>
      <c r="C407" s="224">
        <v>3.5162729299670899E-3</v>
      </c>
      <c r="D407" s="36"/>
      <c r="E407" s="36"/>
      <c r="F407" s="36"/>
      <c r="G407" s="36"/>
    </row>
    <row r="408" spans="1:7" ht="15" customHeight="1" x14ac:dyDescent="0.2">
      <c r="A408" s="36"/>
      <c r="B408" s="47">
        <f t="shared" ref="B408:B424" si="6">IF(380+C$20*(ROW()-ROW(B$23)-1)&gt;780,"",380+C$20*(ROW()-ROW(B$23)-1))</f>
        <v>764</v>
      </c>
      <c r="C408" s="224">
        <v>3.5189954459150098E-3</v>
      </c>
      <c r="D408" s="36"/>
      <c r="E408" s="36"/>
      <c r="F408" s="36"/>
      <c r="G408" s="36"/>
    </row>
    <row r="409" spans="1:7" ht="15" customHeight="1" x14ac:dyDescent="0.2">
      <c r="A409" s="36"/>
      <c r="B409" s="47">
        <f t="shared" si="6"/>
        <v>765</v>
      </c>
      <c r="C409" s="224">
        <v>3.52546002998106E-3</v>
      </c>
      <c r="D409" s="36"/>
      <c r="E409" s="36"/>
      <c r="F409" s="36"/>
      <c r="G409" s="36"/>
    </row>
    <row r="410" spans="1:7" ht="15" customHeight="1" x14ac:dyDescent="0.2">
      <c r="A410" s="36"/>
      <c r="B410" s="47">
        <f t="shared" si="6"/>
        <v>766</v>
      </c>
      <c r="C410" s="224">
        <v>3.5337811784793001E-3</v>
      </c>
      <c r="D410" s="36"/>
      <c r="E410" s="36"/>
      <c r="F410" s="36"/>
      <c r="G410" s="36"/>
    </row>
    <row r="411" spans="1:7" ht="15" customHeight="1" x14ac:dyDescent="0.2">
      <c r="A411" s="36"/>
      <c r="B411" s="47">
        <f t="shared" si="6"/>
        <v>767</v>
      </c>
      <c r="C411" s="224">
        <v>3.5442416056578E-3</v>
      </c>
      <c r="D411" s="36"/>
      <c r="E411" s="36"/>
      <c r="F411" s="36"/>
      <c r="G411" s="36"/>
    </row>
    <row r="412" spans="1:7" ht="15" customHeight="1" x14ac:dyDescent="0.2">
      <c r="A412" s="36"/>
      <c r="B412" s="47">
        <f t="shared" si="6"/>
        <v>768</v>
      </c>
      <c r="C412" s="224">
        <v>3.5553030788755E-3</v>
      </c>
      <c r="D412" s="36"/>
      <c r="E412" s="36"/>
      <c r="F412" s="36"/>
      <c r="G412" s="36"/>
    </row>
    <row r="413" spans="1:7" ht="15" customHeight="1" x14ac:dyDescent="0.2">
      <c r="A413" s="36"/>
      <c r="B413" s="47">
        <f t="shared" si="6"/>
        <v>769</v>
      </c>
      <c r="C413" s="224">
        <v>3.5686563183797001E-3</v>
      </c>
      <c r="D413" s="36"/>
      <c r="E413" s="36"/>
      <c r="F413" s="36"/>
      <c r="G413" s="36"/>
    </row>
    <row r="414" spans="1:7" ht="15" customHeight="1" x14ac:dyDescent="0.2">
      <c r="A414" s="36"/>
      <c r="B414" s="47">
        <f t="shared" si="6"/>
        <v>770</v>
      </c>
      <c r="C414" s="224">
        <v>3.5807072914656301E-3</v>
      </c>
      <c r="D414" s="36"/>
      <c r="E414" s="36"/>
      <c r="F414" s="36"/>
      <c r="G414" s="36"/>
    </row>
    <row r="415" spans="1:7" ht="15" customHeight="1" x14ac:dyDescent="0.2">
      <c r="A415" s="36"/>
      <c r="B415" s="47">
        <f t="shared" si="6"/>
        <v>771</v>
      </c>
      <c r="C415" s="224">
        <v>3.5884184895389102E-3</v>
      </c>
      <c r="D415" s="36"/>
      <c r="E415" s="36"/>
      <c r="F415" s="36"/>
      <c r="G415" s="36"/>
    </row>
    <row r="416" spans="1:7" ht="15" customHeight="1" x14ac:dyDescent="0.2">
      <c r="A416" s="36"/>
      <c r="B416" s="47">
        <f t="shared" si="6"/>
        <v>772</v>
      </c>
      <c r="C416" s="224">
        <v>3.5955687113089301E-3</v>
      </c>
      <c r="D416" s="36"/>
      <c r="E416" s="36"/>
      <c r="F416" s="36"/>
      <c r="G416" s="36"/>
    </row>
    <row r="417" spans="1:7" ht="15" customHeight="1" x14ac:dyDescent="0.2">
      <c r="A417" s="36"/>
      <c r="B417" s="47">
        <f t="shared" si="6"/>
        <v>773</v>
      </c>
      <c r="C417" s="224">
        <v>3.60197652991572E-3</v>
      </c>
      <c r="D417" s="36"/>
      <c r="E417" s="36"/>
      <c r="F417" s="36"/>
      <c r="G417" s="36"/>
    </row>
    <row r="418" spans="1:7" ht="15" customHeight="1" x14ac:dyDescent="0.2">
      <c r="A418" s="36"/>
      <c r="B418" s="47">
        <f t="shared" si="6"/>
        <v>774</v>
      </c>
      <c r="C418" s="224">
        <v>3.6108452981385699E-3</v>
      </c>
      <c r="D418" s="36"/>
      <c r="E418" s="36"/>
      <c r="F418" s="36"/>
      <c r="G418" s="36"/>
    </row>
    <row r="419" spans="1:7" ht="15" customHeight="1" x14ac:dyDescent="0.2">
      <c r="A419" s="36"/>
      <c r="B419" s="47">
        <f t="shared" si="6"/>
        <v>775</v>
      </c>
      <c r="C419" s="224">
        <v>3.62114210722862E-3</v>
      </c>
      <c r="D419" s="36"/>
      <c r="E419" s="36"/>
      <c r="F419" s="36"/>
      <c r="G419" s="36"/>
    </row>
    <row r="420" spans="1:7" ht="15" customHeight="1" x14ac:dyDescent="0.2">
      <c r="A420" s="36"/>
      <c r="B420" s="47">
        <f t="shared" si="6"/>
        <v>776</v>
      </c>
      <c r="C420" s="224">
        <v>3.62126788167756E-3</v>
      </c>
      <c r="D420" s="36"/>
      <c r="E420" s="36"/>
      <c r="F420" s="36"/>
      <c r="G420" s="36"/>
    </row>
    <row r="421" spans="1:7" ht="15" customHeight="1" x14ac:dyDescent="0.2">
      <c r="A421" s="36"/>
      <c r="B421" s="47">
        <f t="shared" si="6"/>
        <v>777</v>
      </c>
      <c r="C421" s="224">
        <v>3.6203607473776602E-3</v>
      </c>
      <c r="D421" s="36"/>
      <c r="E421" s="36"/>
      <c r="F421" s="36"/>
      <c r="G421" s="36"/>
    </row>
    <row r="422" spans="1:7" ht="15" customHeight="1" x14ac:dyDescent="0.2">
      <c r="A422" s="36"/>
      <c r="B422" s="47">
        <f t="shared" si="6"/>
        <v>778</v>
      </c>
      <c r="C422" s="224">
        <v>3.63024127643315E-3</v>
      </c>
      <c r="D422" s="36"/>
      <c r="E422" s="36"/>
      <c r="F422" s="36"/>
      <c r="G422" s="36"/>
    </row>
    <row r="423" spans="1:7" ht="15" customHeight="1" x14ac:dyDescent="0.2">
      <c r="A423" s="36"/>
      <c r="B423" s="47">
        <f t="shared" si="6"/>
        <v>779</v>
      </c>
      <c r="C423" s="224">
        <v>3.6402909888182001E-3</v>
      </c>
      <c r="D423" s="36"/>
      <c r="E423" s="36"/>
      <c r="F423" s="36"/>
      <c r="G423" s="36"/>
    </row>
    <row r="424" spans="1:7" x14ac:dyDescent="0.2">
      <c r="A424" s="36"/>
      <c r="B424" s="47">
        <f t="shared" si="6"/>
        <v>780</v>
      </c>
      <c r="C424" s="224">
        <v>3.6506100588726701E-3</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B3" sqref="B3"/>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2" t="str">
        <f>"(unweighted) "&amp; $B$8 &amp;" = ∫ spectral "&amp; $B$8 &amp;" * dλ"</f>
        <v>(unweighted) irradiance = ∫ spectral irradiance * dλ</v>
      </c>
      <c r="C10" s="262"/>
      <c r="D10" s="262"/>
      <c r="E10" s="262"/>
      <c r="F10" s="262"/>
      <c r="G10" s="60"/>
    </row>
    <row r="11" spans="1:7" s="56" customFormat="1" ht="15" customHeight="1" x14ac:dyDescent="0.2">
      <c r="B11" s="263" t="str">
        <f>"(photopic) "&amp; $D$8 &amp;" =      * ∫ spectral "&amp; $B$8 &amp;" * V(λ) * dλ"</f>
        <v>(photopic) illuminance =      * ∫ spectral irradiance * V(λ) * dλ</v>
      </c>
      <c r="C11" s="263"/>
      <c r="D11" s="263"/>
      <c r="E11" s="263"/>
      <c r="F11" s="263"/>
      <c r="G11" s="60"/>
    </row>
    <row r="12" spans="1:7" s="56" customFormat="1" ht="15" customHeight="1" x14ac:dyDescent="0.2">
      <c r="B12" s="262" t="str">
        <f>"(unweighted) "&amp;$F$8&amp;" = ∫ spectral "&amp;$F$8&amp;" * dλ"</f>
        <v>(unweighted) photon irradiance = ∫ spectral photon irradiance * dλ</v>
      </c>
      <c r="C12" s="262"/>
      <c r="D12" s="262"/>
      <c r="E12" s="262"/>
      <c r="F12" s="262"/>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0.67123725221739106</v>
      </c>
      <c r="C15" s="56"/>
      <c r="D15" s="193">
        <f ca="1">Calculations!$J$14*Physics!$F$12*SUMPRODUCT(Calculations!$M$21:$M$421,Calculations!$L$21:$L$421,Calculations!$K$21:$K$421)*$F$6</f>
        <v>100.00023366692824</v>
      </c>
      <c r="E15" s="56"/>
      <c r="F15" s="194">
        <f ca="1">LOG(Calculations!$J$14*SUMPRODUCT(Calculations!$S$21:$S$421,Calculations!$K$21:$K$421)*$F$6)</f>
        <v>18.346965923275196</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2" t="str">
        <f>"α-opic "&amp; $B$8 &amp;" = ∫ spectral "&amp; $B$8 &amp;" * "&amp;"α-opic action spectrum * dλ"</f>
        <v>α-opic irradiance = ∫ spectral irradiance * α-opic action spectrum * dλ</v>
      </c>
      <c r="C18" s="262"/>
      <c r="D18" s="262"/>
      <c r="E18" s="262"/>
      <c r="F18" s="262"/>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2.2648235745242103E-2</v>
      </c>
      <c r="C21" s="199">
        <f ca="1">Calculations!$J$14*SUMPRODUCT(Calculations!$M$21:$M$421,Calculations!O$21:O$421,Calculations!$K$21:$K$421)*$F$6</f>
        <v>0.11519203001848896</v>
      </c>
      <c r="D21" s="200">
        <f ca="1">Calculations!$J$14*SUMPRODUCT(Calculations!$M$21:$M$421,Calculations!P$21:P$421,Calculations!$K$21:$K$421)*$F$6</f>
        <v>0.16610304582000648</v>
      </c>
      <c r="E21" s="201">
        <f ca="1">Calculations!$J$14*SUMPRODUCT(Calculations!$M$21:$M$421,Calculations!Q$21:Q$421,Calculations!$K$21:$K$421)*$F$6</f>
        <v>7.8883077077570612E-2</v>
      </c>
      <c r="F21" s="202">
        <f ca="1">Calculations!$J$14*SUMPRODUCT(Calculations!$M$21:$M$421,Calculations!R$21:R$421,Calculations!$K$21:$K$421)*$F$6</f>
        <v>6.1491739987259979E-2</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2" t="str">
        <f>"α-opic ELR = "&amp; $F$17 &amp;" / "&amp;$D$8</f>
        <v>α-opic ELR = α-opic irradiance / illuminance</v>
      </c>
      <c r="C24" s="262"/>
      <c r="D24" s="262"/>
      <c r="E24" s="262"/>
      <c r="F24" s="262"/>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0.22648182823928997</v>
      </c>
      <c r="C27" s="204">
        <f ca="1">1000*(C21/$D15)</f>
        <v>1.1519176085343978</v>
      </c>
      <c r="D27" s="205">
        <f ca="1">1000*(D21/$D15)</f>
        <v>1.6610265769302854</v>
      </c>
      <c r="E27" s="206">
        <f ca="1">1000*(E21/$D15)</f>
        <v>0.78882892754338207</v>
      </c>
      <c r="F27" s="207">
        <f ca="1">1000*(F21/$D15)</f>
        <v>0.61491596301735774</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2"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2"/>
      <c r="D30" s="262"/>
      <c r="E30" s="262"/>
      <c r="F30" s="262"/>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27.711394469556044</v>
      </c>
      <c r="C33" s="199">
        <f ca="1">1000*(C21/VLOOKUP(C$32,Photobiology!$C$10:$D$14,2,0))</f>
        <v>79.124842673289521</v>
      </c>
      <c r="D33" s="200">
        <f ca="1">1000*(D21/VLOOKUP(D$32,Photobiology!$C$10:$D$14,2,0))</f>
        <v>101.97203874782414</v>
      </c>
      <c r="E33" s="201">
        <f ca="1">1000*(E21/VLOOKUP(E$32,Photobiology!$C$10:$D$14,2,0))</f>
        <v>54.413245838974973</v>
      </c>
      <c r="F33" s="202">
        <f ca="1">1000*(F21/VLOOKUP(F$32,Photobiology!$C$10:$D$14,2,0))</f>
        <v>46.366406616993174</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2" t="str">
        <f>"α-opic "&amp; $F$8 &amp;" = ∫ spectral "&amp; $F$8 &amp;" * photon system "&amp;"α-opic action spectrum * dλ"</f>
        <v>α-opic photon irradiance = ∫ spectral photon irradiance * photon system α-opic action spectrum * dλ</v>
      </c>
      <c r="C36" s="262"/>
      <c r="D36" s="262"/>
      <c r="E36" s="262"/>
      <c r="F36" s="262"/>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16.70780474553057</v>
      </c>
      <c r="C39" s="209">
        <f ca="1">LOG(Calculations!$J$14*SUMPRODUCT(Calculations!$S$21:$S$421,Calculations!U$21:U$421,Calculations!$K$21:$K$421)*$F$6)</f>
        <v>17.496325553897798</v>
      </c>
      <c r="D39" s="210">
        <f ca="1">LOG(Calculations!$J$14*SUMPRODUCT(Calculations!$S$21:$S$421,Calculations!V$21:V$421,Calculations!$K$21:$K$421)*$F$6)</f>
        <v>17.675784886456558</v>
      </c>
      <c r="E39" s="211">
        <f ca="1">LOG(Calculations!$J$14*SUMPRODUCT(Calculations!$S$21:$S$421,Calculations!W$21:W$421,Calculations!$K$21:$K$421)*$F$6)</f>
        <v>17.302764074465681</v>
      </c>
      <c r="F39" s="212">
        <f ca="1">LOG(Calculations!$J$14*SUMPRODUCT(Calculations!$S$21:$S$421,Calculations!X$21:X$421,Calculations!$K$21:$K$421)*$F$6)</f>
        <v>17.180147434619233</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2" t="str">
        <f ca="1">"e.g. "&amp;TEXT(F44,FIXED(0,3)&amp;"E+00")&amp;" = 10^"&amp;TEXT(LOG(F44),FIXED(0,3))&amp;", with rounding to 3 decimal places"</f>
        <v>e.g. 1,514E+17 = 10^17,180, with rounding to 3 decimal places</v>
      </c>
      <c r="C42" s="262"/>
      <c r="D42" s="262"/>
      <c r="E42" s="266"/>
      <c r="F42" s="238">
        <f ca="1">10^F15</f>
        <v>2.2231354464662423E+18</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5.1027553360358432E+16</v>
      </c>
      <c r="C44" s="240">
        <f t="shared" ref="C44:F44" ca="1" si="0">10^C39</f>
        <v>3.1356353645769293E+17</v>
      </c>
      <c r="D44" s="241">
        <f t="shared" ca="1" si="0"/>
        <v>4.7400714319522278E+17</v>
      </c>
      <c r="E44" s="242">
        <f t="shared" ca="1" si="0"/>
        <v>2.0080016922012275E+17</v>
      </c>
      <c r="F44" s="243">
        <f t="shared" ca="1" si="0"/>
        <v>1.5140751605804579E+17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5"/>
      <c r="C52" s="265"/>
      <c r="D52" s="265"/>
      <c r="E52" s="265"/>
      <c r="F52" s="265"/>
    </row>
    <row r="53" spans="1:7" s="56" customFormat="1" ht="15" hidden="1" customHeight="1" x14ac:dyDescent="0.2">
      <c r="F53" s="81" t="str">
        <f>"Age-adjusted "&amp;$F$17</f>
        <v>Age-adjusted α-opic irradiance</v>
      </c>
    </row>
    <row r="54" spans="1:7" s="56" customFormat="1" ht="15" hidden="1" customHeight="1" x14ac:dyDescent="0.2">
      <c r="B54" s="264"/>
      <c r="C54" s="264"/>
      <c r="D54" s="264"/>
      <c r="E54" s="264"/>
      <c r="F54" s="264"/>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4"/>
      <c r="C60" s="264"/>
      <c r="D60" s="264"/>
      <c r="E60" s="264"/>
      <c r="F60" s="264"/>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4"/>
      <c r="C66" s="264"/>
      <c r="D66" s="264"/>
      <c r="E66" s="264"/>
      <c r="F66" s="264"/>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66:F66"/>
    <mergeCell ref="B60:F60"/>
    <mergeCell ref="B54:F54"/>
    <mergeCell ref="B52:F52"/>
    <mergeCell ref="B36:F36"/>
    <mergeCell ref="B42:E42"/>
    <mergeCell ref="B10:F10"/>
    <mergeCell ref="B11:F11"/>
    <mergeCell ref="B12:F12"/>
    <mergeCell ref="B18:F18"/>
    <mergeCell ref="B30:F30"/>
    <mergeCell ref="B24:F24"/>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8.1934295540552594E-5</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8.7061652343723906E-5</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9.1606740231180405E-5</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9.5201073458964306E-5</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9.7715237910450396E-5</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1.00210202280128E-4</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1.0101696189148399E-4</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1.0184735151656599E-4</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1.04645510221573E-4</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1.0910266729959199E-4</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1.13352385580711E-4</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1.16988936727507E-4</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1.2061647218371599E-4</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1.2648668849989E-4</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1.33800528358362E-4</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1.3988511776185099E-4</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1.3941374184036801E-4</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1.3901415752912299E-4</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1.43934721103363E-4</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1.5091531432454599E-4</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1.5736865660356499E-4</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1.63016485885236E-4</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1.6870527534143E-4</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1.7247461314096101E-4</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1.7581364649835399E-4</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1.7884814986255301E-4</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1.8140637989309799E-4</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1.83960936864515E-4</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1.8658327847257501E-4</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1.89207067043321E-4</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1.9650888598100901E-4</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2.08433862008357E-4</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2.19080836068652E-4</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2.16765807074338E-4</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2.14556740270639E-4</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2.15903194703266E-4</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2.18971423428553E-4</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2.23483387000961E-4</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2.3218219276049799E-4</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2.4075489015662501E-4</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2.4513818535471503E-4</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2.4897230256069202E-4</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2.5331998021571898E-4</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2.5833170243923698E-4</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2.6326083648477698E-4</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2.6647598757520202E-4</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2.6971707268917103E-4</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2.7299232838351499E-4</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2.7630798772827297E-4</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2.8074604489882301E-4</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2.8929236305211899E-4</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2.9794386426227498E-4</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3.0208996888452498E-4</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3.0523677881419701E-4</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3.1004648278565099E-4</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3.1706881531511202E-4</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3.23842938091348E-4</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3.2508843905035398E-4</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3.2644535613625701E-4</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3.3165241832251502E-4</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3.3890236921311698E-4</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3.45793139442886E-4</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3.5119632072563899E-4</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3.56594381986576E-4</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3.6136924754872197E-4</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3.6605573708214099E-4</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3.7248281142315001E-4</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3.8061874869745998E-4</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3.8800148624079601E-4</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3.9056984501014899E-4</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3.9314499337365E-4</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4.0068355766788901E-4</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4.0980465392237398E-4</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4.1719128713448201E-4</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4.2179507718510101E-4</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4.26491472847684E-4</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4.3406031205352798E-4</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4.4161178770712702E-4</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4.4999426516232997E-4</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4.5877109560214102E-4</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4.6542456395124902E-4</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4.6772022590652198E-4</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4.7001855917752497E-4</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4.76291253730318E-4</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4.8270597323607798E-4</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4.9031733088395304E-4</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4.98675098668656E-4</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5.0655225223164395E-4</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5.13185129188668E-4</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5.1980375912846701E-4</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5.2667738841563703E-4</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5.3375036463914098E-4</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5.4171366813441399E-4</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5.5026633066256796E-4</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5.5787824483455404E-4</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5.6293482290136799E-4</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5.6800253145038995E-4</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5.7575591405123201E-4</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5.8360646576174403E-4</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5.9079519900020496E-4</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5.9755897042798795E-4</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6.0523677705464198E-4</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6.1484360755265696E-4</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6.2439144649497301E-4</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6.3318230134236505E-4</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6.4190303415184995E-4</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6.4802680285270902E-4</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6.5282971723001698E-4</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6.5838304871774795E-4</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6.6528717552616595E-4</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6.7216915267499105E-4</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6.8025722887580901E-4</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6.8827273433263504E-4</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6.9735598694761498E-4</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7.0680387415970804E-4</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7.1584160310245995E-4</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7.2435196979822602E-4</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7.3299634749976895E-4</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7.4292217761784797E-4</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7.5278244919572501E-4</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7.6104816789257295E-4</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7.6913858149465402E-4</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7.76052503127415E-4</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7.8198927972718897E-4</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7.8863473412910795E-4</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7.9734856603962503E-4</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8.0608020672167302E-4</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8.1599167851770498E-4</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8.2594411048825896E-4</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8.35957092282022E-4</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8.4600980989726503E-4</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8.5556232364210805E-4</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8.6427882686835504E-4</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8.7297529522662798E-4</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8.8147631231734003E-4</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8.8998512074559704E-4</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8.9994378578618704E-4</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9.1014843448356095E-4</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9.1947388639137401E-4</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9.2824492898043701E-4</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9.3770728581940002E-4</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9.4855894944748901E-4</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9.5912901187573095E-4</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9.6658454277270302E-4</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9.7404430325291396E-4</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9.8499335860031804E-4</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9.9665131435951008E-4</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1.0063641070481399E-3</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1.01469694255269E-3</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1.0236500798306699E-3</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1.0337922865228601E-3</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1.04391579400494E-3</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1.05273135852283E-3</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1.06155415785416E-3</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1.0724631434656201E-3</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1.08374867329015E-3</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1.09503409180986E-3</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1.10631839728135E-3</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1.1174291785352301E-3</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1.12827360734988E-3</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1.1391069056823301E-3</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1.1497242726599499E-3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1.1603605614573301E-3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1.16812741194164E-3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1.17569057460156E-3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1.18662516032209E-3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1.1989310214505799E-3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1.2100492601275299E-3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1.2199297891830299E-3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1.23035014662558E-3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1.2421885275013601E-3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1.25394676890524E-3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1.2647867455270101E-3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1.2755966698468201E-3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1.2886683081511699E-3</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1.30202266070359E-3</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1.3108391156600599E-3</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1.3173571260406999E-3</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1.32661434809258E-3</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1.3389892182107501E-3</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1.3507864163023601E-3</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1.3609585639916899E-3</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1.37119192933316E-3</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1.38299357961765E-3</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1.3947551601661899E-3</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1.4050708910759899E-3</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1.41517402977564E-3</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1.42721164628292E-3</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1.4400751445699999E-3</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1.4498699689124901E-3</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1.4568098245688001E-3</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1.4651409905010199E-3</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1.47612677643971E-3</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1.4873407372636501E-3</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1.4997835033232899E-3</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1.5122073475631701E-3</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1.5224763304477001E-3</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1.5327186001749401E-3</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1.5457490556951201E-3</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1.5594384357619799E-3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1.56942136525379E-3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1.5773974688036E-3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1.5875551468660599E-3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1.5998910602965E-3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1.6115880840482399E-3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1.62204517208208E-3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1.63267478259013E-3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1.6438742737872E-3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1.6550303561036601E-3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1.66529599984353E-3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1.67556832187272E-3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1.6878697308083199E-3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1.7004660975224199E-3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1.7141031643229099E-3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1.72809306740937E-3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1.73816170161417E-3</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1.7457794036369E-3</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1.7564357273022501E-3</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1.7703566213990299E-3</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1.7833113896402E-3</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1.7943884455329899E-3</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1.80524623092629E-3</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1.81608843364451E-3</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1.82704861947412E-3</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1.83845625068847E-3</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1.8499217604102901E-3</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1.8618413938061801E-3</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1.87378774035937E-3</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1.8851263625840301E-3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1.8964104454458699E-3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1.9061173389789299E-3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1.9152087168459199E-3</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1.92563797867424E-3</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1.93681966109978E-3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1.94934813187241E-3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1.9630197031677401E-3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1.9744818737449099E-3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1.9831514063362401E-3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1.9934771546800301E-3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2.0069172119454399E-3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2.0203895476092601E-3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2.0336248040020602E-3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2.0467865992122901E-3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2.0592961481651702E-3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2.0715318872557499E-3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2.0797562005587899E-3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2.08798162691004E-3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2.1001828615057798E-3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2.1124508789947599E-3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2.1244272778499001E-3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2.1364092419461499E-3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2.1483322144866999E-3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2.1603175177276101E-3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2.17003220259822E-3</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2.1790968673079101E-3</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2.19215848817828E-3</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2.2068752117528801E-3</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2.21807581599817E-3</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2.22729519441055E-3</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2.2395966033461499E-3</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2.2541430305429802E-3</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2.2656497230489699E-3</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2.27447396934298E-3</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2.28491213555707E-3</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2.29719796181758E-3</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2.3084252792201698E-3</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2.3181633381034101E-3</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2.3294574383992401E-3</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2.3433538454351601E-3</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2.3558656204844802E-3</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2.3655424617155798E-3</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2.37616539393431E-3</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2.3902443408784298E-3</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2.4025980630804E-3</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2.4100198686162898E-3</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2.4187506188597602E-3</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2.4319179793110901E-3</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2.4447859297910498E-3</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2.4564317533246399E-3</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2.4671303728223699E-3</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2.4734246605106502E-3</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2.4812582938882098E-3</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2.4978371471361099E-3</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2.5136791624618799E-3</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2.5250010889632298E-3</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2.5358154654759198E-3</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2.5432740016030899E-3</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2.5516585938499098E-3</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2.5666992144567501E-3</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2.5812144763034E-3</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2.5914845722361502E-3</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2.60174798987958E-3</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2.6149153503309199E-3</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2.6273514381012302E-3</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2.63368579552545E-3</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2.6406356686157401E-3</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2.65211008272333E-3</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2.66364348838662E-3</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2.6750255194918902E-3</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2.68624727165338E-3</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2.6963492973047999E-3</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2.7065514972960899E-3</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2.7188740541478798E-3</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2.7301837371188102E-3</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2.7370412272067798E-3</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2.7462539273298298E-3</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2.7640938642118202E-3</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2.77949511244218E-3</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2.7869569877140101E-3</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2.7955007458563999E-3</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2.8069161684082899E-3</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2.81868776639082E-3</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2.8317360306825399E-3</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2.8433462366730601E-3</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2.8522439441496399E-3</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2.8605138924297298E-3</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2.8677999060826801E-3</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2.87705267594168E-3</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2.8887908824775902E-3</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2.8991255352071401E-3</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2.9079776077066801E-3</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2.9205906701440798E-3</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2.9366831213195198E-3</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2.9466538072809001E-3</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2.9526965460712801E-3</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2.9598879506254699E-3</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2.9676503489169002E-3</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2.9788008659922599E-3</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2.99116460562822E-3</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3.0012811009065199E-3</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3.0108655591352899E-3</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3.01918782068175E-3</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3.02740990788835E-3</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3.0437739428296499E-3</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3.0599810379718199E-3</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3.0625232401079801E-3</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3.0667973452756202E-3</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3.0830801276967999E-3</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3.0978836690326202E-3</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3.10712864755408E-3</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3.1165116440548999E-3</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3.1258490055786799E-3</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3.1348736005524201E-3</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3.14336615847666E-3</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3.1508569730022301E-3</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3.1573504963220101E-3</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3.1669238240685802E-3</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3.1785518388306399E-3</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3.19167133820848E-3</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3.2054586665187699E-3</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3.2153191607062902E-3</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3.2240042759727099E-3</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3.23232542447095E-3</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3.2407311646339698E-3</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3.2496967680520198E-3</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3.2583896746559799E-3</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3.2656523142962999E-3</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3.2738799667439999E-3</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3.2842446717755202E-3</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3.2939526783568002E-3</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3.3028136552420901E-3</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3.3125027400036202E-3</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3.32311676783658E-3</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3.33380091770745E-3</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3.3445952593521701E-3</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3.3574220270479599E-3</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3.3706951270802699E-3</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3.3722756555537199E-3</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3.3755903131550799E-3</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3.3889235177913001E-3</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3.4006928896773902E-3</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3.4081436344670099E-3</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3.4183769998084798E-3</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3.4319439445710601E-3</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3.44412514429882E-3</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3.4554715578610298E-3</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3.45998051620324E-3</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3.4626384753543601E-3</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3.4742353247662399E-3</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3.4856039992928601E-3</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3.4923535237034202E-3</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3.4998376599396602E-3</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3.5098050067563801E-3</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3.5162729299670899E-3</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3.5189954459150098E-3</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3.52546002998106E-3</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3.5337811784793001E-3</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3.5442416056578E-3</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3.5553030788755E-3</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3.5686563183797001E-3</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3.5807072914656301E-3</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3.5884184895389102E-3</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3.5955687113089301E-3</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3.60197652991572E-3</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3.6108452981385699E-3</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3.62114210722862E-3</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3.62126788167756E-3</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3.6203607473776602E-3</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3.63024127643315E-3</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3.6402909888182001E-3</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3.6506100588726701E-3</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67.123725221739122</v>
      </c>
      <c r="Q5" s="149">
        <f ca="1">Physics!$F$12*SUMPRODUCT($M$21:$M$421,$K$21:$K$421,$L$21:$L$421)*Q4</f>
        <v>0.10000023366692824</v>
      </c>
      <c r="R5" s="150">
        <f ca="1">LOG(SUMPRODUCT($S$21:$S$421,$K$21:$K$421)*R4)</f>
        <v>14.346965923275198</v>
      </c>
      <c r="AM5" s="148" t="s">
        <v>224</v>
      </c>
      <c r="AN5" s="149">
        <f>Inputs!AC17</f>
        <v>0</v>
      </c>
      <c r="AO5" s="148" t="s">
        <v>248</v>
      </c>
      <c r="AP5" s="149">
        <f ca="1">SUMPRODUCT($AM$21:$AM$421,$AK$21:$AK$421)*AP4</f>
        <v>48.822860002492511</v>
      </c>
      <c r="AQ5" s="149">
        <f ca="1">Physics!$F$12*SUMPRODUCT($AM$21:$AM$421,$AK$21:$AK$421,$AL$21:$AL$421)*AQ4</f>
        <v>0.1000002336669282</v>
      </c>
      <c r="AR5" s="150">
        <f ca="1">LOG(SUMPRODUCT($AS$21:$AS$421,$AK$21:$AK$421)*AR4)</f>
        <v>14.143474573488195</v>
      </c>
    </row>
    <row r="6" spans="1:57" s="147" customFormat="1" ht="0.25" customHeight="1" x14ac:dyDescent="0.2">
      <c r="A6" s="147" t="s">
        <v>319</v>
      </c>
      <c r="M6" s="148"/>
      <c r="AM6" s="148"/>
    </row>
    <row r="7" spans="1:57" s="147" customFormat="1" ht="0.25" customHeight="1" x14ac:dyDescent="0.2">
      <c r="M7" s="148" t="s">
        <v>245</v>
      </c>
      <c r="N7" s="149">
        <f ca="1">SUMPRODUCT($M$21:$M$421,$K$21:$K$421,N$21:N$421)*$P$4</f>
        <v>2.2648235745242107</v>
      </c>
      <c r="O7" s="149">
        <f t="shared" ref="O7:R7" ca="1" si="0">SUMPRODUCT($M$21:$M$421,$K$21:$K$421,O$21:O$421)*$P$4</f>
        <v>11.519203001848897</v>
      </c>
      <c r="P7" s="149">
        <f t="shared" ca="1" si="0"/>
        <v>16.610304582000651</v>
      </c>
      <c r="Q7" s="149">
        <f t="shared" ca="1" si="0"/>
        <v>7.888307707757062</v>
      </c>
      <c r="R7" s="149">
        <f t="shared" ca="1" si="0"/>
        <v>6.149173998725999</v>
      </c>
      <c r="AM7" s="148" t="s">
        <v>245</v>
      </c>
      <c r="AN7" s="149">
        <f ca="1">SUMPRODUCT($AM$21:$AM$421,$AK$21:$AK$421,AN$21:AN$421)*$AP$4</f>
        <v>8.1729174915457357</v>
      </c>
      <c r="AO7" s="149">
        <f t="shared" ref="AO7:AR7" ca="1" si="1">SUMPRODUCT($AM$21:$AM$421,$AK$21:$AK$421,AO$21:AO$421)*$AP$4</f>
        <v>14.558299097898912</v>
      </c>
      <c r="AP7" s="149">
        <f t="shared" ca="1" si="1"/>
        <v>16.289115352456225</v>
      </c>
      <c r="AQ7" s="149">
        <f t="shared" ca="1" si="1"/>
        <v>14.497073119115081</v>
      </c>
      <c r="AR7" s="149">
        <f t="shared" ca="1" si="1"/>
        <v>13.26216626020959</v>
      </c>
    </row>
    <row r="8" spans="1:57" s="147" customFormat="1" ht="0.25" customHeight="1" x14ac:dyDescent="0.2">
      <c r="M8" s="148" t="s">
        <v>238</v>
      </c>
      <c r="N8" s="151">
        <f ca="1">1000*N7/$Q$5*$Q$4/$P$4</f>
        <v>0.22648182823928995</v>
      </c>
      <c r="O8" s="151">
        <f t="shared" ref="O8:R8" ca="1" si="2">1000*O7/$Q$5*$Q$4/$P$4</f>
        <v>1.1519176085343976</v>
      </c>
      <c r="P8" s="151">
        <f t="shared" ca="1" si="2"/>
        <v>1.6610265769302854</v>
      </c>
      <c r="Q8" s="151">
        <f t="shared" ca="1" si="2"/>
        <v>0.78882892754338207</v>
      </c>
      <c r="R8" s="151">
        <f t="shared" ca="1" si="2"/>
        <v>0.61491596301735785</v>
      </c>
      <c r="AM8" s="148" t="s">
        <v>238</v>
      </c>
      <c r="AN8" s="151">
        <f ca="1">1000*AN7/$AQ$5*$AQ$4/$AP$4</f>
        <v>0.8172898394185113</v>
      </c>
      <c r="AO8" s="151">
        <f t="shared" ref="AO8:AR8" ca="1" si="3">1000*AO7/$AQ$5*$AQ$4/$AP$4</f>
        <v>1.4558265080048096</v>
      </c>
      <c r="AP8" s="151">
        <f t="shared" ca="1" si="3"/>
        <v>1.6289077290269687</v>
      </c>
      <c r="AQ8" s="151">
        <f t="shared" ca="1" si="3"/>
        <v>1.4497039244328795</v>
      </c>
      <c r="AR8" s="151">
        <f t="shared" ca="1" si="3"/>
        <v>1.3262135270985487</v>
      </c>
    </row>
    <row r="9" spans="1:57" s="147" customFormat="1" ht="0.25" customHeight="1" x14ac:dyDescent="0.2">
      <c r="M9" s="148" t="s">
        <v>239</v>
      </c>
      <c r="N9" s="151">
        <f ca="1">N8/AN8</f>
        <v>0.277113231213578</v>
      </c>
      <c r="O9" s="151">
        <f t="shared" ref="O9:R9" ca="1" si="4">O8/AO8</f>
        <v>0.79124648589692537</v>
      </c>
      <c r="P9" s="151">
        <f t="shared" ca="1" si="4"/>
        <v>1.0197180278114975</v>
      </c>
      <c r="Q9" s="151">
        <f t="shared" ca="1" si="4"/>
        <v>0.54413105617546698</v>
      </c>
      <c r="R9" s="151">
        <f t="shared" ca="1" si="4"/>
        <v>0.46366286457856681</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2.7711387873555312E-2</v>
      </c>
      <c r="O10" s="149">
        <f t="shared" ref="O10:R10" ca="1" si="6">1000*O7/AO8*$Q$4/$P$4</f>
        <v>7.9124833477828393E-2</v>
      </c>
      <c r="P10" s="149">
        <f t="shared" ca="1" si="6"/>
        <v>0.10197204105552896</v>
      </c>
      <c r="Q10" s="149">
        <f t="shared" ca="1" si="6"/>
        <v>5.4413232762979151E-2</v>
      </c>
      <c r="R10" s="149">
        <f t="shared" ca="1" si="6"/>
        <v>4.6366394800533985E-2</v>
      </c>
      <c r="AM10" s="148" t="s">
        <v>241</v>
      </c>
      <c r="AN10" s="149">
        <f ca="1">1000*AN7/AN8*$AQ$4/$AP$4</f>
        <v>0.10000023366692819</v>
      </c>
      <c r="AO10" s="149">
        <f t="shared" ref="AO10:AR10" ca="1" si="7">1000*AO7/AO8*$AQ$4/$AP$4</f>
        <v>0.10000023366692823</v>
      </c>
      <c r="AP10" s="149">
        <f t="shared" ca="1" si="7"/>
        <v>0.10000023366692821</v>
      </c>
      <c r="AQ10" s="149">
        <f t="shared" ca="1" si="7"/>
        <v>0.10000023366692821</v>
      </c>
      <c r="AR10" s="149">
        <f t="shared" ca="1" si="7"/>
        <v>0.10000023366692821</v>
      </c>
    </row>
    <row r="11" spans="1:57" s="147" customFormat="1" ht="0.25" customHeight="1" x14ac:dyDescent="0.2">
      <c r="M11" s="148" t="s">
        <v>246</v>
      </c>
      <c r="N11" s="150">
        <f ca="1">LOG(SUMPRODUCT($S$21:$S$421,$K$21:$K$421,T$21:T$421)*$R$4)</f>
        <v>12.707804745530568</v>
      </c>
      <c r="O11" s="150">
        <f t="shared" ref="O11:R11" ca="1" si="8">LOG(SUMPRODUCT($S$21:$S$421,$K$21:$K$421,U$21:U$421)*$R$4)</f>
        <v>13.496325553897796</v>
      </c>
      <c r="P11" s="150">
        <f t="shared" ca="1" si="8"/>
        <v>13.675784886456558</v>
      </c>
      <c r="Q11" s="150">
        <f t="shared" ca="1" si="8"/>
        <v>13.302764074465681</v>
      </c>
      <c r="R11" s="150">
        <f t="shared" ca="1" si="8"/>
        <v>13.180147434619233</v>
      </c>
      <c r="AM11" s="148" t="s">
        <v>246</v>
      </c>
      <c r="AN11" s="150">
        <f ca="1">LOG(SUMPRODUCT($AS$21:$AS$421,$AK$21:$AK$421,AT$21:AT$421)*$AR$4)</f>
        <v>13.265147483169983</v>
      </c>
      <c r="AO11" s="150">
        <f t="shared" ref="AO11:AR11" ca="1" si="9">LOG(SUMPRODUCT($AS$21:$AS$421,$AK$21:$AK$421,AU$21:AU$421)*$AR$4)</f>
        <v>13.598013759667282</v>
      </c>
      <c r="AP11" s="150">
        <f t="shared" ca="1" si="9"/>
        <v>13.667304789101619</v>
      </c>
      <c r="AQ11" s="150">
        <f t="shared" ca="1" si="9"/>
        <v>13.567060560578287</v>
      </c>
      <c r="AR11" s="150">
        <f t="shared" ca="1" si="9"/>
        <v>13.513945120596276</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0.67123725221739106</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00 klx</v>
      </c>
      <c r="AI15" s="147" t="s">
        <v>237</v>
      </c>
      <c r="AJ15" s="147">
        <f>IF(Inputs!$C$8="User",K16/AK16,AL15/AK15)</f>
        <v>1.3855601195272873E-5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100.00023366692824</v>
      </c>
      <c r="L16" s="147">
        <f>IF($J16,Inputs!$C$17,0)</f>
        <v>0</v>
      </c>
      <c r="Y16" s="135" t="str">
        <f ca="1">IF('Advanced Inputs'!J15="","",'Advanced Inputs'!J15)&amp;", Reference source: "&amp;Physics!F48&amp;" = "&amp;TEXT(AQ5,"0.0")&amp;" "&amp;Physics!G48</f>
        <v>D65, Reference source: illuminance = 00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2.2231354464662454E+18</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0.67123725221739106</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8.1934295540552594E-5</v>
      </c>
      <c r="J21" s="147">
        <f>((Physics!$C$9*Physics!$C$10)/(Physics!$C$11*Physics!$C$12*$H21))^($J$17-$J$18)</f>
        <v>1.9134999256690163E+18</v>
      </c>
      <c r="K21" s="147">
        <f>(H21&lt;&gt;H20)*1</f>
        <v>1</v>
      </c>
      <c r="L21" s="147">
        <f>INDEX(Photobiology!$21:$421,1+$H21-380,10)</f>
        <v>3.8999999999999999E-5</v>
      </c>
      <c r="M21" s="147">
        <f>$I21*$J$15*IF($J$18,1,$J21)</f>
        <v>8.1934295540552594E-5</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156781268426590.59</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8.1934295540552594E-5</v>
      </c>
      <c r="Z21" s="147">
        <f ca="1">$Y21*N21</f>
        <v>0</v>
      </c>
      <c r="AA21" s="147">
        <f t="shared" ref="AA21:AA84" ca="1" si="15">$Y21*O21</f>
        <v>0</v>
      </c>
      <c r="AB21" s="147">
        <f t="shared" ref="AB21:AB84" ca="1" si="16">$Y21*P21</f>
        <v>0</v>
      </c>
      <c r="AC21" s="147">
        <f t="shared" ref="AC21:AC84" ca="1" si="17">$Y21*Q21</f>
        <v>4.8259300073385477E-8</v>
      </c>
      <c r="AD21" s="147">
        <f t="shared" ref="AD21:AD84" ca="1" si="18">$Y21*R21</f>
        <v>7.5229202464991465E-8</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6.9244059753435945E-4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1324985031912206</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6.9244059753435945E-4</v>
      </c>
      <c r="AZ21" s="147">
        <f ca="1">$AY21*AN21</f>
        <v>0</v>
      </c>
      <c r="BA21" s="147">
        <f t="shared" ref="BA21:BA84" ca="1" si="20">$AY21*AO21</f>
        <v>0</v>
      </c>
      <c r="BB21" s="147">
        <f t="shared" ref="BB21:BB84" ca="1" si="21">$AY21*AP21</f>
        <v>0</v>
      </c>
      <c r="BC21" s="147">
        <f t="shared" ref="BC21:BC84" ca="1" si="22">$AY21*AQ21</f>
        <v>4.0784751194773771E-7</v>
      </c>
      <c r="BD21" s="147">
        <f t="shared" ref="BD21:BD84" ca="1" si="23">$AY21*AR21</f>
        <v>6.3577472123513508E-7</v>
      </c>
    </row>
    <row r="22" spans="8:56" s="147" customFormat="1" ht="0.25" customHeight="1" x14ac:dyDescent="0.2">
      <c r="H22" s="147">
        <f t="shared" ref="H22:H85" si="24">MIN(780,H21+$J$14)</f>
        <v>381</v>
      </c>
      <c r="I22" s="147">
        <f>IF($H22&gt;$H21,INDEX(Spectra!22:22,1,MATCH($I$20,Spectra!$20:$20,0)),I21)</f>
        <v>8.7061652343723906E-5</v>
      </c>
      <c r="J22" s="147">
        <f>((Physics!$C$9*Physics!$C$10)/(Physics!$C$11*Physics!$C$12*$H22))^($J$17-$J$18)</f>
        <v>1.9185354517891983E+18</v>
      </c>
      <c r="K22" s="147">
        <f t="shared" ref="K22:K85" si="25">(H22&lt;&gt;H21)*1</f>
        <v>1</v>
      </c>
      <c r="L22" s="147">
        <f>INDEX(Photobiology!$21:$421,1+$H22-380,10)</f>
        <v>4.28264E-5</v>
      </c>
      <c r="M22" s="147">
        <f t="shared" ref="M22:M85" si="26">$I22*$J$15*IF($J$18,1,$J22)</f>
        <v>8.7061652343723906E-5</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167030866512780.47</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8.7061652343723906E-5</v>
      </c>
      <c r="Z22" s="147">
        <f t="shared" ref="Z22:Z85" ca="1" si="28">$Y22*N22</f>
        <v>0</v>
      </c>
      <c r="AA22" s="147">
        <f t="shared" ca="1" si="15"/>
        <v>0</v>
      </c>
      <c r="AB22" s="147">
        <f t="shared" ca="1" si="16"/>
        <v>0</v>
      </c>
      <c r="AC22" s="147">
        <f t="shared" ca="1" si="17"/>
        <v>5.7895998808576398E-8</v>
      </c>
      <c r="AD22" s="147">
        <f t="shared" ca="1" si="18"/>
        <v>9.1029051841027405E-8</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6.989153199729104E-4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1340893819166619.8</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6.989153199729104E-4</v>
      </c>
      <c r="AZ22" s="147">
        <f t="shared" ref="AZ22:AZ85" ca="1" si="33">$AY22*AN22</f>
        <v>0</v>
      </c>
      <c r="BA22" s="147">
        <f t="shared" ca="1" si="20"/>
        <v>0</v>
      </c>
      <c r="BB22" s="147">
        <f t="shared" ca="1" si="21"/>
        <v>0</v>
      </c>
      <c r="BC22" s="147">
        <f t="shared" ca="1" si="22"/>
        <v>4.6477868778198543E-7</v>
      </c>
      <c r="BD22" s="147">
        <f t="shared" ca="1" si="23"/>
        <v>7.3076489110407596E-7</v>
      </c>
    </row>
    <row r="23" spans="8:56" s="147" customFormat="1" ht="0.25" customHeight="1" x14ac:dyDescent="0.2">
      <c r="H23" s="147">
        <f t="shared" si="24"/>
        <v>382</v>
      </c>
      <c r="I23" s="147">
        <f>IF($H23&gt;$H22,INDEX(Spectra!23:23,1,MATCH($I$20,Spectra!$20:$20,0)),I22)</f>
        <v>9.1606740231180405E-5</v>
      </c>
      <c r="J23" s="147">
        <f>((Physics!$C$9*Physics!$C$10)/(Physics!$C$11*Physics!$C$12*$H23))^($J$17-$J$18)</f>
        <v>1.9235709779093798E+18</v>
      </c>
      <c r="K23" s="147">
        <f t="shared" si="25"/>
        <v>1</v>
      </c>
      <c r="L23" s="147">
        <f>INDEX(Photobiology!$21:$421,1+$H23-380,10)</f>
        <v>4.69146E-5</v>
      </c>
      <c r="M23" s="147">
        <f t="shared" si="26"/>
        <v>9.1606740231180405E-5</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176212066889582.22</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9.1606740231180405E-5</v>
      </c>
      <c r="Z23" s="147">
        <f t="shared" ca="1" si="28"/>
        <v>0</v>
      </c>
      <c r="AA23" s="147">
        <f t="shared" ca="1" si="15"/>
        <v>0</v>
      </c>
      <c r="AB23" s="147">
        <f t="shared" ca="1" si="16"/>
        <v>0</v>
      </c>
      <c r="AC23" s="147">
        <f t="shared" ca="1" si="17"/>
        <v>6.8888268653847662E-8</v>
      </c>
      <c r="AD23" s="147">
        <f t="shared" ca="1" si="18"/>
        <v>1.0796587190166461E-7</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7.0538865685134192E-4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1356865148465719.8</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7.0538865685134192E-4</v>
      </c>
      <c r="AZ23" s="147">
        <f t="shared" ca="1" si="33"/>
        <v>0</v>
      </c>
      <c r="BA23" s="147">
        <f t="shared" ca="1" si="20"/>
        <v>0</v>
      </c>
      <c r="BB23" s="147">
        <f t="shared" ca="1" si="21"/>
        <v>0</v>
      </c>
      <c r="BC23" s="147">
        <f t="shared" ca="1" si="22"/>
        <v>5.3045226995220904E-7</v>
      </c>
      <c r="BD23" s="147">
        <f t="shared" ca="1" si="23"/>
        <v>8.313569631918546E-7</v>
      </c>
    </row>
    <row r="24" spans="8:56" s="147" customFormat="1" ht="0.25" customHeight="1" x14ac:dyDescent="0.2">
      <c r="H24" s="147">
        <f t="shared" si="24"/>
        <v>383</v>
      </c>
      <c r="I24" s="147">
        <f>IF($H24&gt;$H23,INDEX(Spectra!24:24,1,MATCH($I$20,Spectra!$20:$20,0)),I23)</f>
        <v>9.5201073458964306E-5</v>
      </c>
      <c r="J24" s="147">
        <f>((Physics!$C$9*Physics!$C$10)/(Physics!$C$11*Physics!$C$12*$H24))^($J$17-$J$18)</f>
        <v>1.9286065040295616E+18</v>
      </c>
      <c r="K24" s="147">
        <f t="shared" si="25"/>
        <v>1</v>
      </c>
      <c r="L24" s="147">
        <f>INDEX(Photobiology!$21:$421,1+$H24-380,10)</f>
        <v>5.1589599999999998E-5</v>
      </c>
      <c r="M24" s="147">
        <f t="shared" si="26"/>
        <v>9.5201073458964306E-5</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183605409463554.62</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9.5201073458964306E-5</v>
      </c>
      <c r="Z24" s="147">
        <f t="shared" ca="1" si="28"/>
        <v>0</v>
      </c>
      <c r="AA24" s="147">
        <f t="shared" ca="1" si="15"/>
        <v>0</v>
      </c>
      <c r="AB24" s="147">
        <f t="shared" ca="1" si="16"/>
        <v>0</v>
      </c>
      <c r="AC24" s="147">
        <f t="shared" ca="1" si="17"/>
        <v>8.1301716733955516E-8</v>
      </c>
      <c r="AD24" s="147">
        <f t="shared" ca="1" si="18"/>
        <v>1.2593102796078339E-7</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7.1186337928989298E-4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1372904343278950.2</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7.1186337928989298E-4</v>
      </c>
      <c r="AZ24" s="147">
        <f t="shared" ca="1" si="33"/>
        <v>0</v>
      </c>
      <c r="BA24" s="147">
        <f t="shared" ca="1" si="20"/>
        <v>0</v>
      </c>
      <c r="BB24" s="147">
        <f t="shared" ca="1" si="21"/>
        <v>0</v>
      </c>
      <c r="BC24" s="147">
        <f t="shared" ca="1" si="22"/>
        <v>6.0793132591356861E-7</v>
      </c>
      <c r="BD24" s="147">
        <f t="shared" ca="1" si="23"/>
        <v>9.416457594908775E-7</v>
      </c>
    </row>
    <row r="25" spans="8:56" s="147" customFormat="1" ht="0.25" customHeight="1" x14ac:dyDescent="0.2">
      <c r="H25" s="147">
        <f t="shared" si="24"/>
        <v>384</v>
      </c>
      <c r="I25" s="147">
        <f>IF($H25&gt;$H24,INDEX(Spectra!25:25,1,MATCH($I$20,Spectra!$20:$20,0)),I24)</f>
        <v>9.7715237910450396E-5</v>
      </c>
      <c r="J25" s="147">
        <f>((Physics!$C$9*Physics!$C$10)/(Physics!$C$11*Physics!$C$12*$H25))^($J$17-$J$18)</f>
        <v>1.9336420301497428E+18</v>
      </c>
      <c r="K25" s="147">
        <f t="shared" si="25"/>
        <v>1</v>
      </c>
      <c r="L25" s="147">
        <f>INDEX(Photobiology!$21:$421,1+$H25-380,10)</f>
        <v>5.7176399999999997E-5</v>
      </c>
      <c r="M25" s="147">
        <f>$I25*$J$15*IF($J$18,1,$J25)</f>
        <v>9.7715237910450396E-5</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188946291009728.41</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9.7715237910450396E-5</v>
      </c>
      <c r="Z25" s="147">
        <f t="shared" ca="1" si="28"/>
        <v>0</v>
      </c>
      <c r="AA25" s="147">
        <f t="shared" ca="1" si="15"/>
        <v>0</v>
      </c>
      <c r="AB25" s="147">
        <f t="shared" ca="1" si="16"/>
        <v>0</v>
      </c>
      <c r="AC25" s="147">
        <f t="shared" ca="1" si="17"/>
        <v>9.4979211248957784E-8</v>
      </c>
      <c r="AD25" s="147">
        <f t="shared" ca="1" si="18"/>
        <v>1.4499084716390538E-7</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7.1833810172844393E-4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1389008745360100.8</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7.1833810172844393E-4</v>
      </c>
      <c r="AZ25" s="147">
        <f t="shared" ca="1" si="33"/>
        <v>0</v>
      </c>
      <c r="BA25" s="147">
        <f t="shared" ca="1" si="20"/>
        <v>0</v>
      </c>
      <c r="BB25" s="147">
        <f t="shared" ca="1" si="21"/>
        <v>0</v>
      </c>
      <c r="BC25" s="147">
        <f t="shared" ca="1" si="22"/>
        <v>6.9822463488004748E-7</v>
      </c>
      <c r="BD25" s="147">
        <f t="shared" ca="1" si="23"/>
        <v>1.0658772587256823E-6</v>
      </c>
    </row>
    <row r="26" spans="8:56" s="147" customFormat="1" ht="0.25" customHeight="1" x14ac:dyDescent="0.2">
      <c r="H26" s="147">
        <f t="shared" si="24"/>
        <v>385</v>
      </c>
      <c r="I26" s="147">
        <f>IF($H26&gt;$H25,INDEX(Spectra!26:26,1,MATCH($I$20,Spectra!$20:$20,0)),I25)</f>
        <v>1.00210202280128E-4</v>
      </c>
      <c r="J26" s="147">
        <f>((Physics!$C$9*Physics!$C$10)/(Physics!$C$11*Physics!$C$12*$H26))^($J$17-$J$18)</f>
        <v>1.9386775562699246E+18</v>
      </c>
      <c r="K26" s="147">
        <f t="shared" si="25"/>
        <v>1</v>
      </c>
      <c r="L26" s="147">
        <f>INDEX(Photobiology!$21:$421,1+$H26-380,10)</f>
        <v>6.3999999999999997E-5</v>
      </c>
      <c r="M26" s="147">
        <f t="shared" si="26"/>
        <v>1.00210202280128E-4</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194275270069753.38</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1.00210202280128E-4</v>
      </c>
      <c r="Z26" s="147">
        <f t="shared" ca="1" si="28"/>
        <v>0</v>
      </c>
      <c r="AA26" s="147">
        <f t="shared" ca="1" si="15"/>
        <v>0</v>
      </c>
      <c r="AB26" s="147">
        <f t="shared" ca="1" si="16"/>
        <v>0</v>
      </c>
      <c r="AC26" s="147">
        <f t="shared" ca="1" si="17"/>
        <v>1.1103290412638182E-7</v>
      </c>
      <c r="AD26" s="147">
        <f t="shared" ca="1" si="18"/>
        <v>1.6707445764952061E-7</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7.2481143860687544E-4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1405175668554865.8</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7.2481143860687544E-4</v>
      </c>
      <c r="AZ26" s="147">
        <f t="shared" ca="1" si="33"/>
        <v>0</v>
      </c>
      <c r="BA26" s="147">
        <f t="shared" ca="1" si="20"/>
        <v>0</v>
      </c>
      <c r="BB26" s="147">
        <f t="shared" ca="1" si="21"/>
        <v>0</v>
      </c>
      <c r="BC26" s="147">
        <f t="shared" ca="1" si="22"/>
        <v>8.0309107397641797E-7</v>
      </c>
      <c r="BD26" s="147">
        <f t="shared" ca="1" si="23"/>
        <v>1.2084346229029269E-6</v>
      </c>
    </row>
    <row r="27" spans="8:56" s="147" customFormat="1" ht="0.25" customHeight="1" x14ac:dyDescent="0.2">
      <c r="H27" s="147">
        <f t="shared" si="24"/>
        <v>386</v>
      </c>
      <c r="I27" s="147">
        <f>IF($H27&gt;$H26,INDEX(Spectra!27:27,1,MATCH($I$20,Spectra!$20:$20,0)),I26)</f>
        <v>1.0101696189148399E-4</v>
      </c>
      <c r="J27" s="147">
        <f>((Physics!$C$9*Physics!$C$10)/(Physics!$C$11*Physics!$C$12*$H27))^($J$17-$J$18)</f>
        <v>1.9437130823901064E+18</v>
      </c>
      <c r="K27" s="147">
        <f t="shared" si="25"/>
        <v>1</v>
      </c>
      <c r="L27" s="147">
        <f>INDEX(Photobiology!$21:$421,1+$H27-380,10)</f>
        <v>7.2344209999999998E-5</v>
      </c>
      <c r="M27" s="147">
        <f t="shared" si="26"/>
        <v>1.0101696189148399E-4</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196347990371780.25</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1.0101696189148399E-4</v>
      </c>
      <c r="Z27" s="147">
        <f t="shared" ca="1" si="28"/>
        <v>0</v>
      </c>
      <c r="AA27" s="147">
        <f t="shared" ca="1" si="15"/>
        <v>0</v>
      </c>
      <c r="AB27" s="147">
        <f t="shared" ca="1" si="16"/>
        <v>0</v>
      </c>
      <c r="AC27" s="147">
        <f t="shared" ca="1" si="17"/>
        <v>1.280895076784017E-7</v>
      </c>
      <c r="AD27" s="147">
        <f t="shared" ca="1" si="18"/>
        <v>1.9001492565711923E-7</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7.312861610454265E-4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1421410478194833.8</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7.312861610454265E-4</v>
      </c>
      <c r="AZ27" s="147">
        <f t="shared" ca="1" si="33"/>
        <v>0</v>
      </c>
      <c r="BA27" s="147">
        <f t="shared" ca="1" si="20"/>
        <v>0</v>
      </c>
      <c r="BB27" s="147">
        <f t="shared" ca="1" si="21"/>
        <v>0</v>
      </c>
      <c r="BC27" s="147">
        <f t="shared" ca="1" si="22"/>
        <v>9.2727085220560077E-7</v>
      </c>
      <c r="BD27" s="147">
        <f t="shared" ca="1" si="23"/>
        <v>1.375563894649668E-6</v>
      </c>
    </row>
    <row r="28" spans="8:56" s="147" customFormat="1" ht="0.25" customHeight="1" x14ac:dyDescent="0.2">
      <c r="H28" s="147">
        <f t="shared" si="24"/>
        <v>387</v>
      </c>
      <c r="I28" s="147">
        <f>IF($H28&gt;$H27,INDEX(Spectra!28:28,1,MATCH($I$20,Spectra!$20:$20,0)),I27)</f>
        <v>1.0184735151656599E-4</v>
      </c>
      <c r="J28" s="147">
        <f>((Physics!$C$9*Physics!$C$10)/(Physics!$C$11*Physics!$C$12*$H28))^($J$17-$J$18)</f>
        <v>1.9487486085102879E+18</v>
      </c>
      <c r="K28" s="147">
        <f t="shared" si="25"/>
        <v>1</v>
      </c>
      <c r="L28" s="147">
        <f>INDEX(Photobiology!$21:$421,1+$H28-380,10)</f>
        <v>8.2212239999999995E-5</v>
      </c>
      <c r="M28" s="147">
        <f t="shared" si="26"/>
        <v>1.0184735151656599E-4</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198474884548366.12</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1.0184735151656599E-4</v>
      </c>
      <c r="Z28" s="147">
        <f t="shared" ca="1" si="28"/>
        <v>0</v>
      </c>
      <c r="AA28" s="147">
        <f t="shared" ca="1" si="15"/>
        <v>0</v>
      </c>
      <c r="AB28" s="147">
        <f t="shared" ca="1" si="16"/>
        <v>0</v>
      </c>
      <c r="AC28" s="147">
        <f t="shared" ca="1" si="17"/>
        <v>1.479842017535704E-7</v>
      </c>
      <c r="AD28" s="147">
        <f t="shared" ca="1" si="18"/>
        <v>2.1692365552161875E-7</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7.3776088348397756E-4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1437710495102722</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7.3776088348397756E-4</v>
      </c>
      <c r="AZ28" s="147">
        <f t="shared" ca="1" si="33"/>
        <v>0</v>
      </c>
      <c r="BA28" s="147">
        <f t="shared" ca="1" si="20"/>
        <v>0</v>
      </c>
      <c r="BB28" s="147">
        <f t="shared" ca="1" si="21"/>
        <v>0</v>
      </c>
      <c r="BC28" s="147">
        <f t="shared" ca="1" si="22"/>
        <v>1.0719665637022195E-6</v>
      </c>
      <c r="BD28" s="147">
        <f t="shared" ca="1" si="23"/>
        <v>1.571349528123689E-6</v>
      </c>
    </row>
    <row r="29" spans="8:56" s="147" customFormat="1" ht="0.25" customHeight="1" x14ac:dyDescent="0.2">
      <c r="H29" s="147">
        <f t="shared" si="24"/>
        <v>388</v>
      </c>
      <c r="I29" s="147">
        <f>IF($H29&gt;$H28,INDEX(Spectra!29:29,1,MATCH($I$20,Spectra!$20:$20,0)),I28)</f>
        <v>1.04645510221573E-4</v>
      </c>
      <c r="J29" s="147">
        <f>((Physics!$C$9*Physics!$C$10)/(Physics!$C$11*Physics!$C$12*$H29))^($J$17-$J$18)</f>
        <v>1.9537841346304696E+18</v>
      </c>
      <c r="K29" s="147">
        <f t="shared" si="25"/>
        <v>1</v>
      </c>
      <c r="L29" s="147">
        <f>INDEX(Photobiology!$21:$421,1+$H29-380,10)</f>
        <v>9.3508159999999998E-5</v>
      </c>
      <c r="M29" s="147">
        <f t="shared" si="26"/>
        <v>1.04645510221573E-4</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204454737631219.97</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1.04645510221573E-4</v>
      </c>
      <c r="Z29" s="147">
        <f t="shared" ca="1" si="28"/>
        <v>0</v>
      </c>
      <c r="AA29" s="147">
        <f t="shared" ca="1" si="15"/>
        <v>0</v>
      </c>
      <c r="AB29" s="147">
        <f t="shared" ca="1" si="16"/>
        <v>0</v>
      </c>
      <c r="AC29" s="147">
        <f t="shared" ca="1" si="17"/>
        <v>1.7454871104958377E-7</v>
      </c>
      <c r="AD29" s="147">
        <f t="shared" ca="1" si="18"/>
        <v>2.5267390961570353E-7</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7.4423560592252851E-4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1454075719278530.5</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7.4423560592252851E-4</v>
      </c>
      <c r="AZ29" s="147">
        <f t="shared" ca="1" si="33"/>
        <v>0</v>
      </c>
      <c r="BA29" s="147">
        <f t="shared" ca="1" si="20"/>
        <v>0</v>
      </c>
      <c r="BB29" s="147">
        <f t="shared" ca="1" si="21"/>
        <v>0</v>
      </c>
      <c r="BC29" s="147">
        <f t="shared" ca="1" si="22"/>
        <v>1.2413849906787775E-6</v>
      </c>
      <c r="BD29" s="147">
        <f t="shared" ca="1" si="23"/>
        <v>1.7970089669923597E-6</v>
      </c>
    </row>
    <row r="30" spans="8:56" s="147" customFormat="1" ht="0.25" customHeight="1" x14ac:dyDescent="0.2">
      <c r="H30" s="147">
        <f t="shared" si="24"/>
        <v>389</v>
      </c>
      <c r="I30" s="147">
        <f>IF($H30&gt;$H29,INDEX(Spectra!30:30,1,MATCH($I$20,Spectra!$20:$20,0)),I29)</f>
        <v>1.0910266729959199E-4</v>
      </c>
      <c r="J30" s="147">
        <f>((Physics!$C$9*Physics!$C$10)/(Physics!$C$11*Physics!$C$12*$H30))^($J$17-$J$18)</f>
        <v>1.9588196607506509E+18</v>
      </c>
      <c r="K30" s="147">
        <f t="shared" si="25"/>
        <v>1</v>
      </c>
      <c r="L30" s="147">
        <f>INDEX(Photobiology!$21:$421,1+$H30-380,10)</f>
        <v>1.061361E-4</v>
      </c>
      <c r="M30" s="147">
        <f t="shared" si="26"/>
        <v>1.0910266729959199E-4</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213712449746777.91</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1.0910266729959199E-4</v>
      </c>
      <c r="Z30" s="147">
        <f t="shared" ca="1" si="28"/>
        <v>0</v>
      </c>
      <c r="AA30" s="147">
        <f t="shared" ca="1" si="15"/>
        <v>0</v>
      </c>
      <c r="AB30" s="147">
        <f t="shared" ca="1" si="16"/>
        <v>0</v>
      </c>
      <c r="AC30" s="147">
        <f t="shared" ca="1" si="17"/>
        <v>2.0925891588061745E-7</v>
      </c>
      <c r="AD30" s="147">
        <f t="shared" ca="1" si="18"/>
        <v>2.9848635027824277E-7</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7.5070894280096002E-4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1470503436659856.2</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7.5070894280096002E-4</v>
      </c>
      <c r="AZ30" s="147">
        <f t="shared" ca="1" si="33"/>
        <v>0</v>
      </c>
      <c r="BA30" s="147">
        <f t="shared" ca="1" si="20"/>
        <v>0</v>
      </c>
      <c r="BB30" s="147">
        <f t="shared" ca="1" si="21"/>
        <v>0</v>
      </c>
      <c r="BC30" s="147">
        <f t="shared" ca="1" si="22"/>
        <v>1.4398597522922413E-6</v>
      </c>
      <c r="BD30" s="147">
        <f t="shared" ca="1" si="23"/>
        <v>2.0538120469831503E-6</v>
      </c>
    </row>
    <row r="31" spans="8:56" s="147" customFormat="1" ht="0.25" customHeight="1" x14ac:dyDescent="0.2">
      <c r="H31" s="147">
        <f t="shared" si="24"/>
        <v>390</v>
      </c>
      <c r="I31" s="147">
        <f>IF($H31&gt;$H30,INDEX(Spectra!31:31,1,MATCH($I$20,Spectra!$20:$20,0)),I30)</f>
        <v>1.13352385580711E-4</v>
      </c>
      <c r="J31" s="147">
        <f>((Physics!$C$9*Physics!$C$10)/(Physics!$C$11*Physics!$C$12*$H31))^($J$17-$J$18)</f>
        <v>1.9638551868708326E+18</v>
      </c>
      <c r="K31" s="147">
        <f t="shared" si="25"/>
        <v>1</v>
      </c>
      <c r="L31" s="147">
        <f>INDEX(Photobiology!$21:$421,1+$H31-380,10)</f>
        <v>1.2E-4</v>
      </c>
      <c r="M31" s="147">
        <f t="shared" si="26"/>
        <v>1.13352385580711E-4</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222607670366861.88</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1.13352385580711E-4</v>
      </c>
      <c r="Z31" s="147">
        <f t="shared" ca="1" si="28"/>
        <v>6.9628403128735444E-7</v>
      </c>
      <c r="AA31" s="147">
        <f t="shared" ca="1" si="15"/>
        <v>4.0605885029421365E-8</v>
      </c>
      <c r="AB31" s="147">
        <f t="shared" ca="1" si="16"/>
        <v>4.6204586058023838E-8</v>
      </c>
      <c r="AC31" s="147">
        <f t="shared" ca="1" si="17"/>
        <v>2.5039541974779062E-7</v>
      </c>
      <c r="AD31" s="147">
        <f t="shared" ca="1" si="18"/>
        <v>3.5075988898866375E-7</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7.5718366523951108E-4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1486999068394482</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7.5718366523951108E-4</v>
      </c>
      <c r="AZ31" s="147">
        <f t="shared" ca="1" si="33"/>
        <v>4.651114241283483E-6</v>
      </c>
      <c r="BA31" s="147">
        <f t="shared" ca="1" si="20"/>
        <v>2.7124363284775433E-7</v>
      </c>
      <c r="BB31" s="147">
        <f t="shared" ca="1" si="21"/>
        <v>3.0864244844126428E-7</v>
      </c>
      <c r="BC31" s="147">
        <f t="shared" ca="1" si="22"/>
        <v>1.67261871651408E-6</v>
      </c>
      <c r="BD31" s="147">
        <f t="shared" ca="1" si="23"/>
        <v>2.3430442773904477E-6</v>
      </c>
    </row>
    <row r="32" spans="8:56" s="147" customFormat="1" ht="0.25" customHeight="1" x14ac:dyDescent="0.2">
      <c r="H32" s="147">
        <f t="shared" si="24"/>
        <v>391</v>
      </c>
      <c r="I32" s="147">
        <f>IF($H32&gt;$H31,INDEX(Spectra!32:32,1,MATCH($I$20,Spectra!$20:$20,0)),I31)</f>
        <v>1.16988936727507E-4</v>
      </c>
      <c r="J32" s="147">
        <f>((Physics!$C$9*Physics!$C$10)/(Physics!$C$11*Physics!$C$12*$H32))^($J$17-$J$18)</f>
        <v>1.9688907129910144E+18</v>
      </c>
      <c r="K32" s="147">
        <f t="shared" si="25"/>
        <v>1</v>
      </c>
      <c r="L32" s="147">
        <f>INDEX(Photobiology!$21:$421,1+$H32-380,10)</f>
        <v>1.3498399999999999E-4</v>
      </c>
      <c r="M32" s="147">
        <f t="shared" si="26"/>
        <v>1.16988936727507E-4</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230338431045481.94</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1.16988936727507E-4</v>
      </c>
      <c r="Z32" s="147">
        <f t="shared" ca="1" si="28"/>
        <v>8.7072525827548912E-7</v>
      </c>
      <c r="AA32" s="147">
        <f t="shared" ca="1" si="15"/>
        <v>5.1318366984888222E-8</v>
      </c>
      <c r="AB32" s="147">
        <f t="shared" ca="1" si="16"/>
        <v>5.8151456801268454E-8</v>
      </c>
      <c r="AC32" s="147">
        <f t="shared" ca="1" si="17"/>
        <v>2.9797082184496029E-7</v>
      </c>
      <c r="AD32" s="147">
        <f t="shared" ca="1" si="18"/>
        <v>4.1028722043957074E-7</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7.9612760351906447E-4</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1567488244924478.5</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7.9612760351906447E-4</v>
      </c>
      <c r="AZ32" s="147">
        <f t="shared" ca="1" si="33"/>
        <v>5.9254185274716932E-6</v>
      </c>
      <c r="BA32" s="147">
        <f t="shared" ca="1" si="20"/>
        <v>3.4922933455967282E-7</v>
      </c>
      <c r="BB32" s="147">
        <f t="shared" ca="1" si="21"/>
        <v>3.9572955562601435E-7</v>
      </c>
      <c r="BC32" s="147">
        <f t="shared" ca="1" si="22"/>
        <v>2.0277370061630571E-6</v>
      </c>
      <c r="BD32" s="147">
        <f t="shared" ca="1" si="23"/>
        <v>2.7920672731975705E-6</v>
      </c>
    </row>
    <row r="33" spans="8:56" s="147" customFormat="1" ht="0.25" customHeight="1" x14ac:dyDescent="0.2">
      <c r="H33" s="147">
        <f t="shared" si="24"/>
        <v>392</v>
      </c>
      <c r="I33" s="147">
        <f>IF($H33&gt;$H32,INDEX(Spectra!33:33,1,MATCH($I$20,Spectra!$20:$20,0)),I32)</f>
        <v>1.2061647218371599E-4</v>
      </c>
      <c r="J33" s="147">
        <f>((Physics!$C$9*Physics!$C$10)/(Physics!$C$11*Physics!$C$12*$H33))^($J$17-$J$18)</f>
        <v>1.9739262391111962E+18</v>
      </c>
      <c r="K33" s="147">
        <f t="shared" si="25"/>
        <v>1</v>
      </c>
      <c r="L33" s="147">
        <f>INDEX(Photobiology!$21:$421,1+$H33-380,10)</f>
        <v>1.5149200000000001E-4</v>
      </c>
      <c r="M33" s="147">
        <f t="shared" si="26"/>
        <v>1.2061647218371599E-4</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238088019312462.72</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1.2061647218371599E-4</v>
      </c>
      <c r="Z33" s="147">
        <f t="shared" ca="1" si="28"/>
        <v>1.0875516892564155E-6</v>
      </c>
      <c r="AA33" s="147">
        <f t="shared" ca="1" si="15"/>
        <v>6.467817087907402E-8</v>
      </c>
      <c r="AB33" s="147">
        <f t="shared" ca="1" si="16"/>
        <v>7.2938348743631446E-8</v>
      </c>
      <c r="AC33" s="147">
        <f t="shared" ca="1" si="17"/>
        <v>3.5449181174794131E-7</v>
      </c>
      <c r="AD33" s="147">
        <f t="shared" ca="1" si="18"/>
        <v>4.8135380486133011E-7</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8.3507015623849842E-4</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1648366892897858.2</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8.3507015623849842E-4</v>
      </c>
      <c r="AZ33" s="147">
        <f t="shared" ca="1" si="33"/>
        <v>7.5295019214416067E-6</v>
      </c>
      <c r="BA33" s="147">
        <f t="shared" ca="1" si="20"/>
        <v>4.4778966987976996E-7</v>
      </c>
      <c r="BB33" s="147">
        <f t="shared" ca="1" si="21"/>
        <v>5.0497777938945114E-7</v>
      </c>
      <c r="BC33" s="147">
        <f t="shared" ca="1" si="22"/>
        <v>2.454271189184947E-6</v>
      </c>
      <c r="BD33" s="147">
        <f t="shared" ca="1" si="23"/>
        <v>3.332581278113475E-6</v>
      </c>
    </row>
    <row r="34" spans="8:56" s="147" customFormat="1" ht="0.25" customHeight="1" x14ac:dyDescent="0.2">
      <c r="H34" s="147">
        <f t="shared" si="24"/>
        <v>393</v>
      </c>
      <c r="I34" s="147">
        <f>IF($H34&gt;$H33,INDEX(Spectra!34:34,1,MATCH($I$20,Spectra!$20:$20,0)),I33)</f>
        <v>1.2648668849989E-4</v>
      </c>
      <c r="J34" s="147">
        <f>((Physics!$C$9*Physics!$C$10)/(Physics!$C$11*Physics!$C$12*$H34))^($J$17-$J$18)</f>
        <v>1.9789617652313777E+18</v>
      </c>
      <c r="K34" s="147">
        <f t="shared" si="25"/>
        <v>1</v>
      </c>
      <c r="L34" s="147">
        <f>INDEX(Photobiology!$21:$421,1+$H34-380,10)</f>
        <v>1.7020800000000001E-4</v>
      </c>
      <c r="M34" s="147">
        <f t="shared" si="26"/>
        <v>1.2648668849989E-4</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250312320352013.72</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1.2648668849989E-4</v>
      </c>
      <c r="Z34" s="147">
        <f t="shared" ca="1" si="28"/>
        <v>1.3808551783532992E-6</v>
      </c>
      <c r="AA34" s="147">
        <f t="shared" ca="1" si="15"/>
        <v>8.2730009966926563E-8</v>
      </c>
      <c r="AB34" s="147">
        <f t="shared" ca="1" si="16"/>
        <v>9.2795694151059308E-8</v>
      </c>
      <c r="AC34" s="147">
        <f t="shared" ca="1" si="17"/>
        <v>4.2929582076862664E-7</v>
      </c>
      <c r="AD34" s="147">
        <f t="shared" ca="1" si="18"/>
        <v>5.7510841040441484E-7</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8.740140945180518E-4</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1729640475324548</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8.740140945180518E-4</v>
      </c>
      <c r="AZ34" s="147">
        <f t="shared" ca="1" si="33"/>
        <v>9.5416118698535704E-6</v>
      </c>
      <c r="BA34" s="147">
        <f t="shared" ca="1" si="20"/>
        <v>5.7165853267457153E-7</v>
      </c>
      <c r="BB34" s="147">
        <f t="shared" ca="1" si="21"/>
        <v>6.4121170030222356E-7</v>
      </c>
      <c r="BC34" s="147">
        <f t="shared" ca="1" si="22"/>
        <v>2.9664038367942679E-6</v>
      </c>
      <c r="BD34" s="147">
        <f t="shared" ca="1" si="23"/>
        <v>3.9739585448137326E-6</v>
      </c>
    </row>
    <row r="35" spans="8:56" s="147" customFormat="1" ht="0.25" customHeight="1" x14ac:dyDescent="0.2">
      <c r="H35" s="147">
        <f t="shared" si="24"/>
        <v>394</v>
      </c>
      <c r="I35" s="147">
        <f>IF($H35&gt;$H34,INDEX(Spectra!35:35,1,MATCH($I$20,Spectra!$20:$20,0)),I34)</f>
        <v>1.33800528358362E-4</v>
      </c>
      <c r="J35" s="147">
        <f>((Physics!$C$9*Physics!$C$10)/(Physics!$C$11*Physics!$C$12*$H35))^($J$17-$J$18)</f>
        <v>1.9839972913515592E+18</v>
      </c>
      <c r="K35" s="147">
        <f t="shared" si="25"/>
        <v>1</v>
      </c>
      <c r="L35" s="147">
        <f>INDEX(Photobiology!$21:$421,1+$H35-380,10)</f>
        <v>1.9181600000000001E-4</v>
      </c>
      <c r="M35" s="147">
        <f t="shared" si="26"/>
        <v>1.33800528358362E-4</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265459885844397.69</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1.33800528358362E-4</v>
      </c>
      <c r="Z35" s="147">
        <f t="shared" ca="1" si="28"/>
        <v>1.7668761171306778E-6</v>
      </c>
      <c r="AA35" s="147">
        <f t="shared" ca="1" si="15"/>
        <v>1.0645825658780237E-7</v>
      </c>
      <c r="AB35" s="147">
        <f t="shared" ca="1" si="16"/>
        <v>1.187141173843716E-7</v>
      </c>
      <c r="AC35" s="147">
        <f t="shared" ca="1" si="17"/>
        <v>5.2463187169313735E-7</v>
      </c>
      <c r="AD35" s="147">
        <f t="shared" ca="1" si="18"/>
        <v>6.9258498491497134E-7</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9.1295803279760541E-4</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1811306264188097</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9.1295803279760541E-4</v>
      </c>
      <c r="AZ35" s="147">
        <f t="shared" ca="1" si="33"/>
        <v>1.2055884710502218E-5</v>
      </c>
      <c r="BA35" s="147">
        <f t="shared" ca="1" si="20"/>
        <v>7.2639414583738194E-7</v>
      </c>
      <c r="BB35" s="147">
        <f t="shared" ca="1" si="21"/>
        <v>8.1001927572557701E-7</v>
      </c>
      <c r="BC35" s="147">
        <f t="shared" ca="1" si="22"/>
        <v>3.5797084465994106E-6</v>
      </c>
      <c r="BD35" s="147">
        <f t="shared" ca="1" si="23"/>
        <v>4.7256990172686056E-6</v>
      </c>
    </row>
    <row r="36" spans="8:56" s="147" customFormat="1" ht="0.25" customHeight="1" x14ac:dyDescent="0.2">
      <c r="H36" s="147">
        <f t="shared" si="24"/>
        <v>395</v>
      </c>
      <c r="I36" s="147">
        <f>IF($H36&gt;$H35,INDEX(Spectra!36:36,1,MATCH($I$20,Spectra!$20:$20,0)),I35)</f>
        <v>1.3988511776185099E-4</v>
      </c>
      <c r="J36" s="147">
        <f>((Physics!$C$9*Physics!$C$10)/(Physics!$C$11*Physics!$C$12*$H36))^($J$17-$J$18)</f>
        <v>1.9890328174717409E+18</v>
      </c>
      <c r="K36" s="147">
        <f t="shared" si="25"/>
        <v>1</v>
      </c>
      <c r="L36" s="147">
        <f>INDEX(Photobiology!$21:$421,1+$H36-380,10)</f>
        <v>2.1699999999999999E-4</v>
      </c>
      <c r="M36" s="147">
        <f t="shared" si="26"/>
        <v>1.3988511776185099E-4</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278236089904220.75</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1.3988511776185099E-4</v>
      </c>
      <c r="Z36" s="147">
        <f t="shared" ca="1" si="28"/>
        <v>2.2313774559781663E-6</v>
      </c>
      <c r="AA36" s="147">
        <f t="shared" ca="1" si="15"/>
        <v>1.3496507839993117E-7</v>
      </c>
      <c r="AB36" s="147">
        <f t="shared" ca="1" si="16"/>
        <v>1.495665667621487E-7</v>
      </c>
      <c r="AC36" s="147">
        <f t="shared" ca="1" si="17"/>
        <v>6.33679583461185E-7</v>
      </c>
      <c r="AD36" s="147">
        <f t="shared" ca="1" si="18"/>
        <v>8.2257345223090056E-7</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9.5190058551703925E-4</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1893361503563956.5</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9.5190058551703925E-4</v>
      </c>
      <c r="AZ36" s="147">
        <f t="shared" ca="1" si="33"/>
        <v>1.5184242189875052E-5</v>
      </c>
      <c r="BA36" s="147">
        <f t="shared" ca="1" si="20"/>
        <v>9.1842033812323403E-7</v>
      </c>
      <c r="BB36" s="147">
        <f t="shared" ca="1" si="21"/>
        <v>1.0177816250406734E-6</v>
      </c>
      <c r="BC36" s="147">
        <f t="shared" ca="1" si="22"/>
        <v>4.3121096523921877E-6</v>
      </c>
      <c r="BD36" s="147">
        <f t="shared" ca="1" si="23"/>
        <v>5.5975086080451224E-6</v>
      </c>
    </row>
    <row r="37" spans="8:56" s="147" customFormat="1" ht="0.25" customHeight="1" x14ac:dyDescent="0.2">
      <c r="H37" s="147">
        <f t="shared" si="24"/>
        <v>396</v>
      </c>
      <c r="I37" s="147">
        <f>IF($H37&gt;$H36,INDEX(Spectra!37:37,1,MATCH($I$20,Spectra!$20:$20,0)),I36)</f>
        <v>1.3941374184036801E-4</v>
      </c>
      <c r="J37" s="147">
        <f>((Physics!$C$9*Physics!$C$10)/(Physics!$C$11*Physics!$C$12*$H37))^($J$17-$J$18)</f>
        <v>1.9940683435919224E+18</v>
      </c>
      <c r="K37" s="147">
        <f t="shared" si="25"/>
        <v>1</v>
      </c>
      <c r="L37" s="147">
        <f>INDEX(Photobiology!$21:$421,1+$H37-380,10)</f>
        <v>2.4690669999999999E-4</v>
      </c>
      <c r="M37" s="147">
        <f t="shared" si="26"/>
        <v>1.3941374184036801E-4</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278000529265574.53</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1.3941374184036801E-4</v>
      </c>
      <c r="Z37" s="147">
        <f t="shared" ca="1" si="28"/>
        <v>2.6815815001769267E-6</v>
      </c>
      <c r="AA37" s="147">
        <f t="shared" ca="1" si="15"/>
        <v>1.625173871381538E-7</v>
      </c>
      <c r="AB37" s="147">
        <f t="shared" ca="1" si="16"/>
        <v>1.7892359627792833E-7</v>
      </c>
      <c r="AC37" s="147">
        <f t="shared" ca="1" si="17"/>
        <v>7.3052800724352842E-7</v>
      </c>
      <c r="AD37" s="147">
        <f t="shared" ca="1" si="18"/>
        <v>9.3314357480980881E-7</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9.9084452379659274E-4</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1975811698324198.8</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9.9084452379659274E-4</v>
      </c>
      <c r="AZ37" s="147">
        <f t="shared" ca="1" si="33"/>
        <v>1.9058597161870323E-5</v>
      </c>
      <c r="BA37" s="147">
        <f t="shared" ca="1" si="20"/>
        <v>1.1550472782801641E-6</v>
      </c>
      <c r="BB37" s="147">
        <f t="shared" ca="1" si="21"/>
        <v>1.2716498618405472E-6</v>
      </c>
      <c r="BC37" s="147">
        <f t="shared" ca="1" si="22"/>
        <v>5.1920253046941459E-6</v>
      </c>
      <c r="BD37" s="147">
        <f t="shared" ca="1" si="23"/>
        <v>6.6320592849086856E-6</v>
      </c>
    </row>
    <row r="38" spans="8:56" s="147" customFormat="1" ht="0.25" customHeight="1" x14ac:dyDescent="0.2">
      <c r="H38" s="147">
        <f t="shared" si="24"/>
        <v>397</v>
      </c>
      <c r="I38" s="147">
        <f>IF($H38&gt;$H37,INDEX(Spectra!38:38,1,MATCH($I$20,Spectra!$20:$20,0)),I37)</f>
        <v>1.3901415752912299E-4</v>
      </c>
      <c r="J38" s="147">
        <f>((Physics!$C$9*Physics!$C$10)/(Physics!$C$11*Physics!$C$12*$H38))^($J$17-$J$18)</f>
        <v>1.9991038697121039E+18</v>
      </c>
      <c r="K38" s="147">
        <f t="shared" si="25"/>
        <v>1</v>
      </c>
      <c r="L38" s="147">
        <f>INDEX(Photobiology!$21:$421,1+$H38-380,10)</f>
        <v>2.8123999999999998E-4</v>
      </c>
      <c r="M38" s="147">
        <f t="shared" si="26"/>
        <v>1.3901415752912299E-4</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277903740261237.78</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1.3901415752912299E-4</v>
      </c>
      <c r="Z38" s="147">
        <f t="shared" ca="1" si="28"/>
        <v>3.217288056191011E-6</v>
      </c>
      <c r="AA38" s="147">
        <f t="shared" ca="1" si="15"/>
        <v>1.9498542777507378E-7</v>
      </c>
      <c r="AB38" s="147">
        <f t="shared" ca="1" si="16"/>
        <v>2.1322269510131942E-7</v>
      </c>
      <c r="AC38" s="147">
        <f t="shared" ca="1" si="17"/>
        <v>8.4103565305119406E-7</v>
      </c>
      <c r="AD38" s="147">
        <f t="shared" ca="1" si="18"/>
        <v>1.0636000995384706E-6</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1.0297884620761462E-3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2058654099521300.2</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1.0297884620761462E-3</v>
      </c>
      <c r="AZ38" s="147">
        <f t="shared" ca="1" si="33"/>
        <v>2.3833012250905497E-5</v>
      </c>
      <c r="BA38" s="147">
        <f t="shared" ca="1" si="20"/>
        <v>1.444412190561865E-6</v>
      </c>
      <c r="BB38" s="147">
        <f t="shared" ca="1" si="21"/>
        <v>1.5795101389016346E-6</v>
      </c>
      <c r="BC38" s="147">
        <f t="shared" ca="1" si="22"/>
        <v>6.2302201955606847E-6</v>
      </c>
      <c r="BD38" s="147">
        <f t="shared" ca="1" si="23"/>
        <v>7.8789321191138364E-6</v>
      </c>
    </row>
    <row r="39" spans="8:56" s="147" customFormat="1" ht="0.25" customHeight="1" x14ac:dyDescent="0.2">
      <c r="H39" s="147">
        <f t="shared" si="24"/>
        <v>398</v>
      </c>
      <c r="I39" s="147">
        <f>IF($H39&gt;$H38,INDEX(Spectra!39:39,1,MATCH($I$20,Spectra!$20:$20,0)),I38)</f>
        <v>1.43934721103363E-4</v>
      </c>
      <c r="J39" s="147">
        <f>((Physics!$C$9*Physics!$C$10)/(Physics!$C$11*Physics!$C$12*$H39))^($J$17-$J$18)</f>
        <v>2.004139395832286E+18</v>
      </c>
      <c r="K39" s="147">
        <f t="shared" si="25"/>
        <v>1</v>
      </c>
      <c r="L39" s="147">
        <f>INDEX(Photobiology!$21:$421,1+$H39-380,10)</f>
        <v>3.1851999999999998E-4</v>
      </c>
      <c r="M39" s="147">
        <f t="shared" si="26"/>
        <v>1.43934721103363E-4</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288465244991382.5</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1.43934721103363E-4</v>
      </c>
      <c r="Z39" s="147">
        <f t="shared" ca="1" si="28"/>
        <v>3.9977868786459076E-6</v>
      </c>
      <c r="AA39" s="147">
        <f t="shared" ca="1" si="15"/>
        <v>2.4179881667596157E-7</v>
      </c>
      <c r="AB39" s="147">
        <f t="shared" ca="1" si="16"/>
        <v>2.6259882322260852E-7</v>
      </c>
      <c r="AC39" s="147">
        <f t="shared" ca="1" si="17"/>
        <v>1.0046643533014737E-6</v>
      </c>
      <c r="AD39" s="147">
        <f t="shared" ca="1" si="18"/>
        <v>1.2604277166188836E-6</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1.0687324003556997E-3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2141888707155260.8</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1.0687324003556997E-3</v>
      </c>
      <c r="AZ39" s="147">
        <f t="shared" ca="1" si="33"/>
        <v>2.9684042419879562E-5</v>
      </c>
      <c r="BA39" s="147">
        <f t="shared" ca="1" si="20"/>
        <v>1.795384934005547E-6</v>
      </c>
      <c r="BB39" s="147">
        <f t="shared" ca="1" si="21"/>
        <v>1.949827453180949E-6</v>
      </c>
      <c r="BC39" s="147">
        <f t="shared" ca="1" si="22"/>
        <v>7.4597521544827842E-6</v>
      </c>
      <c r="BD39" s="147">
        <f t="shared" ca="1" si="23"/>
        <v>9.358825505970841E-6</v>
      </c>
    </row>
    <row r="40" spans="8:56" s="147" customFormat="1" ht="0.25" customHeight="1" x14ac:dyDescent="0.2">
      <c r="H40" s="147">
        <f t="shared" si="24"/>
        <v>399</v>
      </c>
      <c r="I40" s="147">
        <f>IF($H40&gt;$H39,INDEX(Spectra!40:40,1,MATCH($I$20,Spectra!$20:$20,0)),I39)</f>
        <v>1.5091531432454599E-4</v>
      </c>
      <c r="J40" s="147">
        <f>((Physics!$C$9*Physics!$C$10)/(Physics!$C$11*Physics!$C$12*$H40))^($J$17-$J$18)</f>
        <v>2.0091749219524672E+18</v>
      </c>
      <c r="K40" s="147">
        <f t="shared" si="25"/>
        <v>1</v>
      </c>
      <c r="L40" s="147">
        <f>INDEX(Photobiology!$21:$421,1+$H40-380,10)</f>
        <v>3.5726669999999999E-4</v>
      </c>
      <c r="M40" s="147">
        <f t="shared" si="26"/>
        <v>1.5091531432454599E-4</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303215264879451.75</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1.5091531432454599E-4</v>
      </c>
      <c r="Z40" s="147">
        <f t="shared" ca="1" si="28"/>
        <v>5.0155044647305284E-6</v>
      </c>
      <c r="AA40" s="147">
        <f t="shared" ca="1" si="15"/>
        <v>3.021022762148762E-7</v>
      </c>
      <c r="AB40" s="147">
        <f t="shared" ca="1" si="16"/>
        <v>3.2582012701412181E-7</v>
      </c>
      <c r="AC40" s="147">
        <f t="shared" ca="1" si="17"/>
        <v>1.2163774334558406E-6</v>
      </c>
      <c r="AD40" s="147">
        <f t="shared" ca="1" si="18"/>
        <v>1.5113565068345983E-6</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1.1076749530751335E-3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2225512737393434</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1.1076749530751335E-3</v>
      </c>
      <c r="AZ40" s="147">
        <f t="shared" ca="1" si="33"/>
        <v>3.6812358623003675E-5</v>
      </c>
      <c r="BA40" s="147">
        <f t="shared" ca="1" si="20"/>
        <v>2.2173437210658022E-6</v>
      </c>
      <c r="BB40" s="147">
        <f t="shared" ca="1" si="21"/>
        <v>2.3914259166910905E-6</v>
      </c>
      <c r="BC40" s="147">
        <f t="shared" ca="1" si="22"/>
        <v>8.9278601217855758E-6</v>
      </c>
      <c r="BD40" s="147">
        <f t="shared" ca="1" si="23"/>
        <v>1.1092921585066232E-5</v>
      </c>
    </row>
    <row r="41" spans="8:56" s="147" customFormat="1" ht="0.25" customHeight="1" x14ac:dyDescent="0.2">
      <c r="H41" s="147">
        <f t="shared" si="24"/>
        <v>400</v>
      </c>
      <c r="I41" s="147">
        <f>IF($H41&gt;$H40,INDEX(Spectra!41:41,1,MATCH($I$20,Spectra!$20:$20,0)),I40)</f>
        <v>1.5736865660356499E-4</v>
      </c>
      <c r="J41" s="147">
        <f>((Physics!$C$9*Physics!$C$10)/(Physics!$C$11*Physics!$C$12*$H41))^($J$17-$J$18)</f>
        <v>2.014210448072649E+18</v>
      </c>
      <c r="K41" s="147">
        <f t="shared" si="25"/>
        <v>1</v>
      </c>
      <c r="L41" s="147">
        <f>INDEX(Photobiology!$21:$421,1+$H41-380,10)</f>
        <v>3.9599999999999998E-4</v>
      </c>
      <c r="M41" s="147">
        <f t="shared" si="26"/>
        <v>1.5736865660356499E-4</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316973592330057.5</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1.5736865660356499E-4</v>
      </c>
      <c r="Z41" s="147">
        <f t="shared" ca="1" si="28"/>
        <v>6.2366457561245639E-6</v>
      </c>
      <c r="AA41" s="147">
        <f t="shared" ca="1" si="15"/>
        <v>3.7329104295618442E-7</v>
      </c>
      <c r="AB41" s="147">
        <f t="shared" ca="1" si="16"/>
        <v>3.9983126689237572E-7</v>
      </c>
      <c r="AC41" s="147">
        <f t="shared" ca="1" si="17"/>
        <v>1.4619548198471188E-6</v>
      </c>
      <c r="AD41" s="147">
        <f t="shared" ca="1" si="18"/>
        <v>1.7983617970685597E-6</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1.1466188913546872E-3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2309531750924088.5</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1.1466188913546872E-3</v>
      </c>
      <c r="AZ41" s="147">
        <f t="shared" ca="1" si="33"/>
        <v>4.5441423959499337E-5</v>
      </c>
      <c r="BA41" s="147">
        <f t="shared" ca="1" si="20"/>
        <v>2.7198717398046263E-6</v>
      </c>
      <c r="BB41" s="147">
        <f t="shared" ca="1" si="21"/>
        <v>2.9132490158315944E-6</v>
      </c>
      <c r="BC41" s="147">
        <f t="shared" ca="1" si="22"/>
        <v>1.0652089500685043E-5</v>
      </c>
      <c r="BD41" s="147">
        <f t="shared" ca="1" si="23"/>
        <v>1.3103216704733959E-5</v>
      </c>
    </row>
    <row r="42" spans="8:56" s="147" customFormat="1" ht="0.25" customHeight="1" x14ac:dyDescent="0.2">
      <c r="H42" s="147">
        <f t="shared" si="24"/>
        <v>401</v>
      </c>
      <c r="I42" s="147">
        <f>IF($H42&gt;$H41,INDEX(Spectra!42:42,1,MATCH($I$20,Spectra!$20:$20,0)),I41)</f>
        <v>1.63016485885236E-4</v>
      </c>
      <c r="J42" s="147">
        <f>((Physics!$C$9*Physics!$C$10)/(Physics!$C$11*Physics!$C$12*$H42))^($J$17-$J$18)</f>
        <v>2.0192459741928307E+18</v>
      </c>
      <c r="K42" s="147">
        <f t="shared" si="25"/>
        <v>1</v>
      </c>
      <c r="L42" s="147">
        <f>INDEX(Photobiology!$21:$421,1+$H42-380,10)</f>
        <v>4.337147E-4</v>
      </c>
      <c r="M42" s="147">
        <f t="shared" si="26"/>
        <v>1.63016485885236E-4</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329170382850825.19</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1.63016485885236E-4</v>
      </c>
      <c r="Z42" s="147">
        <f t="shared" ca="1" si="28"/>
        <v>7.6748324571254999E-6</v>
      </c>
      <c r="AA42" s="147">
        <f t="shared" ca="1" si="15"/>
        <v>4.5552185700369148E-7</v>
      </c>
      <c r="AB42" s="147">
        <f t="shared" ca="1" si="16"/>
        <v>4.8461866956934733E-7</v>
      </c>
      <c r="AC42" s="147">
        <f t="shared" ca="1" si="17"/>
        <v>1.7442763989720251E-6</v>
      </c>
      <c r="AD42" s="147">
        <f t="shared" ca="1" si="18"/>
        <v>2.1317176809754656E-6</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1.1587162167582799E-3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2339733055921104</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1.1587162167582799E-3</v>
      </c>
      <c r="AZ42" s="147">
        <f t="shared" ca="1" si="33"/>
        <v>5.4552475356601496E-5</v>
      </c>
      <c r="BA42" s="147">
        <f t="shared" ca="1" si="20"/>
        <v>3.2378354859741641E-6</v>
      </c>
      <c r="BB42" s="147">
        <f t="shared" ca="1" si="21"/>
        <v>3.4446547435033498E-6</v>
      </c>
      <c r="BC42" s="147">
        <f t="shared" ca="1" si="22"/>
        <v>1.2398263519313594E-5</v>
      </c>
      <c r="BD42" s="147">
        <f t="shared" ca="1" si="23"/>
        <v>1.5152184351682999E-5</v>
      </c>
    </row>
    <row r="43" spans="8:56" s="147" customFormat="1" ht="0.25" customHeight="1" x14ac:dyDescent="0.2">
      <c r="H43" s="147">
        <f t="shared" si="24"/>
        <v>402</v>
      </c>
      <c r="I43" s="147">
        <f>IF($H43&gt;$H42,INDEX(Spectra!43:43,1,MATCH($I$20,Spectra!$20:$20,0)),I42)</f>
        <v>1.6870527534143E-4</v>
      </c>
      <c r="J43" s="147">
        <f>((Physics!$C$9*Physics!$C$10)/(Physics!$C$11*Physics!$C$12*$H43))^($J$17-$J$18)</f>
        <v>2.0242815003130122E+18</v>
      </c>
      <c r="K43" s="147">
        <f t="shared" si="25"/>
        <v>1</v>
      </c>
      <c r="L43" s="147">
        <f>INDEX(Photobiology!$21:$421,1+$H43-380,10)</f>
        <v>4.73024E-4</v>
      </c>
      <c r="M43" s="147">
        <f t="shared" si="26"/>
        <v>1.6870527534143E-4</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341506967878869.75</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1.6870527534143E-4</v>
      </c>
      <c r="Z43" s="147">
        <f t="shared" ca="1" si="28"/>
        <v>9.3970862828480606E-6</v>
      </c>
      <c r="AA43" s="147">
        <f t="shared" ca="1" si="15"/>
        <v>5.5229720809625304E-7</v>
      </c>
      <c r="AB43" s="147">
        <f t="shared" ca="1" si="16"/>
        <v>5.8370844331207388E-7</v>
      </c>
      <c r="AC43" s="147">
        <f t="shared" ca="1" si="17"/>
        <v>2.0767619394530032E-6</v>
      </c>
      <c r="AD43" s="147">
        <f t="shared" ca="1" si="18"/>
        <v>2.5372767295525048E-6</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1.1708135421618724E-3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2370056193714227.5</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1.1708135421618724E-3</v>
      </c>
      <c r="AZ43" s="147">
        <f t="shared" ca="1" si="33"/>
        <v>6.5215719274666891E-5</v>
      </c>
      <c r="BA43" s="147">
        <f t="shared" ca="1" si="20"/>
        <v>3.8329391255170083E-6</v>
      </c>
      <c r="BB43" s="147">
        <f t="shared" ca="1" si="21"/>
        <v>4.0509328989321269E-6</v>
      </c>
      <c r="BC43" s="147">
        <f t="shared" ca="1" si="22"/>
        <v>1.4412714704012649E-5</v>
      </c>
      <c r="BD43" s="147">
        <f t="shared" ca="1" si="23"/>
        <v>1.7608684430051911E-5</v>
      </c>
    </row>
    <row r="44" spans="8:56" s="147" customFormat="1" ht="0.25" customHeight="1" x14ac:dyDescent="0.2">
      <c r="H44" s="147">
        <f t="shared" si="24"/>
        <v>403</v>
      </c>
      <c r="I44" s="147">
        <f>IF($H44&gt;$H43,INDEX(Spectra!44:44,1,MATCH($I$20,Spectra!$20:$20,0)),I43)</f>
        <v>1.7247461314096101E-4</v>
      </c>
      <c r="J44" s="147">
        <f>((Physics!$C$9*Physics!$C$10)/(Physics!$C$11*Physics!$C$12*$H44))^($J$17-$J$18)</f>
        <v>2.0293170264331942E+18</v>
      </c>
      <c r="K44" s="147">
        <f t="shared" si="25"/>
        <v>1</v>
      </c>
      <c r="L44" s="147">
        <f>INDEX(Photobiology!$21:$421,1+$H44-380,10)</f>
        <v>5.1787600000000001E-4</v>
      </c>
      <c r="M44" s="147">
        <f t="shared" si="26"/>
        <v>1.7247461314096101E-4</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350005669074430.5</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1.7247461314096101E-4</v>
      </c>
      <c r="Z44" s="147">
        <f t="shared" ca="1" si="28"/>
        <v>1.1316697524247073E-5</v>
      </c>
      <c r="AA44" s="147">
        <f t="shared" ca="1" si="15"/>
        <v>6.5826660851379177E-7</v>
      </c>
      <c r="AB44" s="147">
        <f t="shared" ca="1" si="16"/>
        <v>6.9126617624605182E-7</v>
      </c>
      <c r="AC44" s="147">
        <f t="shared" ca="1" si="17"/>
        <v>2.4370662836817791E-6</v>
      </c>
      <c r="AD44" s="147">
        <f t="shared" ca="1" si="18"/>
        <v>2.9866738859167655E-6</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1.1829108675654653E-3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2400501164303460</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1.1829108675654653E-3</v>
      </c>
      <c r="AZ44" s="147">
        <f t="shared" ca="1" si="33"/>
        <v>7.7615158791180164E-5</v>
      </c>
      <c r="BA44" s="147">
        <f t="shared" ca="1" si="20"/>
        <v>4.5146976171503546E-6</v>
      </c>
      <c r="BB44" s="147">
        <f t="shared" ca="1" si="21"/>
        <v>4.7410239534416557E-6</v>
      </c>
      <c r="BC44" s="147">
        <f t="shared" ca="1" si="22"/>
        <v>1.6714530558700024E-5</v>
      </c>
      <c r="BD44" s="147">
        <f t="shared" ca="1" si="23"/>
        <v>2.0483994329284139E-5</v>
      </c>
    </row>
    <row r="45" spans="8:56" s="147" customFormat="1" ht="0.25" customHeight="1" x14ac:dyDescent="0.2">
      <c r="H45" s="147">
        <f t="shared" si="24"/>
        <v>404</v>
      </c>
      <c r="I45" s="147">
        <f>IF($H45&gt;$H44,INDEX(Spectra!45:45,1,MATCH($I$20,Spectra!$20:$20,0)),I44)</f>
        <v>1.7581364649835399E-4</v>
      </c>
      <c r="J45" s="147">
        <f>((Physics!$C$9*Physics!$C$10)/(Physics!$C$11*Physics!$C$12*$H45))^($J$17-$J$18)</f>
        <v>2.0343525525533752E+18</v>
      </c>
      <c r="K45" s="147">
        <f t="shared" si="25"/>
        <v>1</v>
      </c>
      <c r="L45" s="147">
        <f>INDEX(Photobiology!$21:$421,1+$H45-380,10)</f>
        <v>5.7221870000000001E-4</v>
      </c>
      <c r="M45" s="147">
        <f t="shared" si="26"/>
        <v>1.7581364649835399E-4</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357666940527643.19</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1.7581364649835399E-4</v>
      </c>
      <c r="Z45" s="147">
        <f t="shared" ca="1" si="28"/>
        <v>1.3525748196505318E-5</v>
      </c>
      <c r="AA45" s="147">
        <f t="shared" ca="1" si="15"/>
        <v>7.7889137485347285E-7</v>
      </c>
      <c r="AB45" s="147">
        <f t="shared" ca="1" si="16"/>
        <v>8.129095573144393E-7</v>
      </c>
      <c r="AC45" s="147">
        <f t="shared" ca="1" si="17"/>
        <v>2.8464229368083508E-6</v>
      </c>
      <c r="AD45" s="147">
        <f t="shared" ca="1" si="18"/>
        <v>3.4999398422073829E-6</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1.1950081929690581E-3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2431067967688799.5</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1.1950081929690581E-3</v>
      </c>
      <c r="AZ45" s="147">
        <f t="shared" ca="1" si="33"/>
        <v>9.1934728803953457E-5</v>
      </c>
      <c r="BA45" s="147">
        <f t="shared" ca="1" si="20"/>
        <v>5.2941372465734511E-6</v>
      </c>
      <c r="BB45" s="147">
        <f t="shared" ca="1" si="21"/>
        <v>5.5253593818310338E-6</v>
      </c>
      <c r="BC45" s="147">
        <f t="shared" ca="1" si="22"/>
        <v>1.9347182644169048E-5</v>
      </c>
      <c r="BD45" s="147">
        <f t="shared" ca="1" si="23"/>
        <v>2.3789147598254337E-5</v>
      </c>
    </row>
    <row r="46" spans="8:56" s="147" customFormat="1" ht="0.25" customHeight="1" x14ac:dyDescent="0.2">
      <c r="H46" s="147">
        <f t="shared" si="24"/>
        <v>405</v>
      </c>
      <c r="I46" s="147">
        <f>IF($H46&gt;$H45,INDEX(Spectra!46:46,1,MATCH($I$20,Spectra!$20:$20,0)),I45)</f>
        <v>1.7884814986255301E-4</v>
      </c>
      <c r="J46" s="147">
        <f>((Physics!$C$9*Physics!$C$10)/(Physics!$C$11*Physics!$C$12*$H46))^($J$17-$J$18)</f>
        <v>2.039388078673557E+18</v>
      </c>
      <c r="K46" s="147">
        <f t="shared" si="25"/>
        <v>1</v>
      </c>
      <c r="L46" s="147">
        <f>INDEX(Photobiology!$21:$421,1+$H46-380,10)</f>
        <v>6.4000000000000005E-4</v>
      </c>
      <c r="M46" s="147">
        <f t="shared" si="26"/>
        <v>1.7884814986255301E-4</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364740784722512.38</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1.7884814986255301E-4</v>
      </c>
      <c r="Z46" s="147">
        <f t="shared" ca="1" si="28"/>
        <v>1.6053624549442592E-5</v>
      </c>
      <c r="AA46" s="147">
        <f t="shared" ca="1" si="15"/>
        <v>9.1626768744983708E-7</v>
      </c>
      <c r="AB46" s="147">
        <f t="shared" ca="1" si="16"/>
        <v>9.5066018666840604E-7</v>
      </c>
      <c r="AC46" s="147">
        <f t="shared" ca="1" si="17"/>
        <v>3.3122677354544814E-6</v>
      </c>
      <c r="AD46" s="147">
        <f t="shared" ca="1" si="18"/>
        <v>4.0797409161446688E-6</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1.2071055183726508E-3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2461756603870248.5</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1.2071055183726508E-3</v>
      </c>
      <c r="AZ46" s="147">
        <f t="shared" ca="1" si="33"/>
        <v>1.0835123985575118E-4</v>
      </c>
      <c r="BA46" s="147">
        <f t="shared" ca="1" si="20"/>
        <v>6.1841947075060297E-6</v>
      </c>
      <c r="BB46" s="147">
        <f t="shared" ca="1" si="21"/>
        <v>6.4163210986890901E-6</v>
      </c>
      <c r="BC46" s="147">
        <f t="shared" ca="1" si="22"/>
        <v>2.2355594200261489E-5</v>
      </c>
      <c r="BD46" s="147">
        <f t="shared" ca="1" si="23"/>
        <v>2.7535525400702213E-5</v>
      </c>
    </row>
    <row r="47" spans="8:56" s="147" customFormat="1" ht="0.25" customHeight="1" x14ac:dyDescent="0.2">
      <c r="H47" s="147">
        <f t="shared" si="24"/>
        <v>406</v>
      </c>
      <c r="I47" s="147">
        <f>IF($H47&gt;$H46,INDEX(Spectra!47:47,1,MATCH($I$20,Spectra!$20:$20,0)),I46)</f>
        <v>1.8140637989309799E-4</v>
      </c>
      <c r="J47" s="147">
        <f>((Physics!$C$9*Physics!$C$10)/(Physics!$C$11*Physics!$C$12*$H47))^($J$17-$J$18)</f>
        <v>2.0444236047937385E+18</v>
      </c>
      <c r="K47" s="147">
        <f t="shared" si="25"/>
        <v>1</v>
      </c>
      <c r="L47" s="147">
        <f>INDEX(Photobiology!$21:$421,1+$H47-380,10)</f>
        <v>7.2455999999999996E-4</v>
      </c>
      <c r="M47" s="147">
        <f t="shared" si="26"/>
        <v>1.8140637989309799E-4</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370871485113629.75</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1.8140637989309799E-4</v>
      </c>
      <c r="Z47" s="147">
        <f t="shared" ca="1" si="28"/>
        <v>1.8900367908302096E-5</v>
      </c>
      <c r="AA47" s="147">
        <f t="shared" ca="1" si="15"/>
        <v>1.0711284825891887E-6</v>
      </c>
      <c r="AB47" s="147">
        <f t="shared" ca="1" si="16"/>
        <v>1.1050151943532194E-6</v>
      </c>
      <c r="AC47" s="147">
        <f t="shared" ca="1" si="17"/>
        <v>3.8331168071411609E-6</v>
      </c>
      <c r="AD47" s="147">
        <f t="shared" ca="1" si="18"/>
        <v>4.7745070749584032E-6</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1.219204229336363E-3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2492569905519619</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1.219204229336363E-3</v>
      </c>
      <c r="AZ47" s="147">
        <f t="shared" ca="1" si="33"/>
        <v>1.27026450246097E-4</v>
      </c>
      <c r="BA47" s="147">
        <f t="shared" ca="1" si="20"/>
        <v>7.1988889084549031E-6</v>
      </c>
      <c r="BB47" s="147">
        <f t="shared" ca="1" si="21"/>
        <v>7.426636258494936E-6</v>
      </c>
      <c r="BC47" s="147">
        <f t="shared" ca="1" si="22"/>
        <v>2.5761785365877349E-5</v>
      </c>
      <c r="BD47" s="147">
        <f t="shared" ca="1" si="23"/>
        <v>3.2088723793595474E-5</v>
      </c>
    </row>
    <row r="48" spans="8:56" s="147" customFormat="1" ht="0.25" customHeight="1" x14ac:dyDescent="0.2">
      <c r="H48" s="147">
        <f t="shared" si="24"/>
        <v>407</v>
      </c>
      <c r="I48" s="147">
        <f>IF($H48&gt;$H47,INDEX(Spectra!48:48,1,MATCH($I$20,Spectra!$20:$20,0)),I47)</f>
        <v>1.83960936864515E-4</v>
      </c>
      <c r="J48" s="147">
        <f>((Physics!$C$9*Physics!$C$10)/(Physics!$C$11*Physics!$C$12*$H48))^($J$17-$J$18)</f>
        <v>2.0494591309139205E+18</v>
      </c>
      <c r="K48" s="147">
        <f t="shared" si="25"/>
        <v>1</v>
      </c>
      <c r="L48" s="147">
        <f>INDEX(Photobiology!$21:$421,1+$H48-380,10)</f>
        <v>8.2549999999999995E-4</v>
      </c>
      <c r="M48" s="147">
        <f t="shared" si="26"/>
        <v>1.83960936864515E-4</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377020421788459.5</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1.83960936864515E-4</v>
      </c>
      <c r="Z48" s="147">
        <f t="shared" ca="1" si="28"/>
        <v>2.2125533759505815E-5</v>
      </c>
      <c r="AA48" s="147">
        <f t="shared" ca="1" si="15"/>
        <v>1.247264349988255E-6</v>
      </c>
      <c r="AB48" s="147">
        <f t="shared" ca="1" si="16"/>
        <v>1.279063837534655E-6</v>
      </c>
      <c r="AC48" s="147">
        <f t="shared" ca="1" si="17"/>
        <v>4.424260531591585E-6</v>
      </c>
      <c r="AD48" s="147">
        <f t="shared" ca="1" si="18"/>
        <v>5.6285424086814466E-6</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1.2313015547399558E-3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2523502214270309</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1.2313015547399558E-3</v>
      </c>
      <c r="AZ48" s="147">
        <f t="shared" ca="1" si="33"/>
        <v>1.480923318932387E-4</v>
      </c>
      <c r="BA48" s="147">
        <f t="shared" ca="1" si="20"/>
        <v>8.3482861062146377E-6</v>
      </c>
      <c r="BB48" s="147">
        <f t="shared" ca="1" si="21"/>
        <v>8.5611288929669849E-6</v>
      </c>
      <c r="BC48" s="147">
        <f t="shared" ca="1" si="22"/>
        <v>2.9612802391495936E-5</v>
      </c>
      <c r="BD48" s="147">
        <f t="shared" ca="1" si="23"/>
        <v>3.7673394889445582E-5</v>
      </c>
    </row>
    <row r="49" spans="8:56" s="147" customFormat="1" ht="0.25" customHeight="1" x14ac:dyDescent="0.2">
      <c r="H49" s="147">
        <f t="shared" si="24"/>
        <v>408</v>
      </c>
      <c r="I49" s="147">
        <f>IF($H49&gt;$H48,INDEX(Spectra!49:49,1,MATCH($I$20,Spectra!$20:$20,0)),I48)</f>
        <v>1.8658327847257501E-4</v>
      </c>
      <c r="J49" s="147">
        <f>((Physics!$C$9*Physics!$C$10)/(Physics!$C$11*Physics!$C$12*$H49))^($J$17-$J$18)</f>
        <v>2.0544946570341023E+18</v>
      </c>
      <c r="K49" s="147">
        <f t="shared" si="25"/>
        <v>1</v>
      </c>
      <c r="L49" s="147">
        <f>INDEX(Photobiology!$21:$421,1+$H49-380,10)</f>
        <v>9.4116000000000002E-4</v>
      </c>
      <c r="M49" s="147">
        <f t="shared" si="26"/>
        <v>1.8658327847257501E-4</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383334348713811.38</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1.8658327847257501E-4</v>
      </c>
      <c r="Z49" s="147">
        <f t="shared" ca="1" si="28"/>
        <v>2.5756702093468143E-5</v>
      </c>
      <c r="AA49" s="147">
        <f t="shared" ca="1" si="15"/>
        <v>1.446505524686485E-6</v>
      </c>
      <c r="AB49" s="147">
        <f t="shared" ca="1" si="16"/>
        <v>1.4733250051341329E-6</v>
      </c>
      <c r="AC49" s="147">
        <f t="shared" ca="1" si="17"/>
        <v>5.093723502301298E-6</v>
      </c>
      <c r="AD49" s="147">
        <f t="shared" ca="1" si="18"/>
        <v>6.6150862383109804E-6</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1.2433988801435485E-3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2554556355817106.5</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1.2433988801435485E-3</v>
      </c>
      <c r="AZ49" s="147">
        <f t="shared" ca="1" si="33"/>
        <v>1.7164375501053599E-4</v>
      </c>
      <c r="BA49" s="147">
        <f t="shared" ca="1" si="20"/>
        <v>9.6395741582008744E-6</v>
      </c>
      <c r="BB49" s="147">
        <f t="shared" ca="1" si="21"/>
        <v>9.8183003132327082E-6</v>
      </c>
      <c r="BC49" s="147">
        <f t="shared" ca="1" si="22"/>
        <v>3.3944789427918874E-5</v>
      </c>
      <c r="BD49" s="147">
        <f t="shared" ca="1" si="23"/>
        <v>4.4083215216833339E-5</v>
      </c>
    </row>
    <row r="50" spans="8:56" s="147" customFormat="1" ht="0.25" customHeight="1" x14ac:dyDescent="0.2">
      <c r="H50" s="147">
        <f t="shared" si="24"/>
        <v>409</v>
      </c>
      <c r="I50" s="147">
        <f>IF($H50&gt;$H49,INDEX(Spectra!50:50,1,MATCH($I$20,Spectra!$20:$20,0)),I49)</f>
        <v>1.89207067043321E-4</v>
      </c>
      <c r="J50" s="147">
        <f>((Physics!$C$9*Physics!$C$10)/(Physics!$C$11*Physics!$C$12*$H50))^($J$17-$J$18)</f>
        <v>2.0595301831542835E+18</v>
      </c>
      <c r="K50" s="147">
        <f t="shared" si="25"/>
        <v>1</v>
      </c>
      <c r="L50" s="147">
        <f>INDEX(Photobiology!$21:$421,1+$H50-380,10)</f>
        <v>1.06988E-3</v>
      </c>
      <c r="M50" s="147">
        <f t="shared" si="26"/>
        <v>1.89207067043321E-4</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389677665441815.69</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1.89207067043321E-4</v>
      </c>
      <c r="Z50" s="147">
        <f t="shared" ca="1" si="28"/>
        <v>2.9797274953317411E-5</v>
      </c>
      <c r="AA50" s="147">
        <f t="shared" ca="1" si="15"/>
        <v>1.6693474635338351E-6</v>
      </c>
      <c r="AB50" s="147">
        <f t="shared" ca="1" si="16"/>
        <v>1.6864025885571202E-6</v>
      </c>
      <c r="AC50" s="147">
        <f t="shared" ca="1" si="17"/>
        <v>5.8446063009681861E-6</v>
      </c>
      <c r="AD50" s="147">
        <f t="shared" ca="1" si="18"/>
        <v>7.7012574084508857E-6</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1.2554962055471412E-3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2585732330160011.5</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1.2554962055471412E-3</v>
      </c>
      <c r="AZ50" s="147">
        <f t="shared" ca="1" si="33"/>
        <v>1.9772181993059156E-4</v>
      </c>
      <c r="BA50" s="147">
        <f t="shared" ca="1" si="20"/>
        <v>1.107706725207365E-5</v>
      </c>
      <c r="BB50" s="147">
        <f t="shared" ca="1" si="21"/>
        <v>1.119023768004167E-5</v>
      </c>
      <c r="BC50" s="147">
        <f t="shared" ca="1" si="22"/>
        <v>3.8782277789351189E-5</v>
      </c>
      <c r="BD50" s="147">
        <f t="shared" ca="1" si="23"/>
        <v>5.1102210955144174E-5</v>
      </c>
    </row>
    <row r="51" spans="8:56" s="147" customFormat="1" ht="0.25" customHeight="1" x14ac:dyDescent="0.2">
      <c r="H51" s="147">
        <f t="shared" si="24"/>
        <v>410</v>
      </c>
      <c r="I51" s="147">
        <f>IF($H51&gt;$H50,INDEX(Spectra!51:51,1,MATCH($I$20,Spectra!$20:$20,0)),I50)</f>
        <v>1.9650888598100901E-4</v>
      </c>
      <c r="J51" s="147">
        <f>((Physics!$C$9*Physics!$C$10)/(Physics!$C$11*Physics!$C$12*$H51))^($J$17-$J$18)</f>
        <v>2.0645657092744653E+18</v>
      </c>
      <c r="K51" s="147">
        <f t="shared" si="25"/>
        <v>1</v>
      </c>
      <c r="L51" s="147">
        <f>INDEX(Photobiology!$21:$421,1+$H51-380,10)</f>
        <v>1.2099999999999999E-3</v>
      </c>
      <c r="M51" s="147">
        <f t="shared" si="26"/>
        <v>1.9650888598100901E-4</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405705507564116.88</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1.9650888598100901E-4</v>
      </c>
      <c r="Z51" s="147">
        <f t="shared" ca="1" si="28"/>
        <v>3.5082731414189537E-5</v>
      </c>
      <c r="AA51" s="147">
        <f t="shared" ca="1" si="15"/>
        <v>1.9628113218215702E-6</v>
      </c>
      <c r="AB51" s="147">
        <f t="shared" ca="1" si="16"/>
        <v>1.9627995312884115E-6</v>
      </c>
      <c r="AC51" s="147">
        <f t="shared" ca="1" si="17"/>
        <v>6.8463695875783542E-6</v>
      </c>
      <c r="AD51" s="147">
        <f t="shared" ca="1" si="18"/>
        <v>9.0698676324534715E-6</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1.2675935309507341E-3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2617030137299026.5</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1.2675935309507341E-3</v>
      </c>
      <c r="AZ51" s="147">
        <f t="shared" ca="1" si="33"/>
        <v>2.2630347308063455E-4</v>
      </c>
      <c r="BA51" s="147">
        <f t="shared" ca="1" si="20"/>
        <v>1.2661243900483622E-5</v>
      </c>
      <c r="BB51" s="147">
        <f t="shared" ca="1" si="21"/>
        <v>1.2661167844871766E-5</v>
      </c>
      <c r="BC51" s="147">
        <f t="shared" ca="1" si="22"/>
        <v>4.4162958618323578E-5</v>
      </c>
      <c r="BD51" s="147">
        <f t="shared" ca="1" si="23"/>
        <v>5.8505779421031137E-5</v>
      </c>
    </row>
    <row r="52" spans="8:56" s="147" customFormat="1" ht="0.25" customHeight="1" x14ac:dyDescent="0.2">
      <c r="H52" s="147">
        <f t="shared" si="24"/>
        <v>411</v>
      </c>
      <c r="I52" s="147">
        <f>IF($H52&gt;$H51,INDEX(Spectra!52:52,1,MATCH($I$20,Spectra!$20:$20,0)),I51)</f>
        <v>2.08433862008357E-4</v>
      </c>
      <c r="J52" s="147">
        <f>((Physics!$C$9*Physics!$C$10)/(Physics!$C$11*Physics!$C$12*$H52))^($J$17-$J$18)</f>
        <v>2.0696012353946468E+18</v>
      </c>
      <c r="K52" s="147">
        <f t="shared" si="25"/>
        <v>1</v>
      </c>
      <c r="L52" s="147">
        <f>INDEX(Photobiology!$21:$421,1+$H52-380,10)</f>
        <v>1.362091E-3</v>
      </c>
      <c r="M52" s="147">
        <f t="shared" si="26"/>
        <v>2.08433862008357E-4</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431374978310573</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2.08433862008357E-4</v>
      </c>
      <c r="Z52" s="147">
        <f t="shared" ca="1" si="28"/>
        <v>4.1911255671054402E-5</v>
      </c>
      <c r="AA52" s="147">
        <f t="shared" ca="1" si="15"/>
        <v>2.3438804650563763E-6</v>
      </c>
      <c r="AB52" s="147">
        <f t="shared" ca="1" si="16"/>
        <v>2.3147414111476078E-6</v>
      </c>
      <c r="AC52" s="147">
        <f t="shared" ca="1" si="17"/>
        <v>8.1622700362472598E-6</v>
      </c>
      <c r="AD52" s="147">
        <f t="shared" ca="1" si="18"/>
        <v>1.0793163929289144E-5</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1.2702898309433341E-3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2628993403429581</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1.2702898309433341E-3</v>
      </c>
      <c r="AZ52" s="147">
        <f t="shared" ca="1" si="33"/>
        <v>2.5542606833659279E-4</v>
      </c>
      <c r="BA52" s="147">
        <f t="shared" ca="1" si="20"/>
        <v>1.428466320692398E-5</v>
      </c>
      <c r="BB52" s="147">
        <f t="shared" ca="1" si="21"/>
        <v>1.4107076688558103E-5</v>
      </c>
      <c r="BC52" s="147">
        <f t="shared" ca="1" si="22"/>
        <v>4.9744549779740962E-5</v>
      </c>
      <c r="BD52" s="147">
        <f t="shared" ca="1" si="23"/>
        <v>6.577840208387392E-5</v>
      </c>
    </row>
    <row r="53" spans="8:56" s="147" customFormat="1" ht="0.25" customHeight="1" x14ac:dyDescent="0.2">
      <c r="H53" s="147">
        <f t="shared" si="24"/>
        <v>412</v>
      </c>
      <c r="I53" s="147">
        <f>IF($H53&gt;$H52,INDEX(Spectra!53:53,1,MATCH($I$20,Spectra!$20:$20,0)),I52)</f>
        <v>2.19080836068652E-4</v>
      </c>
      <c r="J53" s="147">
        <f>((Physics!$C$9*Physics!$C$10)/(Physics!$C$11*Physics!$C$12*$H53))^($J$17-$J$18)</f>
        <v>2.0746367615148285E+18</v>
      </c>
      <c r="K53" s="147">
        <f t="shared" si="25"/>
        <v>1</v>
      </c>
      <c r="L53" s="147">
        <f>INDEX(Photobiology!$21:$421,1+$H53-380,10)</f>
        <v>1.530752E-3</v>
      </c>
      <c r="M53" s="147">
        <f t="shared" si="26"/>
        <v>2.19080836068652E-4</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454513156251429.25</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2.19080836068652E-4</v>
      </c>
      <c r="Z53" s="147">
        <f t="shared" ca="1" si="28"/>
        <v>4.931312447152895E-5</v>
      </c>
      <c r="AA53" s="147">
        <f t="shared" ca="1" si="15"/>
        <v>2.7593012222010648E-6</v>
      </c>
      <c r="AB53" s="147">
        <f t="shared" ca="1" si="16"/>
        <v>2.6860844067869215E-6</v>
      </c>
      <c r="AC53" s="147">
        <f t="shared" ca="1" si="17"/>
        <v>9.6176487034138224E-6</v>
      </c>
      <c r="AD53" s="147">
        <f t="shared" ca="1" si="18"/>
        <v>1.2658578340381141E-5</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1.2729861309359342E-3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2640983824138218</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1.2729861309359342E-3</v>
      </c>
      <c r="AZ53" s="147">
        <f t="shared" ca="1" si="33"/>
        <v>2.865377211985004E-4</v>
      </c>
      <c r="BA53" s="147">
        <f t="shared" ca="1" si="20"/>
        <v>1.6033133020524998E-5</v>
      </c>
      <c r="BB53" s="147">
        <f t="shared" ca="1" si="21"/>
        <v>1.5607701055566207E-5</v>
      </c>
      <c r="BC53" s="147">
        <f t="shared" ca="1" si="22"/>
        <v>5.5884091148087513E-5</v>
      </c>
      <c r="BD53" s="147">
        <f t="shared" ca="1" si="23"/>
        <v>7.3553647839930659E-5</v>
      </c>
    </row>
    <row r="54" spans="8:56" s="147" customFormat="1" ht="0.25" customHeight="1" x14ac:dyDescent="0.2">
      <c r="H54" s="147">
        <f t="shared" si="24"/>
        <v>413</v>
      </c>
      <c r="I54" s="147">
        <f>IF($H54&gt;$H53,INDEX(Spectra!54:54,1,MATCH($I$20,Spectra!$20:$20,0)),I53)</f>
        <v>2.16765807074338E-4</v>
      </c>
      <c r="J54" s="147">
        <f>((Physics!$C$9*Physics!$C$10)/(Physics!$C$11*Physics!$C$12*$H54))^($J$17-$J$18)</f>
        <v>2.07967228763501E+18</v>
      </c>
      <c r="K54" s="147">
        <f t="shared" si="25"/>
        <v>1</v>
      </c>
      <c r="L54" s="147">
        <f>INDEX(Photobiology!$21:$421,1+$H54-380,10)</f>
        <v>1.7203679999999999E-3</v>
      </c>
      <c r="M54" s="147">
        <f t="shared" si="26"/>
        <v>2.16765807074338E-4</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450801841879337.75</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2.16765807074338E-4</v>
      </c>
      <c r="Z54" s="147">
        <f t="shared" ca="1" si="28"/>
        <v>5.431414121538858E-5</v>
      </c>
      <c r="AA54" s="147">
        <f t="shared" ca="1" si="15"/>
        <v>3.0439338458413913E-6</v>
      </c>
      <c r="AB54" s="147">
        <f t="shared" ca="1" si="16"/>
        <v>2.917190878445026E-6</v>
      </c>
      <c r="AC54" s="147">
        <f t="shared" ca="1" si="17"/>
        <v>1.0621524546642562E-5</v>
      </c>
      <c r="AD54" s="147">
        <f t="shared" ca="1" si="18"/>
        <v>1.3937434450620125E-5</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1.2756810453684148E-3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2652998517913952.5</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1.2756810453684148E-3</v>
      </c>
      <c r="AZ54" s="147">
        <f t="shared" ca="1" si="33"/>
        <v>3.1964229681378224E-4</v>
      </c>
      <c r="BA54" s="147">
        <f t="shared" ca="1" si="20"/>
        <v>1.7913751079585966E-5</v>
      </c>
      <c r="BB54" s="147">
        <f t="shared" ca="1" si="21"/>
        <v>1.7167860372359054E-5</v>
      </c>
      <c r="BC54" s="147">
        <f t="shared" ca="1" si="22"/>
        <v>6.250837122305233E-5</v>
      </c>
      <c r="BD54" s="147">
        <f t="shared" ca="1" si="23"/>
        <v>8.2022719310262038E-5</v>
      </c>
    </row>
    <row r="55" spans="8:56" s="147" customFormat="1" ht="0.25" customHeight="1" x14ac:dyDescent="0.2">
      <c r="H55" s="147">
        <f t="shared" si="24"/>
        <v>414</v>
      </c>
      <c r="I55" s="147">
        <f>IF($H55&gt;$H54,INDEX(Spectra!55:55,1,MATCH($I$20,Spectra!$20:$20,0)),I54)</f>
        <v>2.14556740270639E-4</v>
      </c>
      <c r="J55" s="147">
        <f>((Physics!$C$9*Physics!$C$10)/(Physics!$C$11*Physics!$C$12*$H55))^($J$17-$J$18)</f>
        <v>2.0847078137551916E+18</v>
      </c>
      <c r="K55" s="147">
        <f t="shared" si="25"/>
        <v>1</v>
      </c>
      <c r="L55" s="147">
        <f>INDEX(Photobiology!$21:$421,1+$H55-380,10)</f>
        <v>1.9353230000000001E-3</v>
      </c>
      <c r="M55" s="147">
        <f t="shared" si="26"/>
        <v>2.14556740270639E-4</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447288112936044.31</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2.14556740270639E-4</v>
      </c>
      <c r="Z55" s="147">
        <f t="shared" ca="1" si="28"/>
        <v>5.9540997322284215E-5</v>
      </c>
      <c r="AA55" s="147">
        <f t="shared" ca="1" si="15"/>
        <v>3.3458836304764528E-6</v>
      </c>
      <c r="AB55" s="147">
        <f t="shared" ca="1" si="16"/>
        <v>3.154928131635584E-6</v>
      </c>
      <c r="AC55" s="147">
        <f t="shared" ca="1" si="17"/>
        <v>1.1693342344749826E-5</v>
      </c>
      <c r="AD55" s="147">
        <f t="shared" ca="1" si="18"/>
        <v>1.5336537250219305E-5</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1.278377345361015E-3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2665043240801727</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1.278377345361015E-3</v>
      </c>
      <c r="AZ55" s="147">
        <f t="shared" ca="1" si="33"/>
        <v>3.5475866197909919E-4</v>
      </c>
      <c r="BA55" s="147">
        <f t="shared" ca="1" si="20"/>
        <v>1.9935527674497811E-5</v>
      </c>
      <c r="BB55" s="147">
        <f t="shared" ca="1" si="21"/>
        <v>1.879777183712651E-5</v>
      </c>
      <c r="BC55" s="147">
        <f t="shared" ca="1" si="22"/>
        <v>6.967156532217532E-5</v>
      </c>
      <c r="BD55" s="147">
        <f t="shared" ca="1" si="23"/>
        <v>9.1378540484139898E-5</v>
      </c>
    </row>
    <row r="56" spans="8:56" s="147" customFormat="1" ht="0.25" customHeight="1" x14ac:dyDescent="0.2">
      <c r="H56" s="147">
        <f t="shared" si="24"/>
        <v>415</v>
      </c>
      <c r="I56" s="147">
        <f>IF($H56&gt;$H55,INDEX(Spectra!56:56,1,MATCH($I$20,Spectra!$20:$20,0)),I55)</f>
        <v>2.15903194703266E-4</v>
      </c>
      <c r="J56" s="147">
        <f>((Physics!$C$9*Physics!$C$10)/(Physics!$C$11*Physics!$C$12*$H56))^($J$17-$J$18)</f>
        <v>2.0897433398753733E+18</v>
      </c>
      <c r="K56" s="147">
        <f t="shared" si="25"/>
        <v>1</v>
      </c>
      <c r="L56" s="147">
        <f>INDEX(Photobiology!$21:$421,1+$H56-380,10)</f>
        <v>2.1800000000000001E-3</v>
      </c>
      <c r="M56" s="147">
        <f t="shared" si="26"/>
        <v>2.15903194703266E-4</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451182263188966.12</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2.15903194703266E-4</v>
      </c>
      <c r="Z56" s="147">
        <f t="shared" ca="1" si="28"/>
        <v>6.6053639290711906E-5</v>
      </c>
      <c r="AA56" s="147">
        <f t="shared" ca="1" si="15"/>
        <v>3.7264027793004896E-6</v>
      </c>
      <c r="AB56" s="147">
        <f t="shared" ca="1" si="16"/>
        <v>3.4572578567833983E-6</v>
      </c>
      <c r="AC56" s="147">
        <f t="shared" ca="1" si="17"/>
        <v>1.3040552960077267E-5</v>
      </c>
      <c r="AD56" s="147">
        <f t="shared" ca="1" si="18"/>
        <v>1.715925184415359E-5</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1.2810736453536149E-3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2677115118267583</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1.2810736453536149E-3</v>
      </c>
      <c r="AZ56" s="147">
        <f t="shared" ca="1" si="33"/>
        <v>3.9193295213313031E-4</v>
      </c>
      <c r="BA56" s="147">
        <f t="shared" ca="1" si="20"/>
        <v>2.2110818689345253E-5</v>
      </c>
      <c r="BB56" s="147">
        <f t="shared" ca="1" si="21"/>
        <v>2.0513832283047434E-5</v>
      </c>
      <c r="BC56" s="147">
        <f t="shared" ca="1" si="22"/>
        <v>7.7376848179358344E-5</v>
      </c>
      <c r="BD56" s="147">
        <f t="shared" ca="1" si="23"/>
        <v>1.018153776823111E-4</v>
      </c>
    </row>
    <row r="57" spans="8:56" s="147" customFormat="1" ht="0.25" customHeight="1" x14ac:dyDescent="0.2">
      <c r="H57" s="147">
        <f t="shared" si="24"/>
        <v>416</v>
      </c>
      <c r="I57" s="147">
        <f>IF($H57&gt;$H56,INDEX(Spectra!57:57,1,MATCH($I$20,Spectra!$20:$20,0)),I56)</f>
        <v>2.18971423428553E-4</v>
      </c>
      <c r="J57" s="147">
        <f>((Physics!$C$9*Physics!$C$10)/(Physics!$C$11*Physics!$C$12*$H57))^($J$17-$J$18)</f>
        <v>2.0947788659955548E+18</v>
      </c>
      <c r="K57" s="147">
        <f t="shared" si="25"/>
        <v>1</v>
      </c>
      <c r="L57" s="147">
        <f>INDEX(Photobiology!$21:$421,1+$H57-380,10)</f>
        <v>2.4548E-3</v>
      </c>
      <c r="M57" s="147">
        <f t="shared" si="26"/>
        <v>2.18971423428553E-4</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458696710055096.75</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2.18971423428553E-4</v>
      </c>
      <c r="Z57" s="147">
        <f t="shared" ca="1" si="28"/>
        <v>7.3543304329866954E-5</v>
      </c>
      <c r="AA57" s="147">
        <f t="shared" ca="1" si="15"/>
        <v>4.1706830106166202E-6</v>
      </c>
      <c r="AB57" s="147">
        <f t="shared" ca="1" si="16"/>
        <v>3.8091830876784222E-6</v>
      </c>
      <c r="AC57" s="147">
        <f t="shared" ca="1" si="17"/>
        <v>1.4627291085027341E-5</v>
      </c>
      <c r="AD57" s="147">
        <f t="shared" ca="1" si="18"/>
        <v>1.9528024821354756E-5</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1.2837699453462151E-3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2689214150311520</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1.2837699453462151E-3</v>
      </c>
      <c r="AZ57" s="147">
        <f t="shared" ca="1" si="33"/>
        <v>4.3116440630408911E-4</v>
      </c>
      <c r="BA57" s="147">
        <f t="shared" ca="1" si="20"/>
        <v>2.4451581018025755E-5</v>
      </c>
      <c r="BB57" s="147">
        <f t="shared" ca="1" si="21"/>
        <v>2.2332205215253687E-5</v>
      </c>
      <c r="BC57" s="147">
        <f t="shared" ca="1" si="22"/>
        <v>8.5755832349127171E-5</v>
      </c>
      <c r="BD57" s="147">
        <f t="shared" ca="1" si="23"/>
        <v>1.1448750236493721E-4</v>
      </c>
    </row>
    <row r="58" spans="8:56" s="147" customFormat="1" ht="0.25" customHeight="1" x14ac:dyDescent="0.2">
      <c r="H58" s="147">
        <f t="shared" si="24"/>
        <v>417</v>
      </c>
      <c r="I58" s="147">
        <f>IF($H58&gt;$H57,INDEX(Spectra!58:58,1,MATCH($I$20,Spectra!$20:$20,0)),I57)</f>
        <v>2.23483387000961E-4</v>
      </c>
      <c r="J58" s="147">
        <f>((Physics!$C$9*Physics!$C$10)/(Physics!$C$11*Physics!$C$12*$H58))^($J$17-$J$18)</f>
        <v>2.0998143921157366E+18</v>
      </c>
      <c r="K58" s="147">
        <f t="shared" si="25"/>
        <v>1</v>
      </c>
      <c r="L58" s="147">
        <f>INDEX(Photobiology!$21:$421,1+$H58-380,10)</f>
        <v>2.764E-3</v>
      </c>
      <c r="M58" s="147">
        <f t="shared" si="26"/>
        <v>2.23483387000961E-4</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469273632423388.81</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2.23483387000961E-4</v>
      </c>
      <c r="Z58" s="147">
        <f t="shared" ca="1" si="28"/>
        <v>8.2014156844999666E-5</v>
      </c>
      <c r="AA58" s="147">
        <f t="shared" ca="1" si="15"/>
        <v>4.6829826329116374E-6</v>
      </c>
      <c r="AB58" s="147">
        <f t="shared" ca="1" si="16"/>
        <v>4.2115891247105103E-6</v>
      </c>
      <c r="AC58" s="147">
        <f t="shared" ca="1" si="17"/>
        <v>1.6448377283270728E-5</v>
      </c>
      <c r="AD58" s="147">
        <f t="shared" ca="1" si="18"/>
        <v>2.2517292140668825E-5</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1.2864662453388152E-3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2701340336933538.5</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1.2864662453388152E-3</v>
      </c>
      <c r="AZ58" s="147">
        <f t="shared" ca="1" si="33"/>
        <v>4.7210866918068374E-4</v>
      </c>
      <c r="BA58" s="147">
        <f t="shared" ca="1" si="20"/>
        <v>2.6957256937952207E-5</v>
      </c>
      <c r="BB58" s="147">
        <f t="shared" ca="1" si="21"/>
        <v>2.4243713686659041E-5</v>
      </c>
      <c r="BC58" s="147">
        <f t="shared" ca="1" si="22"/>
        <v>9.4683915656936803E-5</v>
      </c>
      <c r="BD58" s="147">
        <f t="shared" ca="1" si="23"/>
        <v>1.2961919301535766E-4</v>
      </c>
    </row>
    <row r="59" spans="8:56" s="147" customFormat="1" ht="0.25" customHeight="1" x14ac:dyDescent="0.2">
      <c r="H59" s="147">
        <f t="shared" si="24"/>
        <v>418</v>
      </c>
      <c r="I59" s="147">
        <f>IF($H59&gt;$H58,INDEX(Spectra!59:59,1,MATCH($I$20,Spectra!$20:$20,0)),I58)</f>
        <v>2.3218219276049799E-4</v>
      </c>
      <c r="J59" s="147">
        <f>((Physics!$C$9*Physics!$C$10)/(Physics!$C$11*Physics!$C$12*$H59))^($J$17-$J$18)</f>
        <v>2.1048499182359183E+18</v>
      </c>
      <c r="K59" s="147">
        <f t="shared" si="25"/>
        <v>1</v>
      </c>
      <c r="L59" s="147">
        <f>INDEX(Photobiology!$21:$421,1+$H59-380,10)</f>
        <v>3.1178E-3</v>
      </c>
      <c r="M59" s="147">
        <f t="shared" si="26"/>
        <v>2.3218219276049799E-4</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488708669447770.44</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2.3218219276049799E-4</v>
      </c>
      <c r="Z59" s="147">
        <f t="shared" ca="1" si="28"/>
        <v>9.2611904319536394E-5</v>
      </c>
      <c r="AA59" s="147">
        <f t="shared" ca="1" si="15"/>
        <v>5.3346877155230305E-6</v>
      </c>
      <c r="AB59" s="147">
        <f t="shared" ca="1" si="16"/>
        <v>4.7235145295195711E-6</v>
      </c>
      <c r="AC59" s="147">
        <f t="shared" ca="1" si="17"/>
        <v>1.8760321175048237E-5</v>
      </c>
      <c r="AD59" s="147">
        <f t="shared" ca="1" si="18"/>
        <v>2.6296026423282958E-5</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1.2891611597712956E-3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2713490761737533.5</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1.2891611597712956E-3</v>
      </c>
      <c r="AZ59" s="147">
        <f t="shared" ca="1" si="33"/>
        <v>5.1421544676493532E-4</v>
      </c>
      <c r="BA59" s="147">
        <f t="shared" ca="1" si="20"/>
        <v>2.962015355525322E-5</v>
      </c>
      <c r="BB59" s="147">
        <f t="shared" ca="1" si="21"/>
        <v>2.6226694634387238E-5</v>
      </c>
      <c r="BC59" s="147">
        <f t="shared" ca="1" si="22"/>
        <v>1.0416422170952068E-4</v>
      </c>
      <c r="BD59" s="147">
        <f t="shared" ca="1" si="23"/>
        <v>1.4600523631105785E-4</v>
      </c>
    </row>
    <row r="60" spans="8:56" s="147" customFormat="1" ht="0.25" customHeight="1" x14ac:dyDescent="0.2">
      <c r="H60" s="147">
        <f t="shared" si="24"/>
        <v>419</v>
      </c>
      <c r="I60" s="147">
        <f>IF($H60&gt;$H59,INDEX(Spectra!60:60,1,MATCH($I$20,Spectra!$20:$20,0)),I59)</f>
        <v>2.4075489015662501E-4</v>
      </c>
      <c r="J60" s="147">
        <f>((Physics!$C$9*Physics!$C$10)/(Physics!$C$11*Physics!$C$12*$H60))^($J$17-$J$18)</f>
        <v>2.1098854443560998E+18</v>
      </c>
      <c r="K60" s="147">
        <f t="shared" si="25"/>
        <v>1</v>
      </c>
      <c r="L60" s="147">
        <f>INDEX(Photobiology!$21:$421,1+$H60-380,10)</f>
        <v>3.5263999999999998E-3</v>
      </c>
      <c r="M60" s="147">
        <f t="shared" si="26"/>
        <v>2.4075489015662501E-4</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507965238399014.75</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2.4075489015662501E-4</v>
      </c>
      <c r="Z60" s="147">
        <f t="shared" ca="1" si="28"/>
        <v>1.0376487614772507E-4</v>
      </c>
      <c r="AA60" s="147">
        <f t="shared" ca="1" si="15"/>
        <v>6.0433570262445547E-6</v>
      </c>
      <c r="AB60" s="147">
        <f t="shared" ca="1" si="16"/>
        <v>5.2653094477253891E-6</v>
      </c>
      <c r="AC60" s="147">
        <f t="shared" ca="1" si="17"/>
        <v>2.1306807778861313E-5</v>
      </c>
      <c r="AD60" s="147">
        <f t="shared" ca="1" si="18"/>
        <v>3.0270593849172778E-5</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1.291857459763896E-3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2725671250538690</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1.291857459763896E-3</v>
      </c>
      <c r="AZ60" s="147">
        <f t="shared" ca="1" si="33"/>
        <v>5.5678798144331962E-4</v>
      </c>
      <c r="BA60" s="147">
        <f t="shared" ca="1" si="20"/>
        <v>3.2427818397755387E-5</v>
      </c>
      <c r="BB60" s="147">
        <f t="shared" ca="1" si="21"/>
        <v>2.8252922645036405E-5</v>
      </c>
      <c r="BC60" s="147">
        <f t="shared" ca="1" si="22"/>
        <v>1.1432938518910478E-4</v>
      </c>
      <c r="BD60" s="147">
        <f t="shared" ca="1" si="23"/>
        <v>1.6242782213103418E-4</v>
      </c>
    </row>
    <row r="61" spans="8:56" s="147" customFormat="1" ht="0.25" customHeight="1" x14ac:dyDescent="0.2">
      <c r="H61" s="147">
        <f t="shared" si="24"/>
        <v>420</v>
      </c>
      <c r="I61" s="147">
        <f>IF($H61&gt;$H60,INDEX(Spectra!61:61,1,MATCH($I$20,Spectra!$20:$20,0)),I60)</f>
        <v>2.4513818535471503E-4</v>
      </c>
      <c r="J61" s="147">
        <f>((Physics!$C$9*Physics!$C$10)/(Physics!$C$11*Physics!$C$12*$H61))^($J$17-$J$18)</f>
        <v>2.1149209704762813E+18</v>
      </c>
      <c r="K61" s="147">
        <f t="shared" si="25"/>
        <v>1</v>
      </c>
      <c r="L61" s="147">
        <f>INDEX(Photobiology!$21:$421,1+$H61-380,10)</f>
        <v>4.0000000000000001E-3</v>
      </c>
      <c r="M61" s="147">
        <f t="shared" si="26"/>
        <v>2.4513818535471503E-4</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518447888871188.44</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2.4513818535471503E-4</v>
      </c>
      <c r="Z61" s="147">
        <f t="shared" ca="1" si="28"/>
        <v>1.134234772581438E-4</v>
      </c>
      <c r="AA61" s="147">
        <f t="shared" ca="1" si="15"/>
        <v>6.6962682126050026E-6</v>
      </c>
      <c r="AB61" s="147">
        <f t="shared" ca="1" si="16"/>
        <v>5.7351794431033056E-6</v>
      </c>
      <c r="AC61" s="147">
        <f t="shared" ca="1" si="17"/>
        <v>2.3680348705265472E-5</v>
      </c>
      <c r="AD61" s="147">
        <f t="shared" ca="1" si="18"/>
        <v>3.3642029143525024E-5</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1.2945537597564959E-3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2737878893917927</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1.2945537597564959E-3</v>
      </c>
      <c r="AZ61" s="147">
        <f t="shared" ca="1" si="33"/>
        <v>5.989796682092526E-4</v>
      </c>
      <c r="BA61" s="147">
        <f t="shared" ca="1" si="20"/>
        <v>3.5362418867636375E-5</v>
      </c>
      <c r="BB61" s="147">
        <f t="shared" ca="1" si="21"/>
        <v>3.0286991397135048E-5</v>
      </c>
      <c r="BC61" s="147">
        <f t="shared" ca="1" si="22"/>
        <v>1.2505389319247752E-4</v>
      </c>
      <c r="BD61" s="147">
        <f t="shared" ca="1" si="23"/>
        <v>1.7766067432770224E-4</v>
      </c>
    </row>
    <row r="62" spans="8:56" s="147" customFormat="1" ht="0.25" customHeight="1" x14ac:dyDescent="0.2">
      <c r="H62" s="147">
        <f t="shared" si="24"/>
        <v>421</v>
      </c>
      <c r="I62" s="147">
        <f>IF($H62&gt;$H61,INDEX(Spectra!62:62,1,MATCH($I$20,Spectra!$20:$20,0)),I61)</f>
        <v>2.4897230256069202E-4</v>
      </c>
      <c r="J62" s="147">
        <f>((Physics!$C$9*Physics!$C$10)/(Physics!$C$11*Physics!$C$12*$H62))^($J$17-$J$18)</f>
        <v>2.1199564965964634E+18</v>
      </c>
      <c r="K62" s="147">
        <f t="shared" si="25"/>
        <v>1</v>
      </c>
      <c r="L62" s="147">
        <f>INDEX(Photobiology!$21:$421,1+$H62-380,10)</f>
        <v>4.54624E-3</v>
      </c>
      <c r="M62" s="147">
        <f t="shared" si="26"/>
        <v>2.4897230256069202E-4</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527810450286119.38</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2.4897230256069202E-4</v>
      </c>
      <c r="Z62" s="147">
        <f t="shared" ca="1" si="28"/>
        <v>1.2283222827443534E-4</v>
      </c>
      <c r="AA62" s="147">
        <f t="shared" ca="1" si="15"/>
        <v>7.3711237840723598E-6</v>
      </c>
      <c r="AB62" s="147">
        <f t="shared" ca="1" si="16"/>
        <v>6.1984393417812449E-6</v>
      </c>
      <c r="AC62" s="147">
        <f t="shared" ca="1" si="17"/>
        <v>2.61918862293848E-5</v>
      </c>
      <c r="AD62" s="147">
        <f t="shared" ca="1" si="18"/>
        <v>3.6709970123363793E-5</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1.2852012289496868E-3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2724570694745647.5</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1.2852012289496868E-3</v>
      </c>
      <c r="AZ62" s="147">
        <f t="shared" ca="1" si="33"/>
        <v>6.3406302271093061E-4</v>
      </c>
      <c r="BA62" s="147">
        <f t="shared" ca="1" si="20"/>
        <v>3.8049924624530215E-5</v>
      </c>
      <c r="BB62" s="147">
        <f t="shared" ca="1" si="21"/>
        <v>3.1996498316054297E-5</v>
      </c>
      <c r="BC62" s="147">
        <f t="shared" ca="1" si="22"/>
        <v>1.3520316928550705E-4</v>
      </c>
      <c r="BD62" s="147">
        <f t="shared" ca="1" si="23"/>
        <v>1.8949778040371551E-4</v>
      </c>
    </row>
    <row r="63" spans="8:56" s="147" customFormat="1" ht="0.25" customHeight="1" x14ac:dyDescent="0.2">
      <c r="H63" s="147">
        <f t="shared" si="24"/>
        <v>422</v>
      </c>
      <c r="I63" s="147">
        <f>IF($H63&gt;$H62,INDEX(Spectra!63:63,1,MATCH($I$20,Spectra!$20:$20,0)),I62)</f>
        <v>2.5331998021571898E-4</v>
      </c>
      <c r="J63" s="147">
        <f>((Physics!$C$9*Physics!$C$10)/(Physics!$C$11*Physics!$C$12*$H63))^($J$17-$J$18)</f>
        <v>2.1249920227166446E+18</v>
      </c>
      <c r="K63" s="147">
        <f t="shared" si="25"/>
        <v>1</v>
      </c>
      <c r="L63" s="147">
        <f>INDEX(Photobiology!$21:$421,1+$H63-380,10)</f>
        <v>5.1593200000000002E-3</v>
      </c>
      <c r="M63" s="147">
        <f t="shared" si="26"/>
        <v>2.5331998021571898E-4</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538302937153141.06</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2.5331998021571898E-4</v>
      </c>
      <c r="Z63" s="147">
        <f t="shared" ca="1" si="28"/>
        <v>1.3248786957270232E-4</v>
      </c>
      <c r="AA63" s="147">
        <f t="shared" ca="1" si="15"/>
        <v>8.0998050394055281E-6</v>
      </c>
      <c r="AB63" s="147">
        <f t="shared" ca="1" si="16"/>
        <v>6.6815931301678251E-6</v>
      </c>
      <c r="AC63" s="147">
        <f t="shared" ca="1" si="17"/>
        <v>2.8903809742613535E-5</v>
      </c>
      <c r="AD63" s="147">
        <f t="shared" ca="1" si="18"/>
        <v>3.9774783373590899E-5</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1.2758500837029973E-3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2711171250051232.5</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1.2758500837029973E-3</v>
      </c>
      <c r="AZ63" s="147">
        <f t="shared" ca="1" si="33"/>
        <v>6.6727724887716972E-4</v>
      </c>
      <c r="BA63" s="147">
        <f t="shared" ca="1" si="20"/>
        <v>4.0794796086369856E-5</v>
      </c>
      <c r="BB63" s="147">
        <f t="shared" ca="1" si="21"/>
        <v>3.3651949392758623E-5</v>
      </c>
      <c r="BC63" s="147">
        <f t="shared" ca="1" si="22"/>
        <v>1.4557449455051196E-4</v>
      </c>
      <c r="BD63" s="147">
        <f t="shared" ca="1" si="23"/>
        <v>2.0032632504254241E-4</v>
      </c>
    </row>
    <row r="64" spans="8:56" s="147" customFormat="1" ht="0.25" customHeight="1" x14ac:dyDescent="0.2">
      <c r="H64" s="147">
        <f t="shared" si="24"/>
        <v>423</v>
      </c>
      <c r="I64" s="147">
        <f>IF($H64&gt;$H63,INDEX(Spectra!64:64,1,MATCH($I$20,Spectra!$20:$20,0)),I63)</f>
        <v>2.5833170243923698E-4</v>
      </c>
      <c r="J64" s="147">
        <f>((Physics!$C$9*Physics!$C$10)/(Physics!$C$11*Physics!$C$12*$H64))^($J$17-$J$18)</f>
        <v>2.1300275488368264E+18</v>
      </c>
      <c r="K64" s="147">
        <f t="shared" si="25"/>
        <v>1</v>
      </c>
      <c r="L64" s="147">
        <f>INDEX(Photobiology!$21:$421,1+$H64-380,10)</f>
        <v>5.8292800000000001E-3</v>
      </c>
      <c r="M64" s="147">
        <f t="shared" si="26"/>
        <v>2.5833170243923698E-4</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550253642933492.31</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2.5833170243923698E-4</v>
      </c>
      <c r="Z64" s="147">
        <f t="shared" ca="1" si="28"/>
        <v>1.4258334151260999E-4</v>
      </c>
      <c r="AA64" s="147">
        <f t="shared" ca="1" si="15"/>
        <v>8.8951355100902472E-6</v>
      </c>
      <c r="AB64" s="147">
        <f t="shared" ca="1" si="16"/>
        <v>7.1955970729127506E-6</v>
      </c>
      <c r="AC64" s="147">
        <f t="shared" ca="1" si="17"/>
        <v>3.1903965251245763E-5</v>
      </c>
      <c r="AD64" s="147">
        <f t="shared" ca="1" si="18"/>
        <v>4.3002670183142705E-5</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1.2664975528961879E-3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2697674678203306</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1.2664975528961879E-3</v>
      </c>
      <c r="AZ64" s="147">
        <f t="shared" ca="1" si="33"/>
        <v>6.9902939284796899E-4</v>
      </c>
      <c r="BA64" s="147">
        <f t="shared" ca="1" si="20"/>
        <v>4.3609310238874435E-5</v>
      </c>
      <c r="BB64" s="147">
        <f t="shared" ca="1" si="21"/>
        <v>3.527714948812571E-5</v>
      </c>
      <c r="BC64" s="147">
        <f t="shared" ca="1" si="22"/>
        <v>1.5641244778267921E-4</v>
      </c>
      <c r="BD64" s="147">
        <f t="shared" ca="1" si="23"/>
        <v>2.1082498214775814E-4</v>
      </c>
    </row>
    <row r="65" spans="8:56" s="147" customFormat="1" ht="0.25" customHeight="1" x14ac:dyDescent="0.2">
      <c r="H65" s="147">
        <f t="shared" si="24"/>
        <v>424</v>
      </c>
      <c r="I65" s="147">
        <f>IF($H65&gt;$H64,INDEX(Spectra!65:65,1,MATCH($I$20,Spectra!$20:$20,0)),I64)</f>
        <v>2.6326083648477698E-4</v>
      </c>
      <c r="J65" s="147">
        <f>((Physics!$C$9*Physics!$C$10)/(Physics!$C$11*Physics!$C$12*$H65))^($J$17-$J$18)</f>
        <v>2.1350630749570079E+18</v>
      </c>
      <c r="K65" s="147">
        <f t="shared" si="25"/>
        <v>1</v>
      </c>
      <c r="L65" s="147">
        <f>INDEX(Photobiology!$21:$421,1+$H65-380,10)</f>
        <v>6.5461599999999997E-3</v>
      </c>
      <c r="M65" s="147">
        <f t="shared" si="26"/>
        <v>2.6326083648477698E-4</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562078491060942</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2.6326083648477698E-4</v>
      </c>
      <c r="Z65" s="147">
        <f t="shared" ca="1" si="28"/>
        <v>1.5284897840222501E-4</v>
      </c>
      <c r="AA65" s="147">
        <f t="shared" ca="1" si="15"/>
        <v>9.7402034065147235E-6</v>
      </c>
      <c r="AB65" s="147">
        <f t="shared" ca="1" si="16"/>
        <v>7.7280481810942762E-6</v>
      </c>
      <c r="AC65" s="147">
        <f t="shared" ca="1" si="17"/>
        <v>3.5118995587069246E-5</v>
      </c>
      <c r="AD65" s="147">
        <f t="shared" ca="1" si="18"/>
        <v>4.6417097645649941E-5</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1.2571464076494984E-3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2684086874787294</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1.2571464076494984E-3</v>
      </c>
      <c r="AZ65" s="147">
        <f t="shared" ca="1" si="33"/>
        <v>7.298979471348911E-4</v>
      </c>
      <c r="BA65" s="147">
        <f t="shared" ca="1" si="20"/>
        <v>4.6512279934138435E-5</v>
      </c>
      <c r="BB65" s="147">
        <f t="shared" ca="1" si="21"/>
        <v>3.6903658511191786E-5</v>
      </c>
      <c r="BC65" s="147">
        <f t="shared" ca="1" si="22"/>
        <v>1.6770333078044308E-4</v>
      </c>
      <c r="BD65" s="147">
        <f t="shared" ca="1" si="23"/>
        <v>2.2165502601112895E-4</v>
      </c>
    </row>
    <row r="66" spans="8:56" s="147" customFormat="1" ht="0.25" customHeight="1" x14ac:dyDescent="0.2">
      <c r="H66" s="147">
        <f t="shared" si="24"/>
        <v>425</v>
      </c>
      <c r="I66" s="147">
        <f>IF($H66&gt;$H65,INDEX(Spectra!66:66,1,MATCH($I$20,Spectra!$20:$20,0)),I65)</f>
        <v>2.6647598757520202E-4</v>
      </c>
      <c r="J66" s="147">
        <f>((Physics!$C$9*Physics!$C$10)/(Physics!$C$11*Physics!$C$12*$H66))^($J$17-$J$18)</f>
        <v>2.1400986010771894E+18</v>
      </c>
      <c r="K66" s="147">
        <f t="shared" si="25"/>
        <v>1</v>
      </c>
      <c r="L66" s="147">
        <f>INDEX(Photobiology!$21:$421,1+$H66-380,10)</f>
        <v>7.3000000000000001E-3</v>
      </c>
      <c r="M66" s="147">
        <f t="shared" si="26"/>
        <v>2.6647598757520202E-4</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570284888230352.38</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2.6647598757520202E-4</v>
      </c>
      <c r="Z66" s="147">
        <f t="shared" ca="1" si="28"/>
        <v>1.6243576774621588E-4</v>
      </c>
      <c r="AA66" s="147">
        <f t="shared" ca="1" si="15"/>
        <v>1.0577178079624979E-5</v>
      </c>
      <c r="AB66" s="147">
        <f t="shared" ca="1" si="16"/>
        <v>8.2368793663445245E-6</v>
      </c>
      <c r="AC66" s="147">
        <f t="shared" ca="1" si="17"/>
        <v>3.8265951815799009E-5</v>
      </c>
      <c r="AD66" s="147">
        <f t="shared" ca="1" si="18"/>
        <v>4.9856591371370003E-5</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1.247793876842689E-3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2670401930263721.5</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1.247793876842689E-3</v>
      </c>
      <c r="AZ66" s="147">
        <f t="shared" ca="1" si="33"/>
        <v>7.6061771350699784E-4</v>
      </c>
      <c r="BA66" s="147">
        <f t="shared" ca="1" si="20"/>
        <v>4.9528432794741489E-5</v>
      </c>
      <c r="BB66" s="147">
        <f t="shared" ca="1" si="21"/>
        <v>3.8569807850758256E-5</v>
      </c>
      <c r="BC66" s="147">
        <f t="shared" ca="1" si="22"/>
        <v>1.7918320071461016E-4</v>
      </c>
      <c r="BD66" s="147">
        <f t="shared" ca="1" si="23"/>
        <v>2.3345724318175976E-4</v>
      </c>
    </row>
    <row r="67" spans="8:56" s="147" customFormat="1" ht="0.25" customHeight="1" x14ac:dyDescent="0.2">
      <c r="H67" s="147">
        <f t="shared" si="24"/>
        <v>426</v>
      </c>
      <c r="I67" s="147">
        <f>IF($H67&gt;$H66,INDEX(Spectra!67:67,1,MATCH($I$20,Spectra!$20:$20,0)),I66)</f>
        <v>2.6971707268917103E-4</v>
      </c>
      <c r="J67" s="147">
        <f>((Physics!$C$9*Physics!$C$10)/(Physics!$C$11*Physics!$C$12*$H67))^($J$17-$J$18)</f>
        <v>2.1451341271973714E+18</v>
      </c>
      <c r="K67" s="147">
        <f t="shared" si="25"/>
        <v>1</v>
      </c>
      <c r="L67" s="147">
        <f>INDEX(Photobiology!$21:$421,1+$H67-380,10)</f>
        <v>8.0865069999999997E-3</v>
      </c>
      <c r="M67" s="147">
        <f t="shared" si="26"/>
        <v>2.6971707268917103E-4</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578579297313314.88</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2.6971707268917103E-4</v>
      </c>
      <c r="Z67" s="147">
        <f t="shared" ca="1" si="28"/>
        <v>1.7244603787747571E-4</v>
      </c>
      <c r="AA67" s="147">
        <f t="shared" ca="1" si="15"/>
        <v>1.1473818215611874E-5</v>
      </c>
      <c r="AB67" s="147">
        <f t="shared" ca="1" si="16"/>
        <v>8.779236772617978E-6</v>
      </c>
      <c r="AC67" s="147">
        <f t="shared" ca="1" si="17"/>
        <v>4.156340090140125E-5</v>
      </c>
      <c r="AD67" s="147">
        <f t="shared" ca="1" si="18"/>
        <v>5.3730338050409757E-5</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1.2384427315959992E-3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2656625768126112.5</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1.2384427315959992E-3</v>
      </c>
      <c r="AZ67" s="147">
        <f t="shared" ca="1" si="33"/>
        <v>7.918095064304865E-4</v>
      </c>
      <c r="BA67" s="147">
        <f t="shared" ca="1" si="20"/>
        <v>5.2683601490640129E-5</v>
      </c>
      <c r="BB67" s="147">
        <f t="shared" ca="1" si="21"/>
        <v>4.0311063224903449E-5</v>
      </c>
      <c r="BC67" s="147">
        <f t="shared" ca="1" si="22"/>
        <v>1.9084402493894348E-4</v>
      </c>
      <c r="BD67" s="147">
        <f t="shared" ca="1" si="23"/>
        <v>2.4671017656123902E-4</v>
      </c>
    </row>
    <row r="68" spans="8:56" s="147" customFormat="1" ht="0.25" customHeight="1" x14ac:dyDescent="0.2">
      <c r="H68" s="147">
        <f t="shared" si="24"/>
        <v>427</v>
      </c>
      <c r="I68" s="147">
        <f>IF($H68&gt;$H67,INDEX(Spectra!68:68,1,MATCH($I$20,Spectra!$20:$20,0)),I67)</f>
        <v>2.7299232838351499E-4</v>
      </c>
      <c r="J68" s="147">
        <f>((Physics!$C$9*Physics!$C$10)/(Physics!$C$11*Physics!$C$12*$H68))^($J$17-$J$18)</f>
        <v>2.1501696533175526E+18</v>
      </c>
      <c r="K68" s="147">
        <f t="shared" si="25"/>
        <v>1</v>
      </c>
      <c r="L68" s="147">
        <f>INDEX(Photobiology!$21:$421,1+$H68-380,10)</f>
        <v>8.9087200000000002E-3</v>
      </c>
      <c r="M68" s="147">
        <f t="shared" si="26"/>
        <v>2.7299232838351499E-4</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586979820078733.88</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2.7299232838351499E-4</v>
      </c>
      <c r="Z68" s="147">
        <f t="shared" ca="1" si="28"/>
        <v>1.828095856943492E-4</v>
      </c>
      <c r="AA68" s="147">
        <f t="shared" ca="1" si="15"/>
        <v>1.2434090777815312E-5</v>
      </c>
      <c r="AB68" s="147">
        <f t="shared" ca="1" si="16"/>
        <v>9.3558292829627965E-6</v>
      </c>
      <c r="AC68" s="147">
        <f t="shared" ca="1" si="17"/>
        <v>4.5071033416118325E-5</v>
      </c>
      <c r="AD68" s="147">
        <f t="shared" ca="1" si="18"/>
        <v>5.7985754487285658E-5</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1.2290902007891901E-3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2642752450926894</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1.2290902007891901E-3</v>
      </c>
      <c r="AZ68" s="147">
        <f t="shared" ca="1" si="33"/>
        <v>8.2306148204868194E-4</v>
      </c>
      <c r="BA68" s="147">
        <f t="shared" ca="1" si="20"/>
        <v>5.5981863011425559E-5</v>
      </c>
      <c r="BB68" s="147">
        <f t="shared" ca="1" si="21"/>
        <v>4.2122641907326651E-5</v>
      </c>
      <c r="BC68" s="147">
        <f t="shared" ca="1" si="22"/>
        <v>2.0292279215029528E-4</v>
      </c>
      <c r="BD68" s="147">
        <f t="shared" ca="1" si="23"/>
        <v>2.6106859136923032E-4</v>
      </c>
    </row>
    <row r="69" spans="8:56" s="147" customFormat="1" ht="0.25" customHeight="1" x14ac:dyDescent="0.2">
      <c r="H69" s="147">
        <f t="shared" si="24"/>
        <v>428</v>
      </c>
      <c r="I69" s="147">
        <f>IF($H69&gt;$H68,INDEX(Spectra!69:69,1,MATCH($I$20,Spectra!$20:$20,0)),I68)</f>
        <v>2.7630798772827297E-4</v>
      </c>
      <c r="J69" s="147">
        <f>((Physics!$C$9*Physics!$C$10)/(Physics!$C$11*Physics!$C$12*$H69))^($J$17-$J$18)</f>
        <v>2.1552051794377347E+18</v>
      </c>
      <c r="K69" s="147">
        <f t="shared" si="25"/>
        <v>1</v>
      </c>
      <c r="L69" s="147">
        <f>INDEX(Photobiology!$21:$421,1+$H69-380,10)</f>
        <v>9.7676800000000008E-3</v>
      </c>
      <c r="M69" s="147">
        <f t="shared" si="26"/>
        <v>2.7630798772827297E-4</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595500406271992</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2.7630798772827297E-4</v>
      </c>
      <c r="Z69" s="147">
        <f t="shared" ca="1" si="28"/>
        <v>1.9336834274388955E-4</v>
      </c>
      <c r="AA69" s="147">
        <f t="shared" ca="1" si="15"/>
        <v>1.3460647560969319E-5</v>
      </c>
      <c r="AB69" s="147">
        <f t="shared" ca="1" si="16"/>
        <v>9.9642186534569786E-6</v>
      </c>
      <c r="AC69" s="147">
        <f t="shared" ca="1" si="17"/>
        <v>4.8740729035267354E-5</v>
      </c>
      <c r="AD69" s="147">
        <f t="shared" ca="1" si="18"/>
        <v>6.2507774523828553E-5</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1.2197390555425006E-3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2628787930067688</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1.2197390555425006E-3</v>
      </c>
      <c r="AZ69" s="147">
        <f t="shared" ca="1" si="33"/>
        <v>8.5360876350125262E-4</v>
      </c>
      <c r="BA69" s="147">
        <f t="shared" ca="1" si="20"/>
        <v>5.9420929803714007E-5</v>
      </c>
      <c r="BB69" s="147">
        <f t="shared" ca="1" si="21"/>
        <v>4.3986229820973648E-5</v>
      </c>
      <c r="BC69" s="147">
        <f t="shared" ca="1" si="22"/>
        <v>2.1516196939769711E-4</v>
      </c>
      <c r="BD69" s="147">
        <f t="shared" ca="1" si="23"/>
        <v>2.7593546784010221E-4</v>
      </c>
    </row>
    <row r="70" spans="8:56" s="147" customFormat="1" ht="0.25" customHeight="1" x14ac:dyDescent="0.2">
      <c r="H70" s="147">
        <f t="shared" si="24"/>
        <v>429</v>
      </c>
      <c r="I70" s="147">
        <f>IF($H70&gt;$H69,INDEX(Spectra!70:70,1,MATCH($I$20,Spectra!$20:$20,0)),I69)</f>
        <v>2.8074604489882301E-4</v>
      </c>
      <c r="J70" s="147">
        <f>((Physics!$C$9*Physics!$C$10)/(Physics!$C$11*Physics!$C$12*$H70))^($J$17-$J$18)</f>
        <v>2.1602407055579162E+18</v>
      </c>
      <c r="K70" s="147">
        <f t="shared" si="25"/>
        <v>1</v>
      </c>
      <c r="L70" s="147">
        <f>INDEX(Photobiology!$21:$421,1+$H70-380,10)</f>
        <v>1.0664430000000001E-2</v>
      </c>
      <c r="M70" s="147">
        <f t="shared" si="26"/>
        <v>2.8074604489882301E-4</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606479034114827.88</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2.8074604489882301E-4</v>
      </c>
      <c r="Z70" s="147">
        <f t="shared" ca="1" si="28"/>
        <v>2.0471355878118905E-4</v>
      </c>
      <c r="AA70" s="147">
        <f t="shared" ca="1" si="15"/>
        <v>1.4611905175035572E-5</v>
      </c>
      <c r="AB70" s="147">
        <f t="shared" ca="1" si="16"/>
        <v>1.0641734981098866E-5</v>
      </c>
      <c r="AC70" s="147">
        <f t="shared" ca="1" si="17"/>
        <v>5.2752181836488845E-5</v>
      </c>
      <c r="AD70" s="147">
        <f t="shared" ca="1" si="18"/>
        <v>6.7434919238652393E-5</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1.2103865247356915E-3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2614726240192824.5</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1.2103865247356915E-3</v>
      </c>
      <c r="AZ70" s="147">
        <f t="shared" ca="1" si="33"/>
        <v>8.8258601494719722E-4</v>
      </c>
      <c r="BA70" s="147">
        <f t="shared" ca="1" si="20"/>
        <v>6.2996624336961109E-5</v>
      </c>
      <c r="BB70" s="147">
        <f t="shared" ca="1" si="21"/>
        <v>4.5879943297411332E-5</v>
      </c>
      <c r="BC70" s="147">
        <f t="shared" ca="1" si="22"/>
        <v>2.2743162799783643E-4</v>
      </c>
      <c r="BD70" s="147">
        <f t="shared" ca="1" si="23"/>
        <v>2.9073363285498835E-4</v>
      </c>
    </row>
    <row r="71" spans="8:56" s="147" customFormat="1" ht="0.25" customHeight="1" x14ac:dyDescent="0.2">
      <c r="H71" s="147">
        <f t="shared" si="24"/>
        <v>430</v>
      </c>
      <c r="I71" s="147">
        <f>IF($H71&gt;$H70,INDEX(Spectra!71:71,1,MATCH($I$20,Spectra!$20:$20,0)),I70)</f>
        <v>2.8929236305211899E-4</v>
      </c>
      <c r="J71" s="147">
        <f>((Physics!$C$9*Physics!$C$10)/(Physics!$C$11*Physics!$C$12*$H71))^($J$17-$J$18)</f>
        <v>2.1652762316780974E+18</v>
      </c>
      <c r="K71" s="147">
        <f t="shared" si="25"/>
        <v>1</v>
      </c>
      <c r="L71" s="147">
        <f>INDEX(Photobiology!$21:$421,1+$H71-380,10)</f>
        <v>1.1599999999999999E-2</v>
      </c>
      <c r="M71" s="147">
        <f t="shared" si="26"/>
        <v>2.8929236305211899E-4</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626397877722744.25</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2.8929236305211899E-4</v>
      </c>
      <c r="Z71" s="147">
        <f t="shared" ca="1" si="28"/>
        <v>2.189610502087031E-4</v>
      </c>
      <c r="AA71" s="147">
        <f t="shared" ca="1" si="15"/>
        <v>1.6066834976133806E-5</v>
      </c>
      <c r="AB71" s="147">
        <f t="shared" ca="1" si="16"/>
        <v>1.1508339494576344E-5</v>
      </c>
      <c r="AC71" s="147">
        <f t="shared" ca="1" si="17"/>
        <v>5.7800614137813374E-5</v>
      </c>
      <c r="AD71" s="147">
        <f t="shared" ca="1" si="18"/>
        <v>7.3441205746226185E-5</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1.2010353794890017E-3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2600573360612019</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1.2010353794890017E-3</v>
      </c>
      <c r="AZ71" s="147">
        <f t="shared" ca="1" si="33"/>
        <v>9.090456632045331E-4</v>
      </c>
      <c r="BA71" s="147">
        <f t="shared" ca="1" si="20"/>
        <v>6.6703583320211972E-5</v>
      </c>
      <c r="BB71" s="147">
        <f t="shared" ca="1" si="21"/>
        <v>4.777838843145197E-5</v>
      </c>
      <c r="BC71" s="147">
        <f t="shared" ca="1" si="22"/>
        <v>2.3996686882190254E-4</v>
      </c>
      <c r="BD71" s="147">
        <f t="shared" ca="1" si="23"/>
        <v>3.0490084661397542E-4</v>
      </c>
    </row>
    <row r="72" spans="8:56" s="147" customFormat="1" ht="0.25" customHeight="1" x14ac:dyDescent="0.2">
      <c r="H72" s="147">
        <f t="shared" si="24"/>
        <v>431</v>
      </c>
      <c r="I72" s="147">
        <f>IF($H72&gt;$H71,INDEX(Spectra!72:72,1,MATCH($I$20,Spectra!$20:$20,0)),I71)</f>
        <v>2.9794386426227498E-4</v>
      </c>
      <c r="J72" s="147">
        <f>((Physics!$C$9*Physics!$C$10)/(Physics!$C$11*Physics!$C$12*$H72))^($J$17-$J$18)</f>
        <v>2.1703117577982794E+18</v>
      </c>
      <c r="K72" s="147">
        <f t="shared" si="25"/>
        <v>1</v>
      </c>
      <c r="L72" s="147">
        <f>INDEX(Photobiology!$21:$421,1+$H72-380,10)</f>
        <v>1.257317E-2</v>
      </c>
      <c r="M72" s="147">
        <f t="shared" si="26"/>
        <v>2.9794386426227498E-4</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646631071772270</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2.9794386426227498E-4</v>
      </c>
      <c r="Z72" s="147">
        <f t="shared" ca="1" si="28"/>
        <v>2.330791014614636E-4</v>
      </c>
      <c r="AA72" s="147">
        <f t="shared" ca="1" si="15"/>
        <v>1.7634582260409827E-5</v>
      </c>
      <c r="AB72" s="147">
        <f t="shared" ca="1" si="16"/>
        <v>1.241546979574113E-5</v>
      </c>
      <c r="AC72" s="147">
        <f t="shared" ca="1" si="17"/>
        <v>6.3134304837176073E-5</v>
      </c>
      <c r="AD72" s="147">
        <f t="shared" ca="1" si="18"/>
        <v>7.9557268579176935E-5</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1.2262290191423664E-3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2661299257998129.5</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1.2262290191423664E-3</v>
      </c>
      <c r="AZ72" s="147">
        <f t="shared" ca="1" si="33"/>
        <v>9.5926915184292008E-4</v>
      </c>
      <c r="BA72" s="147">
        <f t="shared" ca="1" si="20"/>
        <v>7.2577552693390722E-5</v>
      </c>
      <c r="BB72" s="147">
        <f t="shared" ca="1" si="21"/>
        <v>5.1097576342171981E-5</v>
      </c>
      <c r="BC72" s="147">
        <f t="shared" ca="1" si="22"/>
        <v>2.5983792915626746E-4</v>
      </c>
      <c r="BD72" s="147">
        <f t="shared" ca="1" si="23"/>
        <v>3.2742889892041385E-4</v>
      </c>
    </row>
    <row r="73" spans="8:56" s="147" customFormat="1" ht="0.25" customHeight="1" x14ac:dyDescent="0.2">
      <c r="H73" s="147">
        <f t="shared" si="24"/>
        <v>432</v>
      </c>
      <c r="I73" s="147">
        <f>IF($H73&gt;$H72,INDEX(Spectra!73:73,1,MATCH($I$20,Spectra!$20:$20,0)),I72)</f>
        <v>3.0208996888452498E-4</v>
      </c>
      <c r="J73" s="147">
        <f>((Physics!$C$9*Physics!$C$10)/(Physics!$C$11*Physics!$C$12*$H73))^($J$17-$J$18)</f>
        <v>2.1753472839184609E+18</v>
      </c>
      <c r="K73" s="147">
        <f t="shared" si="25"/>
        <v>1</v>
      </c>
      <c r="L73" s="147">
        <f>INDEX(Photobiology!$21:$421,1+$H73-380,10)</f>
        <v>1.358272E-2</v>
      </c>
      <c r="M73" s="147">
        <f t="shared" si="26"/>
        <v>3.0208996888452498E-4</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657150593311963.75</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3.0208996888452498E-4</v>
      </c>
      <c r="Z73" s="147">
        <f t="shared" ca="1" si="28"/>
        <v>2.4338361687131969E-4</v>
      </c>
      <c r="AA73" s="147">
        <f t="shared" ca="1" si="15"/>
        <v>1.9026200211288263E-5</v>
      </c>
      <c r="AB73" s="147">
        <f t="shared" ca="1" si="16"/>
        <v>1.316290579621163E-5</v>
      </c>
      <c r="AC73" s="147">
        <f t="shared" ca="1" si="17"/>
        <v>6.7758780020798953E-5</v>
      </c>
      <c r="AD73" s="147">
        <f t="shared" ca="1" si="18"/>
        <v>8.4577941128413767E-5</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1.2514212732356114E-3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2722275867770869.5</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1.2514212732356114E-3</v>
      </c>
      <c r="AZ73" s="147">
        <f t="shared" ca="1" si="33"/>
        <v>1.0082275715226421E-3</v>
      </c>
      <c r="BA73" s="147">
        <f t="shared" ca="1" si="20"/>
        <v>7.8816889488797951E-5</v>
      </c>
      <c r="BB73" s="147">
        <f t="shared" ca="1" si="21"/>
        <v>5.452792885444065E-5</v>
      </c>
      <c r="BC73" s="147">
        <f t="shared" ca="1" si="22"/>
        <v>2.8069379158674764E-4</v>
      </c>
      <c r="BD73" s="147">
        <f t="shared" ca="1" si="23"/>
        <v>3.5036792239541355E-4</v>
      </c>
    </row>
    <row r="74" spans="8:56" s="147" customFormat="1" ht="0.25" customHeight="1" x14ac:dyDescent="0.2">
      <c r="H74" s="147">
        <f t="shared" si="24"/>
        <v>433</v>
      </c>
      <c r="I74" s="147">
        <f>IF($H74&gt;$H73,INDEX(Spectra!74:74,1,MATCH($I$20,Spectra!$20:$20,0)),I73)</f>
        <v>3.0523677881419701E-4</v>
      </c>
      <c r="J74" s="147">
        <f>((Physics!$C$9*Physics!$C$10)/(Physics!$C$11*Physics!$C$12*$H74))^($J$17-$J$18)</f>
        <v>2.1803828100386427E+18</v>
      </c>
      <c r="K74" s="147">
        <f t="shared" si="25"/>
        <v>1</v>
      </c>
      <c r="L74" s="147">
        <f>INDEX(Photobiology!$21:$421,1+$H74-380,10)</f>
        <v>1.4629680000000001E-2</v>
      </c>
      <c r="M74" s="147">
        <f t="shared" si="26"/>
        <v>3.0523677881419701E-4</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665533025518042.5</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3.0523677881419701E-4</v>
      </c>
      <c r="Z74" s="147">
        <f t="shared" ca="1" si="28"/>
        <v>2.5261365290985064E-4</v>
      </c>
      <c r="AA74" s="147">
        <f t="shared" ca="1" si="15"/>
        <v>2.0421286736684103E-5</v>
      </c>
      <c r="AB74" s="147">
        <f t="shared" ca="1" si="16"/>
        <v>1.3886197825950027E-5</v>
      </c>
      <c r="AC74" s="147">
        <f t="shared" ca="1" si="17"/>
        <v>7.2310592901083268E-5</v>
      </c>
      <c r="AD74" s="147">
        <f t="shared" ca="1" si="18"/>
        <v>8.944475424303941E-5</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1.2766149128889764E-3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2783509211102103.5</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1.2766149128889764E-3</v>
      </c>
      <c r="AZ74" s="147">
        <f t="shared" ca="1" si="33"/>
        <v>1.0565252252920038E-3</v>
      </c>
      <c r="BA74" s="147">
        <f t="shared" ca="1" si="20"/>
        <v>8.5409495178502459E-5</v>
      </c>
      <c r="BB74" s="147">
        <f t="shared" ca="1" si="21"/>
        <v>5.8077297555040774E-5</v>
      </c>
      <c r="BC74" s="147">
        <f t="shared" ca="1" si="22"/>
        <v>3.0243007286339849E-4</v>
      </c>
      <c r="BD74" s="147">
        <f t="shared" ca="1" si="23"/>
        <v>3.7409157438350832E-4</v>
      </c>
    </row>
    <row r="75" spans="8:56" s="147" customFormat="1" ht="0.25" customHeight="1" x14ac:dyDescent="0.2">
      <c r="H75" s="147">
        <f t="shared" si="24"/>
        <v>434</v>
      </c>
      <c r="I75" s="147">
        <f>IF($H75&gt;$H74,INDEX(Spectra!75:75,1,MATCH($I$20,Spectra!$20:$20,0)),I74)</f>
        <v>3.1004648278565099E-4</v>
      </c>
      <c r="J75" s="147">
        <f>((Physics!$C$9*Physics!$C$10)/(Physics!$C$11*Physics!$C$12*$H75))^($J$17-$J$18)</f>
        <v>2.1854183361588242E+18</v>
      </c>
      <c r="K75" s="147">
        <f t="shared" si="25"/>
        <v>1</v>
      </c>
      <c r="L75" s="147">
        <f>INDEX(Photobiology!$21:$421,1+$H75-380,10)</f>
        <v>1.5715090000000001E-2</v>
      </c>
      <c r="M75" s="147">
        <f t="shared" si="26"/>
        <v>3.1004648278565099E-4</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677581268541312.88</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3.1004648278565099E-4</v>
      </c>
      <c r="Z75" s="147">
        <f t="shared" ca="1" si="28"/>
        <v>2.6316125365880483E-4</v>
      </c>
      <c r="AA75" s="147">
        <f t="shared" ca="1" si="15"/>
        <v>2.1991131954262048E-5</v>
      </c>
      <c r="AB75" s="147">
        <f t="shared" ca="1" si="16"/>
        <v>1.4708140073627106E-5</v>
      </c>
      <c r="AC75" s="147">
        <f t="shared" ca="1" si="17"/>
        <v>7.738760210329849E-5</v>
      </c>
      <c r="AD75" s="147">
        <f t="shared" ca="1" si="18"/>
        <v>9.5029246973802033E-5</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1.3018085525423409E-3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2844996280894410</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1.3018085525423409E-3</v>
      </c>
      <c r="AZ75" s="147">
        <f t="shared" ca="1" si="33"/>
        <v>1.104949063226888E-3</v>
      </c>
      <c r="BA75" s="147">
        <f t="shared" ca="1" si="20"/>
        <v>9.2335327918999439E-5</v>
      </c>
      <c r="BB75" s="147">
        <f t="shared" ca="1" si="21"/>
        <v>6.1755845019779838E-5</v>
      </c>
      <c r="BC75" s="147">
        <f t="shared" ca="1" si="22"/>
        <v>3.2493141471456828E-4</v>
      </c>
      <c r="BD75" s="147">
        <f t="shared" ca="1" si="23"/>
        <v>3.9900432135422747E-4</v>
      </c>
    </row>
    <row r="76" spans="8:56" s="147" customFormat="1" ht="0.25" customHeight="1" x14ac:dyDescent="0.2">
      <c r="H76" s="147">
        <f t="shared" si="24"/>
        <v>435</v>
      </c>
      <c r="I76" s="147">
        <f>IF($H76&gt;$H75,INDEX(Spectra!76:76,1,MATCH($I$20,Spectra!$20:$20,0)),I75)</f>
        <v>3.1706881531511202E-4</v>
      </c>
      <c r="J76" s="147">
        <f>((Physics!$C$9*Physics!$C$10)/(Physics!$C$11*Physics!$C$12*$H76))^($J$17-$J$18)</f>
        <v>2.1904538622790054E+18</v>
      </c>
      <c r="K76" s="147">
        <f t="shared" si="25"/>
        <v>1</v>
      </c>
      <c r="L76" s="147">
        <f>INDEX(Photobiology!$21:$421,1+$H76-380,10)</f>
        <v>1.6840000000000001E-2</v>
      </c>
      <c r="M76" s="147">
        <f t="shared" si="26"/>
        <v>3.1706881531511202E-4</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694524611115215.75</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3.1706881531511202E-4</v>
      </c>
      <c r="Z76" s="147">
        <f t="shared" ca="1" si="28"/>
        <v>2.7584479622310239E-4</v>
      </c>
      <c r="AA76" s="147">
        <f t="shared" ca="1" si="15"/>
        <v>2.3789641506211323E-5</v>
      </c>
      <c r="AB76" s="147">
        <f t="shared" ca="1" si="16"/>
        <v>1.5668653060189954E-5</v>
      </c>
      <c r="AC76" s="147">
        <f t="shared" ca="1" si="17"/>
        <v>8.3230564020216912E-5</v>
      </c>
      <c r="AD76" s="147">
        <f t="shared" ca="1" si="18"/>
        <v>1.0167731062643481E-4</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1.3270008066355861E-3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2906734042142275</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1.3270008066355861E-3</v>
      </c>
      <c r="AZ76" s="147">
        <f t="shared" ca="1" si="33"/>
        <v>1.1544694697600538E-3</v>
      </c>
      <c r="BA76" s="147">
        <f t="shared" ca="1" si="20"/>
        <v>9.9564737821787361E-5</v>
      </c>
      <c r="BB76" s="147">
        <f t="shared" ca="1" si="21"/>
        <v>6.5576664261672086E-5</v>
      </c>
      <c r="BC76" s="147">
        <f t="shared" ca="1" si="22"/>
        <v>3.4833771174184135E-4</v>
      </c>
      <c r="BD76" s="147">
        <f t="shared" ca="1" si="23"/>
        <v>4.2554129167109308E-4</v>
      </c>
    </row>
    <row r="77" spans="8:56" s="147" customFormat="1" ht="0.25" customHeight="1" x14ac:dyDescent="0.2">
      <c r="H77" s="147">
        <f t="shared" si="24"/>
        <v>436</v>
      </c>
      <c r="I77" s="147">
        <f>IF($H77&gt;$H76,INDEX(Spectra!77:77,1,MATCH($I$20,Spectra!$20:$20,0)),I76)</f>
        <v>3.23842938091348E-4</v>
      </c>
      <c r="J77" s="147">
        <f>((Physics!$C$9*Physics!$C$10)/(Physics!$C$11*Physics!$C$12*$H77))^($J$17-$J$18)</f>
        <v>2.1954893883991872E+18</v>
      </c>
      <c r="K77" s="147">
        <f t="shared" si="25"/>
        <v>1</v>
      </c>
      <c r="L77" s="147">
        <f>INDEX(Photobiology!$21:$421,1+$H77-380,10)</f>
        <v>1.800736E-2</v>
      </c>
      <c r="M77" s="147">
        <f t="shared" si="26"/>
        <v>3.23842938091348E-4</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710993734087569.5</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3.23842938091348E-4</v>
      </c>
      <c r="Z77" s="147">
        <f t="shared" ca="1" si="28"/>
        <v>2.887905023152786E-4</v>
      </c>
      <c r="AA77" s="147">
        <f t="shared" ca="1" si="15"/>
        <v>2.564087992496485E-5</v>
      </c>
      <c r="AB77" s="147">
        <f t="shared" ca="1" si="16"/>
        <v>1.665663483067182E-5</v>
      </c>
      <c r="AC77" s="147">
        <f t="shared" ca="1" si="17"/>
        <v>8.9218729444166377E-5</v>
      </c>
      <c r="AD77" s="147">
        <f t="shared" ca="1" si="18"/>
        <v>1.0881640868570238E-4</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1.3521944462889506E-3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2968728557879705.5</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1.3521944462889506E-3</v>
      </c>
      <c r="AZ77" s="147">
        <f t="shared" ca="1" si="33"/>
        <v>1.2058342716170809E-3</v>
      </c>
      <c r="BA77" s="147">
        <f t="shared" ca="1" si="20"/>
        <v>1.070625644543756E-4</v>
      </c>
      <c r="BB77" s="147">
        <f t="shared" ca="1" si="21"/>
        <v>6.9549174808759774E-5</v>
      </c>
      <c r="BC77" s="147">
        <f t="shared" ca="1" si="22"/>
        <v>3.7252956995260591E-4</v>
      </c>
      <c r="BD77" s="147">
        <f t="shared" ca="1" si="23"/>
        <v>4.5435896906422798E-4</v>
      </c>
    </row>
    <row r="78" spans="8:56" s="147" customFormat="1" ht="0.25" customHeight="1" x14ac:dyDescent="0.2">
      <c r="H78" s="147">
        <f t="shared" si="24"/>
        <v>437</v>
      </c>
      <c r="I78" s="147">
        <f>IF($H78&gt;$H77,INDEX(Spectra!78:78,1,MATCH($I$20,Spectra!$20:$20,0)),I77)</f>
        <v>3.2508843905035398E-4</v>
      </c>
      <c r="J78" s="147">
        <f>((Physics!$C$9*Physics!$C$10)/(Physics!$C$11*Physics!$C$12*$H78))^($J$17-$J$18)</f>
        <v>2.200524914519369E+18</v>
      </c>
      <c r="K78" s="147">
        <f t="shared" si="25"/>
        <v>1</v>
      </c>
      <c r="L78" s="147">
        <f>INDEX(Photobiology!$21:$421,1+$H78-380,10)</f>
        <v>1.9214479999999999E-2</v>
      </c>
      <c r="M78" s="147">
        <f t="shared" si="26"/>
        <v>3.2508843905035398E-4</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715365209552515.25</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3.2508843905035398E-4</v>
      </c>
      <c r="Z78" s="147">
        <f t="shared" ca="1" si="28"/>
        <v>2.9695008411991154E-4</v>
      </c>
      <c r="AA78" s="147">
        <f t="shared" ca="1" si="15"/>
        <v>2.7094918567622517E-5</v>
      </c>
      <c r="AB78" s="147">
        <f t="shared" ca="1" si="16"/>
        <v>1.7383616645559104E-5</v>
      </c>
      <c r="AC78" s="147">
        <f t="shared" ca="1" si="17"/>
        <v>9.3820523509932161E-5</v>
      </c>
      <c r="AD78" s="147">
        <f t="shared" ca="1" si="18"/>
        <v>1.1454848747222177E-4</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1.3773880859423153E-3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3030976800078210.5</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1.3773880859423153E-3</v>
      </c>
      <c r="AZ78" s="147">
        <f t="shared" ca="1" si="33"/>
        <v>1.2581668827754923E-3</v>
      </c>
      <c r="BA78" s="147">
        <f t="shared" ca="1" si="20"/>
        <v>1.1480020062737399E-4</v>
      </c>
      <c r="BB78" s="147">
        <f t="shared" ca="1" si="21"/>
        <v>7.3653761813636406E-5</v>
      </c>
      <c r="BC78" s="147">
        <f t="shared" ca="1" si="22"/>
        <v>3.9751420160295223E-4</v>
      </c>
      <c r="BD78" s="147">
        <f t="shared" ca="1" si="23"/>
        <v>4.8533784335072017E-4</v>
      </c>
    </row>
    <row r="79" spans="8:56" s="147" customFormat="1" ht="0.25" customHeight="1" x14ac:dyDescent="0.2">
      <c r="H79" s="147">
        <f t="shared" si="24"/>
        <v>438</v>
      </c>
      <c r="I79" s="147">
        <f>IF($H79&gt;$H78,INDEX(Spectra!79:79,1,MATCH($I$20,Spectra!$20:$20,0)),I78)</f>
        <v>3.2644535613625701E-4</v>
      </c>
      <c r="J79" s="147">
        <f>((Physics!$C$9*Physics!$C$10)/(Physics!$C$11*Physics!$C$12*$H79))^($J$17-$J$18)</f>
        <v>2.2055604406395507E+18</v>
      </c>
      <c r="K79" s="147">
        <f t="shared" si="25"/>
        <v>1</v>
      </c>
      <c r="L79" s="147">
        <f>INDEX(Photobiology!$21:$421,1+$H79-380,10)</f>
        <v>2.045392E-2</v>
      </c>
      <c r="M79" s="147">
        <f t="shared" si="26"/>
        <v>3.2644535613625701E-4</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719994963524618.12</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3.2644535613625701E-4</v>
      </c>
      <c r="Z79" s="147">
        <f t="shared" ca="1" si="28"/>
        <v>3.0489245438807287E-4</v>
      </c>
      <c r="AA79" s="147">
        <f t="shared" ca="1" si="15"/>
        <v>2.8569191787620667E-5</v>
      </c>
      <c r="AB79" s="147">
        <f t="shared" ca="1" si="16"/>
        <v>1.8121047008194854E-5</v>
      </c>
      <c r="AC79" s="147">
        <f t="shared" ca="1" si="17"/>
        <v>9.8488563946308742E-5</v>
      </c>
      <c r="AD79" s="147">
        <f t="shared" ca="1" si="18"/>
        <v>1.2050012141986428E-4</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1.4025747977950823E-3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3093463489054850.5</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1.4025747977950823E-3</v>
      </c>
      <c r="AZ79" s="147">
        <f t="shared" ca="1" si="33"/>
        <v>1.3099726019202575E-3</v>
      </c>
      <c r="BA79" s="147">
        <f t="shared" ca="1" si="20"/>
        <v>1.2274773600383441E-4</v>
      </c>
      <c r="BB79" s="147">
        <f t="shared" ca="1" si="21"/>
        <v>7.7857207540564578E-5</v>
      </c>
      <c r="BC79" s="147">
        <f t="shared" ca="1" si="22"/>
        <v>4.2315681649477636E-4</v>
      </c>
      <c r="BD79" s="147">
        <f t="shared" ca="1" si="23"/>
        <v>5.1772962996050323E-4</v>
      </c>
    </row>
    <row r="80" spans="8:56" s="147" customFormat="1" ht="0.25" customHeight="1" x14ac:dyDescent="0.2">
      <c r="H80" s="147">
        <f t="shared" si="24"/>
        <v>439</v>
      </c>
      <c r="I80" s="147">
        <f>IF($H80&gt;$H79,INDEX(Spectra!80:80,1,MATCH($I$20,Spectra!$20:$20,0)),I79)</f>
        <v>3.3165241832251502E-4</v>
      </c>
      <c r="J80" s="147">
        <f>((Physics!$C$9*Physics!$C$10)/(Physics!$C$11*Physics!$C$12*$H80))^($J$17-$J$18)</f>
        <v>2.2105959667597325E+18</v>
      </c>
      <c r="K80" s="147">
        <f t="shared" si="25"/>
        <v>1</v>
      </c>
      <c r="L80" s="147">
        <f>INDEX(Photobiology!$21:$421,1+$H80-380,10)</f>
        <v>2.171824E-2</v>
      </c>
      <c r="M80" s="147">
        <f t="shared" si="26"/>
        <v>3.3165241832251502E-4</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733149498309863.25</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3.3165241832251502E-4</v>
      </c>
      <c r="Z80" s="147">
        <f t="shared" ca="1" si="28"/>
        <v>3.1580540247022859E-4</v>
      </c>
      <c r="AA80" s="147">
        <f t="shared" ca="1" si="15"/>
        <v>3.040008979448753E-5</v>
      </c>
      <c r="AB80" s="147">
        <f t="shared" ca="1" si="16"/>
        <v>1.9075519483688768E-5</v>
      </c>
      <c r="AC80" s="147">
        <f t="shared" ca="1" si="17"/>
        <v>1.0443734652975998E-4</v>
      </c>
      <c r="AD80" s="147">
        <f t="shared" ca="1" si="18"/>
        <v>1.2792895062438037E-4</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1.4277781363692837E-3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3156240589685666</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1.4277781363692837E-3</v>
      </c>
      <c r="AZ80" s="147">
        <f t="shared" ca="1" si="33"/>
        <v>1.3595560414572867E-3</v>
      </c>
      <c r="BA80" s="147">
        <f t="shared" ca="1" si="20"/>
        <v>1.3087371342494945E-4</v>
      </c>
      <c r="BB80" s="147">
        <f t="shared" ca="1" si="21"/>
        <v>8.2120943958297548E-5</v>
      </c>
      <c r="BC80" s="147">
        <f t="shared" ca="1" si="22"/>
        <v>4.4960733514268745E-4</v>
      </c>
      <c r="BD80" s="147">
        <f t="shared" ca="1" si="23"/>
        <v>5.5073971609799661E-4</v>
      </c>
    </row>
    <row r="81" spans="8:56" s="147" customFormat="1" ht="0.25" customHeight="1" x14ac:dyDescent="0.2">
      <c r="H81" s="147">
        <f t="shared" si="24"/>
        <v>440</v>
      </c>
      <c r="I81" s="147">
        <f>IF($H81&gt;$H80,INDEX(Spectra!81:81,1,MATCH($I$20,Spectra!$20:$20,0)),I80)</f>
        <v>3.3890236921311698E-4</v>
      </c>
      <c r="J81" s="147">
        <f>((Physics!$C$9*Physics!$C$10)/(Physics!$C$11*Physics!$C$12*$H81))^($J$17-$J$18)</f>
        <v>2.215631492879914E+18</v>
      </c>
      <c r="K81" s="147">
        <f t="shared" si="25"/>
        <v>1</v>
      </c>
      <c r="L81" s="147">
        <f>INDEX(Photobiology!$21:$421,1+$H81-380,10)</f>
        <v>2.3E-2</v>
      </c>
      <c r="M81" s="147">
        <f t="shared" si="26"/>
        <v>3.3890236921311698E-4</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750882762240198.12</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3.3890236921311698E-4</v>
      </c>
      <c r="Z81" s="147">
        <f t="shared" ca="1" si="28"/>
        <v>3.2770503493431561E-4</v>
      </c>
      <c r="AA81" s="147">
        <f t="shared" ca="1" si="15"/>
        <v>3.2453697558691137E-5</v>
      </c>
      <c r="AB81" s="147">
        <f t="shared" ca="1" si="16"/>
        <v>2.0151778787913441E-5</v>
      </c>
      <c r="AC81" s="147">
        <f t="shared" ca="1" si="17"/>
        <v>1.1119386733882368E-4</v>
      </c>
      <c r="AD81" s="147">
        <f t="shared" ca="1" si="18"/>
        <v>1.3609878574518801E-4</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1.4529676193422898E-3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3219240815549532</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1.4529676193422898E-3</v>
      </c>
      <c r="AZ81" s="147">
        <f t="shared" ca="1" si="33"/>
        <v>1.4049615691992207E-3</v>
      </c>
      <c r="BA81" s="147">
        <f t="shared" ca="1" si="20"/>
        <v>1.3913792278936088E-4</v>
      </c>
      <c r="BB81" s="147">
        <f t="shared" ca="1" si="21"/>
        <v>8.6396215284569296E-5</v>
      </c>
      <c r="BC81" s="147">
        <f t="shared" ca="1" si="22"/>
        <v>4.767186759062053E-4</v>
      </c>
      <c r="BD81" s="147">
        <f t="shared" ca="1" si="23"/>
        <v>5.834929073488122E-4</v>
      </c>
    </row>
    <row r="82" spans="8:56" s="147" customFormat="1" ht="0.25" customHeight="1" x14ac:dyDescent="0.2">
      <c r="H82" s="147">
        <f t="shared" si="24"/>
        <v>441</v>
      </c>
      <c r="I82" s="147">
        <f>IF($H82&gt;$H81,INDEX(Spectra!82:82,1,MATCH($I$20,Spectra!$20:$20,0)),I81)</f>
        <v>3.45793139442886E-4</v>
      </c>
      <c r="J82" s="147">
        <f>((Physics!$C$9*Physics!$C$10)/(Physics!$C$11*Physics!$C$12*$H82))^($J$17-$J$18)</f>
        <v>2.2206670190000955E+18</v>
      </c>
      <c r="K82" s="147">
        <f t="shared" si="25"/>
        <v>1</v>
      </c>
      <c r="L82" s="147">
        <f>INDEX(Photobiology!$21:$421,1+$H82-380,10)</f>
        <v>2.4294610000000001E-2</v>
      </c>
      <c r="M82" s="147">
        <f t="shared" si="26"/>
        <v>3.45793139442886E-4</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767891420157318</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3.45793139442886E-4</v>
      </c>
      <c r="Z82" s="147">
        <f t="shared" ca="1" si="28"/>
        <v>3.379574669031102E-4</v>
      </c>
      <c r="AA82" s="147">
        <f t="shared" ca="1" si="15"/>
        <v>3.4509359992179307E-5</v>
      </c>
      <c r="AB82" s="147">
        <f t="shared" ca="1" si="16"/>
        <v>2.120541848319554E-5</v>
      </c>
      <c r="AC82" s="147">
        <f t="shared" ca="1" si="17"/>
        <v>1.179846191779127E-4</v>
      </c>
      <c r="AD82" s="147">
        <f t="shared" ca="1" si="18"/>
        <v>1.4401316037005761E-4</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1.4697883191933509E-3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3263910445344259.5</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1.4697883191933509E-3</v>
      </c>
      <c r="AZ82" s="147">
        <f t="shared" ca="1" si="33"/>
        <v>1.4364829158804294E-3</v>
      </c>
      <c r="BA82" s="147">
        <f t="shared" ca="1" si="20"/>
        <v>1.4668149374236228E-4</v>
      </c>
      <c r="BB82" s="147">
        <f t="shared" ca="1" si="21"/>
        <v>9.0133298886213047E-5</v>
      </c>
      <c r="BC82" s="147">
        <f t="shared" ca="1" si="22"/>
        <v>5.0149177450877131E-4</v>
      </c>
      <c r="BD82" s="147">
        <f t="shared" ca="1" si="23"/>
        <v>6.1212568087109327E-4</v>
      </c>
    </row>
    <row r="83" spans="8:56" s="147" customFormat="1" ht="0.25" customHeight="1" x14ac:dyDescent="0.2">
      <c r="H83" s="147">
        <f t="shared" si="24"/>
        <v>442</v>
      </c>
      <c r="I83" s="147">
        <f>IF($H83&gt;$H82,INDEX(Spectra!83:83,1,MATCH($I$20,Spectra!$20:$20,0)),I82)</f>
        <v>3.5119632072563899E-4</v>
      </c>
      <c r="J83" s="147">
        <f>((Physics!$C$9*Physics!$C$10)/(Physics!$C$11*Physics!$C$12*$H83))^($J$17-$J$18)</f>
        <v>2.225702545120277E+18</v>
      </c>
      <c r="K83" s="147">
        <f t="shared" si="25"/>
        <v>1</v>
      </c>
      <c r="L83" s="147">
        <f>INDEX(Photobiology!$21:$421,1+$H83-380,10)</f>
        <v>2.5610239999999999E-2</v>
      </c>
      <c r="M83" s="147">
        <f t="shared" si="26"/>
        <v>3.5119632072563899E-4</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781658544875931.75</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3.5119632072563899E-4</v>
      </c>
      <c r="Z83" s="147">
        <f t="shared" ca="1" si="28"/>
        <v>3.4558701309100908E-4</v>
      </c>
      <c r="AA83" s="147">
        <f t="shared" ca="1" si="15"/>
        <v>3.6455582876604231E-5</v>
      </c>
      <c r="AB83" s="147">
        <f t="shared" ca="1" si="16"/>
        <v>2.2170602291824717E-5</v>
      </c>
      <c r="AC83" s="147">
        <f t="shared" ca="1" si="17"/>
        <v>1.244288564330939E-4</v>
      </c>
      <c r="AD83" s="147">
        <f t="shared" ca="1" si="18"/>
        <v>1.5129432137964309E-4</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1.4866228746456076E-3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3308780315732751.5</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1.4866228746456076E-3</v>
      </c>
      <c r="AZ83" s="147">
        <f t="shared" ca="1" si="33"/>
        <v>1.4628785340917679E-3</v>
      </c>
      <c r="BA83" s="147">
        <f t="shared" ca="1" si="20"/>
        <v>1.5431740087971265E-4</v>
      </c>
      <c r="BB83" s="147">
        <f t="shared" ca="1" si="21"/>
        <v>9.3848718128927634E-5</v>
      </c>
      <c r="BC83" s="147">
        <f t="shared" ca="1" si="22"/>
        <v>5.2671048448693874E-4</v>
      </c>
      <c r="BD83" s="147">
        <f t="shared" ca="1" si="23"/>
        <v>6.4043267452870386E-4</v>
      </c>
    </row>
    <row r="84" spans="8:56" s="147" customFormat="1" ht="0.25" customHeight="1" x14ac:dyDescent="0.2">
      <c r="H84" s="147">
        <f t="shared" si="24"/>
        <v>443</v>
      </c>
      <c r="I84" s="147">
        <f>IF($H84&gt;$H83,INDEX(Spectra!84:84,1,MATCH($I$20,Spectra!$20:$20,0)),I83)</f>
        <v>3.56594381986576E-4</v>
      </c>
      <c r="J84" s="147">
        <f>((Physics!$C$9*Physics!$C$10)/(Physics!$C$11*Physics!$C$12*$H84))^($J$17-$J$18)</f>
        <v>2.2307380712404588E+18</v>
      </c>
      <c r="K84" s="147">
        <f t="shared" si="25"/>
        <v>1</v>
      </c>
      <c r="L84" s="147">
        <f>INDEX(Photobiology!$21:$421,1+$H84-380,10)</f>
        <v>2.6958570000000001E-2</v>
      </c>
      <c r="M84" s="147">
        <f t="shared" si="26"/>
        <v>3.56594381986576E-4</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795468663887918</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3.56594381986576E-4</v>
      </c>
      <c r="Z84" s="147">
        <f t="shared" ca="1" si="28"/>
        <v>3.5236659899374318E-4</v>
      </c>
      <c r="AA84" s="147">
        <f t="shared" ca="1" si="15"/>
        <v>3.8452998587140437E-5</v>
      </c>
      <c r="AB84" s="147">
        <f t="shared" ca="1" si="16"/>
        <v>2.3149715024748328E-5</v>
      </c>
      <c r="AC84" s="147">
        <f t="shared" ca="1" si="17"/>
        <v>1.3097711650366937E-4</v>
      </c>
      <c r="AD84" s="147">
        <f t="shared" ca="1" si="18"/>
        <v>1.5865632902784939E-4</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1.5034435744966689E-3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3353788819591560</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1.5034435744966689E-3</v>
      </c>
      <c r="AZ84" s="147">
        <f t="shared" ca="1" si="33"/>
        <v>1.4856187474774365E-3</v>
      </c>
      <c r="BA84" s="147">
        <f t="shared" ca="1" si="20"/>
        <v>1.6212233441227378E-4</v>
      </c>
      <c r="BB84" s="147">
        <f t="shared" ca="1" si="21"/>
        <v>9.7601903068391798E-5</v>
      </c>
      <c r="BC84" s="147">
        <f t="shared" ca="1" si="22"/>
        <v>5.5221482491262647E-4</v>
      </c>
      <c r="BD84" s="147">
        <f t="shared" ca="1" si="23"/>
        <v>6.6891361860863246E-4</v>
      </c>
    </row>
    <row r="85" spans="8:56" s="147" customFormat="1" ht="0.25" customHeight="1" x14ac:dyDescent="0.2">
      <c r="H85" s="147">
        <f t="shared" si="24"/>
        <v>444</v>
      </c>
      <c r="I85" s="147">
        <f>IF($H85&gt;$H84,INDEX(Spectra!85:85,1,MATCH($I$20,Spectra!$20:$20,0)),I84)</f>
        <v>3.6136924754872197E-4</v>
      </c>
      <c r="J85" s="147">
        <f>((Physics!$C$9*Physics!$C$10)/(Physics!$C$11*Physics!$C$12*$H85))^($J$17-$J$18)</f>
        <v>2.2357735973606403E+18</v>
      </c>
      <c r="K85" s="147">
        <f t="shared" si="25"/>
        <v>1</v>
      </c>
      <c r="L85" s="147">
        <f>INDEX(Photobiology!$21:$421,1+$H85-380,10)</f>
        <v>2.8351250000000001E-2</v>
      </c>
      <c r="M85" s="147">
        <f t="shared" si="26"/>
        <v>3.6136924754872197E-4</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807939822567513.88</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3.6136924754872197E-4</v>
      </c>
      <c r="Z85" s="147">
        <f t="shared" ca="1" si="28"/>
        <v>3.5806308030289871E-4</v>
      </c>
      <c r="AA85" s="147">
        <f t="shared" ref="AA85:AA148" ca="1" si="35">$Y85*O85</f>
        <v>4.0454564524584328E-5</v>
      </c>
      <c r="AB85" s="147">
        <f t="shared" ref="AB85:AB148" ca="1" si="36">$Y85*P85</f>
        <v>2.4118687004520575E-5</v>
      </c>
      <c r="AC85" s="147">
        <f t="shared" ref="AC85:AC148" ca="1" si="37">$Y85*Q85</f>
        <v>1.3742872484277896E-4</v>
      </c>
      <c r="AD85" s="147">
        <f t="shared" ref="AD85:AD148" ca="1" si="38">$Y85*R85</f>
        <v>1.6594184258211578E-4</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1.52026427434773E-3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3398966725597287.5</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1.52026427434773E-3</v>
      </c>
      <c r="AZ85" s="147">
        <f t="shared" ca="1" si="33"/>
        <v>1.5063553765017226E-3</v>
      </c>
      <c r="BA85" s="147">
        <f t="shared" ref="BA85:BA148" ca="1" si="40">$AY85*AO85</f>
        <v>1.7019054498467969E-4</v>
      </c>
      <c r="BB85" s="147">
        <f t="shared" ref="BB85:BB148" ca="1" si="41">$AY85*AP85</f>
        <v>1.0146623833065336E-4</v>
      </c>
      <c r="BC85" s="147">
        <f t="shared" ref="BC85:BC148" ca="1" si="42">$AY85*AQ85</f>
        <v>5.7815650353444171E-4</v>
      </c>
      <c r="BD85" s="147">
        <f t="shared" ref="BD85:BD148" ca="1" si="43">$AY85*AR85</f>
        <v>6.9810991557330059E-4</v>
      </c>
    </row>
    <row r="86" spans="8:56" s="147" customFormat="1" ht="0.25" customHeight="1" x14ac:dyDescent="0.2">
      <c r="H86" s="147">
        <f t="shared" ref="H86:H149" si="44">MIN(780,H85+$J$14)</f>
        <v>445</v>
      </c>
      <c r="I86" s="147">
        <f>IF($H86&gt;$H85,INDEX(Spectra!86:86,1,MATCH($I$20,Spectra!$20:$20,0)),I85)</f>
        <v>3.6605573708214099E-4</v>
      </c>
      <c r="J86" s="147">
        <f>((Physics!$C$9*Physics!$C$10)/(Physics!$C$11*Physics!$C$12*$H86))^($J$17-$J$18)</f>
        <v>2.240809123480822E+18</v>
      </c>
      <c r="K86" s="147">
        <f t="shared" ref="K86:K149" si="45">(H86&lt;&gt;H85)*1</f>
        <v>1</v>
      </c>
      <c r="L86" s="147">
        <f>INDEX(Photobiology!$21:$421,1+$H86-380,10)</f>
        <v>2.98E-2</v>
      </c>
      <c r="M86" s="147">
        <f t="shared" ref="M86:M149" si="46">$I86*$J$15*IF($J$18,1,$J86)</f>
        <v>3.6605573708214099E-4</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820261035356158.62</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3.6605573708214099E-4</v>
      </c>
      <c r="Z86" s="147">
        <f t="shared" ref="Z86:Z149" ca="1" si="48">$Y86*N86</f>
        <v>3.6361634165022562E-4</v>
      </c>
      <c r="AA86" s="147">
        <f t="shared" ca="1" si="35"/>
        <v>4.2542997763686424E-5</v>
      </c>
      <c r="AB86" s="147">
        <f t="shared" ca="1" si="36"/>
        <v>2.5131117362489892E-5</v>
      </c>
      <c r="AC86" s="147">
        <f t="shared" ca="1" si="37"/>
        <v>1.4389651024698962E-4</v>
      </c>
      <c r="AD86" s="147">
        <f t="shared" ca="1" si="38"/>
        <v>1.7351115148840897E-4</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1.5370849741987915E-3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3444314033749936</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1.5370849741987915E-3</v>
      </c>
      <c r="AZ86" s="147">
        <f t="shared" ref="AZ86:AZ149" ca="1" si="53">$AY86*AN86</f>
        <v>1.5268418399307308E-3</v>
      </c>
      <c r="BA86" s="147">
        <f t="shared" ca="1" si="40"/>
        <v>1.7864001570138356E-4</v>
      </c>
      <c r="BB86" s="147">
        <f t="shared" ca="1" si="41"/>
        <v>1.05526724401649E-4</v>
      </c>
      <c r="BC86" s="147">
        <f t="shared" ca="1" si="42"/>
        <v>6.0422810335754491E-4</v>
      </c>
      <c r="BD86" s="147">
        <f t="shared" ca="1" si="43"/>
        <v>7.2858135194017553E-4</v>
      </c>
    </row>
    <row r="87" spans="8:56" s="147" customFormat="1" ht="0.25" customHeight="1" x14ac:dyDescent="0.2">
      <c r="H87" s="147">
        <f t="shared" si="44"/>
        <v>446</v>
      </c>
      <c r="I87" s="147">
        <f>IF($H87&gt;$H86,INDEX(Spectra!87:87,1,MATCH($I$20,Spectra!$20:$20,0)),I86)</f>
        <v>3.7248281142315001E-4</v>
      </c>
      <c r="J87" s="147">
        <f>((Physics!$C$9*Physics!$C$10)/(Physics!$C$11*Physics!$C$12*$H87))^($J$17-$J$18)</f>
        <v>2.2458446496010038E+18</v>
      </c>
      <c r="K87" s="147">
        <f t="shared" si="45"/>
        <v>1</v>
      </c>
      <c r="L87" s="147">
        <f>INDEX(Photobiology!$21:$421,1+$H87-380,10)</f>
        <v>3.1310829999999998E-2</v>
      </c>
      <c r="M87" s="147">
        <f t="shared" si="46"/>
        <v>3.7248281142315001E-4</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836538529103021.12</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3.7248281142315001E-4</v>
      </c>
      <c r="Z87" s="147">
        <f t="shared" ca="1" si="48"/>
        <v>3.7113181626611825E-4</v>
      </c>
      <c r="AA87" s="147">
        <f t="shared" ca="1" si="35"/>
        <v>4.4960910235642742E-5</v>
      </c>
      <c r="AB87" s="147">
        <f t="shared" ca="1" si="36"/>
        <v>2.6333156581214442E-5</v>
      </c>
      <c r="AC87" s="147">
        <f t="shared" ca="1" si="37"/>
        <v>1.5122802143779891E-4</v>
      </c>
      <c r="AD87" s="147">
        <f t="shared" ca="1" si="38"/>
        <v>1.8233666839942612E-4</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1.5539195296510478E-3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3489861861577314</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1.5539195296510478E-3</v>
      </c>
      <c r="AZ87" s="147">
        <f t="shared" ca="1" si="53"/>
        <v>1.5482834635170033E-3</v>
      </c>
      <c r="BA87" s="147">
        <f t="shared" ca="1" si="40"/>
        <v>1.8756741074605937E-4</v>
      </c>
      <c r="BB87" s="147">
        <f t="shared" ca="1" si="41"/>
        <v>1.0985636124406938E-4</v>
      </c>
      <c r="BC87" s="147">
        <f t="shared" ca="1" si="42"/>
        <v>6.3089132903832541E-4</v>
      </c>
      <c r="BD87" s="147">
        <f t="shared" ca="1" si="43"/>
        <v>7.6067002639619195E-4</v>
      </c>
    </row>
    <row r="88" spans="8:56" s="147" customFormat="1" ht="0.25" customHeight="1" x14ac:dyDescent="0.2">
      <c r="H88" s="147">
        <f t="shared" si="44"/>
        <v>447</v>
      </c>
      <c r="I88" s="147">
        <f>IF($H88&gt;$H87,INDEX(Spectra!88:88,1,MATCH($I$20,Spectra!$20:$20,0)),I87)</f>
        <v>3.8061874869745998E-4</v>
      </c>
      <c r="J88" s="147">
        <f>((Physics!$C$9*Physics!$C$10)/(Physics!$C$11*Physics!$C$12*$H88))^($J$17-$J$18)</f>
        <v>2.250880175721185E+18</v>
      </c>
      <c r="K88" s="147">
        <f t="shared" si="45"/>
        <v>1</v>
      </c>
      <c r="L88" s="147">
        <f>INDEX(Photobiology!$21:$421,1+$H88-380,10)</f>
        <v>3.2883679999999998E-2</v>
      </c>
      <c r="M88" s="147">
        <f t="shared" si="46"/>
        <v>3.8061874869745998E-4</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856727195950916.25</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3.8061874869745998E-4</v>
      </c>
      <c r="Z88" s="147">
        <f t="shared" ca="1" si="48"/>
        <v>3.8025259346121304E-4</v>
      </c>
      <c r="AA88" s="147">
        <f t="shared" ca="1" si="35"/>
        <v>4.7715508192959678E-5</v>
      </c>
      <c r="AB88" s="147">
        <f t="shared" ca="1" si="36"/>
        <v>2.7728380337608914E-5</v>
      </c>
      <c r="AC88" s="147">
        <f t="shared" ca="1" si="37"/>
        <v>1.5909863695553827E-4</v>
      </c>
      <c r="AD88" s="147">
        <f t="shared" ca="1" si="38"/>
        <v>1.9241115107903738E-4</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1.5707402295021091E-3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3535548043794042</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1.5707402295021091E-3</v>
      </c>
      <c r="AZ88" s="147">
        <f t="shared" ca="1" si="53"/>
        <v>1.5692291774013281E-3</v>
      </c>
      <c r="BA88" s="147">
        <f t="shared" ca="1" si="40"/>
        <v>1.969127073910729E-4</v>
      </c>
      <c r="BB88" s="147">
        <f t="shared" ca="1" si="41"/>
        <v>1.1442968231141224E-4</v>
      </c>
      <c r="BC88" s="147">
        <f t="shared" ca="1" si="42"/>
        <v>6.5656941593188157E-4</v>
      </c>
      <c r="BD88" s="147">
        <f t="shared" ca="1" si="43"/>
        <v>7.9404374229836527E-4</v>
      </c>
    </row>
    <row r="89" spans="8:56" s="147" customFormat="1" ht="0.25" customHeight="1" x14ac:dyDescent="0.2">
      <c r="H89" s="147">
        <f t="shared" si="44"/>
        <v>448</v>
      </c>
      <c r="I89" s="147">
        <f>IF($H89&gt;$H88,INDEX(Spectra!89:89,1,MATCH($I$20,Spectra!$20:$20,0)),I88)</f>
        <v>3.8800148624079601E-4</v>
      </c>
      <c r="J89" s="147">
        <f>((Physics!$C$9*Physics!$C$10)/(Physics!$C$11*Physics!$C$12*$H89))^($J$17-$J$18)</f>
        <v>2.2559157018413665E+18</v>
      </c>
      <c r="K89" s="147">
        <f t="shared" si="45"/>
        <v>1</v>
      </c>
      <c r="L89" s="147">
        <f>INDEX(Photobiology!$21:$421,1+$H89-380,10)</f>
        <v>3.4521120000000002E-2</v>
      </c>
      <c r="M89" s="147">
        <f t="shared" si="46"/>
        <v>3.8800148624079601E-4</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875298645148398.62</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3.8800148624079601E-4</v>
      </c>
      <c r="Z89" s="147">
        <f t="shared" ca="1" si="48"/>
        <v>3.8799295020809871E-4</v>
      </c>
      <c r="AA89" s="147">
        <f t="shared" ca="1" si="35"/>
        <v>5.0483261376276211E-5</v>
      </c>
      <c r="AB89" s="147">
        <f t="shared" ca="1" si="36"/>
        <v>2.9130297983689235E-5</v>
      </c>
      <c r="AC89" s="147">
        <f t="shared" ca="1" si="37"/>
        <v>1.6722864056978307E-4</v>
      </c>
      <c r="AD89" s="147">
        <f t="shared" ca="1" si="38"/>
        <v>2.0243628343275915E-4</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1.5875609293531704E-3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3581403628157689.5</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1.5875609293531704E-3</v>
      </c>
      <c r="AZ89" s="147">
        <f t="shared" ca="1" si="53"/>
        <v>1.5875260030127247E-3</v>
      </c>
      <c r="BA89" s="147">
        <f t="shared" ca="1" si="40"/>
        <v>2.0655914007907037E-4</v>
      </c>
      <c r="BB89" s="147">
        <f t="shared" ca="1" si="41"/>
        <v>1.1919058194179146E-4</v>
      </c>
      <c r="BC89" s="147">
        <f t="shared" ca="1" si="42"/>
        <v>6.842387605512164E-4</v>
      </c>
      <c r="BD89" s="147">
        <f t="shared" ca="1" si="43"/>
        <v>8.2829562684165253E-4</v>
      </c>
    </row>
    <row r="90" spans="8:56" s="147" customFormat="1" ht="0.25" customHeight="1" x14ac:dyDescent="0.2">
      <c r="H90" s="147">
        <f t="shared" si="44"/>
        <v>449</v>
      </c>
      <c r="I90" s="147">
        <f>IF($H90&gt;$H89,INDEX(Spectra!90:90,1,MATCH($I$20,Spectra!$20:$20,0)),I89)</f>
        <v>3.9056984501014899E-4</v>
      </c>
      <c r="J90" s="147">
        <f>((Physics!$C$9*Physics!$C$10)/(Physics!$C$11*Physics!$C$12*$H90))^($J$17-$J$18)</f>
        <v>2.2609512279615483E+18</v>
      </c>
      <c r="K90" s="147">
        <f t="shared" si="45"/>
        <v>1</v>
      </c>
      <c r="L90" s="147">
        <f>INDEX(Photobiology!$21:$421,1+$H90-380,10)</f>
        <v>3.6225710000000001E-2</v>
      </c>
      <c r="M90" s="147">
        <f t="shared" si="46"/>
        <v>3.9056984501014899E-4</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883059370680448</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3.9056984501014899E-4</v>
      </c>
      <c r="Z90" s="147">
        <f t="shared" ca="1" si="48"/>
        <v>3.8972777642430709E-4</v>
      </c>
      <c r="AA90" s="147">
        <f t="shared" ca="1" si="35"/>
        <v>5.2670687018688652E-5</v>
      </c>
      <c r="AB90" s="147">
        <f t="shared" ca="1" si="36"/>
        <v>3.0203742539247346E-5</v>
      </c>
      <c r="AC90" s="147">
        <f t="shared" ca="1" si="37"/>
        <v>1.7302244133949601E-4</v>
      </c>
      <c r="AD90" s="147">
        <f t="shared" ca="1" si="38"/>
        <v>2.1008673849126912E-4</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1.6043954848054269E-3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3627459941506793.5</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1.6043954848054269E-3</v>
      </c>
      <c r="AZ90" s="147">
        <f t="shared" ca="1" si="53"/>
        <v>1.6009364081401864E-3</v>
      </c>
      <c r="BA90" s="147">
        <f t="shared" ca="1" si="40"/>
        <v>2.1636235749892066E-4</v>
      </c>
      <c r="BB90" s="147">
        <f t="shared" ca="1" si="41"/>
        <v>1.2407191382871567E-4</v>
      </c>
      <c r="BC90" s="147">
        <f t="shared" ca="1" si="42"/>
        <v>7.1074719976880411E-4</v>
      </c>
      <c r="BD90" s="147">
        <f t="shared" ca="1" si="43"/>
        <v>8.630011224858695E-4</v>
      </c>
    </row>
    <row r="91" spans="8:56" s="147" customFormat="1" ht="0.25" customHeight="1" x14ac:dyDescent="0.2">
      <c r="H91" s="147">
        <f t="shared" si="44"/>
        <v>450</v>
      </c>
      <c r="I91" s="147">
        <f>IF($H91&gt;$H90,INDEX(Spectra!91:91,1,MATCH($I$20,Spectra!$20:$20,0)),I90)</f>
        <v>3.9314499337365E-4</v>
      </c>
      <c r="J91" s="147">
        <f>((Physics!$C$9*Physics!$C$10)/(Physics!$C$11*Physics!$C$12*$H91))^($J$17-$J$18)</f>
        <v>2.2659867540817298E+18</v>
      </c>
      <c r="K91" s="147">
        <f t="shared" si="45"/>
        <v>1</v>
      </c>
      <c r="L91" s="147">
        <f>INDEX(Photobiology!$21:$421,1+$H91-380,10)</f>
        <v>3.7999999999999999E-2</v>
      </c>
      <c r="M91" s="147">
        <f t="shared" si="46"/>
        <v>3.9314499337365E-4</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890861347418240.38</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3.9314499337365E-4</v>
      </c>
      <c r="Z91" s="147">
        <f t="shared" ca="1" si="48"/>
        <v>3.897360331361071E-4</v>
      </c>
      <c r="AA91" s="147">
        <f t="shared" ca="1" si="35"/>
        <v>5.4840974560670564E-5</v>
      </c>
      <c r="AB91" s="147">
        <f t="shared" ca="1" si="36"/>
        <v>3.1280463454276453E-5</v>
      </c>
      <c r="AC91" s="147">
        <f t="shared" ca="1" si="37"/>
        <v>1.7888097198501076E-4</v>
      </c>
      <c r="AD91" s="147">
        <f t="shared" ca="1" si="38"/>
        <v>2.1769028000589058E-4</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1.6212161846564882E-3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3673654399934522</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1.6212161846564882E-3</v>
      </c>
      <c r="AZ91" s="147">
        <f t="shared" ca="1" si="53"/>
        <v>1.6071586191193318E-3</v>
      </c>
      <c r="BA91" s="147">
        <f t="shared" ca="1" si="40"/>
        <v>2.2614830924628753E-4</v>
      </c>
      <c r="BB91" s="147">
        <f t="shared" ca="1" si="41"/>
        <v>1.2899157936733808E-4</v>
      </c>
      <c r="BC91" s="147">
        <f t="shared" ca="1" si="42"/>
        <v>7.3765336401870212E-4</v>
      </c>
      <c r="BD91" s="147">
        <f t="shared" ca="1" si="43"/>
        <v>8.9769171968706726E-4</v>
      </c>
    </row>
    <row r="92" spans="8:56" s="147" customFormat="1" ht="0.25" customHeight="1" x14ac:dyDescent="0.2">
      <c r="H92" s="147">
        <f t="shared" si="44"/>
        <v>451</v>
      </c>
      <c r="I92" s="147">
        <f>IF($H92&gt;$H91,INDEX(Spectra!92:92,1,MATCH($I$20,Spectra!$20:$20,0)),I91)</f>
        <v>4.0068355766788901E-4</v>
      </c>
      <c r="J92" s="147">
        <f>((Physics!$C$9*Physics!$C$10)/(Physics!$C$11*Physics!$C$12*$H92))^($J$17-$J$18)</f>
        <v>2.2710222802019118E+18</v>
      </c>
      <c r="K92" s="147">
        <f t="shared" si="45"/>
        <v>1</v>
      </c>
      <c r="L92" s="147">
        <f>INDEX(Photobiology!$21:$421,1+$H92-380,10)</f>
        <v>3.9846670000000001E-2</v>
      </c>
      <c r="M92" s="147">
        <f t="shared" si="46"/>
        <v>4.0068355766788901E-4</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909961286774343.5</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4.0068355766788901E-4</v>
      </c>
      <c r="Z92" s="147">
        <f t="shared" ca="1" si="48"/>
        <v>3.9253245205425114E-4</v>
      </c>
      <c r="AA92" s="147">
        <f t="shared" ca="1" si="35"/>
        <v>5.767559334138894E-5</v>
      </c>
      <c r="AB92" s="147">
        <f t="shared" ca="1" si="36"/>
        <v>3.2750591816388711E-5</v>
      </c>
      <c r="AC92" s="147">
        <f t="shared" ca="1" si="37"/>
        <v>1.8711922143090418E-4</v>
      </c>
      <c r="AD92" s="147">
        <f t="shared" ca="1" si="38"/>
        <v>2.2802901266879565E-4</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1.6223246327521101E-3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3684335386700426.5</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1.6223246327521101E-3</v>
      </c>
      <c r="AZ92" s="147">
        <f t="shared" ca="1" si="53"/>
        <v>1.589321682748034E-3</v>
      </c>
      <c r="BA92" s="147">
        <f t="shared" ca="1" si="40"/>
        <v>2.3352227461223695E-4</v>
      </c>
      <c r="BB92" s="147">
        <f t="shared" ca="1" si="41"/>
        <v>1.3260362404233266E-4</v>
      </c>
      <c r="BC92" s="147">
        <f t="shared" ca="1" si="42"/>
        <v>7.576256034952355E-4</v>
      </c>
      <c r="BD92" s="147">
        <f t="shared" ca="1" si="43"/>
        <v>9.2326494849922591E-4</v>
      </c>
    </row>
    <row r="93" spans="8:56" s="147" customFormat="1" ht="0.25" customHeight="1" x14ac:dyDescent="0.2">
      <c r="H93" s="147">
        <f t="shared" si="44"/>
        <v>452</v>
      </c>
      <c r="I93" s="147">
        <f>IF($H93&gt;$H92,INDEX(Spectra!93:93,1,MATCH($I$20,Spectra!$20:$20,0)),I92)</f>
        <v>4.0980465392237398E-4</v>
      </c>
      <c r="J93" s="147">
        <f>((Physics!$C$9*Physics!$C$10)/(Physics!$C$11*Physics!$C$12*$H93))^($J$17-$J$18)</f>
        <v>2.2760578063220936E+18</v>
      </c>
      <c r="K93" s="147">
        <f t="shared" si="45"/>
        <v>1</v>
      </c>
      <c r="L93" s="147">
        <f>INDEX(Photobiology!$21:$421,1+$H93-380,10)</f>
        <v>4.1768E-2</v>
      </c>
      <c r="M93" s="147">
        <f t="shared" si="46"/>
        <v>4.0980465392237398E-4</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932739081627143.25</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4.0980465392237398E-4</v>
      </c>
      <c r="Z93" s="147">
        <f t="shared" ca="1" si="48"/>
        <v>3.9501275493904588E-4</v>
      </c>
      <c r="AA93" s="147">
        <f t="shared" ca="1" si="35"/>
        <v>6.0766243888263535E-5</v>
      </c>
      <c r="AB93" s="147">
        <f t="shared" ca="1" si="36"/>
        <v>3.4375479863108927E-5</v>
      </c>
      <c r="AC93" s="147">
        <f t="shared" ca="1" si="37"/>
        <v>1.9629642922881714E-4</v>
      </c>
      <c r="AD93" s="147">
        <f t="shared" ca="1" si="38"/>
        <v>2.3942427100760776E-4</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1.6234469364489273E-3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3695059072854268.5</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1.6234469364489273E-3</v>
      </c>
      <c r="AZ93" s="147">
        <f t="shared" ca="1" si="53"/>
        <v>1.5648486192778033E-3</v>
      </c>
      <c r="BA93" s="147">
        <f t="shared" ca="1" si="40"/>
        <v>2.4072633518358339E-4</v>
      </c>
      <c r="BB93" s="147">
        <f t="shared" ca="1" si="41"/>
        <v>1.3617894999137079E-4</v>
      </c>
      <c r="BC93" s="147">
        <f t="shared" ca="1" si="42"/>
        <v>7.7763108255903609E-4</v>
      </c>
      <c r="BD93" s="147">
        <f t="shared" ca="1" si="43"/>
        <v>9.4848263815092127E-4</v>
      </c>
    </row>
    <row r="94" spans="8:56" s="147" customFormat="1" ht="0.25" customHeight="1" x14ac:dyDescent="0.2">
      <c r="H94" s="147">
        <f t="shared" si="44"/>
        <v>453</v>
      </c>
      <c r="I94" s="147">
        <f>IF($H94&gt;$H93,INDEX(Spectra!94:94,1,MATCH($I$20,Spectra!$20:$20,0)),I93)</f>
        <v>4.1719128713448201E-4</v>
      </c>
      <c r="J94" s="147">
        <f>((Physics!$C$9*Physics!$C$10)/(Physics!$C$11*Physics!$C$12*$H94))^($J$17-$J$18)</f>
        <v>2.2810933324422748E+18</v>
      </c>
      <c r="K94" s="147">
        <f t="shared" si="45"/>
        <v>1</v>
      </c>
      <c r="L94" s="147">
        <f>INDEX(Photobiology!$21:$421,1+$H94-380,10)</f>
        <v>4.3765999999999999E-2</v>
      </c>
      <c r="M94" s="147">
        <f t="shared" si="46"/>
        <v>4.1719128713448201E-4</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951652263435477.5</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4.1719128713448201E-4</v>
      </c>
      <c r="Z94" s="147">
        <f t="shared" ca="1" si="48"/>
        <v>3.9448481694961355E-4</v>
      </c>
      <c r="AA94" s="147">
        <f t="shared" ca="1" si="35"/>
        <v>6.3678826494345926E-5</v>
      </c>
      <c r="AB94" s="147">
        <f t="shared" ca="1" si="36"/>
        <v>3.5903398732536096E-5</v>
      </c>
      <c r="AC94" s="147">
        <f t="shared" ca="1" si="37"/>
        <v>2.044237306958962E-4</v>
      </c>
      <c r="AD94" s="147">
        <f t="shared" ca="1" si="38"/>
        <v>2.500148117452395E-4</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1.6245553845445489E-3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3705762455867766.5</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1.6245553845445489E-3</v>
      </c>
      <c r="AZ94" s="147">
        <f t="shared" ca="1" si="53"/>
        <v>1.5361357086299428E-3</v>
      </c>
      <c r="BA94" s="147">
        <f t="shared" ca="1" si="40"/>
        <v>2.4796726023072632E-4</v>
      </c>
      <c r="BB94" s="147">
        <f t="shared" ca="1" si="41"/>
        <v>1.3980891148282699E-4</v>
      </c>
      <c r="BC94" s="147">
        <f t="shared" ca="1" si="42"/>
        <v>7.9603213842682893E-4</v>
      </c>
      <c r="BD94" s="147">
        <f t="shared" ca="1" si="43"/>
        <v>9.7356517540524178E-4</v>
      </c>
    </row>
    <row r="95" spans="8:56" s="147" customFormat="1" ht="0.25" customHeight="1" x14ac:dyDescent="0.2">
      <c r="H95" s="147">
        <f t="shared" si="44"/>
        <v>454</v>
      </c>
      <c r="I95" s="147">
        <f>IF($H95&gt;$H94,INDEX(Spectra!95:95,1,MATCH($I$20,Spectra!$20:$20,0)),I94)</f>
        <v>4.2179507718510101E-4</v>
      </c>
      <c r="J95" s="147">
        <f>((Physics!$C$9*Physics!$C$10)/(Physics!$C$11*Physics!$C$12*$H95))^($J$17-$J$18)</f>
        <v>2.2861288585624568E+18</v>
      </c>
      <c r="K95" s="147">
        <f t="shared" si="45"/>
        <v>1</v>
      </c>
      <c r="L95" s="147">
        <f>INDEX(Photobiology!$21:$421,1+$H95-380,10)</f>
        <v>4.5842670000000002E-2</v>
      </c>
      <c r="M95" s="147">
        <f t="shared" si="46"/>
        <v>4.2179507718510101E-4</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964277898352438.38</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4.2179507718510101E-4</v>
      </c>
      <c r="Z95" s="147">
        <f t="shared" ca="1" si="48"/>
        <v>3.9061514148942394E-4</v>
      </c>
      <c r="AA95" s="147">
        <f t="shared" ca="1" si="35"/>
        <v>6.628804894517891E-5</v>
      </c>
      <c r="AB95" s="147">
        <f t="shared" ca="1" si="36"/>
        <v>3.7258087116929781E-5</v>
      </c>
      <c r="AC95" s="147">
        <f t="shared" ca="1" si="37"/>
        <v>2.1174112874692072E-4</v>
      </c>
      <c r="AD95" s="147">
        <f t="shared" ca="1" si="38"/>
        <v>2.5913824157021052E-4</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1.6256776882413661E-3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3716508677809688</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1.6256776882413661E-3</v>
      </c>
      <c r="AZ95" s="147">
        <f t="shared" ca="1" si="53"/>
        <v>1.5055043421711878E-3</v>
      </c>
      <c r="BA95" s="147">
        <f t="shared" ca="1" si="40"/>
        <v>2.5548662845094837E-4</v>
      </c>
      <c r="BB95" s="147">
        <f t="shared" ca="1" si="41"/>
        <v>1.43599686693274E-4</v>
      </c>
      <c r="BC95" s="147">
        <f t="shared" ca="1" si="42"/>
        <v>8.1609019949716575E-4</v>
      </c>
      <c r="BD95" s="147">
        <f t="shared" ca="1" si="43"/>
        <v>9.98767601324848E-4</v>
      </c>
    </row>
    <row r="96" spans="8:56" s="147" customFormat="1" ht="0.25" customHeight="1" x14ac:dyDescent="0.2">
      <c r="H96" s="147">
        <f t="shared" si="44"/>
        <v>455</v>
      </c>
      <c r="I96" s="147">
        <f>IF($H96&gt;$H95,INDEX(Spectra!96:96,1,MATCH($I$20,Spectra!$20:$20,0)),I95)</f>
        <v>4.26491472847684E-4</v>
      </c>
      <c r="J96" s="147">
        <f>((Physics!$C$9*Physics!$C$10)/(Physics!$C$11*Physics!$C$12*$H96))^($J$17-$J$18)</f>
        <v>2.2911643846826378E+18</v>
      </c>
      <c r="K96" s="147">
        <f t="shared" si="45"/>
        <v>1</v>
      </c>
      <c r="L96" s="147">
        <f>INDEX(Photobiology!$21:$421,1+$H96-380,10)</f>
        <v>4.8000000000000001E-2</v>
      </c>
      <c r="M96" s="147">
        <f t="shared" si="46"/>
        <v>4.26491472847684E-4</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977162072959455.88</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4.26491472847684E-4</v>
      </c>
      <c r="Z96" s="147">
        <f t="shared" ca="1" si="48"/>
        <v>3.8671474563254472E-4</v>
      </c>
      <c r="AA96" s="147">
        <f t="shared" ca="1" si="35"/>
        <v>6.9094177550161896E-5</v>
      </c>
      <c r="AB96" s="147">
        <f t="shared" ca="1" si="36"/>
        <v>3.8712801586973418E-5</v>
      </c>
      <c r="AC96" s="147">
        <f t="shared" ca="1" si="37"/>
        <v>2.1879012557086191E-4</v>
      </c>
      <c r="AD96" s="147">
        <f t="shared" ca="1" si="38"/>
        <v>2.6854206184443564E-4</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1.626786136336988E-3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3727234457070781</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1.626786136336988E-3</v>
      </c>
      <c r="AZ96" s="147">
        <f t="shared" ca="1" si="53"/>
        <v>1.4750639273315188E-3</v>
      </c>
      <c r="BA96" s="147">
        <f t="shared" ca="1" si="40"/>
        <v>2.6354911480341007E-4</v>
      </c>
      <c r="BB96" s="147">
        <f t="shared" ca="1" si="41"/>
        <v>1.4766402830976294E-4</v>
      </c>
      <c r="BC96" s="147">
        <f t="shared" ca="1" si="42"/>
        <v>8.3454128794087487E-4</v>
      </c>
      <c r="BD96" s="147">
        <f t="shared" ca="1" si="43"/>
        <v>1.0243123978891299E-3</v>
      </c>
    </row>
    <row r="97" spans="8:56" s="147" customFormat="1" ht="0.25" customHeight="1" x14ac:dyDescent="0.2">
      <c r="H97" s="147">
        <f t="shared" si="44"/>
        <v>456</v>
      </c>
      <c r="I97" s="147">
        <f>IF($H97&gt;$H96,INDEX(Spectra!97:97,1,MATCH($I$20,Spectra!$20:$20,0)),I96)</f>
        <v>4.3406031205352798E-4</v>
      </c>
      <c r="J97" s="147">
        <f>((Physics!$C$9*Physics!$C$10)/(Physics!$C$11*Physics!$C$12*$H97))^($J$17-$J$18)</f>
        <v>2.2961999108028201E+18</v>
      </c>
      <c r="K97" s="147">
        <f t="shared" si="45"/>
        <v>1</v>
      </c>
      <c r="L97" s="147">
        <f>INDEX(Photobiology!$21:$421,1+$H97-380,10)</f>
        <v>5.0243679999999999E-2</v>
      </c>
      <c r="M97" s="147">
        <f t="shared" si="46"/>
        <v>4.3406031205352798E-4</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996689249820355.25</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4.3406031205352798E-4</v>
      </c>
      <c r="Z97" s="147">
        <f t="shared" ca="1" si="48"/>
        <v>3.8566649380236809E-4</v>
      </c>
      <c r="AA97" s="147">
        <f t="shared" ca="1" si="35"/>
        <v>7.263174607622889E-5</v>
      </c>
      <c r="AB97" s="147">
        <f t="shared" ca="1" si="36"/>
        <v>4.0558465340188041E-5</v>
      </c>
      <c r="AC97" s="147">
        <f t="shared" ca="1" si="37"/>
        <v>2.2744760351604867E-4</v>
      </c>
      <c r="AD97" s="147">
        <f t="shared" ca="1" si="38"/>
        <v>2.8005267491475189E-4</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1.6278945844326097E-3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3737971399570552</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1.6278945844326097E-3</v>
      </c>
      <c r="AZ97" s="147">
        <f t="shared" ca="1" si="53"/>
        <v>1.4463989893196336E-3</v>
      </c>
      <c r="BA97" s="147">
        <f t="shared" ca="1" si="40"/>
        <v>2.7239722870769304E-4</v>
      </c>
      <c r="BB97" s="147">
        <f t="shared" ca="1" si="41"/>
        <v>1.5210998160100771E-4</v>
      </c>
      <c r="BC97" s="147">
        <f t="shared" ca="1" si="42"/>
        <v>8.5301676224268754E-4</v>
      </c>
      <c r="BD97" s="147">
        <f t="shared" ca="1" si="43"/>
        <v>1.0503061906138287E-3</v>
      </c>
    </row>
    <row r="98" spans="8:56" s="147" customFormat="1" ht="0.25" customHeight="1" x14ac:dyDescent="0.2">
      <c r="H98" s="147">
        <f t="shared" si="44"/>
        <v>457</v>
      </c>
      <c r="I98" s="147">
        <f>IF($H98&gt;$H97,INDEX(Spectra!98:98,1,MATCH($I$20,Spectra!$20:$20,0)),I97)</f>
        <v>4.4161178770712702E-4</v>
      </c>
      <c r="J98" s="147">
        <f>((Physics!$C$9*Physics!$C$10)/(Physics!$C$11*Physics!$C$12*$H98))^($J$17-$J$18)</f>
        <v>2.3012354369230013E+18</v>
      </c>
      <c r="K98" s="147">
        <f t="shared" si="45"/>
        <v>1</v>
      </c>
      <c r="L98" s="147">
        <f>INDEX(Photobiology!$21:$421,1+$H98-380,10)</f>
        <v>5.2573040000000001E-2</v>
      </c>
      <c r="M98" s="147">
        <f t="shared" si="46"/>
        <v>4.4161178770712702E-4</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1016252695234558.1</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4.4161178770712702E-4</v>
      </c>
      <c r="Z98" s="147">
        <f t="shared" ca="1" si="48"/>
        <v>3.8479975605396825E-4</v>
      </c>
      <c r="AA98" s="147">
        <f t="shared" ca="1" si="35"/>
        <v>7.6462431370762801E-5</v>
      </c>
      <c r="AB98" s="147">
        <f t="shared" ca="1" si="36"/>
        <v>4.2552696156347035E-5</v>
      </c>
      <c r="AC98" s="147">
        <f t="shared" ca="1" si="37"/>
        <v>2.3626230642331296E-4</v>
      </c>
      <c r="AD98" s="147">
        <f t="shared" ca="1" si="38"/>
        <v>2.9185769760133859E-4</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1.6290168881294268E-3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3748751390309469.5</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1.6290168881294268E-3</v>
      </c>
      <c r="AZ98" s="147">
        <f t="shared" ca="1" si="53"/>
        <v>1.4194487525222405E-3</v>
      </c>
      <c r="BA98" s="147">
        <f t="shared" ca="1" si="40"/>
        <v>2.8205450007828147E-4</v>
      </c>
      <c r="BB98" s="147">
        <f t="shared" ca="1" si="41"/>
        <v>1.5696832060130888E-4</v>
      </c>
      <c r="BC98" s="147">
        <f t="shared" ca="1" si="42"/>
        <v>8.7152403514924336E-4</v>
      </c>
      <c r="BD98" s="147">
        <f t="shared" ca="1" si="43"/>
        <v>1.0766042292296332E-3</v>
      </c>
    </row>
    <row r="99" spans="8:56" s="147" customFormat="1" ht="0.25" customHeight="1" x14ac:dyDescent="0.2">
      <c r="H99" s="147">
        <f t="shared" si="44"/>
        <v>458</v>
      </c>
      <c r="I99" s="147">
        <f>IF($H99&gt;$H98,INDEX(Spectra!99:99,1,MATCH($I$20,Spectra!$20:$20,0)),I98)</f>
        <v>4.4999426516232997E-4</v>
      </c>
      <c r="J99" s="147">
        <f>((Physics!$C$9*Physics!$C$10)/(Physics!$C$11*Physics!$C$12*$H99))^($J$17-$J$18)</f>
        <v>2.3062709630431831E+18</v>
      </c>
      <c r="K99" s="147">
        <f t="shared" si="45"/>
        <v>1</v>
      </c>
      <c r="L99" s="147">
        <f>INDEX(Photobiology!$21:$421,1+$H99-380,10)</f>
        <v>5.4980559999999998E-2</v>
      </c>
      <c r="M99" s="147">
        <f t="shared" si="46"/>
        <v>4.4999426516232997E-4</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1037808707279836.2</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4.4999426516232997E-4</v>
      </c>
      <c r="Z99" s="147">
        <f t="shared" ca="1" si="48"/>
        <v>3.847441967252618E-4</v>
      </c>
      <c r="AA99" s="147">
        <f t="shared" ca="1" si="35"/>
        <v>8.0736621072629748E-5</v>
      </c>
      <c r="AB99" s="147">
        <f t="shared" ca="1" si="36"/>
        <v>4.4788109209312768E-5</v>
      </c>
      <c r="AC99" s="147">
        <f t="shared" ca="1" si="37"/>
        <v>2.4569686877863221E-4</v>
      </c>
      <c r="AD99" s="147">
        <f t="shared" ca="1" si="38"/>
        <v>3.0449311946474222E-4</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1.6301253362250487E-3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3759510729056836</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1.6301253362250487E-3</v>
      </c>
      <c r="AZ99" s="147">
        <f t="shared" ca="1" si="53"/>
        <v>1.3937539022217443E-3</v>
      </c>
      <c r="BA99" s="147">
        <f t="shared" ca="1" si="40"/>
        <v>2.9247219744948954E-4</v>
      </c>
      <c r="BB99" s="147">
        <f t="shared" ca="1" si="41"/>
        <v>1.622470267646136E-4</v>
      </c>
      <c r="BC99" s="147">
        <f t="shared" ca="1" si="42"/>
        <v>8.9004843357887663E-4</v>
      </c>
      <c r="BD99" s="147">
        <f t="shared" ca="1" si="43"/>
        <v>1.1030406100100416E-3</v>
      </c>
    </row>
    <row r="100" spans="8:56" s="147" customFormat="1" ht="0.25" customHeight="1" x14ac:dyDescent="0.2">
      <c r="H100" s="147">
        <f t="shared" si="44"/>
        <v>459</v>
      </c>
      <c r="I100" s="147">
        <f>IF($H100&gt;$H99,INDEX(Spectra!100:100,1,MATCH($I$20,Spectra!$20:$20,0)),I99)</f>
        <v>4.5877109560214102E-4</v>
      </c>
      <c r="J100" s="147">
        <f>((Physics!$C$9*Physics!$C$10)/(Physics!$C$11*Physics!$C$12*$H100))^($J$17-$J$18)</f>
        <v>2.3113064891633649E+18</v>
      </c>
      <c r="K100" s="147">
        <f t="shared" si="45"/>
        <v>1</v>
      </c>
      <c r="L100" s="147">
        <f>INDEX(Photobiology!$21:$421,1+$H100-380,10)</f>
        <v>5.7458719999999998E-2</v>
      </c>
      <c r="M100" s="147">
        <f t="shared" si="46"/>
        <v>4.5877109560214102E-4</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1060360610305815</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4.5877109560214102E-4</v>
      </c>
      <c r="Z100" s="147">
        <f t="shared" ca="1" si="48"/>
        <v>3.8499978588712552E-4</v>
      </c>
      <c r="AA100" s="147">
        <f t="shared" ca="1" si="35"/>
        <v>8.5385100000183681E-5</v>
      </c>
      <c r="AB100" s="147">
        <f t="shared" ca="1" si="36"/>
        <v>4.723690708757885E-5</v>
      </c>
      <c r="AC100" s="147">
        <f t="shared" ca="1" si="37"/>
        <v>2.5553550025039258E-4</v>
      </c>
      <c r="AD100" s="147">
        <f t="shared" ca="1" si="38"/>
        <v>3.1765723553478286E-4</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1.6312476399218659E-3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3770313255583832.5</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1.6312476399218659E-3</v>
      </c>
      <c r="AZ100" s="147">
        <f t="shared" ca="1" si="53"/>
        <v>1.3689397569271501E-3</v>
      </c>
      <c r="BA100" s="147">
        <f t="shared" ca="1" si="40"/>
        <v>3.0360291699933794E-4</v>
      </c>
      <c r="BB100" s="147">
        <f t="shared" ca="1" si="41"/>
        <v>1.67959781996915E-4</v>
      </c>
      <c r="BC100" s="147">
        <f t="shared" ca="1" si="42"/>
        <v>9.0860493543647939E-4</v>
      </c>
      <c r="BD100" s="147">
        <f t="shared" ca="1" si="43"/>
        <v>1.1294905471106592E-3</v>
      </c>
    </row>
    <row r="101" spans="8:56" s="147" customFormat="1" ht="0.25" customHeight="1" x14ac:dyDescent="0.2">
      <c r="H101" s="147">
        <f t="shared" si="44"/>
        <v>460</v>
      </c>
      <c r="I101" s="147">
        <f>IF($H101&gt;$H100,INDEX(Spectra!101:101,1,MATCH($I$20,Spectra!$20:$20,0)),I100)</f>
        <v>4.6542456395124902E-4</v>
      </c>
      <c r="J101" s="147">
        <f>((Physics!$C$9*Physics!$C$10)/(Physics!$C$11*Physics!$C$12*$H101))^($J$17-$J$18)</f>
        <v>2.3163420152835461E+18</v>
      </c>
      <c r="K101" s="147">
        <f t="shared" si="45"/>
        <v>1</v>
      </c>
      <c r="L101" s="147">
        <f>INDEX(Photobiology!$21:$421,1+$H101-380,10)</f>
        <v>0.06</v>
      </c>
      <c r="M101" s="147">
        <f t="shared" si="46"/>
        <v>4.6542456395124902E-4</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1078082472425301.9</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4.6542456395124902E-4</v>
      </c>
      <c r="Z101" s="147">
        <f t="shared" ca="1" si="48"/>
        <v>3.833823143653065E-4</v>
      </c>
      <c r="AA101" s="147">
        <f t="shared" ca="1" si="35"/>
        <v>8.9920956604509222E-5</v>
      </c>
      <c r="AB101" s="147">
        <f t="shared" ca="1" si="36"/>
        <v>4.9643580264732069E-5</v>
      </c>
      <c r="AC101" s="147">
        <f t="shared" ca="1" si="37"/>
        <v>2.6389572776035815E-4</v>
      </c>
      <c r="AD101" s="147">
        <f t="shared" ca="1" si="38"/>
        <v>3.2954339708111794E-4</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1.6323560880174876E-3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3781094990578792.5</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1.6323560880174876E-3</v>
      </c>
      <c r="AZ101" s="147">
        <f t="shared" ca="1" si="53"/>
        <v>1.3446141509582928E-3</v>
      </c>
      <c r="BA101" s="147">
        <f t="shared" ca="1" si="40"/>
        <v>3.1537446091715464E-4</v>
      </c>
      <c r="BB101" s="147">
        <f t="shared" ca="1" si="41"/>
        <v>1.7411199741620926E-4</v>
      </c>
      <c r="BC101" s="147">
        <f t="shared" ca="1" si="42"/>
        <v>9.2554590190591535E-4</v>
      </c>
      <c r="BD101" s="147">
        <f t="shared" ca="1" si="43"/>
        <v>1.1557880957646942E-3</v>
      </c>
    </row>
    <row r="102" spans="8:56" s="147" customFormat="1" ht="0.25" customHeight="1" x14ac:dyDescent="0.2">
      <c r="H102" s="147">
        <f t="shared" si="44"/>
        <v>461</v>
      </c>
      <c r="I102" s="147">
        <f>IF($H102&gt;$H101,INDEX(Spectra!102:102,1,MATCH($I$20,Spectra!$20:$20,0)),I101)</f>
        <v>4.6772022590652198E-4</v>
      </c>
      <c r="J102" s="147">
        <f>((Physics!$C$9*Physics!$C$10)/(Physics!$C$11*Physics!$C$12*$H102))^($J$17-$J$18)</f>
        <v>2.3213775414037279E+18</v>
      </c>
      <c r="K102" s="147">
        <f t="shared" si="45"/>
        <v>1</v>
      </c>
      <c r="L102" s="147">
        <f>INDEX(Photobiology!$21:$421,1+$H102-380,10)</f>
        <v>6.2601970000000007E-2</v>
      </c>
      <c r="M102" s="147">
        <f t="shared" si="46"/>
        <v>4.6772022590652198E-4</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1085755228079678.1</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4.6772022590652198E-4</v>
      </c>
      <c r="Z102" s="147">
        <f t="shared" ca="1" si="48"/>
        <v>3.7806153264182307E-4</v>
      </c>
      <c r="AA102" s="147">
        <f t="shared" ca="1" si="35"/>
        <v>9.3834499441592341E-5</v>
      </c>
      <c r="AB102" s="147">
        <f t="shared" ca="1" si="36"/>
        <v>5.1743420871812623E-5</v>
      </c>
      <c r="AC102" s="147">
        <f t="shared" ca="1" si="37"/>
        <v>2.7034229057396969E-4</v>
      </c>
      <c r="AD102" s="147">
        <f t="shared" ca="1" si="38"/>
        <v>3.3843954914460387E-4</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1.6282686856648821E-3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3779826358273423.5</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1.6282686856648821E-3</v>
      </c>
      <c r="AZ102" s="147">
        <f t="shared" ca="1" si="53"/>
        <v>1.3161409765037237E-3</v>
      </c>
      <c r="BA102" s="147">
        <f t="shared" ca="1" si="40"/>
        <v>3.2666489198677432E-4</v>
      </c>
      <c r="BB102" s="147">
        <f t="shared" ca="1" si="41"/>
        <v>1.8013373642642024E-4</v>
      </c>
      <c r="BC102" s="147">
        <f t="shared" ca="1" si="42"/>
        <v>9.4113930031430176E-4</v>
      </c>
      <c r="BD102" s="147">
        <f t="shared" ca="1" si="43"/>
        <v>1.1782054513349946E-3</v>
      </c>
    </row>
    <row r="103" spans="8:56" s="147" customFormat="1" ht="0.25" customHeight="1" x14ac:dyDescent="0.2">
      <c r="H103" s="147">
        <f t="shared" si="44"/>
        <v>462</v>
      </c>
      <c r="I103" s="147">
        <f>IF($H103&gt;$H102,INDEX(Spectra!103:103,1,MATCH($I$20,Spectra!$20:$20,0)),I102)</f>
        <v>4.7001855917752497E-4</v>
      </c>
      <c r="J103" s="147">
        <f>((Physics!$C$9*Physics!$C$10)/(Physics!$C$11*Physics!$C$12*$H103))^($J$17-$J$18)</f>
        <v>2.3264130675239096E+18</v>
      </c>
      <c r="K103" s="147">
        <f t="shared" si="45"/>
        <v>1</v>
      </c>
      <c r="L103" s="147">
        <f>INDEX(Photobiology!$21:$421,1+$H103-380,10)</f>
        <v>6.5277520000000006E-2</v>
      </c>
      <c r="M103" s="147">
        <f t="shared" si="46"/>
        <v>4.7001855917752497E-4</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1093457318049354.1</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4.7001855917752497E-4</v>
      </c>
      <c r="Z103" s="147">
        <f t="shared" ca="1" si="48"/>
        <v>3.7245727686760531E-4</v>
      </c>
      <c r="AA103" s="147">
        <f t="shared" ca="1" si="35"/>
        <v>9.7911916155066109E-5</v>
      </c>
      <c r="AB103" s="147">
        <f t="shared" ca="1" si="36"/>
        <v>5.3971291113236838E-5</v>
      </c>
      <c r="AC103" s="147">
        <f t="shared" ca="1" si="37"/>
        <v>2.7637091279638466E-4</v>
      </c>
      <c r="AD103" s="147">
        <f t="shared" ca="1" si="38"/>
        <v>3.473930671809046E-4</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1.6241812833122766E-3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3778516561525433.5</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1.6241812833122766E-3</v>
      </c>
      <c r="AZ103" s="147">
        <f t="shared" ca="1" si="53"/>
        <v>1.2870515985164306E-3</v>
      </c>
      <c r="BA103" s="147">
        <f t="shared" ca="1" si="40"/>
        <v>3.383413240331969E-4</v>
      </c>
      <c r="BB103" s="147">
        <f t="shared" ca="1" si="41"/>
        <v>1.8650148840018208E-4</v>
      </c>
      <c r="BC103" s="147">
        <f t="shared" ca="1" si="42"/>
        <v>9.5501859458761859E-4</v>
      </c>
      <c r="BD103" s="147">
        <f t="shared" ca="1" si="43"/>
        <v>1.2004405074025203E-3</v>
      </c>
    </row>
    <row r="104" spans="8:56" s="147" customFormat="1" ht="0.25" customHeight="1" x14ac:dyDescent="0.2">
      <c r="H104" s="147">
        <f t="shared" si="44"/>
        <v>463</v>
      </c>
      <c r="I104" s="147">
        <f>IF($H104&gt;$H103,INDEX(Spectra!104:104,1,MATCH($I$20,Spectra!$20:$20,0)),I103)</f>
        <v>4.76291253730318E-4</v>
      </c>
      <c r="J104" s="147">
        <f>((Physics!$C$9*Physics!$C$10)/(Physics!$C$11*Physics!$C$12*$H104))^($J$17-$J$18)</f>
        <v>2.3314485936440914E+18</v>
      </c>
      <c r="K104" s="147">
        <f t="shared" si="45"/>
        <v>1</v>
      </c>
      <c r="L104" s="147">
        <f>INDEX(Photobiology!$21:$421,1+$H104-380,10)</f>
        <v>6.8042080000000005E-2</v>
      </c>
      <c r="M104" s="147">
        <f t="shared" si="46"/>
        <v>4.76291253730318E-4</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1110448573674531</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4.76291253730318E-4</v>
      </c>
      <c r="Z104" s="147">
        <f t="shared" ca="1" si="48"/>
        <v>3.6939673136436899E-4</v>
      </c>
      <c r="AA104" s="147">
        <f t="shared" ca="1" si="35"/>
        <v>1.0297988455153951E-4</v>
      </c>
      <c r="AB104" s="147">
        <f t="shared" ca="1" si="36"/>
        <v>5.6782014395967321E-5</v>
      </c>
      <c r="AC104" s="147">
        <f t="shared" ca="1" si="37"/>
        <v>2.8529846098446048E-4</v>
      </c>
      <c r="AD104" s="147">
        <f t="shared" ca="1" si="38"/>
        <v>3.5939032841474875E-4</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1.6200938809596713E-3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3777165600334823.5</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1.6200938809596713E-3</v>
      </c>
      <c r="AZ104" s="147">
        <f t="shared" ca="1" si="53"/>
        <v>1.2564945911620112E-3</v>
      </c>
      <c r="BA104" s="147">
        <f t="shared" ca="1" si="40"/>
        <v>3.5028373819005244E-4</v>
      </c>
      <c r="BB104" s="147">
        <f t="shared" ca="1" si="41"/>
        <v>1.9314273220636915E-4</v>
      </c>
      <c r="BC104" s="147">
        <f t="shared" ca="1" si="42"/>
        <v>9.7043623469484307E-4</v>
      </c>
      <c r="BD104" s="147">
        <f t="shared" ca="1" si="43"/>
        <v>1.2224580388169295E-3</v>
      </c>
    </row>
    <row r="105" spans="8:56" s="147" customFormat="1" ht="0.25" customHeight="1" x14ac:dyDescent="0.2">
      <c r="H105" s="147">
        <f t="shared" si="44"/>
        <v>464</v>
      </c>
      <c r="I105" s="147">
        <f>IF($H105&gt;$H104,INDEX(Spectra!105:105,1,MATCH($I$20,Spectra!$20:$20,0)),I104)</f>
        <v>4.8270597323607798E-4</v>
      </c>
      <c r="J105" s="147">
        <f>((Physics!$C$9*Physics!$C$10)/(Physics!$C$11*Physics!$C$12*$H105))^($J$17-$J$18)</f>
        <v>2.3364841197642726E+18</v>
      </c>
      <c r="K105" s="147">
        <f t="shared" si="45"/>
        <v>1</v>
      </c>
      <c r="L105" s="147">
        <f>INDEX(Photobiology!$21:$421,1+$H105-380,10)</f>
        <v>7.0911089999999996E-2</v>
      </c>
      <c r="M105" s="147">
        <f t="shared" si="46"/>
        <v>4.8270597323607798E-4</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1127834840981454.2</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4.8270597323607798E-4</v>
      </c>
      <c r="Z105" s="147">
        <f t="shared" ca="1" si="48"/>
        <v>3.6552620199718067E-4</v>
      </c>
      <c r="AA105" s="147">
        <f t="shared" ca="1" si="35"/>
        <v>1.08237643084699E-4</v>
      </c>
      <c r="AB105" s="147">
        <f t="shared" ca="1" si="36"/>
        <v>5.9730037128232291E-5</v>
      </c>
      <c r="AC105" s="147">
        <f t="shared" ca="1" si="37"/>
        <v>2.9445064367400757E-4</v>
      </c>
      <c r="AD105" s="147">
        <f t="shared" ca="1" si="38"/>
        <v>3.716536716214394E-4</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1.6160064786070658E-3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3775773474701592</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1.6160064786070658E-3</v>
      </c>
      <c r="AZ105" s="147">
        <f t="shared" ca="1" si="53"/>
        <v>1.223711209886329E-3</v>
      </c>
      <c r="BA105" s="147">
        <f t="shared" ca="1" si="40"/>
        <v>3.6235874870454098E-4</v>
      </c>
      <c r="BB105" s="147">
        <f t="shared" ca="1" si="41"/>
        <v>1.9996464166283833E-4</v>
      </c>
      <c r="BC105" s="147">
        <f t="shared" ca="1" si="42"/>
        <v>9.8576395195031021E-4</v>
      </c>
      <c r="BD105" s="147">
        <f t="shared" ca="1" si="43"/>
        <v>1.244224796125767E-3</v>
      </c>
    </row>
    <row r="106" spans="8:56" s="147" customFormat="1" ht="0.25" customHeight="1" x14ac:dyDescent="0.2">
      <c r="H106" s="147">
        <f t="shared" si="44"/>
        <v>465</v>
      </c>
      <c r="I106" s="147">
        <f>IF($H106&gt;$H105,INDEX(Spectra!106:106,1,MATCH($I$20,Spectra!$20:$20,0)),I105)</f>
        <v>4.9031733088395304E-4</v>
      </c>
      <c r="J106" s="147">
        <f>((Physics!$C$9*Physics!$C$10)/(Physics!$C$11*Physics!$C$12*$H106))^($J$17-$J$18)</f>
        <v>2.3415196458844544E+18</v>
      </c>
      <c r="K106" s="147">
        <f t="shared" si="45"/>
        <v>1</v>
      </c>
      <c r="L106" s="147">
        <f>INDEX(Photobiology!$21:$421,1+$H106-380,10)</f>
        <v>7.3899999999999993E-2</v>
      </c>
      <c r="M106" s="147">
        <f t="shared" si="46"/>
        <v>4.9031733088395304E-4</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1148087662982404.5</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4.9031733088395304E-4</v>
      </c>
      <c r="Z106" s="147">
        <f t="shared" ca="1" si="48"/>
        <v>3.6138495650670139E-4</v>
      </c>
      <c r="AA106" s="147">
        <f t="shared" ca="1" si="35"/>
        <v>1.138884580310702E-4</v>
      </c>
      <c r="AB106" s="147">
        <f t="shared" ca="1" si="36"/>
        <v>6.2925364976323007E-5</v>
      </c>
      <c r="AC106" s="147">
        <f t="shared" ca="1" si="37"/>
        <v>3.0399674514805086E-4</v>
      </c>
      <c r="AD106" s="147">
        <f t="shared" ca="1" si="38"/>
        <v>3.8500501328737408E-4</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1.6119052206532648E-3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3774307741463336</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1.6119052206532648E-3</v>
      </c>
      <c r="AZ106" s="147">
        <f t="shared" ca="1" si="53"/>
        <v>1.1880434595459442E-3</v>
      </c>
      <c r="BA106" s="147">
        <f t="shared" ca="1" si="40"/>
        <v>3.7440528512723711E-4</v>
      </c>
      <c r="BB106" s="147">
        <f t="shared" ca="1" si="41"/>
        <v>2.0686546839775741E-4</v>
      </c>
      <c r="BC106" s="147">
        <f t="shared" ca="1" si="42"/>
        <v>9.9938123680502408E-4</v>
      </c>
      <c r="BD106" s="147">
        <f t="shared" ca="1" si="43"/>
        <v>1.2656937697404741E-3</v>
      </c>
    </row>
    <row r="107" spans="8:56" s="147" customFormat="1" ht="0.25" customHeight="1" x14ac:dyDescent="0.2">
      <c r="H107" s="147">
        <f t="shared" si="44"/>
        <v>466</v>
      </c>
      <c r="I107" s="147">
        <f>IF($H107&gt;$H106,INDEX(Spectra!107:107,1,MATCH($I$20,Spectra!$20:$20,0)),I106)</f>
        <v>4.98675098668656E-4</v>
      </c>
      <c r="J107" s="147">
        <f>((Physics!$C$9*Physics!$C$10)/(Physics!$C$11*Physics!$C$12*$H107))^($J$17-$J$18)</f>
        <v>2.3465551720046362E+18</v>
      </c>
      <c r="K107" s="147">
        <f t="shared" si="45"/>
        <v>1</v>
      </c>
      <c r="L107" s="147">
        <f>INDEX(Photobiology!$21:$421,1+$H107-380,10)</f>
        <v>7.7016000000000001E-2</v>
      </c>
      <c r="M107" s="147">
        <f t="shared" si="46"/>
        <v>4.98675098668656E-4</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1170168631930857</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4.98675098668656E-4</v>
      </c>
      <c r="Z107" s="147">
        <f t="shared" ca="1" si="48"/>
        <v>3.5641805327144851E-4</v>
      </c>
      <c r="AA107" s="147">
        <f t="shared" ca="1" si="35"/>
        <v>1.1981018318083528E-4</v>
      </c>
      <c r="AB107" s="147">
        <f t="shared" ca="1" si="36"/>
        <v>6.6297358342701817E-5</v>
      </c>
      <c r="AC107" s="147">
        <f t="shared" ca="1" si="37"/>
        <v>3.1466398725992195E-4</v>
      </c>
      <c r="AD107" s="147">
        <f t="shared" ca="1" si="38"/>
        <v>3.9928067402731553E-4</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1.6078178183006593E-3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3772833217174622.5</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1.6078178183006593E-3</v>
      </c>
      <c r="AZ107" s="147">
        <f t="shared" ca="1" si="53"/>
        <v>1.1491556292740302E-3</v>
      </c>
      <c r="BA107" s="147">
        <f t="shared" ca="1" si="40"/>
        <v>3.8628948557146151E-4</v>
      </c>
      <c r="BB107" s="147">
        <f t="shared" ca="1" si="41"/>
        <v>2.1375455548961776E-4</v>
      </c>
      <c r="BC107" s="147">
        <f t="shared" ca="1" si="42"/>
        <v>1.014533043347716E-3</v>
      </c>
      <c r="BD107" s="147">
        <f t="shared" ca="1" si="43"/>
        <v>1.287352394210427E-3</v>
      </c>
    </row>
    <row r="108" spans="8:56" s="147" customFormat="1" ht="0.25" customHeight="1" x14ac:dyDescent="0.2">
      <c r="H108" s="147">
        <f t="shared" si="44"/>
        <v>467</v>
      </c>
      <c r="I108" s="147">
        <f>IF($H108&gt;$H107,INDEX(Spectra!108:108,1,MATCH($I$20,Spectra!$20:$20,0)),I107)</f>
        <v>5.0655225223164395E-4</v>
      </c>
      <c r="J108" s="147">
        <f>((Physics!$C$9*Physics!$C$10)/(Physics!$C$11*Physics!$C$12*$H108))^($J$17-$J$18)</f>
        <v>2.3515906981248174E+18</v>
      </c>
      <c r="K108" s="147">
        <f t="shared" si="45"/>
        <v>1</v>
      </c>
      <c r="L108" s="147">
        <f>INDEX(Photobiology!$21:$421,1+$H108-380,10)</f>
        <v>8.0266400000000002E-2</v>
      </c>
      <c r="M108" s="147">
        <f t="shared" si="46"/>
        <v>5.0655225223164395E-4</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1191203564462110.2</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5.0655225223164395E-4</v>
      </c>
      <c r="Z108" s="147">
        <f t="shared" ca="1" si="48"/>
        <v>3.4980371019657959E-4</v>
      </c>
      <c r="AA108" s="147">
        <f t="shared" ca="1" si="35"/>
        <v>1.2570600691380477E-4</v>
      </c>
      <c r="AB108" s="147">
        <f t="shared" ca="1" si="36"/>
        <v>6.9686393339507256E-5</v>
      </c>
      <c r="AC108" s="147">
        <f t="shared" ca="1" si="37"/>
        <v>3.2520654593271541E-4</v>
      </c>
      <c r="AD108" s="147">
        <f t="shared" ca="1" si="38"/>
        <v>4.1352595731831146E-4</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1.6037304159480538E-3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3771317528443287.5</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1.6037304159480538E-3</v>
      </c>
      <c r="AZ108" s="147">
        <f t="shared" ca="1" si="53"/>
        <v>1.1074688685762562E-3</v>
      </c>
      <c r="BA108" s="147">
        <f t="shared" ca="1" si="40"/>
        <v>3.9798174002166905E-4</v>
      </c>
      <c r="BB108" s="147">
        <f t="shared" ca="1" si="41"/>
        <v>2.2062519332197375E-4</v>
      </c>
      <c r="BC108" s="147">
        <f t="shared" ca="1" si="42"/>
        <v>1.0295949270386505E-3</v>
      </c>
      <c r="BD108" s="147">
        <f t="shared" ca="1" si="43"/>
        <v>1.3092117399808576E-3</v>
      </c>
    </row>
    <row r="109" spans="8:56" s="147" customFormat="1" ht="0.25" customHeight="1" x14ac:dyDescent="0.2">
      <c r="H109" s="147">
        <f t="shared" si="44"/>
        <v>468</v>
      </c>
      <c r="I109" s="147">
        <f>IF($H109&gt;$H108,INDEX(Spectra!109:109,1,MATCH($I$20,Spectra!$20:$20,0)),I108)</f>
        <v>5.13185129188668E-4</v>
      </c>
      <c r="J109" s="147">
        <f>((Physics!$C$9*Physics!$C$10)/(Physics!$C$11*Physics!$C$12*$H109))^($J$17-$J$18)</f>
        <v>2.3566262242449992E+18</v>
      </c>
      <c r="K109" s="147">
        <f t="shared" si="45"/>
        <v>1</v>
      </c>
      <c r="L109" s="147">
        <f>INDEX(Photobiology!$21:$421,1+$H109-380,10)</f>
        <v>8.36668E-2</v>
      </c>
      <c r="M109" s="147">
        <f t="shared" si="46"/>
        <v>5.13185129188668E-4</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1209385533338572.8</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5.13185129188668E-4</v>
      </c>
      <c r="Z109" s="147">
        <f t="shared" ca="1" si="48"/>
        <v>3.4121166054625345E-4</v>
      </c>
      <c r="AA109" s="147">
        <f t="shared" ca="1" si="35"/>
        <v>1.3136872166561958E-4</v>
      </c>
      <c r="AB109" s="147">
        <f t="shared" ca="1" si="36"/>
        <v>7.2984162702953992E-5</v>
      </c>
      <c r="AC109" s="147">
        <f t="shared" ca="1" si="37"/>
        <v>3.3510988936020022E-4</v>
      </c>
      <c r="AD109" s="147">
        <f t="shared" ca="1" si="38"/>
        <v>4.2686636408887567E-4</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1.5996430135954483E-3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3769760675269333</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1.5996430135954483E-3</v>
      </c>
      <c r="AZ109" s="147">
        <f t="shared" ca="1" si="53"/>
        <v>1.0635866433094776E-3</v>
      </c>
      <c r="BA109" s="147">
        <f t="shared" ca="1" si="40"/>
        <v>4.0948781612125808E-4</v>
      </c>
      <c r="BB109" s="147">
        <f t="shared" ca="1" si="41"/>
        <v>2.274980301075175E-4</v>
      </c>
      <c r="BC109" s="147">
        <f t="shared" ca="1" si="42"/>
        <v>1.0445668878778277E-3</v>
      </c>
      <c r="BD109" s="147">
        <f t="shared" ca="1" si="43"/>
        <v>1.3305798594226668E-3</v>
      </c>
    </row>
    <row r="110" spans="8:56" s="147" customFormat="1" ht="0.25" customHeight="1" x14ac:dyDescent="0.2">
      <c r="H110" s="147">
        <f t="shared" si="44"/>
        <v>469</v>
      </c>
      <c r="I110" s="147">
        <f>IF($H110&gt;$H109,INDEX(Spectra!110:110,1,MATCH($I$20,Spectra!$20:$20,0)),I109)</f>
        <v>5.1980375912846701E-4</v>
      </c>
      <c r="J110" s="147">
        <f>((Physics!$C$9*Physics!$C$10)/(Physics!$C$11*Physics!$C$12*$H110))^($J$17-$J$18)</f>
        <v>2.3616617503651809E+18</v>
      </c>
      <c r="K110" s="147">
        <f t="shared" si="45"/>
        <v>1</v>
      </c>
      <c r="L110" s="147">
        <f>INDEX(Photobiology!$21:$421,1+$H110-380,10)</f>
        <v>8.7232799999999999E-2</v>
      </c>
      <c r="M110" s="147">
        <f t="shared" si="46"/>
        <v>5.1980375912846701E-4</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1227600655629736.2</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5.1980375912846701E-4</v>
      </c>
      <c r="Z110" s="147">
        <f t="shared" ca="1" si="48"/>
        <v>3.3167534301717399E-4</v>
      </c>
      <c r="AA110" s="147">
        <f t="shared" ca="1" si="35"/>
        <v>1.370951226475784E-4</v>
      </c>
      <c r="AB110" s="147">
        <f t="shared" ca="1" si="36"/>
        <v>7.6361771234767452E-5</v>
      </c>
      <c r="AC110" s="147">
        <f t="shared" ca="1" si="37"/>
        <v>3.4514969606130213E-4</v>
      </c>
      <c r="AD110" s="147">
        <f t="shared" ca="1" si="38"/>
        <v>4.4005910502929149E-4</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1.595555611242843E-3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3768162657652759</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1.595555611242843E-3</v>
      </c>
      <c r="AZ110" s="147">
        <f t="shared" ca="1" si="53"/>
        <v>1.0180889333106108E-3</v>
      </c>
      <c r="BA110" s="147">
        <f t="shared" ca="1" si="40"/>
        <v>4.2081821913163238E-4</v>
      </c>
      <c r="BB110" s="147">
        <f t="shared" ca="1" si="41"/>
        <v>2.3439509706962988E-4</v>
      </c>
      <c r="BC110" s="147">
        <f t="shared" ca="1" si="42"/>
        <v>1.0594489258652479E-3</v>
      </c>
      <c r="BD110" s="147">
        <f t="shared" ca="1" si="43"/>
        <v>1.3507766382552448E-3</v>
      </c>
    </row>
    <row r="111" spans="8:56" s="147" customFormat="1" ht="0.25" customHeight="1" x14ac:dyDescent="0.2">
      <c r="H111" s="147">
        <f t="shared" si="44"/>
        <v>470</v>
      </c>
      <c r="I111" s="147">
        <f>IF($H111&gt;$H110,INDEX(Spectra!111:111,1,MATCH($I$20,Spectra!$20:$20,0)),I110)</f>
        <v>5.2667738841563703E-4</v>
      </c>
      <c r="J111" s="147">
        <f>((Physics!$C$9*Physics!$C$10)/(Physics!$C$11*Physics!$C$12*$H111))^($J$17-$J$18)</f>
        <v>2.3666972764853622E+18</v>
      </c>
      <c r="K111" s="147">
        <f t="shared" si="45"/>
        <v>1</v>
      </c>
      <c r="L111" s="147">
        <f>INDEX(Photobiology!$21:$421,1+$H111-380,10)</f>
        <v>9.0980000000000005E-2</v>
      </c>
      <c r="M111" s="147">
        <f t="shared" si="46"/>
        <v>5.2667738841563703E-4</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1246485940749711.5</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5.2667738841563703E-4</v>
      </c>
      <c r="Z111" s="147">
        <f t="shared" ca="1" si="48"/>
        <v>3.215133718226561E-4</v>
      </c>
      <c r="AA111" s="147">
        <f t="shared" ca="1" si="35"/>
        <v>1.4296183698892892E-4</v>
      </c>
      <c r="AB111" s="147">
        <f t="shared" ca="1" si="36"/>
        <v>7.9871152630619781E-5</v>
      </c>
      <c r="AC111" s="147">
        <f t="shared" ca="1" si="37"/>
        <v>3.5603391456897064E-4</v>
      </c>
      <c r="AD111" s="147">
        <f t="shared" ca="1" si="38"/>
        <v>4.5309581715747681E-4</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1.5914682088902375E-3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3766523475593562.5</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1.5914682088902375E-3</v>
      </c>
      <c r="AZ111" s="147">
        <f t="shared" ca="1" si="53"/>
        <v>9.7152131692629883E-4</v>
      </c>
      <c r="BA111" s="147">
        <f t="shared" ca="1" si="40"/>
        <v>4.3198972208937492E-4</v>
      </c>
      <c r="BB111" s="147">
        <f t="shared" ca="1" si="41"/>
        <v>2.4134774534641343E-4</v>
      </c>
      <c r="BC111" s="147">
        <f t="shared" ca="1" si="42"/>
        <v>1.0758325092098007E-3</v>
      </c>
      <c r="BD111" s="147">
        <f t="shared" ca="1" si="43"/>
        <v>1.3691257768943914E-3</v>
      </c>
    </row>
    <row r="112" spans="8:56" s="147" customFormat="1" ht="0.25" customHeight="1" x14ac:dyDescent="0.2">
      <c r="H112" s="147">
        <f t="shared" si="44"/>
        <v>471</v>
      </c>
      <c r="I112" s="147">
        <f>IF($H112&gt;$H111,INDEX(Spectra!112:112,1,MATCH($I$20,Spectra!$20:$20,0)),I111)</f>
        <v>5.3375036463914098E-4</v>
      </c>
      <c r="J112" s="147">
        <f>((Physics!$C$9*Physics!$C$10)/(Physics!$C$11*Physics!$C$12*$H112))^($J$17-$J$18)</f>
        <v>2.3717328026055439E+18</v>
      </c>
      <c r="K112" s="147">
        <f t="shared" si="45"/>
        <v>1</v>
      </c>
      <c r="L112" s="147">
        <f>INDEX(Photobiology!$21:$421,1+$H112-380,10)</f>
        <v>9.4917550000000003E-2</v>
      </c>
      <c r="M112" s="147">
        <f t="shared" si="46"/>
        <v>5.3375036463914098E-4</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1265913248217320.8</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5.3375036463914098E-4</v>
      </c>
      <c r="Z112" s="147">
        <f t="shared" ca="1" si="48"/>
        <v>3.1082738984614523E-4</v>
      </c>
      <c r="AA112" s="147">
        <f t="shared" ca="1" si="35"/>
        <v>1.4896812551969032E-4</v>
      </c>
      <c r="AB112" s="147">
        <f t="shared" ca="1" si="36"/>
        <v>8.3518588306909585E-5</v>
      </c>
      <c r="AC112" s="147">
        <f t="shared" ca="1" si="37"/>
        <v>3.6668650050708989E-4</v>
      </c>
      <c r="AD112" s="147">
        <f t="shared" ca="1" si="38"/>
        <v>4.6592403705262209E-4</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1.5929369026169364E-3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3778020704417461</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1.5929369026169364E-3</v>
      </c>
      <c r="AZ112" s="147">
        <f t="shared" ca="1" si="53"/>
        <v>9.2764043349136246E-4</v>
      </c>
      <c r="BA112" s="147">
        <f t="shared" ca="1" si="40"/>
        <v>4.4458391070967908E-4</v>
      </c>
      <c r="BB112" s="147">
        <f t="shared" ca="1" si="41"/>
        <v>2.4925480183698512E-4</v>
      </c>
      <c r="BC112" s="147">
        <f t="shared" ca="1" si="42"/>
        <v>1.0943476520978354E-3</v>
      </c>
      <c r="BD112" s="147">
        <f t="shared" ca="1" si="43"/>
        <v>1.390514445716889E-3</v>
      </c>
    </row>
    <row r="113" spans="8:56" s="147" customFormat="1" ht="0.25" customHeight="1" x14ac:dyDescent="0.2">
      <c r="H113" s="147">
        <f t="shared" si="44"/>
        <v>472</v>
      </c>
      <c r="I113" s="147">
        <f>IF($H113&gt;$H112,INDEX(Spectra!113:113,1,MATCH($I$20,Spectra!$20:$20,0)),I112)</f>
        <v>5.4171366813441399E-4</v>
      </c>
      <c r="J113" s="147">
        <f>((Physics!$C$9*Physics!$C$10)/(Physics!$C$11*Physics!$C$12*$H113))^($J$17-$J$18)</f>
        <v>2.3767683287257257E+18</v>
      </c>
      <c r="K113" s="147">
        <f t="shared" si="45"/>
        <v>1</v>
      </c>
      <c r="L113" s="147">
        <f>INDEX(Photobiology!$21:$421,1+$H113-380,10)</f>
        <v>9.9045839999999996E-2</v>
      </c>
      <c r="M113" s="147">
        <f t="shared" si="46"/>
        <v>5.4171366813441399E-4</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1287527889659713.5</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5.4171366813441399E-4</v>
      </c>
      <c r="Z113" s="147">
        <f t="shared" ca="1" si="48"/>
        <v>3.0014458353489409E-4</v>
      </c>
      <c r="AA113" s="147">
        <f t="shared" ca="1" si="35"/>
        <v>1.5533910290588387E-4</v>
      </c>
      <c r="AB113" s="147">
        <f t="shared" ca="1" si="36"/>
        <v>8.7434752891566952E-5</v>
      </c>
      <c r="AC113" s="147">
        <f t="shared" ca="1" si="37"/>
        <v>3.7865785402595533E-4</v>
      </c>
      <c r="AD113" s="147">
        <f t="shared" ca="1" si="38"/>
        <v>4.7934617352209894E-4</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1.5944055963436352E-3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3789532724532606</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1.5944055963436352E-3</v>
      </c>
      <c r="AZ113" s="147">
        <f t="shared" ca="1" si="53"/>
        <v>8.8340433673813625E-4</v>
      </c>
      <c r="BA113" s="147">
        <f t="shared" ca="1" si="40"/>
        <v>4.5720377677951906E-4</v>
      </c>
      <c r="BB113" s="147">
        <f t="shared" ca="1" si="41"/>
        <v>2.573434408722481E-4</v>
      </c>
      <c r="BC113" s="147">
        <f t="shared" ca="1" si="42"/>
        <v>1.1144895118442009E-3</v>
      </c>
      <c r="BD113" s="147">
        <f t="shared" ca="1" si="43"/>
        <v>1.4108416800365925E-3</v>
      </c>
    </row>
    <row r="114" spans="8:56" s="147" customFormat="1" ht="0.25" customHeight="1" x14ac:dyDescent="0.2">
      <c r="H114" s="147">
        <f t="shared" si="44"/>
        <v>473</v>
      </c>
      <c r="I114" s="147">
        <f>IF($H114&gt;$H113,INDEX(Spectra!114:114,1,MATCH($I$20,Spectra!$20:$20,0)),I113)</f>
        <v>5.5026633066256796E-4</v>
      </c>
      <c r="J114" s="147">
        <f>((Physics!$C$9*Physics!$C$10)/(Physics!$C$11*Physics!$C$12*$H114))^($J$17-$J$18)</f>
        <v>2.3818038548459075E+18</v>
      </c>
      <c r="K114" s="147">
        <f t="shared" si="45"/>
        <v>1</v>
      </c>
      <c r="L114" s="147">
        <f>INDEX(Photobiology!$21:$421,1+$H114-380,10)</f>
        <v>0.1033674</v>
      </c>
      <c r="M114" s="147">
        <f t="shared" si="46"/>
        <v>5.5026633066256796E-4</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1310626467564017.2</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5.5026633066256796E-4</v>
      </c>
      <c r="Z114" s="147">
        <f t="shared" ca="1" si="48"/>
        <v>2.8938671409443651E-4</v>
      </c>
      <c r="AA114" s="147">
        <f t="shared" ca="1" si="35"/>
        <v>1.6204022798819038E-4</v>
      </c>
      <c r="AB114" s="147">
        <f t="shared" ca="1" si="36"/>
        <v>9.1599534467413715E-5</v>
      </c>
      <c r="AC114" s="147">
        <f t="shared" ca="1" si="37"/>
        <v>3.9068909477042322E-4</v>
      </c>
      <c r="AD114" s="147">
        <f t="shared" ca="1" si="38"/>
        <v>4.9317179672568124E-4</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1.5958881456715295E-3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3801092537263336</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1.5958881456715295E-3</v>
      </c>
      <c r="AZ114" s="147">
        <f t="shared" ca="1" si="53"/>
        <v>8.392823634730944E-4</v>
      </c>
      <c r="BA114" s="147">
        <f t="shared" ca="1" si="40"/>
        <v>4.6995075758476934E-4</v>
      </c>
      <c r="BB114" s="147">
        <f t="shared" ca="1" si="41"/>
        <v>2.6565792428106551E-4</v>
      </c>
      <c r="BC114" s="147">
        <f t="shared" ca="1" si="42"/>
        <v>1.1330805834267859E-3</v>
      </c>
      <c r="BD114" s="147">
        <f t="shared" ca="1" si="43"/>
        <v>1.4303019834529429E-3</v>
      </c>
    </row>
    <row r="115" spans="8:56" s="147" customFormat="1" ht="0.25" customHeight="1" x14ac:dyDescent="0.2">
      <c r="H115" s="147">
        <f t="shared" si="44"/>
        <v>474</v>
      </c>
      <c r="I115" s="147">
        <f>IF($H115&gt;$H114,INDEX(Spectra!115:115,1,MATCH($I$20,Spectra!$20:$20,0)),I114)</f>
        <v>5.5787824483455404E-4</v>
      </c>
      <c r="J115" s="147">
        <f>((Physics!$C$9*Physics!$C$10)/(Physics!$C$11*Physics!$C$12*$H115))^($J$17-$J$18)</f>
        <v>2.3868393809660892E+18</v>
      </c>
      <c r="K115" s="147">
        <f t="shared" si="45"/>
        <v>1</v>
      </c>
      <c r="L115" s="147">
        <f>INDEX(Photobiology!$21:$421,1+$H115-380,10)</f>
        <v>0.1078846</v>
      </c>
      <c r="M115" s="147">
        <f t="shared" si="46"/>
        <v>5.5787824483455404E-4</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1331565764555355.2</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5.5787824483455404E-4</v>
      </c>
      <c r="Z115" s="147">
        <f t="shared" ca="1" si="48"/>
        <v>2.7788361677805006E-4</v>
      </c>
      <c r="AA115" s="147">
        <f t="shared" ca="1" si="35"/>
        <v>1.686594246131169E-4</v>
      </c>
      <c r="AB115" s="147">
        <f t="shared" ca="1" si="36"/>
        <v>9.5782115855644589E-5</v>
      </c>
      <c r="AC115" s="147">
        <f t="shared" ca="1" si="37"/>
        <v>4.0278809277054798E-4</v>
      </c>
      <c r="AD115" s="147">
        <f t="shared" ca="1" si="38"/>
        <v>5.0608371282762435E-4</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1.5973568393982285E-3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3812634209731216.5</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1.5973568393982285E-3</v>
      </c>
      <c r="AZ115" s="147">
        <f t="shared" ca="1" si="53"/>
        <v>7.9565622055897283E-4</v>
      </c>
      <c r="BA115" s="147">
        <f t="shared" ca="1" si="40"/>
        <v>4.8291771175739068E-4</v>
      </c>
      <c r="BB115" s="147">
        <f t="shared" ca="1" si="41"/>
        <v>2.7425019575628187E-4</v>
      </c>
      <c r="BC115" s="147">
        <f t="shared" ca="1" si="42"/>
        <v>1.153291638045521E-3</v>
      </c>
      <c r="BD115" s="147">
        <f t="shared" ca="1" si="43"/>
        <v>1.4490550357148181E-3</v>
      </c>
    </row>
    <row r="116" spans="8:56" s="147" customFormat="1" ht="0.25" customHeight="1" x14ac:dyDescent="0.2">
      <c r="H116" s="147">
        <f t="shared" si="44"/>
        <v>475</v>
      </c>
      <c r="I116" s="147">
        <f>IF($H116&gt;$H115,INDEX(Spectra!116:116,1,MATCH($I$20,Spectra!$20:$20,0)),I115)</f>
        <v>5.6293482290136799E-4</v>
      </c>
      <c r="J116" s="147">
        <f>((Physics!$C$9*Physics!$C$10)/(Physics!$C$11*Physics!$C$12*$H116))^($J$17-$J$18)</f>
        <v>2.3918749070862705E+18</v>
      </c>
      <c r="K116" s="147">
        <f t="shared" si="45"/>
        <v>1</v>
      </c>
      <c r="L116" s="147">
        <f>INDEX(Photobiology!$21:$421,1+$H116-380,10)</f>
        <v>0.11260000000000001</v>
      </c>
      <c r="M116" s="147">
        <f t="shared" si="46"/>
        <v>5.6293482290136799E-4</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1346469677222835.8</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5.6293482290136799E-4</v>
      </c>
      <c r="Z116" s="147">
        <f t="shared" ca="1" si="48"/>
        <v>2.6508263049531674E-4</v>
      </c>
      <c r="AA116" s="147">
        <f t="shared" ca="1" si="35"/>
        <v>1.7471920685354337E-4</v>
      </c>
      <c r="AB116" s="147">
        <f t="shared" ca="1" si="36"/>
        <v>9.9704764092998691E-5</v>
      </c>
      <c r="AC116" s="147">
        <f t="shared" ca="1" si="37"/>
        <v>4.1319416000960412E-4</v>
      </c>
      <c r="AD116" s="147">
        <f t="shared" ca="1" si="38"/>
        <v>5.1662442676056409E-4</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1.5988255331249273E-3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3824190673490342.5</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1.5988255331249273E-3</v>
      </c>
      <c r="AZ116" s="147">
        <f t="shared" ca="1" si="53"/>
        <v>7.5287735059532946E-4</v>
      </c>
      <c r="BA116" s="147">
        <f t="shared" ca="1" si="40"/>
        <v>4.9623067836704988E-4</v>
      </c>
      <c r="BB116" s="147">
        <f t="shared" ca="1" si="41"/>
        <v>2.8317758312495464E-4</v>
      </c>
      <c r="BC116" s="147">
        <f t="shared" ca="1" si="42"/>
        <v>1.1735379413136966E-3</v>
      </c>
      <c r="BD116" s="147">
        <f t="shared" ca="1" si="43"/>
        <v>1.4672965518168722E-3</v>
      </c>
    </row>
    <row r="117" spans="8:56" s="147" customFormat="1" ht="0.25" customHeight="1" x14ac:dyDescent="0.2">
      <c r="H117" s="147">
        <f t="shared" si="44"/>
        <v>476</v>
      </c>
      <c r="I117" s="147">
        <f>IF($H117&gt;$H116,INDEX(Spectra!117:117,1,MATCH($I$20,Spectra!$20:$20,0)),I116)</f>
        <v>5.6800253145038995E-4</v>
      </c>
      <c r="J117" s="147">
        <f>((Physics!$C$9*Physics!$C$10)/(Physics!$C$11*Physics!$C$12*$H117))^($J$17-$J$18)</f>
        <v>2.3969104332064522E+18</v>
      </c>
      <c r="K117" s="147">
        <f t="shared" si="45"/>
        <v>1</v>
      </c>
      <c r="L117" s="147">
        <f>INDEX(Photobiology!$21:$421,1+$H117-380,10)</f>
        <v>0.117532</v>
      </c>
      <c r="M117" s="147">
        <f t="shared" si="46"/>
        <v>5.6800253145038995E-4</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1361451193721115.8</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5.6800253145038995E-4</v>
      </c>
      <c r="Z117" s="147">
        <f t="shared" ca="1" si="48"/>
        <v>2.5244872510312582E-4</v>
      </c>
      <c r="AA117" s="147">
        <f t="shared" ca="1" si="35"/>
        <v>1.8101786275298765E-4</v>
      </c>
      <c r="AB117" s="147">
        <f t="shared" ca="1" si="36"/>
        <v>1.0381779869090792E-4</v>
      </c>
      <c r="AC117" s="147">
        <f t="shared" ca="1" si="37"/>
        <v>4.2316188593054049E-4</v>
      </c>
      <c r="AD117" s="147">
        <f t="shared" ca="1" si="38"/>
        <v>5.2730231005931221E-4</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1.6002942268516264E-3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3835761928540716.5</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1.6002942268516264E-3</v>
      </c>
      <c r="AZ117" s="147">
        <f t="shared" ca="1" si="53"/>
        <v>7.1125076912420537E-4</v>
      </c>
      <c r="BA117" s="147">
        <f t="shared" ca="1" si="40"/>
        <v>5.1000096774379844E-4</v>
      </c>
      <c r="BB117" s="147">
        <f t="shared" ca="1" si="41"/>
        <v>2.924969779012597E-4</v>
      </c>
      <c r="BC117" s="147">
        <f t="shared" ca="1" si="42"/>
        <v>1.1922191990044616E-3</v>
      </c>
      <c r="BD117" s="147">
        <f t="shared" ca="1" si="43"/>
        <v>1.485625144026573E-3</v>
      </c>
    </row>
    <row r="118" spans="8:56" s="147" customFormat="1" ht="0.25" customHeight="1" x14ac:dyDescent="0.2">
      <c r="H118" s="147">
        <f t="shared" si="44"/>
        <v>477</v>
      </c>
      <c r="I118" s="147">
        <f>IF($H118&gt;$H117,INDEX(Spectra!118:118,1,MATCH($I$20,Spectra!$20:$20,0)),I117)</f>
        <v>5.7575591405123201E-4</v>
      </c>
      <c r="J118" s="147">
        <f>((Physics!$C$9*Physics!$C$10)/(Physics!$C$11*Physics!$C$12*$H118))^($J$17-$J$18)</f>
        <v>2.401945959326634E+18</v>
      </c>
      <c r="K118" s="147">
        <f t="shared" si="45"/>
        <v>1</v>
      </c>
      <c r="L118" s="147">
        <f>INDEX(Photobiology!$21:$421,1+$H118-380,10)</f>
        <v>0.1226744</v>
      </c>
      <c r="M118" s="147">
        <f t="shared" si="46"/>
        <v>5.7575591405123201E-4</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1382934591313769.5</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5.7575591405123201E-4</v>
      </c>
      <c r="Z118" s="147">
        <f t="shared" ca="1" si="48"/>
        <v>2.412371219401538E-4</v>
      </c>
      <c r="AA118" s="147">
        <f t="shared" ca="1" si="35"/>
        <v>1.8844894096036661E-4</v>
      </c>
      <c r="AB118" s="147">
        <f t="shared" ca="1" si="36"/>
        <v>1.0863650464275671E-4</v>
      </c>
      <c r="AC118" s="147">
        <f t="shared" ca="1" si="37"/>
        <v>4.3584722693678263E-4</v>
      </c>
      <c r="AD118" s="147">
        <f t="shared" ca="1" si="38"/>
        <v>5.4060601549840422E-4</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1.6017629205783252E-3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3847347974882336.5</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1.6017629205783252E-3</v>
      </c>
      <c r="AZ118" s="147">
        <f t="shared" ca="1" si="53"/>
        <v>6.711258496189536E-4</v>
      </c>
      <c r="BA118" s="147">
        <f t="shared" ca="1" si="40"/>
        <v>5.2426821624572992E-4</v>
      </c>
      <c r="BB118" s="147">
        <f t="shared" ca="1" si="41"/>
        <v>3.022286366693213E-4</v>
      </c>
      <c r="BC118" s="147">
        <f t="shared" ca="1" si="42"/>
        <v>1.2125345308777922E-3</v>
      </c>
      <c r="BD118" s="147">
        <f t="shared" ca="1" si="43"/>
        <v>1.5039752942770184E-3</v>
      </c>
    </row>
    <row r="119" spans="8:56" s="147" customFormat="1" ht="0.25" customHeight="1" x14ac:dyDescent="0.2">
      <c r="H119" s="147">
        <f t="shared" si="44"/>
        <v>478</v>
      </c>
      <c r="I119" s="147">
        <f>IF($H119&gt;$H118,INDEX(Spectra!119:119,1,MATCH($I$20,Spectra!$20:$20,0)),I118)</f>
        <v>5.8360646576174403E-4</v>
      </c>
      <c r="J119" s="147">
        <f>((Physics!$C$9*Physics!$C$10)/(Physics!$C$11*Physics!$C$12*$H119))^($J$17-$J$18)</f>
        <v>2.4069814854468152E+18</v>
      </c>
      <c r="K119" s="147">
        <f t="shared" si="45"/>
        <v>1</v>
      </c>
      <c r="L119" s="147">
        <f>INDEX(Photobiology!$21:$421,1+$H119-380,10)</f>
        <v>0.12799279999999999</v>
      </c>
      <c r="M119" s="147">
        <f t="shared" si="46"/>
        <v>5.8360646576174403E-4</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1404729957875568.5</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5.8360646576174403E-4</v>
      </c>
      <c r="Z119" s="147">
        <f t="shared" ca="1" si="48"/>
        <v>2.3034888842969462E-4</v>
      </c>
      <c r="AA119" s="147">
        <f t="shared" ca="1" si="35"/>
        <v>1.9622716919600271E-4</v>
      </c>
      <c r="AB119" s="147">
        <f t="shared" ca="1" si="36"/>
        <v>1.1371280182134701E-4</v>
      </c>
      <c r="AC119" s="147">
        <f t="shared" ca="1" si="37"/>
        <v>4.4879337217078118E-4</v>
      </c>
      <c r="AD119" s="147">
        <f t="shared" ca="1" si="38"/>
        <v>5.5386296223419674E-4</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1.6032454699062193E-3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3858982162690749</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1.6032454699062193E-3</v>
      </c>
      <c r="AZ119" s="147">
        <f t="shared" ca="1" si="53"/>
        <v>6.3279938372651483E-4</v>
      </c>
      <c r="BA119" s="147">
        <f t="shared" ca="1" si="40"/>
        <v>5.3906243083750791E-4</v>
      </c>
      <c r="BB119" s="147">
        <f t="shared" ca="1" si="41"/>
        <v>3.1238436358387728E-4</v>
      </c>
      <c r="BC119" s="147">
        <f t="shared" ca="1" si="42"/>
        <v>1.2328957663578827E-3</v>
      </c>
      <c r="BD119" s="147">
        <f t="shared" ca="1" si="43"/>
        <v>1.5215360645324488E-3</v>
      </c>
    </row>
    <row r="120" spans="8:56" s="147" customFormat="1" ht="0.25" customHeight="1" x14ac:dyDescent="0.2">
      <c r="H120" s="147">
        <f t="shared" si="44"/>
        <v>479</v>
      </c>
      <c r="I120" s="147">
        <f>IF($H120&gt;$H119,INDEX(Spectra!120:120,1,MATCH($I$20,Spectra!$20:$20,0)),I119)</f>
        <v>5.9079519900020496E-4</v>
      </c>
      <c r="J120" s="147">
        <f>((Physics!$C$9*Physics!$C$10)/(Physics!$C$11*Physics!$C$12*$H120))^($J$17-$J$18)</f>
        <v>2.412017011566997E+18</v>
      </c>
      <c r="K120" s="147">
        <f t="shared" si="45"/>
        <v>1</v>
      </c>
      <c r="L120" s="147">
        <f>INDEX(Photobiology!$21:$421,1+$H120-380,10)</f>
        <v>0.13345280000000001</v>
      </c>
      <c r="M120" s="147">
        <f t="shared" si="46"/>
        <v>5.9079519900020496E-4</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1425008070340603.8</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5.9079519900020496E-4</v>
      </c>
      <c r="Z120" s="147">
        <f t="shared" ca="1" si="48"/>
        <v>2.1960271103476918E-4</v>
      </c>
      <c r="AA120" s="147">
        <f t="shared" ca="1" si="35"/>
        <v>2.0410792535059081E-4</v>
      </c>
      <c r="AB120" s="147">
        <f t="shared" ca="1" si="36"/>
        <v>1.1890403254598025E-4</v>
      </c>
      <c r="AC120" s="147">
        <f t="shared" ca="1" si="37"/>
        <v>4.6141105041916006E-4</v>
      </c>
      <c r="AD120" s="147">
        <f t="shared" ca="1" si="38"/>
        <v>5.6603556300530535E-4</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1.6047141636329181E-3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3870597861385104</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1.6047141636329181E-3</v>
      </c>
      <c r="AZ120" s="147">
        <f t="shared" ca="1" si="53"/>
        <v>5.9648348762150109E-4</v>
      </c>
      <c r="BA120" s="147">
        <f t="shared" ca="1" si="40"/>
        <v>5.5439664925190058E-4</v>
      </c>
      <c r="BB120" s="147">
        <f t="shared" ca="1" si="41"/>
        <v>3.2296637728692474E-4</v>
      </c>
      <c r="BC120" s="147">
        <f t="shared" ca="1" si="42"/>
        <v>1.253281761797309E-3</v>
      </c>
      <c r="BD120" s="147">
        <f t="shared" ca="1" si="43"/>
        <v>1.5374621977492261E-3</v>
      </c>
    </row>
    <row r="121" spans="8:56" s="147" customFormat="1" ht="0.25" customHeight="1" x14ac:dyDescent="0.2">
      <c r="H121" s="147">
        <f t="shared" si="44"/>
        <v>480</v>
      </c>
      <c r="I121" s="147">
        <f>IF($H121&gt;$H120,INDEX(Spectra!121:121,1,MATCH($I$20,Spectra!$20:$20,0)),I120)</f>
        <v>5.9755897042798795E-4</v>
      </c>
      <c r="J121" s="147">
        <f>((Physics!$C$9*Physics!$C$10)/(Physics!$C$11*Physics!$C$12*$H121))^($J$17-$J$18)</f>
        <v>2.4170525376871788E+18</v>
      </c>
      <c r="K121" s="147">
        <f t="shared" si="45"/>
        <v>1</v>
      </c>
      <c r="L121" s="147">
        <f>INDEX(Photobiology!$21:$421,1+$H121-380,10)</f>
        <v>0.13902</v>
      </c>
      <c r="M121" s="147">
        <f t="shared" si="46"/>
        <v>5.9755897042798795E-4</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1444331425890706</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5.9755897042798795E-4</v>
      </c>
      <c r="Z121" s="147">
        <f t="shared" ca="1" si="48"/>
        <v>2.0921017601860199E-4</v>
      </c>
      <c r="AA121" s="147">
        <f t="shared" ca="1" si="35"/>
        <v>2.1217287339398395E-4</v>
      </c>
      <c r="AB121" s="147">
        <f t="shared" ca="1" si="36"/>
        <v>1.2425641231079583E-4</v>
      </c>
      <c r="AC121" s="147">
        <f t="shared" ca="1" si="37"/>
        <v>4.738642635493945E-4</v>
      </c>
      <c r="AD121" s="147">
        <f t="shared" ca="1" si="38"/>
        <v>5.7700592964011728E-4</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1.6061828573596172E-3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3882228351370706.5</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1.6061828573596172E-3</v>
      </c>
      <c r="AZ121" s="147">
        <f t="shared" ca="1" si="53"/>
        <v>5.623374678244608E-4</v>
      </c>
      <c r="BA121" s="147">
        <f t="shared" ca="1" si="40"/>
        <v>5.703009224312498E-4</v>
      </c>
      <c r="BB121" s="147">
        <f t="shared" ca="1" si="41"/>
        <v>3.3398966335935879E-4</v>
      </c>
      <c r="BC121" s="147">
        <f t="shared" ca="1" si="42"/>
        <v>1.2737030058861765E-3</v>
      </c>
      <c r="BD121" s="147">
        <f t="shared" ca="1" si="43"/>
        <v>1.5509381979807331E-3</v>
      </c>
    </row>
    <row r="122" spans="8:56" s="147" customFormat="1" ht="0.25" customHeight="1" x14ac:dyDescent="0.2">
      <c r="H122" s="147">
        <f t="shared" si="44"/>
        <v>481</v>
      </c>
      <c r="I122" s="147">
        <f>IF($H122&gt;$H121,INDEX(Spectra!122:122,1,MATCH($I$20,Spectra!$20:$20,0)),I121)</f>
        <v>6.0523677705464198E-4</v>
      </c>
      <c r="J122" s="147">
        <f>((Physics!$C$9*Physics!$C$10)/(Physics!$C$11*Physics!$C$12*$H122))^($J$17-$J$18)</f>
        <v>2.42208806380736E+18</v>
      </c>
      <c r="K122" s="147">
        <f t="shared" si="45"/>
        <v>1</v>
      </c>
      <c r="L122" s="147">
        <f>INDEX(Photobiology!$21:$421,1+$H122-380,10)</f>
        <v>0.14467640000000001</v>
      </c>
      <c r="M122" s="147">
        <f t="shared" si="46"/>
        <v>6.0523677705464198E-4</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1465936773481284.5</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6.0523677705464198E-4</v>
      </c>
      <c r="Z122" s="147">
        <f t="shared" ca="1" si="48"/>
        <v>1.9967003369743459E-4</v>
      </c>
      <c r="AA122" s="147">
        <f t="shared" ca="1" si="35"/>
        <v>2.209023450732885E-4</v>
      </c>
      <c r="AB122" s="147">
        <f t="shared" ca="1" si="36"/>
        <v>1.3005025246961619E-4</v>
      </c>
      <c r="AC122" s="147">
        <f t="shared" ca="1" si="37"/>
        <v>4.8721560552898681E-4</v>
      </c>
      <c r="AD122" s="147">
        <f t="shared" ca="1" si="38"/>
        <v>5.8827562161446268E-4</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1.5963315249097783E-3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3866455532363375.5</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1.5963315249097783E-3</v>
      </c>
      <c r="AZ122" s="147">
        <f t="shared" ca="1" si="53"/>
        <v>5.2663615539383542E-4</v>
      </c>
      <c r="BA122" s="147">
        <f t="shared" ca="1" si="40"/>
        <v>5.8263706161919542E-4</v>
      </c>
      <c r="BB122" s="147">
        <f t="shared" ca="1" si="41"/>
        <v>3.4301173641498861E-4</v>
      </c>
      <c r="BC122" s="147">
        <f t="shared" ca="1" si="42"/>
        <v>1.2850468775523717E-3</v>
      </c>
      <c r="BD122" s="147">
        <f t="shared" ca="1" si="43"/>
        <v>1.5515959302557067E-3</v>
      </c>
    </row>
    <row r="123" spans="8:56" s="147" customFormat="1" ht="0.25" customHeight="1" x14ac:dyDescent="0.2">
      <c r="H123" s="147">
        <f t="shared" si="44"/>
        <v>482</v>
      </c>
      <c r="I123" s="147">
        <f>IF($H123&gt;$H122,INDEX(Spectra!123:123,1,MATCH($I$20,Spectra!$20:$20,0)),I122)</f>
        <v>6.1484360755265696E-4</v>
      </c>
      <c r="J123" s="147">
        <f>((Physics!$C$9*Physics!$C$10)/(Physics!$C$11*Physics!$C$12*$H123))^($J$17-$J$18)</f>
        <v>2.4271235899275418E+18</v>
      </c>
      <c r="K123" s="147">
        <f t="shared" si="45"/>
        <v>1</v>
      </c>
      <c r="L123" s="147">
        <f>INDEX(Photobiology!$21:$421,1+$H123-380,10)</f>
        <v>0.1504693</v>
      </c>
      <c r="M123" s="147">
        <f t="shared" si="46"/>
        <v>6.1484360755265696E-4</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1492301424007205.5</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6.1484360755265696E-4</v>
      </c>
      <c r="Z123" s="147">
        <f t="shared" ca="1" si="48"/>
        <v>1.9113274321824912E-4</v>
      </c>
      <c r="AA123" s="147">
        <f t="shared" ca="1" si="35"/>
        <v>2.3065366062451881E-4</v>
      </c>
      <c r="AB123" s="147">
        <f t="shared" ca="1" si="36"/>
        <v>1.3650880743605601E-4</v>
      </c>
      <c r="AC123" s="147">
        <f t="shared" ca="1" si="37"/>
        <v>5.0232722737052074E-4</v>
      </c>
      <c r="AD123" s="147">
        <f t="shared" ca="1" si="38"/>
        <v>6.012143693040372E-4</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1.5864801924599392E-3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3850583500072305</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1.5864801924599392E-3</v>
      </c>
      <c r="AZ123" s="147">
        <f t="shared" ca="1" si="53"/>
        <v>4.9317957854886653E-4</v>
      </c>
      <c r="BA123" s="147">
        <f t="shared" ca="1" si="40"/>
        <v>5.9515535235980647E-4</v>
      </c>
      <c r="BB123" s="147">
        <f t="shared" ca="1" si="41"/>
        <v>3.5223350529034063E-4</v>
      </c>
      <c r="BC123" s="147">
        <f t="shared" ca="1" si="42"/>
        <v>1.2961543172397701E-3</v>
      </c>
      <c r="BD123" s="147">
        <f t="shared" ca="1" si="43"/>
        <v>1.5513126860336797E-3</v>
      </c>
    </row>
    <row r="124" spans="8:56" s="147" customFormat="1" ht="0.25" customHeight="1" x14ac:dyDescent="0.2">
      <c r="H124" s="147">
        <f t="shared" si="44"/>
        <v>483</v>
      </c>
      <c r="I124" s="147">
        <f>IF($H124&gt;$H123,INDEX(Spectra!124:124,1,MATCH($I$20,Spectra!$20:$20,0)),I123)</f>
        <v>6.2439144649497301E-4</v>
      </c>
      <c r="J124" s="147">
        <f>((Physics!$C$9*Physics!$C$10)/(Physics!$C$11*Physics!$C$12*$H124))^($J$17-$J$18)</f>
        <v>2.432159116047724E+18</v>
      </c>
      <c r="K124" s="147">
        <f t="shared" si="45"/>
        <v>1</v>
      </c>
      <c r="L124" s="147">
        <f>INDEX(Photobiology!$21:$421,1+$H124-380,10)</f>
        <v>0.15646189999999999</v>
      </c>
      <c r="M124" s="147">
        <f t="shared" si="46"/>
        <v>6.2439144649497301E-4</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1518619348574973.2</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6.2439144649497301E-4</v>
      </c>
      <c r="Z124" s="147">
        <f t="shared" ca="1" si="48"/>
        <v>1.8278497643838489E-4</v>
      </c>
      <c r="AA124" s="147">
        <f t="shared" ca="1" si="35"/>
        <v>2.4064670739362752E-4</v>
      </c>
      <c r="AB124" s="147">
        <f t="shared" ca="1" si="36"/>
        <v>1.4318294894444123E-4</v>
      </c>
      <c r="AC124" s="147">
        <f t="shared" ca="1" si="37"/>
        <v>5.1699611769783762E-4</v>
      </c>
      <c r="AD124" s="147">
        <f t="shared" ca="1" si="38"/>
        <v>6.1378053825323752E-4</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1.5766150044089048E-3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3834578555470740.5</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1.5766150044089048E-3</v>
      </c>
      <c r="AZ124" s="147">
        <f t="shared" ca="1" si="53"/>
        <v>4.6153985300566715E-4</v>
      </c>
      <c r="BA124" s="147">
        <f t="shared" ca="1" si="40"/>
        <v>6.07643188849236E-4</v>
      </c>
      <c r="BB124" s="147">
        <f t="shared" ca="1" si="41"/>
        <v>3.6154304635103242E-4</v>
      </c>
      <c r="BC124" s="147">
        <f t="shared" ca="1" si="42"/>
        <v>1.3054372236505731E-3</v>
      </c>
      <c r="BD124" s="147">
        <f t="shared" ca="1" si="43"/>
        <v>1.5498220090239801E-3</v>
      </c>
    </row>
    <row r="125" spans="8:56" s="147" customFormat="1" ht="0.25" customHeight="1" x14ac:dyDescent="0.2">
      <c r="H125" s="147">
        <f t="shared" si="44"/>
        <v>484</v>
      </c>
      <c r="I125" s="147">
        <f>IF($H125&gt;$H124,INDEX(Spectra!125:125,1,MATCH($I$20,Spectra!$20:$20,0)),I124)</f>
        <v>6.3318230134236505E-4</v>
      </c>
      <c r="J125" s="147">
        <f>((Physics!$C$9*Physics!$C$10)/(Physics!$C$11*Physics!$C$12*$H125))^($J$17-$J$18)</f>
        <v>2.4371946421679048E+18</v>
      </c>
      <c r="K125" s="147">
        <f t="shared" si="45"/>
        <v>1</v>
      </c>
      <c r="L125" s="147">
        <f>INDEX(Photobiology!$21:$421,1+$H125-380,10)</f>
        <v>0.16271769999999999</v>
      </c>
      <c r="M125" s="147">
        <f t="shared" si="46"/>
        <v>6.3318230134236505E-4</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1543188512347155.8</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6.3318230134236505E-4</v>
      </c>
      <c r="Z125" s="147">
        <f t="shared" ca="1" si="48"/>
        <v>1.7433914848700413E-4</v>
      </c>
      <c r="AA125" s="147">
        <f t="shared" ca="1" si="35"/>
        <v>2.5051604479690138E-4</v>
      </c>
      <c r="AB125" s="147">
        <f t="shared" ca="1" si="36"/>
        <v>1.4986411981091633E-4</v>
      </c>
      <c r="AC125" s="147">
        <f t="shared" ca="1" si="37"/>
        <v>5.3187313312758663E-4</v>
      </c>
      <c r="AD125" s="147">
        <f t="shared" ca="1" si="38"/>
        <v>6.251567156728506E-4</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1.566763671959066E-3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3818508026841948.5</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1.566763671959066E-3</v>
      </c>
      <c r="AZ125" s="147">
        <f t="shared" ca="1" si="53"/>
        <v>4.3138957590986533E-4</v>
      </c>
      <c r="BA125" s="147">
        <f t="shared" ca="1" si="40"/>
        <v>6.1988377975591663E-4</v>
      </c>
      <c r="BB125" s="147">
        <f t="shared" ca="1" si="41"/>
        <v>3.7082789293395958E-4</v>
      </c>
      <c r="BC125" s="147">
        <f t="shared" ca="1" si="42"/>
        <v>1.3160814844456153E-3</v>
      </c>
      <c r="BD125" s="147">
        <f t="shared" ca="1" si="43"/>
        <v>1.5469049424169847E-3</v>
      </c>
    </row>
    <row r="126" spans="8:56" s="147" customFormat="1" ht="0.25" customHeight="1" x14ac:dyDescent="0.2">
      <c r="H126" s="147">
        <f t="shared" si="44"/>
        <v>485</v>
      </c>
      <c r="I126" s="147">
        <f>IF($H126&gt;$H125,INDEX(Spectra!126:126,1,MATCH($I$20,Spectra!$20:$20,0)),I125)</f>
        <v>6.4190303415184995E-4</v>
      </c>
      <c r="J126" s="147">
        <f>((Physics!$C$9*Physics!$C$10)/(Physics!$C$11*Physics!$C$12*$H126))^($J$17-$J$18)</f>
        <v>2.442230168288087E+18</v>
      </c>
      <c r="K126" s="147">
        <f t="shared" si="45"/>
        <v>1</v>
      </c>
      <c r="L126" s="147">
        <f>INDEX(Photobiology!$21:$421,1+$H126-380,10)</f>
        <v>0.16930000000000001</v>
      </c>
      <c r="M126" s="147">
        <f t="shared" si="46"/>
        <v>6.4190303415184995E-4</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1567674955121306.2</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6.4190303415184995E-4</v>
      </c>
      <c r="Z126" s="147">
        <f t="shared" ca="1" si="48"/>
        <v>1.6593000861915075E-4</v>
      </c>
      <c r="AA126" s="147">
        <f t="shared" ca="1" si="35"/>
        <v>2.6041235811899568E-4</v>
      </c>
      <c r="AB126" s="147">
        <f t="shared" ca="1" si="36"/>
        <v>1.5665386787262238E-4</v>
      </c>
      <c r="AC126" s="147">
        <f t="shared" ca="1" si="37"/>
        <v>5.462594820632243E-4</v>
      </c>
      <c r="AD126" s="147">
        <f t="shared" ca="1" si="38"/>
        <v>6.3588262559453976E-4</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1.5569123395092269E-3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3802338284929418.5</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1.5569123395092269E-3</v>
      </c>
      <c r="AZ126" s="147">
        <f t="shared" ca="1" si="53"/>
        <v>4.0245716902611656E-4</v>
      </c>
      <c r="BA126" s="147">
        <f t="shared" ca="1" si="40"/>
        <v>6.316206531908192E-4</v>
      </c>
      <c r="BB126" s="147">
        <f t="shared" ca="1" si="41"/>
        <v>3.7995822880786882E-4</v>
      </c>
      <c r="BC126" s="147">
        <f t="shared" ca="1" si="42"/>
        <v>1.324932400922352E-3</v>
      </c>
      <c r="BD126" s="147">
        <f t="shared" ca="1" si="43"/>
        <v>1.5423100586769698E-3</v>
      </c>
    </row>
    <row r="127" spans="8:56" s="147" customFormat="1" ht="0.25" customHeight="1" x14ac:dyDescent="0.2">
      <c r="H127" s="147">
        <f t="shared" si="44"/>
        <v>486</v>
      </c>
      <c r="I127" s="147">
        <f>IF($H127&gt;$H126,INDEX(Spectra!127:127,1,MATCH($I$20,Spectra!$20:$20,0)),I126)</f>
        <v>6.4802680285270902E-4</v>
      </c>
      <c r="J127" s="147">
        <f>((Physics!$C$9*Physics!$C$10)/(Physics!$C$11*Physics!$C$12*$H127))^($J$17-$J$18)</f>
        <v>2.4472656944082688E+18</v>
      </c>
      <c r="K127" s="147">
        <f t="shared" si="45"/>
        <v>1</v>
      </c>
      <c r="L127" s="147">
        <f>INDEX(Photobiology!$21:$421,1+$H127-380,10)</f>
        <v>0.17624310000000001</v>
      </c>
      <c r="M127" s="147">
        <f t="shared" si="46"/>
        <v>6.4802680285270902E-4</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1585893763678505.2</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6.4802680285270902E-4</v>
      </c>
      <c r="Z127" s="147">
        <f t="shared" ca="1" si="48"/>
        <v>1.5692487452520631E-4</v>
      </c>
      <c r="AA127" s="147">
        <f t="shared" ca="1" si="35"/>
        <v>2.6921301484311515E-4</v>
      </c>
      <c r="AB127" s="147">
        <f t="shared" ca="1" si="36"/>
        <v>1.6287959281661985E-4</v>
      </c>
      <c r="AC127" s="147">
        <f t="shared" ca="1" si="37"/>
        <v>5.5859910405903516E-4</v>
      </c>
      <c r="AD127" s="147">
        <f t="shared" ca="1" si="38"/>
        <v>6.4371288842611854E-4</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1.547061007059388E-3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3786069329733149</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1.547061007059388E-3</v>
      </c>
      <c r="AZ127" s="147">
        <f t="shared" ca="1" si="53"/>
        <v>3.7463319934748728E-4</v>
      </c>
      <c r="BA127" s="147">
        <f t="shared" ca="1" si="40"/>
        <v>6.4270328946771683E-4</v>
      </c>
      <c r="BB127" s="147">
        <f t="shared" ca="1" si="41"/>
        <v>3.8884914294135599E-4</v>
      </c>
      <c r="BC127" s="147">
        <f t="shared" ca="1" si="42"/>
        <v>1.3335665880851925E-3</v>
      </c>
      <c r="BD127" s="147">
        <f t="shared" ca="1" si="43"/>
        <v>1.5367622219353936E-3</v>
      </c>
    </row>
    <row r="128" spans="8:56" s="147" customFormat="1" ht="0.25" customHeight="1" x14ac:dyDescent="0.2">
      <c r="H128" s="147">
        <f t="shared" si="44"/>
        <v>487</v>
      </c>
      <c r="I128" s="147">
        <f>IF($H128&gt;$H127,INDEX(Spectra!128:128,1,MATCH($I$20,Spectra!$20:$20,0)),I127)</f>
        <v>6.5282971723001698E-4</v>
      </c>
      <c r="J128" s="147">
        <f>((Physics!$C$9*Physics!$C$10)/(Physics!$C$11*Physics!$C$12*$H128))^($J$17-$J$18)</f>
        <v>2.4523012205284506E+18</v>
      </c>
      <c r="K128" s="147">
        <f t="shared" si="45"/>
        <v>1</v>
      </c>
      <c r="L128" s="147">
        <f>INDEX(Photobiology!$21:$421,1+$H128-380,10)</f>
        <v>0.1835581</v>
      </c>
      <c r="M128" s="147">
        <f t="shared" si="46"/>
        <v>6.5282971723001698E-4</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1600935112360414</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6.5282971723001698E-4</v>
      </c>
      <c r="Z128" s="147">
        <f t="shared" ca="1" si="48"/>
        <v>1.4786854227146778E-4</v>
      </c>
      <c r="AA128" s="147">
        <f t="shared" ca="1" si="35"/>
        <v>2.7749441092465995E-4</v>
      </c>
      <c r="AB128" s="147">
        <f t="shared" ca="1" si="36"/>
        <v>1.6888378369881923E-4</v>
      </c>
      <c r="AC128" s="147">
        <f t="shared" ca="1" si="37"/>
        <v>5.6992034314180481E-4</v>
      </c>
      <c r="AD128" s="147">
        <f t="shared" ca="1" si="38"/>
        <v>6.5014462860304989E-4</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1.5372096746095487E-3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3769701161253138.5</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1.5372096746095487E-3</v>
      </c>
      <c r="AZ128" s="147">
        <f t="shared" ca="1" si="53"/>
        <v>3.4818414013776123E-4</v>
      </c>
      <c r="BA128" s="147">
        <f t="shared" ca="1" si="40"/>
        <v>6.5341249312823315E-4</v>
      </c>
      <c r="BB128" s="147">
        <f t="shared" ca="1" si="41"/>
        <v>3.9766845677311722E-4</v>
      </c>
      <c r="BC128" s="147">
        <f t="shared" ca="1" si="42"/>
        <v>1.3419840459341359E-3</v>
      </c>
      <c r="BD128" s="147">
        <f t="shared" ca="1" si="43"/>
        <v>1.5308871312178795E-3</v>
      </c>
    </row>
    <row r="129" spans="8:56" s="147" customFormat="1" ht="0.25" customHeight="1" x14ac:dyDescent="0.2">
      <c r="H129" s="147">
        <f t="shared" si="44"/>
        <v>488</v>
      </c>
      <c r="I129" s="147">
        <f>IF($H129&gt;$H128,INDEX(Spectra!129:129,1,MATCH($I$20,Spectra!$20:$20,0)),I128)</f>
        <v>6.5838304871774795E-4</v>
      </c>
      <c r="J129" s="147">
        <f>((Physics!$C$9*Physics!$C$10)/(Physics!$C$11*Physics!$C$12*$H129))^($J$17-$J$18)</f>
        <v>2.4573367466486318E+18</v>
      </c>
      <c r="K129" s="147">
        <f t="shared" si="45"/>
        <v>1</v>
      </c>
      <c r="L129" s="147">
        <f>INDEX(Photobiology!$21:$421,1+$H129-380,10)</f>
        <v>0.19127350000000001</v>
      </c>
      <c r="M129" s="147">
        <f t="shared" si="46"/>
        <v>6.5838304871774795E-4</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1617868858984678.5</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6.5838304871774795E-4</v>
      </c>
      <c r="Z129" s="147">
        <f t="shared" ca="1" si="48"/>
        <v>1.3939680937281391E-4</v>
      </c>
      <c r="AA129" s="147">
        <f t="shared" ca="1" si="35"/>
        <v>2.8629852711796141E-4</v>
      </c>
      <c r="AB129" s="147">
        <f t="shared" ca="1" si="36"/>
        <v>1.7529580348719782E-4</v>
      </c>
      <c r="AC129" s="147">
        <f t="shared" ca="1" si="37"/>
        <v>5.8201061506648916E-4</v>
      </c>
      <c r="AD129" s="147">
        <f t="shared" ca="1" si="38"/>
        <v>6.5707154968470223E-4</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1.5273444865585145E-3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3753199731611425</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1.5273444865585145E-3</v>
      </c>
      <c r="AZ129" s="147">
        <f t="shared" ca="1" si="53"/>
        <v>3.2337853876108802E-4</v>
      </c>
      <c r="BA129" s="147">
        <f t="shared" ca="1" si="40"/>
        <v>6.641672773244566E-4</v>
      </c>
      <c r="BB129" s="147">
        <f t="shared" ca="1" si="41"/>
        <v>4.0665852423517757E-4</v>
      </c>
      <c r="BC129" s="147">
        <f t="shared" ca="1" si="42"/>
        <v>1.3501725261177268E-3</v>
      </c>
      <c r="BD129" s="147">
        <f t="shared" ca="1" si="43"/>
        <v>1.52430201634129E-3</v>
      </c>
    </row>
    <row r="130" spans="8:56" s="147" customFormat="1" ht="0.25" customHeight="1" x14ac:dyDescent="0.2">
      <c r="H130" s="147">
        <f t="shared" si="44"/>
        <v>489</v>
      </c>
      <c r="I130" s="147">
        <f>IF($H130&gt;$H129,INDEX(Spectra!130:130,1,MATCH($I$20,Spectra!$20:$20,0)),I129)</f>
        <v>6.6528717552616595E-4</v>
      </c>
      <c r="J130" s="147">
        <f>((Physics!$C$9*Physics!$C$10)/(Physics!$C$11*Physics!$C$12*$H130))^($J$17-$J$18)</f>
        <v>2.4623722727688136E+18</v>
      </c>
      <c r="K130" s="147">
        <f t="shared" si="45"/>
        <v>1</v>
      </c>
      <c r="L130" s="147">
        <f>INDEX(Photobiology!$21:$421,1+$H130-380,10)</f>
        <v>0.19941800000000001</v>
      </c>
      <c r="M130" s="147">
        <f t="shared" si="46"/>
        <v>6.6528717552616595E-4</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1638184694444309.8</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6.6528717552616595E-4</v>
      </c>
      <c r="Z130" s="147">
        <f t="shared" ca="1" si="48"/>
        <v>1.3170024926715981E-4</v>
      </c>
      <c r="AA130" s="147">
        <f t="shared" ca="1" si="35"/>
        <v>2.9611732596516988E-4</v>
      </c>
      <c r="AB130" s="147">
        <f t="shared" ca="1" si="36"/>
        <v>1.8242307410362577E-4</v>
      </c>
      <c r="AC130" s="147">
        <f t="shared" ca="1" si="37"/>
        <v>5.9476673492039238E-4</v>
      </c>
      <c r="AD130" s="147">
        <f t="shared" ca="1" si="38"/>
        <v>6.6492858573855734E-4</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1.5174931541086757E-3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3736633066793695</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1.5174931541086757E-3</v>
      </c>
      <c r="AZ130" s="147">
        <f t="shared" ca="1" si="53"/>
        <v>3.0040294478735346E-4</v>
      </c>
      <c r="BA130" s="147">
        <f t="shared" ca="1" si="40"/>
        <v>6.7543165041430921E-4</v>
      </c>
      <c r="BB130" s="147">
        <f t="shared" ca="1" si="41"/>
        <v>4.1609965784290706E-4</v>
      </c>
      <c r="BC130" s="147">
        <f t="shared" ca="1" si="42"/>
        <v>1.3566388797731561E-3</v>
      </c>
      <c r="BD130" s="147">
        <f t="shared" ca="1" si="43"/>
        <v>1.5166752252986112E-3</v>
      </c>
    </row>
    <row r="131" spans="8:56" s="147" customFormat="1" ht="0.25" customHeight="1" x14ac:dyDescent="0.2">
      <c r="H131" s="147">
        <f t="shared" si="44"/>
        <v>490</v>
      </c>
      <c r="I131" s="147">
        <f>IF($H131&gt;$H130,INDEX(Spectra!131:131,1,MATCH($I$20,Spectra!$20:$20,0)),I130)</f>
        <v>6.7216915267499105E-4</v>
      </c>
      <c r="J131" s="147">
        <f>((Physics!$C$9*Physics!$C$10)/(Physics!$C$11*Physics!$C$12*$H131))^($J$17-$J$18)</f>
        <v>2.4674077988889948E+18</v>
      </c>
      <c r="K131" s="147">
        <f t="shared" si="45"/>
        <v>1</v>
      </c>
      <c r="L131" s="147">
        <f>INDEX(Photobiology!$21:$421,1+$H131-380,10)</f>
        <v>0.20802000000000001</v>
      </c>
      <c r="M131" s="147">
        <f t="shared" si="46"/>
        <v>6.7216915267499105E-4</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1658515409482880.2</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6.7216915267499105E-4</v>
      </c>
      <c r="Z131" s="147">
        <f t="shared" ca="1" si="48"/>
        <v>1.2455092748321782E-4</v>
      </c>
      <c r="AA131" s="147">
        <f t="shared" ca="1" si="35"/>
        <v>3.066012207937124E-4</v>
      </c>
      <c r="AB131" s="147">
        <f t="shared" ca="1" si="36"/>
        <v>1.9005717225715907E-4</v>
      </c>
      <c r="AC131" s="147">
        <f t="shared" ca="1" si="37"/>
        <v>6.0764091401819197E-4</v>
      </c>
      <c r="AD131" s="147">
        <f t="shared" ca="1" si="38"/>
        <v>6.7216915267499105E-4</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1.5076418216588366E-3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3719967188692224.5</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1.5076418216588366E-3</v>
      </c>
      <c r="AZ131" s="147">
        <f t="shared" ca="1" si="53"/>
        <v>2.793615066279174E-4</v>
      </c>
      <c r="BA131" s="147">
        <f t="shared" ca="1" si="40"/>
        <v>6.8769121760599674E-4</v>
      </c>
      <c r="BB131" s="147">
        <f t="shared" ca="1" si="41"/>
        <v>4.2628874035767933E-4</v>
      </c>
      <c r="BC131" s="147">
        <f t="shared" ca="1" si="42"/>
        <v>1.3629082067795884E-3</v>
      </c>
      <c r="BD131" s="147">
        <f t="shared" ca="1" si="43"/>
        <v>1.5076418216588366E-3</v>
      </c>
    </row>
    <row r="132" spans="8:56" s="147" customFormat="1" ht="0.25" customHeight="1" x14ac:dyDescent="0.2">
      <c r="H132" s="147">
        <f t="shared" si="44"/>
        <v>491</v>
      </c>
      <c r="I132" s="147">
        <f>IF($H132&gt;$H131,INDEX(Spectra!132:132,1,MATCH($I$20,Spectra!$20:$20,0)),I131)</f>
        <v>6.8025722887580901E-4</v>
      </c>
      <c r="J132" s="147">
        <f>((Physics!$C$9*Physics!$C$10)/(Physics!$C$11*Physics!$C$12*$H132))^($J$17-$J$18)</f>
        <v>2.4724433250091766E+18</v>
      </c>
      <c r="K132" s="147">
        <f t="shared" si="45"/>
        <v>1</v>
      </c>
      <c r="L132" s="147">
        <f>INDEX(Photobiology!$21:$421,1+$H132-380,10)</f>
        <v>0.2171199</v>
      </c>
      <c r="M132" s="147">
        <f t="shared" si="46"/>
        <v>6.8025722887580901E-4</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1681897444823233.8</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6.8025722887580901E-4</v>
      </c>
      <c r="Z132" s="147">
        <f t="shared" ca="1" si="48"/>
        <v>1.1819537377440069E-4</v>
      </c>
      <c r="AA132" s="147">
        <f t="shared" ca="1" si="35"/>
        <v>3.1852092381989328E-4</v>
      </c>
      <c r="AB132" s="147">
        <f t="shared" ca="1" si="36"/>
        <v>1.9868340909498644E-4</v>
      </c>
      <c r="AC132" s="147">
        <f t="shared" ca="1" si="37"/>
        <v>6.2175510719248946E-4</v>
      </c>
      <c r="AD132" s="147">
        <f t="shared" ca="1" si="38"/>
        <v>6.7995859595233255E-4</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1.5083900241233811E-3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3729408846654284.5</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1.5083900241233811E-3</v>
      </c>
      <c r="AZ132" s="147">
        <f t="shared" ca="1" si="53"/>
        <v>2.6208427508146156E-4</v>
      </c>
      <c r="BA132" s="147">
        <f t="shared" ca="1" si="40"/>
        <v>7.062825113354355E-4</v>
      </c>
      <c r="BB132" s="147">
        <f t="shared" ca="1" si="41"/>
        <v>4.405569827357401E-4</v>
      </c>
      <c r="BC132" s="147">
        <f t="shared" ca="1" si="42"/>
        <v>1.3786684820487705E-3</v>
      </c>
      <c r="BD132" s="147">
        <f t="shared" ca="1" si="43"/>
        <v>1.5077278409027909E-3</v>
      </c>
    </row>
    <row r="133" spans="8:56" s="147" customFormat="1" ht="0.25" customHeight="1" x14ac:dyDescent="0.2">
      <c r="H133" s="147">
        <f t="shared" si="44"/>
        <v>492</v>
      </c>
      <c r="I133" s="147">
        <f>IF($H133&gt;$H132,INDEX(Spectra!133:133,1,MATCH($I$20,Spectra!$20:$20,0)),I132)</f>
        <v>6.8827273433263504E-4</v>
      </c>
      <c r="J133" s="147">
        <f>((Physics!$C$9*Physics!$C$10)/(Physics!$C$11*Physics!$C$12*$H133))^($J$17-$J$18)</f>
        <v>2.4774788511293583E+18</v>
      </c>
      <c r="K133" s="147">
        <f t="shared" si="45"/>
        <v>1</v>
      </c>
      <c r="L133" s="147">
        <f>INDEX(Photobiology!$21:$421,1+$H133-380,10)</f>
        <v>0.22673450000000001</v>
      </c>
      <c r="M133" s="147">
        <f t="shared" si="46"/>
        <v>6.8827273433263504E-4</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1705181143118078.8</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6.8827273433263504E-4</v>
      </c>
      <c r="Z133" s="147">
        <f t="shared" ca="1" si="48"/>
        <v>1.1229100833363506E-4</v>
      </c>
      <c r="AA133" s="147">
        <f t="shared" ca="1" si="35"/>
        <v>3.3123469476125229E-4</v>
      </c>
      <c r="AB133" s="147">
        <f t="shared" ca="1" si="36"/>
        <v>2.0792306340548303E-4</v>
      </c>
      <c r="AC133" s="147">
        <f t="shared" ca="1" si="37"/>
        <v>6.352757337890222E-4</v>
      </c>
      <c r="AD133" s="147">
        <f t="shared" ca="1" si="38"/>
        <v>6.8714740841200109E-4</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1.5091520821891213E-3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3738892366761383.5</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1.5091520821891213E-3</v>
      </c>
      <c r="AZ133" s="147">
        <f t="shared" ca="1" si="53"/>
        <v>2.4621665305707294E-4</v>
      </c>
      <c r="BA133" s="147">
        <f t="shared" ca="1" si="40"/>
        <v>7.2628698531392553E-4</v>
      </c>
      <c r="BB133" s="147">
        <f t="shared" ca="1" si="41"/>
        <v>4.5590578911684039E-4</v>
      </c>
      <c r="BC133" s="147">
        <f t="shared" ca="1" si="42"/>
        <v>1.3929473718605591E-3</v>
      </c>
      <c r="BD133" s="147">
        <f t="shared" ca="1" si="43"/>
        <v>1.506684618534742E-3</v>
      </c>
    </row>
    <row r="134" spans="8:56" s="147" customFormat="1" ht="0.25" customHeight="1" x14ac:dyDescent="0.2">
      <c r="H134" s="147">
        <f t="shared" si="44"/>
        <v>493</v>
      </c>
      <c r="I134" s="147">
        <f>IF($H134&gt;$H133,INDEX(Spectra!134:134,1,MATCH($I$20,Spectra!$20:$20,0)),I133)</f>
        <v>6.9735598694761498E-4</v>
      </c>
      <c r="J134" s="147">
        <f>((Physics!$C$9*Physics!$C$10)/(Physics!$C$11*Physics!$C$12*$H134))^($J$17-$J$18)</f>
        <v>2.4825143772495401E+18</v>
      </c>
      <c r="K134" s="147">
        <f t="shared" si="45"/>
        <v>1</v>
      </c>
      <c r="L134" s="147">
        <f>INDEX(Photobiology!$21:$421,1+$H134-380,10)</f>
        <v>0.23685709999999999</v>
      </c>
      <c r="M134" s="147">
        <f t="shared" si="46"/>
        <v>6.9735598694761498E-4</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1731196263658496.8</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6.9735598694761498E-4</v>
      </c>
      <c r="Z134" s="147">
        <f t="shared" ca="1" si="48"/>
        <v>1.0691234371492581E-4</v>
      </c>
      <c r="AA134" s="147">
        <f t="shared" ca="1" si="35"/>
        <v>3.4514030655202223E-4</v>
      </c>
      <c r="AB134" s="147">
        <f t="shared" ca="1" si="36"/>
        <v>2.1804438850687161E-4</v>
      </c>
      <c r="AC134" s="147">
        <f t="shared" ca="1" si="37"/>
        <v>6.4993577983517715E-4</v>
      </c>
      <c r="AD134" s="147">
        <f t="shared" ca="1" si="38"/>
        <v>6.9497800303212356E-4</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1.5099002846536661E-3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3748349164865899</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1.5099002846536661E-3</v>
      </c>
      <c r="AZ134" s="147">
        <f t="shared" ca="1" si="53"/>
        <v>2.314843225405382E-4</v>
      </c>
      <c r="BA134" s="147">
        <f t="shared" ca="1" si="40"/>
        <v>7.4729041818278501E-4</v>
      </c>
      <c r="BB134" s="147">
        <f t="shared" ca="1" si="41"/>
        <v>4.7210505170351572E-4</v>
      </c>
      <c r="BC134" s="147">
        <f t="shared" ca="1" si="42"/>
        <v>1.4072270652972169E-3</v>
      </c>
      <c r="BD134" s="147">
        <f t="shared" ca="1" si="43"/>
        <v>1.5047515246829971E-3</v>
      </c>
    </row>
    <row r="135" spans="8:56" s="147" customFormat="1" ht="0.25" customHeight="1" x14ac:dyDescent="0.2">
      <c r="H135" s="147">
        <f t="shared" si="44"/>
        <v>494</v>
      </c>
      <c r="I135" s="147">
        <f>IF($H135&gt;$H134,INDEX(Spectra!135:135,1,MATCH($I$20,Spectra!$20:$20,0)),I134)</f>
        <v>7.0680387415970804E-4</v>
      </c>
      <c r="J135" s="147">
        <f>((Physics!$C$9*Physics!$C$10)/(Physics!$C$11*Physics!$C$12*$H135))^($J$17-$J$18)</f>
        <v>2.4875499033697213E+18</v>
      </c>
      <c r="K135" s="147">
        <f t="shared" si="45"/>
        <v>1</v>
      </c>
      <c r="L135" s="147">
        <f>INDEX(Photobiology!$21:$421,1+$H135-380,10)</f>
        <v>0.24748120000000001</v>
      </c>
      <c r="M135" s="147">
        <f t="shared" si="46"/>
        <v>7.0680387415970804E-4</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1758209908867326.5</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7.0680387415970804E-4</v>
      </c>
      <c r="Z135" s="147">
        <f t="shared" ca="1" si="48"/>
        <v>1.0184054301217568E-4</v>
      </c>
      <c r="AA135" s="147">
        <f t="shared" ca="1" si="35"/>
        <v>3.5972571134196095E-4</v>
      </c>
      <c r="AB135" s="147">
        <f t="shared" ca="1" si="36"/>
        <v>2.2874788542142543E-4</v>
      </c>
      <c r="AC135" s="147">
        <f t="shared" ca="1" si="37"/>
        <v>6.6510244558428528E-4</v>
      </c>
      <c r="AD135" s="147">
        <f t="shared" ca="1" si="38"/>
        <v>7.0285708132640024E-4</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1.5106484871182109E-3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3757813498156521</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1.5106484871182109E-3</v>
      </c>
      <c r="AZ135" s="147">
        <f t="shared" ca="1" si="53"/>
        <v>2.1766329791491452E-4</v>
      </c>
      <c r="BA135" s="147">
        <f t="shared" ca="1" si="40"/>
        <v>7.6884001557335209E-4</v>
      </c>
      <c r="BB135" s="147">
        <f t="shared" ca="1" si="41"/>
        <v>4.8890174442547637E-4</v>
      </c>
      <c r="BC135" s="147">
        <f t="shared" ca="1" si="42"/>
        <v>1.4215202263782364E-3</v>
      </c>
      <c r="BD135" s="147">
        <f t="shared" ca="1" si="43"/>
        <v>1.5022130259661427E-3</v>
      </c>
    </row>
    <row r="136" spans="8:56" s="147" customFormat="1" ht="0.25" customHeight="1" x14ac:dyDescent="0.2">
      <c r="H136" s="147">
        <f t="shared" si="44"/>
        <v>495</v>
      </c>
      <c r="I136" s="147">
        <f>IF($H136&gt;$H135,INDEX(Spectra!136:136,1,MATCH($I$20,Spectra!$20:$20,0)),I135)</f>
        <v>7.1584160310245995E-4</v>
      </c>
      <c r="J136" s="147">
        <f>((Physics!$C$9*Physics!$C$10)/(Physics!$C$11*Physics!$C$12*$H136))^($J$17-$J$18)</f>
        <v>2.4925854294899031E+18</v>
      </c>
      <c r="K136" s="147">
        <f t="shared" si="45"/>
        <v>1</v>
      </c>
      <c r="L136" s="147">
        <f>INDEX(Photobiology!$21:$421,1+$H136-380,10)</f>
        <v>0.2586</v>
      </c>
      <c r="M136" s="147">
        <f t="shared" si="46"/>
        <v>7.1584160310245995E-4</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1784296349715886</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7.1584160310245995E-4</v>
      </c>
      <c r="Z136" s="147">
        <f t="shared" ca="1" si="48"/>
        <v>9.6889876821521057E-5</v>
      </c>
      <c r="AA136" s="147">
        <f t="shared" ca="1" si="35"/>
        <v>3.7436368317449349E-4</v>
      </c>
      <c r="AB136" s="147">
        <f t="shared" ca="1" si="36"/>
        <v>2.3965374693626015E-4</v>
      </c>
      <c r="AC136" s="147">
        <f t="shared" ca="1" si="37"/>
        <v>6.7933368134423446E-4</v>
      </c>
      <c r="AD136" s="147">
        <f t="shared" ca="1" si="38"/>
        <v>7.1013061879290852E-4</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1.5113966895827554E-3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3767285366633250</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1.5113966895827554E-3</v>
      </c>
      <c r="AZ136" s="147">
        <f t="shared" ca="1" si="53"/>
        <v>2.0456905333171552E-4</v>
      </c>
      <c r="BA136" s="147">
        <f t="shared" ca="1" si="40"/>
        <v>7.9041512675109371E-4</v>
      </c>
      <c r="BB136" s="147">
        <f t="shared" ca="1" si="41"/>
        <v>5.0599445211865226E-4</v>
      </c>
      <c r="BC136" s="147">
        <f t="shared" ca="1" si="42"/>
        <v>1.4343154584140348E-3</v>
      </c>
      <c r="BD136" s="147">
        <f t="shared" ca="1" si="43"/>
        <v>1.4993387667932641E-3</v>
      </c>
    </row>
    <row r="137" spans="8:56" s="147" customFormat="1" ht="0.25" customHeight="1" x14ac:dyDescent="0.2">
      <c r="H137" s="147">
        <f t="shared" si="44"/>
        <v>496</v>
      </c>
      <c r="I137" s="147">
        <f>IF($H137&gt;$H136,INDEX(Spectra!137:137,1,MATCH($I$20,Spectra!$20:$20,0)),I136)</f>
        <v>7.2435196979822602E-4</v>
      </c>
      <c r="J137" s="147">
        <f>((Physics!$C$9*Physics!$C$10)/(Physics!$C$11*Physics!$C$12*$H137))^($J$17-$J$18)</f>
        <v>2.4976209556100849E+18</v>
      </c>
      <c r="K137" s="147">
        <f t="shared" si="45"/>
        <v>1</v>
      </c>
      <c r="L137" s="147">
        <f>INDEX(Photobiology!$21:$421,1+$H137-380,10)</f>
        <v>0.27018490000000001</v>
      </c>
      <c r="M137" s="147">
        <f t="shared" si="46"/>
        <v>7.2435196979822602E-4</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1809156659005492.5</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7.2435196979822602E-4</v>
      </c>
      <c r="Z137" s="147">
        <f t="shared" ca="1" si="48"/>
        <v>9.2000668036042499E-5</v>
      </c>
      <c r="AA137" s="147">
        <f t="shared" ca="1" si="35"/>
        <v>3.8876042654267768E-4</v>
      </c>
      <c r="AB137" s="147">
        <f t="shared" ca="1" si="36"/>
        <v>2.5058449348790769E-4</v>
      </c>
      <c r="AC137" s="147">
        <f t="shared" ca="1" si="37"/>
        <v>6.9320483509690233E-4</v>
      </c>
      <c r="AD137" s="147">
        <f t="shared" ca="1" si="38"/>
        <v>7.1623343292072752E-4</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1.5121587476484954E-3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3776799376335984.5</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1.5121587476484954E-3</v>
      </c>
      <c r="AZ137" s="147">
        <f t="shared" ca="1" si="53"/>
        <v>1.9206079469758308E-4</v>
      </c>
      <c r="BA137" s="147">
        <f t="shared" ca="1" si="40"/>
        <v>8.1157711202169516E-4</v>
      </c>
      <c r="BB137" s="147">
        <f t="shared" ca="1" si="41"/>
        <v>5.2312073363776346E-4</v>
      </c>
      <c r="BC137" s="147">
        <f t="shared" ca="1" si="42"/>
        <v>1.4471359214996101E-3</v>
      </c>
      <c r="BD137" s="147">
        <f t="shared" ca="1" si="43"/>
        <v>1.495210472404851E-3</v>
      </c>
    </row>
    <row r="138" spans="8:56" s="147" customFormat="1" ht="0.25" customHeight="1" x14ac:dyDescent="0.2">
      <c r="H138" s="147">
        <f t="shared" si="44"/>
        <v>497</v>
      </c>
      <c r="I138" s="147">
        <f>IF($H138&gt;$H137,INDEX(Spectra!138:138,1,MATCH($I$20,Spectra!$20:$20,0)),I137)</f>
        <v>7.3299634749976895E-4</v>
      </c>
      <c r="J138" s="147">
        <f>((Physics!$C$9*Physics!$C$10)/(Physics!$C$11*Physics!$C$12*$H138))^($J$17-$J$18)</f>
        <v>2.5026564817302666E+18</v>
      </c>
      <c r="K138" s="147">
        <f t="shared" si="45"/>
        <v>1</v>
      </c>
      <c r="L138" s="147">
        <f>INDEX(Photobiology!$21:$421,1+$H138-380,10)</f>
        <v>0.28229389999999999</v>
      </c>
      <c r="M138" s="147">
        <f t="shared" si="46"/>
        <v>7.3299634749976895E-4</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1834438060154907.8</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7.3299634749976895E-4</v>
      </c>
      <c r="Z138" s="147">
        <f t="shared" ca="1" si="48"/>
        <v>8.7239026290379998E-5</v>
      </c>
      <c r="AA138" s="147">
        <f t="shared" ca="1" si="35"/>
        <v>4.0329092541263535E-4</v>
      </c>
      <c r="AB138" s="147">
        <f t="shared" ca="1" si="36"/>
        <v>2.6177205359720248E-4</v>
      </c>
      <c r="AC138" s="147">
        <f t="shared" ca="1" si="37"/>
        <v>7.0660847898977727E-4</v>
      </c>
      <c r="AD138" s="147">
        <f t="shared" ca="1" si="38"/>
        <v>7.2142966513622257E-4</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1.5129069501130402E-3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3786286384955169</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1.5129069501130402E-3</v>
      </c>
      <c r="AZ138" s="147">
        <f t="shared" ca="1" si="53"/>
        <v>1.8006164648160371E-4</v>
      </c>
      <c r="BA138" s="147">
        <f t="shared" ca="1" si="40"/>
        <v>8.3239383941744415E-4</v>
      </c>
      <c r="BB138" s="147">
        <f t="shared" ca="1" si="41"/>
        <v>5.402984074660696E-4</v>
      </c>
      <c r="BC138" s="147">
        <f t="shared" ca="1" si="42"/>
        <v>1.4584422999089706E-3</v>
      </c>
      <c r="BD138" s="147">
        <f t="shared" ca="1" si="43"/>
        <v>1.4890332784402564E-3</v>
      </c>
    </row>
    <row r="139" spans="8:56" s="147" customFormat="1" ht="0.25" customHeight="1" x14ac:dyDescent="0.2">
      <c r="H139" s="147">
        <f t="shared" si="44"/>
        <v>498</v>
      </c>
      <c r="I139" s="147">
        <f>IF($H139&gt;$H138,INDEX(Spectra!139:139,1,MATCH($I$20,Spectra!$20:$20,0)),I138)</f>
        <v>7.4292217761784797E-4</v>
      </c>
      <c r="J139" s="147">
        <f>((Physics!$C$9*Physics!$C$10)/(Physics!$C$11*Physics!$C$12*$H139))^($J$17-$J$18)</f>
        <v>2.5076920078504479E+18</v>
      </c>
      <c r="K139" s="147">
        <f t="shared" si="45"/>
        <v>1</v>
      </c>
      <c r="L139" s="147">
        <f>INDEX(Photobiology!$21:$421,1+$H139-380,10)</f>
        <v>0.29505049999999999</v>
      </c>
      <c r="M139" s="147">
        <f t="shared" si="46"/>
        <v>7.4292217761784797E-4</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1863020007267128.2</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7.4292217761784797E-4</v>
      </c>
      <c r="Z139" s="147">
        <f t="shared" ca="1" si="48"/>
        <v>8.2711754800727876E-5</v>
      </c>
      <c r="AA139" s="147">
        <f t="shared" ca="1" si="35"/>
        <v>4.18722826060261E-4</v>
      </c>
      <c r="AB139" s="147">
        <f t="shared" ca="1" si="36"/>
        <v>2.7370441698925708E-4</v>
      </c>
      <c r="AC139" s="147">
        <f t="shared" ca="1" si="37"/>
        <v>7.2063451228931248E-4</v>
      </c>
      <c r="AD139" s="147">
        <f t="shared" ca="1" si="38"/>
        <v>7.2706598958095022E-4</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1.5136551525775849E-3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3795780928760460</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1.5136551525775849E-3</v>
      </c>
      <c r="AZ139" s="147">
        <f t="shared" ca="1" si="53"/>
        <v>1.6851976910192026E-4</v>
      </c>
      <c r="BA139" s="147">
        <f t="shared" ca="1" si="40"/>
        <v>8.5312026247516808E-4</v>
      </c>
      <c r="BB139" s="147">
        <f t="shared" ca="1" si="41"/>
        <v>5.5765477669202361E-4</v>
      </c>
      <c r="BC139" s="147">
        <f t="shared" ca="1" si="42"/>
        <v>1.4682454980002573E-3</v>
      </c>
      <c r="BD139" s="147">
        <f t="shared" ca="1" si="43"/>
        <v>1.4813492106561215E-3</v>
      </c>
    </row>
    <row r="140" spans="8:56" s="147" customFormat="1" ht="0.25" customHeight="1" x14ac:dyDescent="0.2">
      <c r="H140" s="147">
        <f t="shared" si="44"/>
        <v>499</v>
      </c>
      <c r="I140" s="147">
        <f>IF($H140&gt;$H139,INDEX(Spectra!140:140,1,MATCH($I$20,Spectra!$20:$20,0)),I139)</f>
        <v>7.5278244919572501E-4</v>
      </c>
      <c r="J140" s="147">
        <f>((Physics!$C$9*Physics!$C$10)/(Physics!$C$11*Physics!$C$12*$H140))^($J$17-$J$18)</f>
        <v>2.5127275339706296E+18</v>
      </c>
      <c r="K140" s="147">
        <f t="shared" si="45"/>
        <v>1</v>
      </c>
      <c r="L140" s="147">
        <f>INDEX(Photobiology!$21:$421,1+$H140-380,10)</f>
        <v>0.30857800000000002</v>
      </c>
      <c r="M140" s="147">
        <f t="shared" si="46"/>
        <v>7.5278244919572501E-4</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1891537187183945</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7.5278244919572501E-4</v>
      </c>
      <c r="Z140" s="147">
        <f t="shared" ca="1" si="48"/>
        <v>7.823969107470848E-5</v>
      </c>
      <c r="AA140" s="147">
        <f t="shared" ca="1" si="35"/>
        <v>4.3446839055331275E-4</v>
      </c>
      <c r="AB140" s="147">
        <f t="shared" ca="1" si="36"/>
        <v>2.8598732192660031E-4</v>
      </c>
      <c r="AC140" s="147">
        <f t="shared" ca="1" si="37"/>
        <v>7.3471567041502757E-4</v>
      </c>
      <c r="AD140" s="147">
        <f t="shared" ca="1" si="38"/>
        <v>7.3204404550283192E-4</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1.5144172106433249E-3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3805317823102481.5</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1.5144172106433249E-3</v>
      </c>
      <c r="AZ140" s="147">
        <f t="shared" ca="1" si="53"/>
        <v>1.5739943837100333E-4</v>
      </c>
      <c r="BA140" s="147">
        <f t="shared" ca="1" si="40"/>
        <v>8.7404589312279506E-4</v>
      </c>
      <c r="BB140" s="147">
        <f t="shared" ca="1" si="41"/>
        <v>5.7533769924387362E-4</v>
      </c>
      <c r="BC140" s="147">
        <f t="shared" ca="1" si="42"/>
        <v>1.4780711975878851E-3</v>
      </c>
      <c r="BD140" s="147">
        <f t="shared" ca="1" si="43"/>
        <v>1.4726965309073119E-3</v>
      </c>
    </row>
    <row r="141" spans="8:56" s="147" customFormat="1" ht="0.25" customHeight="1" x14ac:dyDescent="0.2">
      <c r="H141" s="147">
        <f t="shared" si="44"/>
        <v>500</v>
      </c>
      <c r="I141" s="147">
        <f>IF($H141&gt;$H140,INDEX(Spectra!141:141,1,MATCH($I$20,Spectra!$20:$20,0)),I140)</f>
        <v>7.6104816789257295E-4</v>
      </c>
      <c r="J141" s="147">
        <f>((Physics!$C$9*Physics!$C$10)/(Physics!$C$11*Physics!$C$12*$H141))^($J$17-$J$18)</f>
        <v>2.5177630600908114E+18</v>
      </c>
      <c r="K141" s="147">
        <f t="shared" si="45"/>
        <v>1</v>
      </c>
      <c r="L141" s="147">
        <f>INDEX(Photobiology!$21:$421,1+$H141-380,10)</f>
        <v>0.32300000000000001</v>
      </c>
      <c r="M141" s="147">
        <f t="shared" si="46"/>
        <v>7.6104816789257295E-4</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1916138964069710</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7.6104816789257295E-4</v>
      </c>
      <c r="Z141" s="147">
        <f t="shared" ca="1" si="48"/>
        <v>7.3668701603833164E-5</v>
      </c>
      <c r="AA141" s="147">
        <f t="shared" ca="1" si="35"/>
        <v>4.4978175036901427E-4</v>
      </c>
      <c r="AB141" s="147">
        <f t="shared" ca="1" si="36"/>
        <v>2.9810637260436031E-4</v>
      </c>
      <c r="AC141" s="147">
        <f t="shared" ca="1" si="37"/>
        <v>7.4734930087050659E-4</v>
      </c>
      <c r="AD141" s="147">
        <f t="shared" ca="1" si="38"/>
        <v>7.3513599987216666E-4</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1.5151654131078697E-3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3814827507050228.5</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1.5151654131078697E-3</v>
      </c>
      <c r="AZ141" s="147">
        <f t="shared" ca="1" si="53"/>
        <v>1.4666649682342866E-4</v>
      </c>
      <c r="BA141" s="147">
        <f t="shared" ca="1" si="40"/>
        <v>8.9546730464299025E-4</v>
      </c>
      <c r="BB141" s="147">
        <f t="shared" ca="1" si="41"/>
        <v>5.9349786814141814E-4</v>
      </c>
      <c r="BC141" s="147">
        <f t="shared" ca="1" si="42"/>
        <v>1.487892435671928E-3</v>
      </c>
      <c r="BD141" s="147">
        <f t="shared" ca="1" si="43"/>
        <v>1.463577061122373E-3</v>
      </c>
    </row>
    <row r="142" spans="8:56" s="147" customFormat="1" ht="0.25" customHeight="1" x14ac:dyDescent="0.2">
      <c r="H142" s="147">
        <f t="shared" si="44"/>
        <v>501</v>
      </c>
      <c r="I142" s="147">
        <f>IF($H142&gt;$H141,INDEX(Spectra!142:142,1,MATCH($I$20,Spectra!$20:$20,0)),I141)</f>
        <v>7.6913858149465402E-4</v>
      </c>
      <c r="J142" s="147">
        <f>((Physics!$C$9*Physics!$C$10)/(Physics!$C$11*Physics!$C$12*$H142))^($J$17-$J$18)</f>
        <v>2.5227985862109926E+18</v>
      </c>
      <c r="K142" s="147">
        <f t="shared" si="45"/>
        <v>1</v>
      </c>
      <c r="L142" s="147">
        <f>INDEX(Photobiology!$21:$421,1+$H142-380,10)</f>
        <v>0.33840209999999998</v>
      </c>
      <c r="M142" s="147">
        <f t="shared" si="46"/>
        <v>7.6913858149465402E-4</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1940381725995041.5</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7.6913858149465402E-4</v>
      </c>
      <c r="Z142" s="147">
        <f t="shared" ca="1" si="48"/>
        <v>6.9158556918396657E-5</v>
      </c>
      <c r="AA142" s="147">
        <f t="shared" ca="1" si="35"/>
        <v>4.6559804030778886E-4</v>
      </c>
      <c r="AB142" s="147">
        <f t="shared" ca="1" si="36"/>
        <v>3.1065891875859823E-4</v>
      </c>
      <c r="AC142" s="147">
        <f t="shared" ca="1" si="37"/>
        <v>7.5837064135372888E-4</v>
      </c>
      <c r="AD142" s="147">
        <f t="shared" ca="1" si="38"/>
        <v>7.3748391403466007E-4</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1.5130177949226023E-3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3817039153942814.5</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1.5130177949226023E-3</v>
      </c>
      <c r="AZ142" s="147">
        <f t="shared" ca="1" si="53"/>
        <v>1.3604586976427612E-4</v>
      </c>
      <c r="BA142" s="147">
        <f t="shared" ca="1" si="40"/>
        <v>9.1590532215639743E-4</v>
      </c>
      <c r="BB142" s="147">
        <f t="shared" ca="1" si="41"/>
        <v>6.1111545245821366E-4</v>
      </c>
      <c r="BC142" s="147">
        <f t="shared" ca="1" si="42"/>
        <v>1.4918355457936858E-3</v>
      </c>
      <c r="BD142" s="147">
        <f t="shared" ca="1" si="43"/>
        <v>1.4507480345547677E-3</v>
      </c>
    </row>
    <row r="143" spans="8:56" s="147" customFormat="1" ht="0.25" customHeight="1" x14ac:dyDescent="0.2">
      <c r="H143" s="147">
        <f t="shared" si="44"/>
        <v>502</v>
      </c>
      <c r="I143" s="147">
        <f>IF($H143&gt;$H142,INDEX(Spectra!143:143,1,MATCH($I$20,Spectra!$20:$20,0)),I142)</f>
        <v>7.76052503127415E-4</v>
      </c>
      <c r="J143" s="147">
        <f>((Physics!$C$9*Physics!$C$10)/(Physics!$C$11*Physics!$C$12*$H143))^($J$17-$J$18)</f>
        <v>2.5278341123311744E+18</v>
      </c>
      <c r="K143" s="147">
        <f t="shared" si="45"/>
        <v>1</v>
      </c>
      <c r="L143" s="147">
        <f>INDEX(Photobiology!$21:$421,1+$H143-380,10)</f>
        <v>0.3546858</v>
      </c>
      <c r="M143" s="147">
        <f t="shared" si="46"/>
        <v>7.76052503127415E-4</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1961731990365475</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7.76052503127415E-4</v>
      </c>
      <c r="Z143" s="147">
        <f t="shared" ca="1" si="48"/>
        <v>6.4635705669975518E-5</v>
      </c>
      <c r="AA143" s="147">
        <f t="shared" ca="1" si="35"/>
        <v>4.8127672033949773E-4</v>
      </c>
      <c r="AB143" s="147">
        <f t="shared" ca="1" si="36"/>
        <v>3.2322586755256831E-4</v>
      </c>
      <c r="AC143" s="147">
        <f t="shared" ca="1" si="37"/>
        <v>7.682919780961408E-4</v>
      </c>
      <c r="AD143" s="147">
        <f t="shared" ca="1" si="38"/>
        <v>7.3780553156328353E-4</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1.5108701767373351E-3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3819229172060466</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1.5108701767373351E-3</v>
      </c>
      <c r="AZ143" s="147">
        <f t="shared" ca="1" si="53"/>
        <v>1.2583705310606383E-4</v>
      </c>
      <c r="BA143" s="147">
        <f t="shared" ca="1" si="40"/>
        <v>9.3698124880542584E-4</v>
      </c>
      <c r="BB143" s="147">
        <f t="shared" ca="1" si="41"/>
        <v>6.2927742861110009E-4</v>
      </c>
      <c r="BC143" s="147">
        <f t="shared" ca="1" si="42"/>
        <v>1.4957614749699618E-3</v>
      </c>
      <c r="BD143" s="147">
        <f t="shared" ca="1" si="43"/>
        <v>1.4364084509470123E-3</v>
      </c>
    </row>
    <row r="144" spans="8:56" s="147" customFormat="1" ht="0.25" customHeight="1" x14ac:dyDescent="0.2">
      <c r="H144" s="147">
        <f t="shared" si="44"/>
        <v>503</v>
      </c>
      <c r="I144" s="147">
        <f>IF($H144&gt;$H143,INDEX(Spectra!144:144,1,MATCH($I$20,Spectra!$20:$20,0)),I143)</f>
        <v>7.8198927972718897E-4</v>
      </c>
      <c r="J144" s="147">
        <f>((Physics!$C$9*Physics!$C$10)/(Physics!$C$11*Physics!$C$12*$H144))^($J$17-$J$18)</f>
        <v>2.5328696384513562E+18</v>
      </c>
      <c r="K144" s="147">
        <f t="shared" si="45"/>
        <v>1</v>
      </c>
      <c r="L144" s="147">
        <f>INDEX(Photobiology!$21:$421,1+$H144-380,10)</f>
        <v>0.37169859999999999</v>
      </c>
      <c r="M144" s="147">
        <f t="shared" si="46"/>
        <v>7.8198927972718897E-4</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1980676904215441.5</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7.8198927972718897E-4</v>
      </c>
      <c r="Z144" s="147">
        <f t="shared" ca="1" si="48"/>
        <v>6.0147252842712552E-5</v>
      </c>
      <c r="AA144" s="147">
        <f t="shared" ca="1" si="35"/>
        <v>4.9683141494971141E-4</v>
      </c>
      <c r="AB144" s="147">
        <f t="shared" ca="1" si="36"/>
        <v>3.3582764214668047E-4</v>
      </c>
      <c r="AC144" s="147">
        <f t="shared" ca="1" si="37"/>
        <v>7.7729734404882581E-4</v>
      </c>
      <c r="AD144" s="147">
        <f t="shared" ca="1" si="38"/>
        <v>7.3646029988291254E-4</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1.5087087029508727E-3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3821362466971591.5</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1.5087087029508727E-3</v>
      </c>
      <c r="AZ144" s="147">
        <f t="shared" ca="1" si="53"/>
        <v>1.1604338598355844E-4</v>
      </c>
      <c r="BA144" s="147">
        <f t="shared" ca="1" si="40"/>
        <v>9.5854751345891636E-4</v>
      </c>
      <c r="BB144" s="147">
        <f t="shared" ca="1" si="41"/>
        <v>6.4791947860836112E-4</v>
      </c>
      <c r="BC144" s="147">
        <f t="shared" ca="1" si="42"/>
        <v>1.4996564507331674E-3</v>
      </c>
      <c r="BD144" s="147">
        <f t="shared" ca="1" si="43"/>
        <v>1.420868664847667E-3</v>
      </c>
    </row>
    <row r="145" spans="8:56" s="147" customFormat="1" ht="0.25" customHeight="1" x14ac:dyDescent="0.2">
      <c r="H145" s="147">
        <f t="shared" si="44"/>
        <v>504</v>
      </c>
      <c r="I145" s="147">
        <f>IF($H145&gt;$H144,INDEX(Spectra!145:145,1,MATCH($I$20,Spectra!$20:$20,0)),I144)</f>
        <v>7.8863473412910795E-4</v>
      </c>
      <c r="J145" s="147">
        <f>((Physics!$C$9*Physics!$C$10)/(Physics!$C$11*Physics!$C$12*$H145))^($J$17-$J$18)</f>
        <v>2.5379051645715374E+18</v>
      </c>
      <c r="K145" s="147">
        <f t="shared" si="45"/>
        <v>1</v>
      </c>
      <c r="L145" s="147">
        <f>INDEX(Photobiology!$21:$421,1+$H145-380,10)</f>
        <v>0.38928750000000001</v>
      </c>
      <c r="M145" s="147">
        <f t="shared" si="46"/>
        <v>7.8863473412910795E-4</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2001480164706764.2</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7.8863473412910795E-4</v>
      </c>
      <c r="Z145" s="147">
        <f t="shared" ca="1" si="48"/>
        <v>5.5839440076958312E-5</v>
      </c>
      <c r="AA145" s="147">
        <f t="shared" ca="1" si="35"/>
        <v>5.1324033043228699E-4</v>
      </c>
      <c r="AB145" s="147">
        <f t="shared" ca="1" si="36"/>
        <v>3.4914436949363866E-4</v>
      </c>
      <c r="AC145" s="147">
        <f t="shared" ca="1" si="37"/>
        <v>7.8626882992672068E-4</v>
      </c>
      <c r="AD145" s="147">
        <f t="shared" ca="1" si="38"/>
        <v>7.3519369000558303E-4</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1.5065610847656054E-3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3823509157769127.5</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1.5065610847656054E-3</v>
      </c>
      <c r="AZ145" s="147">
        <f t="shared" ca="1" si="53"/>
        <v>1.0667235891904563E-4</v>
      </c>
      <c r="BA145" s="147">
        <f t="shared" ca="1" si="40"/>
        <v>9.8046392772111694E-4</v>
      </c>
      <c r="BB145" s="147">
        <f t="shared" ca="1" si="41"/>
        <v>6.6698472344742883E-4</v>
      </c>
      <c r="BC145" s="147">
        <f t="shared" ca="1" si="42"/>
        <v>1.5020414015113085E-3</v>
      </c>
      <c r="BD145" s="147">
        <f t="shared" ca="1" si="43"/>
        <v>1.4044704794175487E-3</v>
      </c>
    </row>
    <row r="146" spans="8:56" s="147" customFormat="1" ht="0.25" customHeight="1" x14ac:dyDescent="0.2">
      <c r="H146" s="147">
        <f t="shared" si="44"/>
        <v>505</v>
      </c>
      <c r="I146" s="147">
        <f>IF($H146&gt;$H145,INDEX(Spectra!146:146,1,MATCH($I$20,Spectra!$20:$20,0)),I145)</f>
        <v>7.9734856603962503E-4</v>
      </c>
      <c r="J146" s="147">
        <f>((Physics!$C$9*Physics!$C$10)/(Physics!$C$11*Physics!$C$12*$H146))^($J$17-$J$18)</f>
        <v>2.5429406906917192E+18</v>
      </c>
      <c r="K146" s="147">
        <f t="shared" si="45"/>
        <v>1</v>
      </c>
      <c r="L146" s="147">
        <f>INDEX(Photobiology!$21:$421,1+$H146-380,10)</f>
        <v>0.4073</v>
      </c>
      <c r="M146" s="147">
        <f t="shared" si="46"/>
        <v>7.9734856603962503E-4</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2027610113246856</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7.9734856603962503E-4</v>
      </c>
      <c r="Z146" s="147">
        <f t="shared" ca="1" si="48"/>
        <v>5.1796879137926496E-5</v>
      </c>
      <c r="AA146" s="147">
        <f t="shared" ca="1" si="35"/>
        <v>5.3135627380307025E-4</v>
      </c>
      <c r="AB146" s="147">
        <f t="shared" ca="1" si="36"/>
        <v>3.6379187795271099E-4</v>
      </c>
      <c r="AC146" s="147">
        <f t="shared" ca="1" si="37"/>
        <v>7.957538689075458E-4</v>
      </c>
      <c r="AD146" s="147">
        <f t="shared" ca="1" si="38"/>
        <v>7.3539378510978012E-4</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1.504413466580338E-3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3825634219791728</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1.504413466580338E-3</v>
      </c>
      <c r="AZ146" s="147">
        <f t="shared" ca="1" si="53"/>
        <v>9.7728804967911972E-5</v>
      </c>
      <c r="BA146" s="147">
        <f t="shared" ca="1" si="40"/>
        <v>1.0025471517830036E-3</v>
      </c>
      <c r="BB146" s="147">
        <f t="shared" ca="1" si="41"/>
        <v>6.8639165295421235E-4</v>
      </c>
      <c r="BC146" s="147">
        <f t="shared" ca="1" si="42"/>
        <v>1.5014046396471773E-3</v>
      </c>
      <c r="BD146" s="147">
        <f t="shared" ca="1" si="43"/>
        <v>1.3875190358135791E-3</v>
      </c>
    </row>
    <row r="147" spans="8:56" s="147" customFormat="1" ht="0.25" customHeight="1" x14ac:dyDescent="0.2">
      <c r="H147" s="147">
        <f t="shared" si="44"/>
        <v>506</v>
      </c>
      <c r="I147" s="147">
        <f>IF($H147&gt;$H146,INDEX(Spectra!147:147,1,MATCH($I$20,Spectra!$20:$20,0)),I146)</f>
        <v>8.0608020672167302E-4</v>
      </c>
      <c r="J147" s="147">
        <f>((Physics!$C$9*Physics!$C$10)/(Physics!$C$11*Physics!$C$12*$H147))^($J$17-$J$18)</f>
        <v>2.5479762168119009E+18</v>
      </c>
      <c r="K147" s="147">
        <f t="shared" si="45"/>
        <v>1</v>
      </c>
      <c r="L147" s="147">
        <f>INDEX(Photobiology!$21:$421,1+$H147-380,10)</f>
        <v>0.42562990000000001</v>
      </c>
      <c r="M147" s="147">
        <f t="shared" si="46"/>
        <v>8.0608020672167302E-4</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2053873195569643.5</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8.0608020672167302E-4</v>
      </c>
      <c r="Z147" s="147">
        <f t="shared" ca="1" si="48"/>
        <v>4.7885114072280308E-5</v>
      </c>
      <c r="AA147" s="147">
        <f t="shared" ca="1" si="35"/>
        <v>5.4979103539555063E-4</v>
      </c>
      <c r="AB147" s="147">
        <f t="shared" ca="1" si="36"/>
        <v>3.7885527891856613E-4</v>
      </c>
      <c r="AC147" s="147">
        <f t="shared" ca="1" si="37"/>
        <v>8.0608020672167302E-4</v>
      </c>
      <c r="AD147" s="147">
        <f t="shared" ca="1" si="38"/>
        <v>7.3500972705543648E-4</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1.5022658483950708E-3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3827737653039393</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1.5022658483950708E-3</v>
      </c>
      <c r="AZ147" s="147">
        <f t="shared" ca="1" si="53"/>
        <v>8.9241952497324335E-5</v>
      </c>
      <c r="BA147" s="147">
        <f t="shared" ca="1" si="40"/>
        <v>1.0246279332270999E-3</v>
      </c>
      <c r="BB147" s="147">
        <f t="shared" ca="1" si="41"/>
        <v>7.0606044194813813E-4</v>
      </c>
      <c r="BC147" s="147">
        <f t="shared" ca="1" si="42"/>
        <v>1.5022658483950708E-3</v>
      </c>
      <c r="BD147" s="147">
        <f t="shared" ca="1" si="43"/>
        <v>1.3698140730737743E-3</v>
      </c>
    </row>
    <row r="148" spans="8:56" s="147" customFormat="1" ht="0.25" customHeight="1" x14ac:dyDescent="0.2">
      <c r="H148" s="147">
        <f t="shared" si="44"/>
        <v>507</v>
      </c>
      <c r="I148" s="147">
        <f>IF($H148&gt;$H147,INDEX(Spectra!148:148,1,MATCH($I$20,Spectra!$20:$20,0)),I147)</f>
        <v>8.1599167851770498E-4</v>
      </c>
      <c r="J148" s="147">
        <f>((Physics!$C$9*Physics!$C$10)/(Physics!$C$11*Physics!$C$12*$H148))^($J$17-$J$18)</f>
        <v>2.5530117429320832E+18</v>
      </c>
      <c r="K148" s="147">
        <f t="shared" si="45"/>
        <v>1</v>
      </c>
      <c r="L148" s="147">
        <f>INDEX(Photobiology!$21:$421,1+$H148-380,10)</f>
        <v>0.44430960000000003</v>
      </c>
      <c r="M148" s="147">
        <f t="shared" si="46"/>
        <v>8.1599167851770498E-4</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2083236337390562</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8.1599167851770498E-4</v>
      </c>
      <c r="Z148" s="147">
        <f t="shared" ca="1" si="48"/>
        <v>4.4232950512416347E-5</v>
      </c>
      <c r="AA148" s="147">
        <f t="shared" ca="1" si="35"/>
        <v>5.6929454633480425E-4</v>
      </c>
      <c r="AB148" s="147">
        <f t="shared" ca="1" si="36"/>
        <v>3.9487958901835893E-4</v>
      </c>
      <c r="AC148" s="147">
        <f t="shared" ca="1" si="37"/>
        <v>8.1599167851770498E-4</v>
      </c>
      <c r="AD148" s="147">
        <f t="shared" ca="1" si="38"/>
        <v>7.3488373765640219E-4</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1.5001182302098034E-3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3829819457512122</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1.5001182302098034E-3</v>
      </c>
      <c r="AZ148" s="147">
        <f t="shared" ca="1" si="53"/>
        <v>8.1317808975920941E-5</v>
      </c>
      <c r="BA148" s="147">
        <f t="shared" ca="1" si="40"/>
        <v>1.0465904859069339E-3</v>
      </c>
      <c r="BB148" s="147">
        <f t="shared" ca="1" si="41"/>
        <v>7.2594621467250936E-4</v>
      </c>
      <c r="BC148" s="147">
        <f t="shared" ca="1" si="42"/>
        <v>1.5001182302098034E-3</v>
      </c>
      <c r="BD148" s="147">
        <f t="shared" ca="1" si="43"/>
        <v>1.3510094783634095E-3</v>
      </c>
    </row>
    <row r="149" spans="8:56" s="147" customFormat="1" ht="0.25" customHeight="1" x14ac:dyDescent="0.2">
      <c r="H149" s="147">
        <f t="shared" si="44"/>
        <v>508</v>
      </c>
      <c r="I149" s="147">
        <f>IF($H149&gt;$H148,INDEX(Spectra!149:149,1,MATCH($I$20,Spectra!$20:$20,0)),I148)</f>
        <v>8.2594411048825896E-4</v>
      </c>
      <c r="J149" s="147">
        <f>((Physics!$C$9*Physics!$C$10)/(Physics!$C$11*Physics!$C$12*$H149))^($J$17-$J$18)</f>
        <v>2.5580472690522639E+18</v>
      </c>
      <c r="K149" s="147">
        <f t="shared" si="45"/>
        <v>1</v>
      </c>
      <c r="L149" s="147">
        <f>INDEX(Photobiology!$21:$421,1+$H149-380,10)</f>
        <v>0.46339439999999998</v>
      </c>
      <c r="M149" s="147">
        <f t="shared" si="46"/>
        <v>8.2594411048825896E-4</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2112804076224292.2</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8.2594411048825896E-4</v>
      </c>
      <c r="Z149" s="147">
        <f t="shared" ca="1" si="48"/>
        <v>4.0824848087624712E-5</v>
      </c>
      <c r="AA149" s="147">
        <f t="shared" ref="AA149:AA212" ca="1" si="55">$Y149*O149</f>
        <v>5.8905177638267944E-4</v>
      </c>
      <c r="AB149" s="147">
        <f t="shared" ref="AB149:AB212" ca="1" si="56">$Y149*P149</f>
        <v>4.1133007835247881E-4</v>
      </c>
      <c r="AC149" s="147">
        <f t="shared" ref="AC149:AC212" ca="1" si="57">$Y149*Q149</f>
        <v>8.2594411048825896E-4</v>
      </c>
      <c r="AD149" s="147">
        <f t="shared" ref="AD149:AD212" ca="1" si="58">$Y149*R149</f>
        <v>7.3398597105882768E-4</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1.4979567564233408E-3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3831844189927114</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1.4979567564233408E-3</v>
      </c>
      <c r="AZ149" s="147">
        <f t="shared" ca="1" si="53"/>
        <v>7.4041156352168535E-5</v>
      </c>
      <c r="BA149" s="147">
        <f t="shared" ref="BA149:BA212" ca="1" si="60">$AY149*AO149</f>
        <v>1.0683217872865366E-3</v>
      </c>
      <c r="BB149" s="147">
        <f t="shared" ref="BB149:BB212" ca="1" si="61">$AY149*AP149</f>
        <v>7.460004401799008E-4</v>
      </c>
      <c r="BC149" s="147">
        <f t="shared" ref="BC149:BC212" ca="1" si="62">$AY149*AQ149</f>
        <v>1.4979567564233408E-3</v>
      </c>
      <c r="BD149" s="147">
        <f t="shared" ref="BD149:BD212" ca="1" si="63">$AY149*AR149</f>
        <v>1.3311787450334353E-3</v>
      </c>
    </row>
    <row r="150" spans="8:56" s="147" customFormat="1" ht="0.25" customHeight="1" x14ac:dyDescent="0.2">
      <c r="H150" s="147">
        <f t="shared" ref="H150:H213" si="64">MIN(780,H149+$J$14)</f>
        <v>509</v>
      </c>
      <c r="I150" s="147">
        <f>IF($H150&gt;$H149,INDEX(Spectra!150:150,1,MATCH($I$20,Spectra!$20:$20,0)),I149)</f>
        <v>8.35957092282022E-4</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8.35957092282022E-4</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2142627240730435</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8.35957092282022E-4</v>
      </c>
      <c r="Z150" s="147">
        <f t="shared" ref="Z150:Z213" ca="1" si="68">$Y150*N150</f>
        <v>3.7701079691954598E-5</v>
      </c>
      <c r="AA150" s="147">
        <f t="shared" ca="1" si="55"/>
        <v>6.090164766118524E-4</v>
      </c>
      <c r="AB150" s="147">
        <f t="shared" ca="1" si="56"/>
        <v>4.2819979350834327E-4</v>
      </c>
      <c r="AC150" s="147">
        <f t="shared" ca="1" si="57"/>
        <v>8.3428517809745794E-4</v>
      </c>
      <c r="AD150" s="147">
        <f t="shared" ca="1" si="58"/>
        <v>7.3235943770678783E-4</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1.4958091382380734E-3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3833882667079728.5</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1.4958091382380734E-3</v>
      </c>
      <c r="AZ150" s="147">
        <f t="shared" ref="AZ150:AZ213" ca="1" si="73">$AY150*AN150</f>
        <v>6.7459945068140342E-5</v>
      </c>
      <c r="BA150" s="147">
        <f t="shared" ca="1" si="60"/>
        <v>1.0897358482440307E-3</v>
      </c>
      <c r="BB150" s="147">
        <f t="shared" ca="1" si="61"/>
        <v>7.6619382745227356E-4</v>
      </c>
      <c r="BC150" s="147">
        <f t="shared" ca="1" si="62"/>
        <v>1.4928175199615972E-3</v>
      </c>
      <c r="BD150" s="147">
        <f t="shared" ca="1" si="63"/>
        <v>1.3104379991636438E-3</v>
      </c>
    </row>
    <row r="151" spans="8:56" s="147" customFormat="1" ht="0.25" customHeight="1" x14ac:dyDescent="0.2">
      <c r="H151" s="147">
        <f t="shared" si="64"/>
        <v>510</v>
      </c>
      <c r="I151" s="147">
        <f>IF($H151&gt;$H150,INDEX(Spectra!151:151,1,MATCH($I$20,Spectra!$20:$20,0)),I150)</f>
        <v>8.4600980989726503E-4</v>
      </c>
      <c r="J151" s="147">
        <f>((Physics!$C$9*Physics!$C$10)/(Physics!$C$11*Physics!$C$12*$H151))^($J$17-$J$18)</f>
        <v>2.5681183212926275E+18</v>
      </c>
      <c r="K151" s="147">
        <f t="shared" si="65"/>
        <v>1</v>
      </c>
      <c r="L151" s="147">
        <f>INDEX(Photobiology!$21:$421,1+$H151-380,10)</f>
        <v>0.503</v>
      </c>
      <c r="M151" s="147">
        <f t="shared" si="66"/>
        <v>8.4600980989726503E-4</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2172653292790459.2</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8.4600980989726503E-4</v>
      </c>
      <c r="Z151" s="147">
        <f t="shared" ca="1" si="68"/>
        <v>3.4884114698360856E-5</v>
      </c>
      <c r="AA151" s="147">
        <f t="shared" ca="1" si="55"/>
        <v>6.2910304675732511E-4</v>
      </c>
      <c r="AB151" s="147">
        <f t="shared" ca="1" si="56"/>
        <v>4.454563132836861E-4</v>
      </c>
      <c r="AC151" s="147">
        <f t="shared" ca="1" si="57"/>
        <v>8.4347178046757321E-4</v>
      </c>
      <c r="AD151" s="147">
        <f t="shared" ca="1" si="58"/>
        <v>7.300117128426312E-4</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1.4936615200528062E-3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3835899515457407</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1.4936615200528062E-3</v>
      </c>
      <c r="AZ151" s="147">
        <f t="shared" ca="1" si="73"/>
        <v>6.1589191019401397E-5</v>
      </c>
      <c r="BA151" s="147">
        <f t="shared" ca="1" si="60"/>
        <v>1.1107046302495074E-3</v>
      </c>
      <c r="BB151" s="147">
        <f t="shared" ca="1" si="61"/>
        <v>7.8646954944556439E-4</v>
      </c>
      <c r="BC151" s="147">
        <f t="shared" ca="1" si="62"/>
        <v>1.4891805354926477E-3</v>
      </c>
      <c r="BD151" s="147">
        <f t="shared" ca="1" si="63"/>
        <v>1.2888626017153258E-3</v>
      </c>
    </row>
    <row r="152" spans="8:56" s="147" customFormat="1" ht="0.25" customHeight="1" x14ac:dyDescent="0.2">
      <c r="H152" s="147">
        <f t="shared" si="64"/>
        <v>511</v>
      </c>
      <c r="I152" s="147">
        <f>IF($H152&gt;$H151,INDEX(Spectra!152:152,1,MATCH($I$20,Spectra!$20:$20,0)),I151)</f>
        <v>8.5556232364210805E-4</v>
      </c>
      <c r="J152" s="147">
        <f>((Physics!$C$9*Physics!$C$10)/(Physics!$C$11*Physics!$C$12*$H152))^($J$17-$J$18)</f>
        <v>2.5731538474128092E+18</v>
      </c>
      <c r="K152" s="147">
        <f t="shared" si="65"/>
        <v>1</v>
      </c>
      <c r="L152" s="147">
        <f>INDEX(Photobiology!$21:$421,1+$H152-380,10)</f>
        <v>0.52356930000000002</v>
      </c>
      <c r="M152" s="147">
        <f t="shared" si="66"/>
        <v>8.5556232364210805E-4</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2201493484781133.5</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8.5556232364210805E-4</v>
      </c>
      <c r="Z152" s="147">
        <f t="shared" ca="1" si="68"/>
        <v>3.2352404818667403E-5</v>
      </c>
      <c r="AA152" s="147">
        <f t="shared" ca="1" si="55"/>
        <v>6.4885504400088014E-4</v>
      </c>
      <c r="AB152" s="147">
        <f t="shared" ca="1" si="56"/>
        <v>4.6279333879146003E-4</v>
      </c>
      <c r="AC152" s="147">
        <f t="shared" ca="1" si="57"/>
        <v>8.5042894970025536E-4</v>
      </c>
      <c r="AD152" s="147">
        <f t="shared" ca="1" si="58"/>
        <v>7.2620215586974496E-4</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1.4894909840930291E-3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3832689456405669</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1.4894909840930291E-3</v>
      </c>
      <c r="AZ152" s="147">
        <f t="shared" ca="1" si="73"/>
        <v>5.6323909970690619E-5</v>
      </c>
      <c r="BA152" s="147">
        <f t="shared" ca="1" si="60"/>
        <v>1.1296240043722169E-3</v>
      </c>
      <c r="BB152" s="147">
        <f t="shared" ca="1" si="61"/>
        <v>8.0569993158855358E-4</v>
      </c>
      <c r="BC152" s="147">
        <f t="shared" ca="1" si="62"/>
        <v>1.4805540381884709E-3</v>
      </c>
      <c r="BD152" s="147">
        <f t="shared" ca="1" si="63"/>
        <v>1.2642814367891473E-3</v>
      </c>
    </row>
    <row r="153" spans="8:56" s="147" customFormat="1" ht="0.25" customHeight="1" x14ac:dyDescent="0.2">
      <c r="H153" s="147">
        <f t="shared" si="64"/>
        <v>512</v>
      </c>
      <c r="I153" s="147">
        <f>IF($H153&gt;$H152,INDEX(Spectra!153:153,1,MATCH($I$20,Spectra!$20:$20,0)),I152)</f>
        <v>8.6427882686835504E-4</v>
      </c>
      <c r="J153" s="147">
        <f>((Physics!$C$9*Physics!$C$10)/(Physics!$C$11*Physics!$C$12*$H153))^($J$17-$J$18)</f>
        <v>2.578189373532991E+18</v>
      </c>
      <c r="K153" s="147">
        <f t="shared" si="65"/>
        <v>1</v>
      </c>
      <c r="L153" s="147">
        <f>INDEX(Photobiology!$21:$421,1+$H153-380,10)</f>
        <v>0.544512</v>
      </c>
      <c r="M153" s="147">
        <f t="shared" si="66"/>
        <v>8.6427882686835504E-4</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2228274487201552.8</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8.6427882686835504E-4</v>
      </c>
      <c r="Z153" s="147">
        <f t="shared" ca="1" si="68"/>
        <v>3.0044665574776566E-5</v>
      </c>
      <c r="AA153" s="147">
        <f t="shared" ca="1" si="55"/>
        <v>6.6805814768912495E-4</v>
      </c>
      <c r="AB153" s="147">
        <f t="shared" ca="1" si="56"/>
        <v>4.8002564611564555E-4</v>
      </c>
      <c r="AC153" s="147">
        <f t="shared" ca="1" si="57"/>
        <v>8.5563603859967153E-4</v>
      </c>
      <c r="AD153" s="147">
        <f t="shared" ca="1" si="58"/>
        <v>7.2053024382595654E-4</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1.4853204481332519E-3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3829437395668410</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1.4853204481332519E-3</v>
      </c>
      <c r="AZ153" s="147">
        <f t="shared" ca="1" si="73"/>
        <v>5.1633749142321797E-5</v>
      </c>
      <c r="BA153" s="147">
        <f t="shared" ca="1" si="60"/>
        <v>1.1481022055117673E-3</v>
      </c>
      <c r="BB153" s="147">
        <f t="shared" ca="1" si="61"/>
        <v>8.249558888158968E-4</v>
      </c>
      <c r="BC153" s="147">
        <f t="shared" ca="1" si="62"/>
        <v>1.4704672436519194E-3</v>
      </c>
      <c r="BD153" s="147">
        <f t="shared" ca="1" si="63"/>
        <v>1.2382789805588331E-3</v>
      </c>
    </row>
    <row r="154" spans="8:56" s="147" customFormat="1" ht="0.25" customHeight="1" x14ac:dyDescent="0.2">
      <c r="H154" s="147">
        <f t="shared" si="64"/>
        <v>513</v>
      </c>
      <c r="I154" s="147">
        <f>IF($H154&gt;$H153,INDEX(Spectra!154:154,1,MATCH($I$20,Spectra!$20:$20,0)),I153)</f>
        <v>8.7297529522662798E-4</v>
      </c>
      <c r="J154" s="147">
        <f>((Physics!$C$9*Physics!$C$10)/(Physics!$C$11*Physics!$C$12*$H154))^($J$17-$J$18)</f>
        <v>2.5832248996531722E+18</v>
      </c>
      <c r="K154" s="147">
        <f t="shared" si="65"/>
        <v>1</v>
      </c>
      <c r="L154" s="147">
        <f>INDEX(Photobiology!$21:$421,1+$H154-380,10)</f>
        <v>0.56569000000000003</v>
      </c>
      <c r="M154" s="147">
        <f t="shared" si="66"/>
        <v>8.7297529522662798E-4</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2255091519411504.5</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8.7297529522662798E-4</v>
      </c>
      <c r="Z154" s="147">
        <f t="shared" ca="1" si="68"/>
        <v>2.7937741075608252E-5</v>
      </c>
      <c r="AA154" s="147">
        <f t="shared" ca="1" si="55"/>
        <v>6.8743050705327474E-4</v>
      </c>
      <c r="AB154" s="147">
        <f t="shared" ca="1" si="56"/>
        <v>4.9761774266155866E-4</v>
      </c>
      <c r="AC154" s="147">
        <f t="shared" ca="1" si="57"/>
        <v>8.6075364109345514E-4</v>
      </c>
      <c r="AD154" s="147">
        <f t="shared" ca="1" si="58"/>
        <v>7.1394713164578362E-4</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1.4811360565722795E-3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3826107541111622</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1.4811360565722795E-3</v>
      </c>
      <c r="AZ154" s="147">
        <f t="shared" ca="1" si="73"/>
        <v>4.7400649104877006E-5</v>
      </c>
      <c r="BA154" s="147">
        <f t="shared" ca="1" si="60"/>
        <v>1.1663309557002374E-3</v>
      </c>
      <c r="BB154" s="147">
        <f t="shared" ca="1" si="61"/>
        <v>8.4428458064761359E-4</v>
      </c>
      <c r="BC154" s="147">
        <f t="shared" ca="1" si="62"/>
        <v>1.4604001517802675E-3</v>
      </c>
      <c r="BD154" s="147">
        <f t="shared" ca="1" si="63"/>
        <v>1.2113204634186204E-3</v>
      </c>
    </row>
    <row r="155" spans="8:56" s="147" customFormat="1" ht="0.25" customHeight="1" x14ac:dyDescent="0.2">
      <c r="H155" s="147">
        <f t="shared" si="64"/>
        <v>514</v>
      </c>
      <c r="I155" s="147">
        <f>IF($H155&gt;$H154,INDEX(Spectra!155:155,1,MATCH($I$20,Spectra!$20:$20,0)),I154)</f>
        <v>8.8147631231734003E-4</v>
      </c>
      <c r="J155" s="147">
        <f>((Physics!$C$9*Physics!$C$10)/(Physics!$C$11*Physics!$C$12*$H155))^($J$17-$J$18)</f>
        <v>2.5882604257733535E+18</v>
      </c>
      <c r="K155" s="147">
        <f t="shared" si="65"/>
        <v>1</v>
      </c>
      <c r="L155" s="147">
        <f>INDEX(Photobiology!$21:$421,1+$H155-380,10)</f>
        <v>0.58696530000000002</v>
      </c>
      <c r="M155" s="147">
        <f t="shared" si="66"/>
        <v>8.8147631231734003E-4</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2281490255427604</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8.8147631231734003E-4</v>
      </c>
      <c r="Z155" s="147">
        <f t="shared" ca="1" si="68"/>
        <v>2.5981161715028671E-5</v>
      </c>
      <c r="AA155" s="147">
        <f t="shared" ca="1" si="55"/>
        <v>7.0695898757581609E-4</v>
      </c>
      <c r="AB155" s="147">
        <f t="shared" ca="1" si="56"/>
        <v>5.1551202877992536E-4</v>
      </c>
      <c r="AC155" s="147">
        <f t="shared" ca="1" si="57"/>
        <v>8.6472826238331055E-4</v>
      </c>
      <c r="AD155" s="147">
        <f t="shared" ca="1" si="58"/>
        <v>7.0657290095102118E-4</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1.4769655206125023E-3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3822771407233078</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1.4769655206125023E-3</v>
      </c>
      <c r="AZ155" s="147">
        <f t="shared" ca="1" si="73"/>
        <v>4.353296793384526E-5</v>
      </c>
      <c r="BA155" s="147">
        <f t="shared" ca="1" si="60"/>
        <v>1.1845514559450773E-3</v>
      </c>
      <c r="BB155" s="147">
        <f t="shared" ca="1" si="61"/>
        <v>8.6377079148876855E-4</v>
      </c>
      <c r="BC155" s="147">
        <f t="shared" ca="1" si="62"/>
        <v>1.4489031757208648E-3</v>
      </c>
      <c r="BD155" s="147">
        <f t="shared" ca="1" si="63"/>
        <v>1.1839045450470491E-3</v>
      </c>
    </row>
    <row r="156" spans="8:56" s="147" customFormat="1" ht="0.25" customHeight="1" x14ac:dyDescent="0.2">
      <c r="H156" s="147">
        <f t="shared" si="64"/>
        <v>515</v>
      </c>
      <c r="I156" s="147">
        <f>IF($H156&gt;$H155,INDEX(Spectra!156:156,1,MATCH($I$20,Spectra!$20:$20,0)),I155)</f>
        <v>8.8998512074559704E-4</v>
      </c>
      <c r="J156" s="147">
        <f>((Physics!$C$9*Physics!$C$10)/(Physics!$C$11*Physics!$C$12*$H156))^($J$17-$J$18)</f>
        <v>2.5932959518935357E+18</v>
      </c>
      <c r="K156" s="147">
        <f t="shared" si="65"/>
        <v>1</v>
      </c>
      <c r="L156" s="147">
        <f>INDEX(Photobiology!$21:$421,1+$H156-380,10)</f>
        <v>0.60819999999999996</v>
      </c>
      <c r="M156" s="147">
        <f t="shared" si="66"/>
        <v>8.8998512074559704E-4</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2307994810875036.5</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8.8998512074559704E-4</v>
      </c>
      <c r="Z156" s="147">
        <f t="shared" ca="1" si="68"/>
        <v>2.4145296325828048E-5</v>
      </c>
      <c r="AA156" s="147">
        <f t="shared" ca="1" si="55"/>
        <v>7.2694696650596957E-4</v>
      </c>
      <c r="AB156" s="147">
        <f t="shared" ca="1" si="56"/>
        <v>5.338727044262991E-4</v>
      </c>
      <c r="AC156" s="147">
        <f t="shared" ca="1" si="57"/>
        <v>8.6773549272695712E-4</v>
      </c>
      <c r="AD156" s="147">
        <f t="shared" ca="1" si="58"/>
        <v>6.9884568631842735E-4</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1.4727949846527254E-3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3819393271669015</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1.4727949846527254E-3</v>
      </c>
      <c r="AZ156" s="147">
        <f t="shared" ca="1" si="73"/>
        <v>3.9956927933628443E-5</v>
      </c>
      <c r="BA156" s="147">
        <f t="shared" ca="1" si="60"/>
        <v>1.2029907258242233E-3</v>
      </c>
      <c r="BB156" s="147">
        <f t="shared" ca="1" si="61"/>
        <v>8.8348110905867646E-4</v>
      </c>
      <c r="BC156" s="147">
        <f t="shared" ca="1" si="62"/>
        <v>1.4359751100364072E-3</v>
      </c>
      <c r="BD156" s="147">
        <f t="shared" ca="1" si="63"/>
        <v>1.1564872241838135E-3</v>
      </c>
    </row>
    <row r="157" spans="8:56" s="147" customFormat="1" ht="0.25" customHeight="1" x14ac:dyDescent="0.2">
      <c r="H157" s="147">
        <f t="shared" si="64"/>
        <v>516</v>
      </c>
      <c r="I157" s="147">
        <f>IF($H157&gt;$H156,INDEX(Spectra!157:157,1,MATCH($I$20,Spectra!$20:$20,0)),I156)</f>
        <v>8.9994378578618704E-4</v>
      </c>
      <c r="J157" s="147">
        <f>((Physics!$C$9*Physics!$C$10)/(Physics!$C$11*Physics!$C$12*$H157))^($J$17-$J$18)</f>
        <v>2.598331478013717E+18</v>
      </c>
      <c r="K157" s="147">
        <f t="shared" si="65"/>
        <v>1</v>
      </c>
      <c r="L157" s="147">
        <f>INDEX(Photobiology!$21:$421,1+$H157-380,10)</f>
        <v>0.62934559999999995</v>
      </c>
      <c r="M157" s="147">
        <f t="shared" si="66"/>
        <v>8.9994378578618704E-4</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2338352267051083.5</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8.9994378578618704E-4</v>
      </c>
      <c r="Z157" s="147">
        <f t="shared" ca="1" si="68"/>
        <v>2.2442438152421618E-5</v>
      </c>
      <c r="AA157" s="147">
        <f t="shared" ca="1" si="55"/>
        <v>7.4868033432745889E-4</v>
      </c>
      <c r="AB157" s="147">
        <f t="shared" ca="1" si="56"/>
        <v>5.5361121915180236E-4</v>
      </c>
      <c r="AC157" s="147">
        <f t="shared" ca="1" si="57"/>
        <v>8.7114558464102898E-4</v>
      </c>
      <c r="AD157" s="147">
        <f t="shared" ca="1" si="58"/>
        <v>6.9180298712198619E-4</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1.4686244486929482E-3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3815973134419428.5</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1.4686244486929482E-3</v>
      </c>
      <c r="AZ157" s="147">
        <f t="shared" ca="1" si="73"/>
        <v>3.6623969051725269E-5</v>
      </c>
      <c r="BA157" s="147">
        <f t="shared" ca="1" si="60"/>
        <v>1.2217765827321888E-3</v>
      </c>
      <c r="BB157" s="147">
        <f t="shared" ca="1" si="61"/>
        <v>9.0344195310685142E-4</v>
      </c>
      <c r="BC157" s="147">
        <f t="shared" ca="1" si="62"/>
        <v>1.4216284663347738E-3</v>
      </c>
      <c r="BD157" s="147">
        <f t="shared" ca="1" si="63"/>
        <v>1.1289580489503457E-3</v>
      </c>
    </row>
    <row r="158" spans="8:56" s="147" customFormat="1" ht="0.25" customHeight="1" x14ac:dyDescent="0.2">
      <c r="H158" s="147">
        <f t="shared" si="64"/>
        <v>517</v>
      </c>
      <c r="I158" s="147">
        <f>IF($H158&gt;$H157,INDEX(Spectra!158:158,1,MATCH($I$20,Spectra!$20:$20,0)),I157)</f>
        <v>9.1014843448356095E-4</v>
      </c>
      <c r="J158" s="147">
        <f>((Physics!$C$9*Physics!$C$10)/(Physics!$C$11*Physics!$C$12*$H158))^($J$17-$J$18)</f>
        <v>2.6033670041338988E+18</v>
      </c>
      <c r="K158" s="147">
        <f t="shared" si="65"/>
        <v>1</v>
      </c>
      <c r="L158" s="147">
        <f>INDEX(Photobiology!$21:$421,1+$H158-380,10)</f>
        <v>0.65030679999999996</v>
      </c>
      <c r="M158" s="147">
        <f t="shared" si="66"/>
        <v>9.1014843448356095E-4</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2369450403198626</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9.1014843448356095E-4</v>
      </c>
      <c r="Z158" s="147">
        <f t="shared" ca="1" si="68"/>
        <v>2.0836119125475609E-5</v>
      </c>
      <c r="AA158" s="147">
        <f t="shared" ca="1" si="55"/>
        <v>7.7098309825728646E-4</v>
      </c>
      <c r="AB158" s="147">
        <f t="shared" ca="1" si="56"/>
        <v>5.7391138818386458E-4</v>
      </c>
      <c r="AC158" s="147">
        <f t="shared" ca="1" si="57"/>
        <v>8.7465264553870199E-4</v>
      </c>
      <c r="AD158" s="147">
        <f t="shared" ca="1" si="58"/>
        <v>6.8425596408378247E-4</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1.4644539127331711E-3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3812510995484321.5</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1.4644539127331711E-3</v>
      </c>
      <c r="AZ158" s="147">
        <f t="shared" ca="1" si="73"/>
        <v>3.3525889869591759E-5</v>
      </c>
      <c r="BA158" s="147">
        <f t="shared" ca="1" si="60"/>
        <v>1.2405330516606181E-3</v>
      </c>
      <c r="BB158" s="147">
        <f t="shared" ca="1" si="61"/>
        <v>9.2343923929824297E-4</v>
      </c>
      <c r="BC158" s="147">
        <f t="shared" ca="1" si="62"/>
        <v>1.4073402101365774E-3</v>
      </c>
      <c r="BD158" s="147">
        <f t="shared" ca="1" si="63"/>
        <v>1.1009867027701871E-3</v>
      </c>
    </row>
    <row r="159" spans="8:56" s="147" customFormat="1" ht="0.25" customHeight="1" x14ac:dyDescent="0.2">
      <c r="H159" s="147">
        <f t="shared" si="64"/>
        <v>518</v>
      </c>
      <c r="I159" s="147">
        <f>IF($H159&gt;$H158,INDEX(Spectra!159:159,1,MATCH($I$20,Spectra!$20:$20,0)),I158)</f>
        <v>9.1947388639137401E-4</v>
      </c>
      <c r="J159" s="147">
        <f>((Physics!$C$9*Physics!$C$10)/(Physics!$C$11*Physics!$C$12*$H159))^($J$17-$J$18)</f>
        <v>2.60840253025408E+18</v>
      </c>
      <c r="K159" s="147">
        <f t="shared" si="65"/>
        <v>1</v>
      </c>
      <c r="L159" s="147">
        <f>INDEX(Photobiology!$21:$421,1+$H159-380,10)</f>
        <v>0.6708752</v>
      </c>
      <c r="M159" s="147">
        <f t="shared" si="66"/>
        <v>9.1947388639137401E-4</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2398358011765812.5</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9.1947388639137401E-4</v>
      </c>
      <c r="Z159" s="147">
        <f t="shared" ca="1" si="68"/>
        <v>1.9304905929118733E-5</v>
      </c>
      <c r="AA159" s="147">
        <f t="shared" ca="1" si="55"/>
        <v>7.9256074480054544E-4</v>
      </c>
      <c r="AB159" s="147">
        <f t="shared" ca="1" si="56"/>
        <v>5.9387255216411983E-4</v>
      </c>
      <c r="AC159" s="147">
        <f t="shared" ca="1" si="57"/>
        <v>8.7625861373097943E-4</v>
      </c>
      <c r="AD159" s="147">
        <f t="shared" ca="1" si="58"/>
        <v>6.7543908062589865E-4</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1.4602695211721986E-3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3808970713878477</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1.4602695211721986E-3</v>
      </c>
      <c r="AZ159" s="147">
        <f t="shared" ca="1" si="73"/>
        <v>3.0659234758723012E-5</v>
      </c>
      <c r="BA159" s="147">
        <f t="shared" ca="1" si="60"/>
        <v>1.2587114397038424E-3</v>
      </c>
      <c r="BB159" s="147">
        <f t="shared" ca="1" si="61"/>
        <v>9.4316325914326317E-4</v>
      </c>
      <c r="BC159" s="147">
        <f t="shared" ca="1" si="62"/>
        <v>1.3916368536771053E-3</v>
      </c>
      <c r="BD159" s="147">
        <f t="shared" ca="1" si="63"/>
        <v>1.072703768366449E-3</v>
      </c>
    </row>
    <row r="160" spans="8:56" s="147" customFormat="1" ht="0.25" customHeight="1" x14ac:dyDescent="0.2">
      <c r="H160" s="147">
        <f t="shared" si="64"/>
        <v>519</v>
      </c>
      <c r="I160" s="147">
        <f>IF($H160&gt;$H159,INDEX(Spectra!160:160,1,MATCH($I$20,Spectra!$20:$20,0)),I159)</f>
        <v>9.2824492898043701E-4</v>
      </c>
      <c r="J160" s="147">
        <f>((Physics!$C$9*Physics!$C$10)/(Physics!$C$11*Physics!$C$12*$H160))^($J$17-$J$18)</f>
        <v>2.6134380563742618E+18</v>
      </c>
      <c r="K160" s="147">
        <f t="shared" si="65"/>
        <v>1</v>
      </c>
      <c r="L160" s="147">
        <f>INDEX(Photobiology!$21:$421,1+$H160-380,10)</f>
        <v>0.69084239999999997</v>
      </c>
      <c r="M160" s="147">
        <f t="shared" si="66"/>
        <v>9.2824492898043701E-4</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2425910623033898</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9.2824492898043701E-4</v>
      </c>
      <c r="Z160" s="147">
        <f t="shared" ca="1" si="68"/>
        <v>1.7861938694891857E-5</v>
      </c>
      <c r="AA160" s="147">
        <f t="shared" ca="1" si="55"/>
        <v>8.1328365101606792E-4</v>
      </c>
      <c r="AB160" s="147">
        <f t="shared" ca="1" si="56"/>
        <v>6.1345850866459124E-4</v>
      </c>
      <c r="AC160" s="147">
        <f t="shared" ca="1" si="57"/>
        <v>8.7626321295753253E-4</v>
      </c>
      <c r="AD160" s="147">
        <f t="shared" ca="1" si="58"/>
        <v>6.6570848747197098E-4</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1.4560989852124215E-3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3805424501802085.5</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1.4560989852124215E-3</v>
      </c>
      <c r="AZ160" s="147">
        <f t="shared" ca="1" si="73"/>
        <v>2.8019275942747063E-5</v>
      </c>
      <c r="BA160" s="147">
        <f t="shared" ca="1" si="60"/>
        <v>1.2757640380918335E-3</v>
      </c>
      <c r="BB160" s="147">
        <f t="shared" ca="1" si="61"/>
        <v>9.6230669734718511E-4</v>
      </c>
      <c r="BC160" s="147">
        <f t="shared" ca="1" si="62"/>
        <v>1.3745574420405257E-3</v>
      </c>
      <c r="BD160" s="147">
        <f t="shared" ca="1" si="63"/>
        <v>1.0442690531258069E-3</v>
      </c>
    </row>
    <row r="161" spans="8:56" s="147" customFormat="1" ht="0.25" customHeight="1" x14ac:dyDescent="0.2">
      <c r="H161" s="147">
        <f t="shared" si="64"/>
        <v>520</v>
      </c>
      <c r="I161" s="147">
        <f>IF($H161&gt;$H160,INDEX(Spectra!161:161,1,MATCH($I$20,Spectra!$20:$20,0)),I160)</f>
        <v>9.3770728581940002E-4</v>
      </c>
      <c r="J161" s="147">
        <f>((Physics!$C$9*Physics!$C$10)/(Physics!$C$11*Physics!$C$12*$H161))^($J$17-$J$18)</f>
        <v>2.618473582494444E+18</v>
      </c>
      <c r="K161" s="147">
        <f t="shared" si="65"/>
        <v>1</v>
      </c>
      <c r="L161" s="147">
        <f>INDEX(Photobiology!$21:$421,1+$H161-380,10)</f>
        <v>0.71</v>
      </c>
      <c r="M161" s="147">
        <f t="shared" si="66"/>
        <v>9.3770728581940002E-4</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2455361756030666</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9.3770728581940002E-4</v>
      </c>
      <c r="Z161" s="147">
        <f t="shared" ca="1" si="68"/>
        <v>1.653159190753886E-5</v>
      </c>
      <c r="AA161" s="147">
        <f t="shared" ca="1" si="55"/>
        <v>8.3382244645261187E-4</v>
      </c>
      <c r="AB161" s="147">
        <f t="shared" ca="1" si="56"/>
        <v>6.3324592030855652E-4</v>
      </c>
      <c r="AC161" s="147">
        <f t="shared" ca="1" si="57"/>
        <v>8.7675631224113911E-4</v>
      </c>
      <c r="AD161" s="147">
        <f t="shared" ca="1" si="58"/>
        <v>6.5604627296325527E-4</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1.4519284492526443E-3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3801836288040174</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1.4519284492526443E-3</v>
      </c>
      <c r="AZ161" s="147">
        <f t="shared" ca="1" si="73"/>
        <v>2.5597208174634272E-5</v>
      </c>
      <c r="BA161" s="147">
        <f t="shared" ca="1" si="60"/>
        <v>1.2910751040737408E-3</v>
      </c>
      <c r="BB161" s="147">
        <f t="shared" ca="1" si="61"/>
        <v>9.8050615685015105E-4</v>
      </c>
      <c r="BC161" s="147">
        <f t="shared" ca="1" si="62"/>
        <v>1.3575531000512226E-3</v>
      </c>
      <c r="BD161" s="147">
        <f t="shared" ca="1" si="63"/>
        <v>1.015809797093729E-3</v>
      </c>
    </row>
    <row r="162" spans="8:56" s="147" customFormat="1" ht="0.25" customHeight="1" x14ac:dyDescent="0.2">
      <c r="H162" s="147">
        <f t="shared" si="64"/>
        <v>521</v>
      </c>
      <c r="I162" s="147">
        <f>IF($H162&gt;$H161,INDEX(Spectra!162:162,1,MATCH($I$20,Spectra!$20:$20,0)),I161)</f>
        <v>9.4855894944748901E-4</v>
      </c>
      <c r="J162" s="147">
        <f>((Physics!$C$9*Physics!$C$10)/(Physics!$C$11*Physics!$C$12*$H162))^($J$17-$J$18)</f>
        <v>2.6235091086146253E+18</v>
      </c>
      <c r="K162" s="147">
        <f t="shared" si="65"/>
        <v>1</v>
      </c>
      <c r="L162" s="147">
        <f>INDEX(Photobiology!$21:$421,1+$H162-380,10)</f>
        <v>0.72818519999999998</v>
      </c>
      <c r="M162" s="147">
        <f t="shared" si="66"/>
        <v>9.4855894944748901E-4</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2488553043933407.5</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9.4855894944748901E-4</v>
      </c>
      <c r="Z162" s="147">
        <f t="shared" ca="1" si="68"/>
        <v>1.5319321889471891E-5</v>
      </c>
      <c r="AA162" s="147">
        <f t="shared" ca="1" si="55"/>
        <v>8.5447328436969144E-4</v>
      </c>
      <c r="AB162" s="147">
        <f t="shared" ca="1" si="56"/>
        <v>6.5353340219558378E-4</v>
      </c>
      <c r="AC162" s="147">
        <f t="shared" ca="1" si="57"/>
        <v>8.7741702823892738E-4</v>
      </c>
      <c r="AD162" s="147">
        <f t="shared" ca="1" si="58"/>
        <v>6.4681096492084944E-4</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1.4559465735992734E-3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3819689097493947.5</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1.4559465735992734E-3</v>
      </c>
      <c r="AZ162" s="147">
        <f t="shared" ca="1" si="73"/>
        <v>2.3513682758285625E-5</v>
      </c>
      <c r="BA162" s="147">
        <f t="shared" ca="1" si="60"/>
        <v>1.3115341448571086E-3</v>
      </c>
      <c r="BB162" s="147">
        <f t="shared" ca="1" si="61"/>
        <v>1.0031107905455593E-3</v>
      </c>
      <c r="BC162" s="147">
        <f t="shared" ca="1" si="62"/>
        <v>1.346750580579328E-3</v>
      </c>
      <c r="BD162" s="147">
        <f t="shared" ca="1" si="63"/>
        <v>9.9279249717846131E-4</v>
      </c>
    </row>
    <row r="163" spans="8:56" s="147" customFormat="1" ht="0.25" customHeight="1" x14ac:dyDescent="0.2">
      <c r="H163" s="147">
        <f t="shared" si="64"/>
        <v>522</v>
      </c>
      <c r="I163" s="147">
        <f>IF($H163&gt;$H162,INDEX(Spectra!163:163,1,MATCH($I$20,Spectra!$20:$20,0)),I162)</f>
        <v>9.5912901187573095E-4</v>
      </c>
      <c r="J163" s="147">
        <f>((Physics!$C$9*Physics!$C$10)/(Physics!$C$11*Physics!$C$12*$H163))^($J$17-$J$18)</f>
        <v>2.628544634734807E+18</v>
      </c>
      <c r="K163" s="147">
        <f t="shared" si="65"/>
        <v>1</v>
      </c>
      <c r="L163" s="147">
        <f>INDEX(Photobiology!$21:$421,1+$H163-380,10)</f>
        <v>0.7454636</v>
      </c>
      <c r="M163" s="147">
        <f t="shared" si="66"/>
        <v>9.5912901187573095E-4</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2521113418184449.5</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9.5912901187573095E-4</v>
      </c>
      <c r="Z163" s="147">
        <f t="shared" ca="1" si="68"/>
        <v>1.4186573127555124E-5</v>
      </c>
      <c r="AA163" s="147">
        <f t="shared" ca="1" si="55"/>
        <v>8.7377228459286217E-4</v>
      </c>
      <c r="AB163" s="147">
        <f t="shared" ca="1" si="56"/>
        <v>6.7319922562940934E-4</v>
      </c>
      <c r="AC163" s="147">
        <f t="shared" ca="1" si="57"/>
        <v>8.7760304586629386E-4</v>
      </c>
      <c r="AD163" s="147">
        <f t="shared" ca="1" si="58"/>
        <v>6.3674752753307214E-4</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1.4599646979459027E-3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3837582373687925.5</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1.4599646979459027E-3</v>
      </c>
      <c r="AZ163" s="147">
        <f t="shared" ca="1" si="73"/>
        <v>2.159448384378764E-5</v>
      </c>
      <c r="BA163" s="147">
        <f t="shared" ca="1" si="60"/>
        <v>1.3300365996169049E-3</v>
      </c>
      <c r="BB163" s="147">
        <f t="shared" ca="1" si="61"/>
        <v>1.0247287819824579E-3</v>
      </c>
      <c r="BC163" s="147">
        <f t="shared" ca="1" si="62"/>
        <v>1.335867698620501E-3</v>
      </c>
      <c r="BD163" s="147">
        <f t="shared" ca="1" si="63"/>
        <v>9.6924282363702386E-4</v>
      </c>
    </row>
    <row r="164" spans="8:56" s="147" customFormat="1" ht="0.25" customHeight="1" x14ac:dyDescent="0.2">
      <c r="H164" s="147">
        <f t="shared" si="64"/>
        <v>523</v>
      </c>
      <c r="I164" s="147">
        <f>IF($H164&gt;$H163,INDEX(Spectra!164:164,1,MATCH($I$20,Spectra!$20:$20,0)),I163)</f>
        <v>9.6658454277270302E-4</v>
      </c>
      <c r="J164" s="147">
        <f>((Physics!$C$9*Physics!$C$10)/(Physics!$C$11*Physics!$C$12*$H164))^($J$17-$J$18)</f>
        <v>2.6335801608549888E+18</v>
      </c>
      <c r="K164" s="147">
        <f t="shared" si="65"/>
        <v>1</v>
      </c>
      <c r="L164" s="147">
        <f>INDEX(Photobiology!$21:$421,1+$H164-380,10)</f>
        <v>0.76196940000000002</v>
      </c>
      <c r="M164" s="147">
        <f t="shared" si="66"/>
        <v>9.6658454277270302E-4</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2545577875635281</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9.6658454277270302E-4</v>
      </c>
      <c r="Z164" s="147">
        <f t="shared" ca="1" si="68"/>
        <v>1.308823131832234E-5</v>
      </c>
      <c r="AA164" s="147">
        <f t="shared" ca="1" si="55"/>
        <v>8.8922684864551802E-4</v>
      </c>
      <c r="AB164" s="147">
        <f t="shared" ca="1" si="56"/>
        <v>6.9027668537569812E-4</v>
      </c>
      <c r="AC164" s="147">
        <f t="shared" ca="1" si="57"/>
        <v>8.7379242666652359E-4</v>
      </c>
      <c r="AD164" s="147">
        <f t="shared" ca="1" si="58"/>
        <v>6.241468372973608E-4</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1.4639828222925318E-3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3855516116622106.5</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1.4639828222925318E-3</v>
      </c>
      <c r="AZ164" s="147">
        <f t="shared" ca="1" si="73"/>
        <v>1.9823352201816485E-5</v>
      </c>
      <c r="BA164" s="147">
        <f t="shared" ca="1" si="60"/>
        <v>1.3468173490588159E-3</v>
      </c>
      <c r="BB164" s="147">
        <f t="shared" ca="1" si="61"/>
        <v>1.0454886927119887E-3</v>
      </c>
      <c r="BC164" s="147">
        <f t="shared" ca="1" si="62"/>
        <v>1.3234404713524488E-3</v>
      </c>
      <c r="BD164" s="147">
        <f t="shared" ca="1" si="63"/>
        <v>9.4532884394202276E-4</v>
      </c>
    </row>
    <row r="165" spans="8:56" s="147" customFormat="1" ht="0.25" customHeight="1" x14ac:dyDescent="0.2">
      <c r="H165" s="147">
        <f t="shared" si="64"/>
        <v>524</v>
      </c>
      <c r="I165" s="147">
        <f>IF($H165&gt;$H164,INDEX(Spectra!165:165,1,MATCH($I$20,Spectra!$20:$20,0)),I164)</f>
        <v>9.7404430325291396E-4</v>
      </c>
      <c r="J165" s="147">
        <f>((Physics!$C$9*Physics!$C$10)/(Physics!$C$11*Physics!$C$12*$H165))^($J$17-$J$18)</f>
        <v>2.63861568697517E+18</v>
      </c>
      <c r="K165" s="147">
        <f t="shared" si="65"/>
        <v>1</v>
      </c>
      <c r="L165" s="147">
        <f>INDEX(Photobiology!$21:$421,1+$H165-380,10)</f>
        <v>0.77783679999999999</v>
      </c>
      <c r="M165" s="147">
        <f t="shared" si="66"/>
        <v>9.7404430325291396E-4</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2570128578371938.5</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9.7404430325291396E-4</v>
      </c>
      <c r="Z165" s="147">
        <f t="shared" ca="1" si="68"/>
        <v>1.2066850446418401E-5</v>
      </c>
      <c r="AA165" s="147">
        <f t="shared" ca="1" si="55"/>
        <v>9.0380596854534628E-4</v>
      </c>
      <c r="AB165" s="147">
        <f t="shared" ca="1" si="56"/>
        <v>7.0700129111739827E-4</v>
      </c>
      <c r="AC165" s="147">
        <f t="shared" ca="1" si="57"/>
        <v>8.6884751850159925E-4</v>
      </c>
      <c r="AD165" s="147">
        <f t="shared" ca="1" si="58"/>
        <v>6.1124494375321083E-4</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1.4680009466391608E-3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3873490326296489.5</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1.4680009466391608E-3</v>
      </c>
      <c r="AZ165" s="147">
        <f t="shared" ca="1" si="73"/>
        <v>1.8186182927344582E-5</v>
      </c>
      <c r="BA165" s="147">
        <f t="shared" ca="1" si="60"/>
        <v>1.362143398377011E-3</v>
      </c>
      <c r="BB165" s="147">
        <f t="shared" ca="1" si="61"/>
        <v>1.0655352751095151E-3</v>
      </c>
      <c r="BC165" s="147">
        <f t="shared" ca="1" si="62"/>
        <v>1.3094568444021314E-3</v>
      </c>
      <c r="BD165" s="147">
        <f t="shared" ca="1" si="63"/>
        <v>9.2121903804731251E-4</v>
      </c>
    </row>
    <row r="166" spans="8:56" s="147" customFormat="1" ht="0.25" customHeight="1" x14ac:dyDescent="0.2">
      <c r="H166" s="147">
        <f t="shared" si="64"/>
        <v>525</v>
      </c>
      <c r="I166" s="147">
        <f>IF($H166&gt;$H165,INDEX(Spectra!166:166,1,MATCH($I$20,Spectra!$20:$20,0)),I165)</f>
        <v>9.8499335860031804E-4</v>
      </c>
      <c r="J166" s="147">
        <f>((Physics!$C$9*Physics!$C$10)/(Physics!$C$11*Physics!$C$12*$H166))^($J$17-$J$18)</f>
        <v>2.6436512130953518E+18</v>
      </c>
      <c r="K166" s="147">
        <f t="shared" si="65"/>
        <v>1</v>
      </c>
      <c r="L166" s="147">
        <f>INDEX(Photobiology!$21:$421,1+$H166-380,10)</f>
        <v>0.79320000000000002</v>
      </c>
      <c r="M166" s="147">
        <f t="shared" si="66"/>
        <v>9.8499335860031804E-4</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2603978887354595.5</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9.8499335860031804E-4</v>
      </c>
      <c r="Z166" s="147">
        <f t="shared" ca="1" si="68"/>
        <v>1.1155246784820322E-5</v>
      </c>
      <c r="AA166" s="147">
        <f t="shared" ca="1" si="55"/>
        <v>9.2094613544404949E-4</v>
      </c>
      <c r="AB166" s="147">
        <f t="shared" ca="1" si="56"/>
        <v>7.2604648457116319E-4</v>
      </c>
      <c r="AC166" s="147">
        <f t="shared" ca="1" si="57"/>
        <v>8.6679415556827988E-4</v>
      </c>
      <c r="AD166" s="147">
        <f t="shared" ca="1" si="58"/>
        <v>6.0027662258492303E-4</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1.4720052153845947E-3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3891468373334168.5</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1.4720052153845947E-3</v>
      </c>
      <c r="AZ166" s="147">
        <f t="shared" ca="1" si="73"/>
        <v>1.6670753465273613E-5</v>
      </c>
      <c r="BA166" s="147">
        <f t="shared" ca="1" si="60"/>
        <v>1.3762910202646422E-3</v>
      </c>
      <c r="BB166" s="147">
        <f t="shared" ca="1" si="61"/>
        <v>1.0850268203017079E-3</v>
      </c>
      <c r="BC166" s="147">
        <f t="shared" ca="1" si="62"/>
        <v>1.2953645895384433E-3</v>
      </c>
      <c r="BD166" s="147">
        <f t="shared" ca="1" si="63"/>
        <v>8.9707236237011054E-4</v>
      </c>
    </row>
    <row r="167" spans="8:56" s="147" customFormat="1" ht="0.25" customHeight="1" x14ac:dyDescent="0.2">
      <c r="H167" s="147">
        <f t="shared" si="64"/>
        <v>526</v>
      </c>
      <c r="I167" s="147">
        <f>IF($H167&gt;$H166,INDEX(Spectra!167:167,1,MATCH($I$20,Spectra!$20:$20,0)),I166)</f>
        <v>9.9665131435951008E-4</v>
      </c>
      <c r="J167" s="147">
        <f>((Physics!$C$9*Physics!$C$10)/(Physics!$C$11*Physics!$C$12*$H167))^($J$17-$J$18)</f>
        <v>2.6486867392155336E+18</v>
      </c>
      <c r="K167" s="147">
        <f t="shared" si="65"/>
        <v>1</v>
      </c>
      <c r="L167" s="147">
        <f>INDEX(Photobiology!$21:$421,1+$H167-380,10)</f>
        <v>0.80811040000000001</v>
      </c>
      <c r="M167" s="147">
        <f t="shared" si="66"/>
        <v>9.9665131435951008E-4</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2639817119965766.5</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9.9665131435951008E-4</v>
      </c>
      <c r="Z167" s="147">
        <f t="shared" ca="1" si="68"/>
        <v>1.0309062200340465E-5</v>
      </c>
      <c r="AA167" s="147">
        <f t="shared" ca="1" si="55"/>
        <v>9.3826150045644378E-4</v>
      </c>
      <c r="AB167" s="147">
        <f t="shared" ca="1" si="56"/>
        <v>7.4554102910137404E-4</v>
      </c>
      <c r="AC167" s="147">
        <f t="shared" ca="1" si="57"/>
        <v>8.6409668954969519E-4</v>
      </c>
      <c r="AD167" s="147">
        <f t="shared" ca="1" si="58"/>
        <v>5.8935879158203831E-4</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1.4760233397312238E-3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3909523446718717</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1.4760233397312238E-3</v>
      </c>
      <c r="AZ167" s="147">
        <f t="shared" ca="1" si="73"/>
        <v>1.526754261917786E-5</v>
      </c>
      <c r="BA167" s="147">
        <f t="shared" ca="1" si="60"/>
        <v>1.3895490363497302E-3</v>
      </c>
      <c r="BB167" s="147">
        <f t="shared" ca="1" si="61"/>
        <v>1.104133355192583E-3</v>
      </c>
      <c r="BC167" s="147">
        <f t="shared" ca="1" si="62"/>
        <v>1.2797122355469709E-3</v>
      </c>
      <c r="BD167" s="147">
        <f t="shared" ca="1" si="63"/>
        <v>8.7283016569332202E-4</v>
      </c>
    </row>
    <row r="168" spans="8:56" s="147" customFormat="1" ht="0.25" customHeight="1" x14ac:dyDescent="0.2">
      <c r="H168" s="147">
        <f t="shared" si="64"/>
        <v>527</v>
      </c>
      <c r="I168" s="147">
        <f>IF($H168&gt;$H167,INDEX(Spectra!168:168,1,MATCH($I$20,Spectra!$20:$20,0)),I167)</f>
        <v>1.0063641070481399E-3</v>
      </c>
      <c r="J168" s="147">
        <f>((Physics!$C$9*Physics!$C$10)/(Physics!$C$11*Physics!$C$12*$H168))^($J$17-$J$18)</f>
        <v>2.6537222653357148E+18</v>
      </c>
      <c r="K168" s="147">
        <f t="shared" si="65"/>
        <v>1</v>
      </c>
      <c r="L168" s="147">
        <f>INDEX(Photobiology!$21:$421,1+$H168-380,10)</f>
        <v>0.82249620000000001</v>
      </c>
      <c r="M168" s="147">
        <f t="shared" si="66"/>
        <v>1.0063641070481399E-3</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2670610837908343.5</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1.0063641070481399E-3</v>
      </c>
      <c r="Z168" s="147">
        <f t="shared" ca="1" si="68"/>
        <v>9.5010030255129246E-6</v>
      </c>
      <c r="AA168" s="147">
        <f t="shared" ca="1" si="55"/>
        <v>9.5330758496045488E-4</v>
      </c>
      <c r="AB168" s="147">
        <f t="shared" ca="1" si="56"/>
        <v>7.6351234619171098E-4</v>
      </c>
      <c r="AC168" s="147">
        <f t="shared" ca="1" si="57"/>
        <v>8.5943494741911144E-4</v>
      </c>
      <c r="AD168" s="147">
        <f t="shared" ca="1" si="58"/>
        <v>5.7685495070874319E-4</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1.4800414640778531E-3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3927618986843468</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1.4800414640778531E-3</v>
      </c>
      <c r="AZ168" s="147">
        <f t="shared" ca="1" si="73"/>
        <v>1.3972953059041884E-5</v>
      </c>
      <c r="BA168" s="147">
        <f t="shared" ca="1" si="60"/>
        <v>1.4020121980502045E-3</v>
      </c>
      <c r="BB168" s="147">
        <f t="shared" ca="1" si="61"/>
        <v>1.1228837781324418E-3</v>
      </c>
      <c r="BC168" s="147">
        <f t="shared" ca="1" si="62"/>
        <v>1.2639554103224865E-3</v>
      </c>
      <c r="BD168" s="147">
        <f t="shared" ca="1" si="63"/>
        <v>8.48370127499674E-4</v>
      </c>
    </row>
    <row r="169" spans="8:56" s="147" customFormat="1" ht="0.25" customHeight="1" x14ac:dyDescent="0.2">
      <c r="H169" s="147">
        <f t="shared" si="64"/>
        <v>528</v>
      </c>
      <c r="I169" s="147">
        <f>IF($H169&gt;$H168,INDEX(Spectra!169:169,1,MATCH($I$20,Spectra!$20:$20,0)),I168)</f>
        <v>1.01469694255269E-3</v>
      </c>
      <c r="J169" s="147">
        <f>((Physics!$C$9*Physics!$C$10)/(Physics!$C$11*Physics!$C$12*$H169))^($J$17-$J$18)</f>
        <v>2.6587577914558966E+18</v>
      </c>
      <c r="K169" s="147">
        <f t="shared" si="65"/>
        <v>1</v>
      </c>
      <c r="L169" s="147">
        <f>INDEX(Photobiology!$21:$421,1+$H169-380,10)</f>
        <v>0.83630680000000002</v>
      </c>
      <c r="M169" s="147">
        <f t="shared" si="66"/>
        <v>1.01469694255269E-3</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2697833401978441</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1.01469694255269E-3</v>
      </c>
      <c r="Z169" s="147">
        <f t="shared" ca="1" si="68"/>
        <v>8.7402443192189793E-6</v>
      </c>
      <c r="AA169" s="147">
        <f t="shared" ca="1" si="55"/>
        <v>9.6662263080842859E-4</v>
      </c>
      <c r="AB169" s="147">
        <f t="shared" ca="1" si="56"/>
        <v>7.8033441912518035E-4</v>
      </c>
      <c r="AC169" s="147">
        <f t="shared" ca="1" si="57"/>
        <v>8.5234543174425961E-4</v>
      </c>
      <c r="AD169" s="147">
        <f t="shared" ca="1" si="58"/>
        <v>5.632633462957109E-4</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1.4840595884244821E-3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3945754993708423</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1.4840595884244821E-3</v>
      </c>
      <c r="AZ169" s="147">
        <f t="shared" ca="1" si="73"/>
        <v>1.2783169873832541E-5</v>
      </c>
      <c r="BA169" s="147">
        <f t="shared" ca="1" si="60"/>
        <v>1.413747813244107E-3</v>
      </c>
      <c r="BB169" s="147">
        <f t="shared" ca="1" si="61"/>
        <v>1.1412893134052564E-3</v>
      </c>
      <c r="BC169" s="147">
        <f t="shared" ca="1" si="62"/>
        <v>1.246610054276565E-3</v>
      </c>
      <c r="BD169" s="147">
        <f t="shared" ca="1" si="63"/>
        <v>8.2380889783237213E-4</v>
      </c>
    </row>
    <row r="170" spans="8:56" s="147" customFormat="1" ht="0.25" customHeight="1" x14ac:dyDescent="0.2">
      <c r="H170" s="147">
        <f t="shared" si="64"/>
        <v>529</v>
      </c>
      <c r="I170" s="147">
        <f>IF($H170&gt;$H169,INDEX(Spectra!170:170,1,MATCH($I$20,Spectra!$20:$20,0)),I169)</f>
        <v>1.0236500798306699E-3</v>
      </c>
      <c r="J170" s="147">
        <f>((Physics!$C$9*Physics!$C$10)/(Physics!$C$11*Physics!$C$12*$H170))^($J$17-$J$18)</f>
        <v>2.6637933175760783E+18</v>
      </c>
      <c r="K170" s="147">
        <f t="shared" si="65"/>
        <v>1</v>
      </c>
      <c r="L170" s="147">
        <f>INDEX(Photobiology!$21:$421,1+$H170-380,10)</f>
        <v>0.84949160000000001</v>
      </c>
      <c r="M170" s="147">
        <f t="shared" si="66"/>
        <v>1.0236500798306699E-3</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2726792242189157.5</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1.0236500798306699E-3</v>
      </c>
      <c r="Z170" s="147">
        <f t="shared" ca="1" si="68"/>
        <v>8.0441596588341521E-6</v>
      </c>
      <c r="AA170" s="147">
        <f t="shared" ca="1" si="55"/>
        <v>9.801429041377068E-4</v>
      </c>
      <c r="AB170" s="147">
        <f t="shared" ca="1" si="56"/>
        <v>7.9752475354599511E-4</v>
      </c>
      <c r="AC170" s="147">
        <f t="shared" ca="1" si="57"/>
        <v>8.4553496594013333E-4</v>
      </c>
      <c r="AD170" s="147">
        <f t="shared" ca="1" si="58"/>
        <v>5.4981474167801081E-4</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1.4880777127711112E-3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3963931467313581</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1.4880777127711112E-3</v>
      </c>
      <c r="AZ170" s="147">
        <f t="shared" ca="1" si="73"/>
        <v>1.1693775971046351E-5</v>
      </c>
      <c r="BA170" s="147">
        <f t="shared" ca="1" si="60"/>
        <v>1.4248314338229135E-3</v>
      </c>
      <c r="BB170" s="147">
        <f t="shared" ca="1" si="61"/>
        <v>1.15935985794226E-3</v>
      </c>
      <c r="BC170" s="147">
        <f t="shared" ca="1" si="62"/>
        <v>1.2291521907489378E-3</v>
      </c>
      <c r="BD170" s="147">
        <f t="shared" ca="1" si="63"/>
        <v>7.9926439646191717E-4</v>
      </c>
    </row>
    <row r="171" spans="8:56" s="147" customFormat="1" ht="0.25" customHeight="1" x14ac:dyDescent="0.2">
      <c r="H171" s="147">
        <f t="shared" si="64"/>
        <v>530</v>
      </c>
      <c r="I171" s="147">
        <f>IF($H171&gt;$H170,INDEX(Spectra!171:171,1,MATCH($I$20,Spectra!$20:$20,0)),I170)</f>
        <v>1.0337922865228601E-3</v>
      </c>
      <c r="J171" s="147">
        <f>((Physics!$C$9*Physics!$C$10)/(Physics!$C$11*Physics!$C$12*$H171))^($J$17-$J$18)</f>
        <v>2.6688288436962601E+18</v>
      </c>
      <c r="K171" s="147">
        <f t="shared" si="65"/>
        <v>1</v>
      </c>
      <c r="L171" s="147">
        <f>INDEX(Photobiology!$21:$421,1+$H171-380,10)</f>
        <v>0.86199999999999999</v>
      </c>
      <c r="M171" s="147">
        <f t="shared" si="66"/>
        <v>1.0337922865228601E-3</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2759014672662917.5</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1.0337922865228601E-3</v>
      </c>
      <c r="Z171" s="147">
        <f t="shared" ca="1" si="68"/>
        <v>7.4132107695039126E-6</v>
      </c>
      <c r="AA171" s="147">
        <f t="shared" ca="1" si="55"/>
        <v>9.9446889552810358E-4</v>
      </c>
      <c r="AB171" s="147">
        <f t="shared" ca="1" si="56"/>
        <v>8.1555873483788442E-4</v>
      </c>
      <c r="AC171" s="147">
        <f t="shared" ca="1" si="57"/>
        <v>8.3840554437003957E-4</v>
      </c>
      <c r="AD171" s="147">
        <f t="shared" ca="1" si="58"/>
        <v>5.3685763852189992E-4</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1.4920958371177403E-3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3982148407658942</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1.4920958371177403E-3</v>
      </c>
      <c r="AZ171" s="147">
        <f t="shared" ca="1" si="73"/>
        <v>1.0699655117429233E-5</v>
      </c>
      <c r="BA171" s="147">
        <f t="shared" ca="1" si="60"/>
        <v>1.4353394956654556E-3</v>
      </c>
      <c r="BB171" s="147">
        <f t="shared" ca="1" si="61"/>
        <v>1.1771144059021853E-3</v>
      </c>
      <c r="BC171" s="147">
        <f t="shared" ca="1" si="62"/>
        <v>1.2100897239024873E-3</v>
      </c>
      <c r="BD171" s="147">
        <f t="shared" ca="1" si="63"/>
        <v>7.7485879707777663E-4</v>
      </c>
    </row>
    <row r="172" spans="8:56" s="147" customFormat="1" ht="0.25" customHeight="1" x14ac:dyDescent="0.2">
      <c r="H172" s="147">
        <f t="shared" si="64"/>
        <v>531</v>
      </c>
      <c r="I172" s="147">
        <f>IF($H172&gt;$H171,INDEX(Spectra!172:172,1,MATCH($I$20,Spectra!$20:$20,0)),I171)</f>
        <v>1.04391579400494E-3</v>
      </c>
      <c r="J172" s="147">
        <f>((Physics!$C$9*Physics!$C$10)/(Physics!$C$11*Physics!$C$12*$H172))^($J$17-$J$18)</f>
        <v>2.6738643698164413E+18</v>
      </c>
      <c r="K172" s="147">
        <f t="shared" si="65"/>
        <v>1</v>
      </c>
      <c r="L172" s="147">
        <f>INDEX(Photobiology!$21:$421,1+$H172-380,10)</f>
        <v>0.8738108</v>
      </c>
      <c r="M172" s="147">
        <f t="shared" si="66"/>
        <v>1.04391579400494E-3</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2791289246678449</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1.04391579400494E-3</v>
      </c>
      <c r="Z172" s="147">
        <f t="shared" ca="1" si="68"/>
        <v>6.8339738671374602E-6</v>
      </c>
      <c r="AA172" s="147">
        <f t="shared" ca="1" si="55"/>
        <v>1.0085061702722925E-3</v>
      </c>
      <c r="AB172" s="147">
        <f t="shared" ca="1" si="56"/>
        <v>8.3353753187071237E-4</v>
      </c>
      <c r="AC172" s="147">
        <f t="shared" ca="1" si="57"/>
        <v>8.3095697202793231E-4</v>
      </c>
      <c r="AD172" s="147">
        <f t="shared" ca="1" si="58"/>
        <v>5.2367513848360818E-4</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1.487551199925691E-3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3977510151758999</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1.487551199925691E-3</v>
      </c>
      <c r="AZ172" s="147">
        <f t="shared" ca="1" si="73"/>
        <v>9.7382241792895378E-6</v>
      </c>
      <c r="BA172" s="147">
        <f t="shared" ca="1" si="60"/>
        <v>1.4370934632242116E-3</v>
      </c>
      <c r="BB172" s="147">
        <f t="shared" ca="1" si="61"/>
        <v>1.1877679817070663E-3</v>
      </c>
      <c r="BC172" s="147">
        <f t="shared" ca="1" si="62"/>
        <v>1.1840907551408501E-3</v>
      </c>
      <c r="BD172" s="147">
        <f t="shared" ca="1" si="63"/>
        <v>7.462226216867232E-4</v>
      </c>
    </row>
    <row r="173" spans="8:56" s="147" customFormat="1" ht="0.25" customHeight="1" x14ac:dyDescent="0.2">
      <c r="H173" s="147">
        <f t="shared" si="64"/>
        <v>532</v>
      </c>
      <c r="I173" s="147">
        <f>IF($H173&gt;$H172,INDEX(Spectra!173:173,1,MATCH($I$20,Spectra!$20:$20,0)),I172)</f>
        <v>1.05273135852283E-3</v>
      </c>
      <c r="J173" s="147">
        <f>((Physics!$C$9*Physics!$C$10)/(Physics!$C$11*Physics!$C$12*$H173))^($J$17-$J$18)</f>
        <v>2.6788998959366231E+18</v>
      </c>
      <c r="K173" s="147">
        <f t="shared" si="65"/>
        <v>1</v>
      </c>
      <c r="L173" s="147">
        <f>INDEX(Photobiology!$21:$421,1+$H173-380,10)</f>
        <v>0.88496240000000004</v>
      </c>
      <c r="M173" s="147">
        <f t="shared" si="66"/>
        <v>1.05273135852283E-3</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2820161926796029</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1.05273135852283E-3</v>
      </c>
      <c r="Z173" s="147">
        <f t="shared" ca="1" si="68"/>
        <v>6.2929859330370181E-6</v>
      </c>
      <c r="AA173" s="147">
        <f t="shared" ca="1" si="55"/>
        <v>1.0211136249009553E-3</v>
      </c>
      <c r="AB173" s="147">
        <f t="shared" ca="1" si="56"/>
        <v>8.5054903746172798E-4</v>
      </c>
      <c r="AC173" s="147">
        <f t="shared" ca="1" si="57"/>
        <v>8.2218319100633031E-4</v>
      </c>
      <c r="AD173" s="147">
        <f t="shared" ca="1" si="58"/>
        <v>5.0959251052607075E-4</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1.4829927071324462E-3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3972789008811881</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1.4829927071324462E-3</v>
      </c>
      <c r="AZ173" s="147">
        <f t="shared" ca="1" si="73"/>
        <v>8.8649893149151224E-6</v>
      </c>
      <c r="BA173" s="147">
        <f t="shared" ca="1" si="60"/>
        <v>1.4384525041664302E-3</v>
      </c>
      <c r="BB173" s="147">
        <f t="shared" ca="1" si="61"/>
        <v>1.1981765427641242E-3</v>
      </c>
      <c r="BC173" s="147">
        <f t="shared" ca="1" si="62"/>
        <v>1.1582173042704405E-3</v>
      </c>
      <c r="BD173" s="147">
        <f t="shared" ca="1" si="63"/>
        <v>7.1786783076348184E-4</v>
      </c>
    </row>
    <row r="174" spans="8:56" s="147" customFormat="1" ht="0.25" customHeight="1" x14ac:dyDescent="0.2">
      <c r="H174" s="147">
        <f t="shared" si="64"/>
        <v>533</v>
      </c>
      <c r="I174" s="147">
        <f>IF($H174&gt;$H173,INDEX(Spectra!174:174,1,MATCH($I$20,Spectra!$20:$20,0)),I173)</f>
        <v>1.06155415785416E-3</v>
      </c>
      <c r="J174" s="147">
        <f>((Physics!$C$9*Physics!$C$10)/(Physics!$C$11*Physics!$C$12*$H174))^($J$17-$J$18)</f>
        <v>2.6839354220568049E+18</v>
      </c>
      <c r="K174" s="147">
        <f t="shared" si="65"/>
        <v>1</v>
      </c>
      <c r="L174" s="147">
        <f>INDEX(Photobiology!$21:$421,1+$H174-380,10)</f>
        <v>0.8954936</v>
      </c>
      <c r="M174" s="147">
        <f t="shared" si="66"/>
        <v>1.06155415785416E-3</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2849142806696461</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1.06155415785416E-3</v>
      </c>
      <c r="Z174" s="147">
        <f t="shared" ca="1" si="68"/>
        <v>5.7938989003185339E-6</v>
      </c>
      <c r="AA174" s="147">
        <f t="shared" ca="1" si="55"/>
        <v>1.0336809303313833E-3</v>
      </c>
      <c r="AB174" s="147">
        <f t="shared" ca="1" si="56"/>
        <v>8.6779716985430305E-4</v>
      </c>
      <c r="AC174" s="147">
        <f t="shared" ca="1" si="57"/>
        <v>8.1208893075843244E-4</v>
      </c>
      <c r="AD174" s="147">
        <f t="shared" ca="1" si="58"/>
        <v>4.953668168835388E-4</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1.4784480699403966E-3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3968059144584547</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1.4784480699403966E-3</v>
      </c>
      <c r="AZ174" s="147">
        <f t="shared" ca="1" si="73"/>
        <v>8.0692808588504878E-6</v>
      </c>
      <c r="BA174" s="147">
        <f t="shared" ca="1" si="60"/>
        <v>1.4396284589679716E-3</v>
      </c>
      <c r="BB174" s="147">
        <f t="shared" ca="1" si="61"/>
        <v>1.2085987713187356E-3</v>
      </c>
      <c r="BC174" s="147">
        <f t="shared" ca="1" si="62"/>
        <v>1.1310127735044034E-3</v>
      </c>
      <c r="BD174" s="147">
        <f t="shared" ca="1" si="63"/>
        <v>6.8990744270119647E-4</v>
      </c>
    </row>
    <row r="175" spans="8:56" s="147" customFormat="1" ht="0.25" customHeight="1" x14ac:dyDescent="0.2">
      <c r="H175" s="147">
        <f t="shared" si="64"/>
        <v>534</v>
      </c>
      <c r="I175" s="147">
        <f>IF($H175&gt;$H174,INDEX(Spectra!175:175,1,MATCH($I$20,Spectra!$20:$20,0)),I174)</f>
        <v>1.0724631434656201E-3</v>
      </c>
      <c r="J175" s="147">
        <f>((Physics!$C$9*Physics!$C$10)/(Physics!$C$11*Physics!$C$12*$H175))^($J$17-$J$18)</f>
        <v>2.6889709481769861E+18</v>
      </c>
      <c r="K175" s="147">
        <f t="shared" si="65"/>
        <v>1</v>
      </c>
      <c r="L175" s="147">
        <f>INDEX(Photobiology!$21:$421,1+$H175-380,10)</f>
        <v>0.9054432</v>
      </c>
      <c r="M175" s="147">
        <f t="shared" si="66"/>
        <v>1.0724631434656201E-3</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2883822235769619.5</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1.0724631434656201E-3</v>
      </c>
      <c r="Z175" s="147">
        <f t="shared" ca="1" si="68"/>
        <v>5.3422070333881197E-6</v>
      </c>
      <c r="AA175" s="147">
        <f t="shared" ca="1" si="55"/>
        <v>1.0483745488002389E-3</v>
      </c>
      <c r="AB175" s="147">
        <f t="shared" ca="1" si="56"/>
        <v>8.8718333833735601E-4</v>
      </c>
      <c r="AC175" s="147">
        <f t="shared" ca="1" si="57"/>
        <v>8.0327489445574946E-4</v>
      </c>
      <c r="AD175" s="147">
        <f t="shared" ca="1" si="58"/>
        <v>4.8200998012547523E-4</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1.4738895771471518E-3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3963246253769554</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1.4738895771471518E-3</v>
      </c>
      <c r="AZ175" s="147">
        <f t="shared" ca="1" si="73"/>
        <v>7.341812456164249E-6</v>
      </c>
      <c r="BA175" s="147">
        <f t="shared" ca="1" si="60"/>
        <v>1.4407845433548497E-3</v>
      </c>
      <c r="BB175" s="147">
        <f t="shared" ca="1" si="61"/>
        <v>1.2192589399096327E-3</v>
      </c>
      <c r="BC175" s="147">
        <f t="shared" ca="1" si="62"/>
        <v>1.1039432932832167E-3</v>
      </c>
      <c r="BD175" s="147">
        <f t="shared" ca="1" si="63"/>
        <v>6.6242787933217028E-4</v>
      </c>
    </row>
    <row r="176" spans="8:56" s="147" customFormat="1" ht="0.25" customHeight="1" x14ac:dyDescent="0.2">
      <c r="H176" s="147">
        <f t="shared" si="64"/>
        <v>535</v>
      </c>
      <c r="I176" s="147">
        <f>IF($H176&gt;$H175,INDEX(Spectra!176:176,1,MATCH($I$20,Spectra!$20:$20,0)),I175)</f>
        <v>1.08374867329015E-3</v>
      </c>
      <c r="J176" s="147">
        <f>((Physics!$C$9*Physics!$C$10)/(Physics!$C$11*Physics!$C$12*$H176))^($J$17-$J$18)</f>
        <v>2.6940064742971679E+18</v>
      </c>
      <c r="K176" s="147">
        <f t="shared" si="65"/>
        <v>1</v>
      </c>
      <c r="L176" s="147">
        <f>INDEX(Photobiology!$21:$421,1+$H176-380,10)</f>
        <v>0.9148501</v>
      </c>
      <c r="M176" s="147">
        <f t="shared" si="66"/>
        <v>1.08374867329015E-3</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2919625942354630.5</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1.08374867329015E-3</v>
      </c>
      <c r="Z176" s="147">
        <f t="shared" ca="1" si="68"/>
        <v>4.9233293354296237E-6</v>
      </c>
      <c r="AA176" s="147">
        <f t="shared" ca="1" si="55"/>
        <v>1.0636787316094898E-3</v>
      </c>
      <c r="AB176" s="147">
        <f t="shared" ca="1" si="56"/>
        <v>9.0753439025919149E-4</v>
      </c>
      <c r="AC176" s="147">
        <f t="shared" ca="1" si="57"/>
        <v>7.9438777752167998E-4</v>
      </c>
      <c r="AD176" s="147">
        <f t="shared" ca="1" si="58"/>
        <v>4.6875706490420846E-4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1.4693449399551023E-3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3958424781214829</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1.4693449399551023E-3</v>
      </c>
      <c r="AZ176" s="147">
        <f t="shared" ca="1" si="73"/>
        <v>6.6750430473738359E-6</v>
      </c>
      <c r="BA176" s="147">
        <f t="shared" ca="1" si="60"/>
        <v>1.4421341410120738E-3</v>
      </c>
      <c r="BB176" s="147">
        <f t="shared" ca="1" si="61"/>
        <v>1.2304338607532226E-3</v>
      </c>
      <c r="BC176" s="147">
        <f t="shared" ca="1" si="62"/>
        <v>1.07702984098709E-3</v>
      </c>
      <c r="BD176" s="147">
        <f t="shared" ca="1" si="63"/>
        <v>6.3554017491360029E-4</v>
      </c>
    </row>
    <row r="177" spans="8:56" s="147" customFormat="1" ht="0.25" customHeight="1" x14ac:dyDescent="0.2">
      <c r="H177" s="147">
        <f t="shared" si="64"/>
        <v>536</v>
      </c>
      <c r="I177" s="147">
        <f>IF($H177&gt;$H176,INDEX(Spectra!177:177,1,MATCH($I$20,Spectra!$20:$20,0)),I176)</f>
        <v>1.09503409180986E-3</v>
      </c>
      <c r="J177" s="147">
        <f>((Physics!$C$9*Physics!$C$10)/(Physics!$C$11*Physics!$C$12*$H177))^($J$17-$J$18)</f>
        <v>2.6990420004173496E+18</v>
      </c>
      <c r="K177" s="147">
        <f t="shared" si="65"/>
        <v>1</v>
      </c>
      <c r="L177" s="147">
        <f>INDEX(Photobiology!$21:$421,1+$H177-380,10)</f>
        <v>0.92373479999999997</v>
      </c>
      <c r="M177" s="147">
        <f t="shared" si="66"/>
        <v>1.09503409180986E-3</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2955543005683680</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1.09503409180986E-3</v>
      </c>
      <c r="Z177" s="147">
        <f t="shared" ca="1" si="68"/>
        <v>4.532433708728355E-6</v>
      </c>
      <c r="AA177" s="147">
        <f t="shared" ca="1" si="55"/>
        <v>1.0792973568764606E-3</v>
      </c>
      <c r="AB177" s="147">
        <f t="shared" ca="1" si="56"/>
        <v>9.2867432251392246E-4</v>
      </c>
      <c r="AC177" s="147">
        <f t="shared" ca="1" si="57"/>
        <v>7.8513944382766962E-4</v>
      </c>
      <c r="AD177" s="147">
        <f t="shared" ca="1" si="58"/>
        <v>4.5538306748823203E-4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1.4648003027630527E-3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3953557539381529</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1.4648003027630527E-3</v>
      </c>
      <c r="AZ177" s="147">
        <f t="shared" ca="1" si="73"/>
        <v>6.0629256371604964E-6</v>
      </c>
      <c r="BA177" s="147">
        <f t="shared" ca="1" si="60"/>
        <v>1.4437496576120449E-3</v>
      </c>
      <c r="BB177" s="147">
        <f t="shared" ca="1" si="61"/>
        <v>1.2422649111666843E-3</v>
      </c>
      <c r="BC177" s="147">
        <f t="shared" ca="1" si="62"/>
        <v>1.0502618170811088E-3</v>
      </c>
      <c r="BD177" s="147">
        <f t="shared" ca="1" si="63"/>
        <v>6.0915478350764862E-4</v>
      </c>
    </row>
    <row r="178" spans="8:56" s="147" customFormat="1" ht="0.25" customHeight="1" x14ac:dyDescent="0.2">
      <c r="H178" s="147">
        <f t="shared" si="64"/>
        <v>537</v>
      </c>
      <c r="I178" s="147">
        <f>IF($H178&gt;$H177,INDEX(Spectra!178:178,1,MATCH($I$20,Spectra!$20:$20,0)),I177)</f>
        <v>1.10631839728135E-3</v>
      </c>
      <c r="J178" s="147">
        <f>((Physics!$C$9*Physics!$C$10)/(Physics!$C$11*Physics!$C$12*$H178))^($J$17-$J$18)</f>
        <v>2.7040775265375309E+18</v>
      </c>
      <c r="K178" s="147">
        <f t="shared" si="65"/>
        <v>1</v>
      </c>
      <c r="L178" s="147">
        <f>INDEX(Photobiology!$21:$421,1+$H178-380,10)</f>
        <v>0.93209240000000004</v>
      </c>
      <c r="M178" s="147">
        <f t="shared" si="66"/>
        <v>1.10631839728135E-3</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2991570715283518.5</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1.10631839728135E-3</v>
      </c>
      <c r="Z178" s="147">
        <f t="shared" ca="1" si="68"/>
        <v>4.1685413418522896E-6</v>
      </c>
      <c r="AA178" s="147">
        <f t="shared" ca="1" si="55"/>
        <v>1.0949830589828053E-3</v>
      </c>
      <c r="AB178" s="147">
        <f t="shared" ca="1" si="56"/>
        <v>9.5039830764210567E-4</v>
      </c>
      <c r="AC178" s="147">
        <f t="shared" ca="1" si="57"/>
        <v>7.7442287809694496E-4</v>
      </c>
      <c r="AD178" s="147">
        <f t="shared" ca="1" si="58"/>
        <v>4.4183259095904729E-4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1.4602418099698082E-3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3948607061649846</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1.4602418099698082E-3</v>
      </c>
      <c r="AZ178" s="147">
        <f t="shared" ca="1" si="73"/>
        <v>5.5021035254576394E-6</v>
      </c>
      <c r="BA178" s="147">
        <f t="shared" ca="1" si="60"/>
        <v>1.4452801723848576E-3</v>
      </c>
      <c r="BB178" s="147">
        <f t="shared" ca="1" si="61"/>
        <v>1.2544411702399034E-3</v>
      </c>
      <c r="BC178" s="147">
        <f t="shared" ca="1" si="62"/>
        <v>1.0221692669788657E-3</v>
      </c>
      <c r="BD178" s="147">
        <f t="shared" ca="1" si="63"/>
        <v>5.8317969213126221E-4</v>
      </c>
    </row>
    <row r="179" spans="8:56" s="147" customFormat="1" ht="0.25" customHeight="1" x14ac:dyDescent="0.2">
      <c r="H179" s="147">
        <f t="shared" si="64"/>
        <v>538</v>
      </c>
      <c r="I179" s="147">
        <f>IF($H179&gt;$H178,INDEX(Spectra!179:179,1,MATCH($I$20,Spectra!$20:$20,0)),I178)</f>
        <v>1.1174291785352301E-3</v>
      </c>
      <c r="J179" s="147">
        <f>((Physics!$C$9*Physics!$C$10)/(Physics!$C$11*Physics!$C$12*$H179))^($J$17-$J$18)</f>
        <v>2.7091130526577126E+18</v>
      </c>
      <c r="K179" s="147">
        <f t="shared" si="65"/>
        <v>1</v>
      </c>
      <c r="L179" s="147">
        <f>INDEX(Photobiology!$21:$421,1+$H179-380,10)</f>
        <v>0.93992260000000005</v>
      </c>
      <c r="M179" s="147">
        <f t="shared" si="66"/>
        <v>1.1174291785352301E-3</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3027241972990377.5</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1.1174291785352301E-3</v>
      </c>
      <c r="Z179" s="147">
        <f t="shared" ca="1" si="68"/>
        <v>3.8303572610584178E-6</v>
      </c>
      <c r="AA179" s="147">
        <f t="shared" ca="1" si="55"/>
        <v>1.1102228777628564E-3</v>
      </c>
      <c r="AB179" s="147">
        <f t="shared" ca="1" si="56"/>
        <v>9.7223937050979056E-4</v>
      </c>
      <c r="AC179" s="147">
        <f t="shared" ca="1" si="57"/>
        <v>7.6320412893956223E-4</v>
      </c>
      <c r="AD179" s="147">
        <f t="shared" ca="1" si="58"/>
        <v>4.281273457472739E-4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1.4556971727777586E-3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3943648211489155.5</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1.4556971727777586E-3</v>
      </c>
      <c r="AZ179" s="147">
        <f t="shared" ca="1" si="73"/>
        <v>4.9898824397627843E-6</v>
      </c>
      <c r="BA179" s="147">
        <f t="shared" ca="1" si="60"/>
        <v>1.4463093817105148E-3</v>
      </c>
      <c r="BB179" s="147">
        <f t="shared" ca="1" si="61"/>
        <v>1.2665555277243988E-3</v>
      </c>
      <c r="BC179" s="147">
        <f t="shared" ca="1" si="62"/>
        <v>9.9424116900720914E-4</v>
      </c>
      <c r="BD179" s="147">
        <f t="shared" ca="1" si="63"/>
        <v>5.5772999198937928E-4</v>
      </c>
    </row>
    <row r="180" spans="8:56" s="147" customFormat="1" ht="0.25" customHeight="1" x14ac:dyDescent="0.2">
      <c r="H180" s="147">
        <f t="shared" si="64"/>
        <v>539</v>
      </c>
      <c r="I180" s="147">
        <f>IF($H180&gt;$H179,INDEX(Spectra!180:180,1,MATCH($I$20,Spectra!$20:$20,0)),I179)</f>
        <v>1.12827360734988E-3</v>
      </c>
      <c r="J180" s="147">
        <f>((Physics!$C$9*Physics!$C$10)/(Physics!$C$11*Physics!$C$12*$H180))^($J$17-$J$18)</f>
        <v>2.7141485787778949E+18</v>
      </c>
      <c r="K180" s="147">
        <f t="shared" si="65"/>
        <v>1</v>
      </c>
      <c r="L180" s="147">
        <f>INDEX(Photobiology!$21:$421,1+$H180-380,10)</f>
        <v>0.94722519999999999</v>
      </c>
      <c r="M180" s="147">
        <f t="shared" si="66"/>
        <v>1.12827360734988E-3</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3062302207861285.5</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1.12827360734988E-3</v>
      </c>
      <c r="Z180" s="147">
        <f t="shared" ca="1" si="68"/>
        <v>3.5167837031652822E-6</v>
      </c>
      <c r="AA180" s="147">
        <f t="shared" ca="1" si="55"/>
        <v>1.1245661002761284E-3</v>
      </c>
      <c r="AB180" s="147">
        <f t="shared" ca="1" si="56"/>
        <v>9.9375969960801983E-4</v>
      </c>
      <c r="AC180" s="147">
        <f t="shared" ca="1" si="57"/>
        <v>7.5255849610236997E-4</v>
      </c>
      <c r="AD180" s="147">
        <f t="shared" ca="1" si="58"/>
        <v>4.1432914718545231E-4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1.4511386799845138E-3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3938605985889598.5</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1.4511386799845138E-3</v>
      </c>
      <c r="AZ180" s="147">
        <f t="shared" ca="1" si="73"/>
        <v>4.5231412199645305E-6</v>
      </c>
      <c r="BA180" s="147">
        <f t="shared" ca="1" si="60"/>
        <v>1.4463702382820846E-3</v>
      </c>
      <c r="BB180" s="147">
        <f t="shared" ca="1" si="61"/>
        <v>1.2781324754180801E-3</v>
      </c>
      <c r="BC180" s="147">
        <f t="shared" ca="1" si="62"/>
        <v>9.6790949954967081E-4</v>
      </c>
      <c r="BD180" s="147">
        <f t="shared" ca="1" si="63"/>
        <v>5.3289295061863305E-4</v>
      </c>
    </row>
    <row r="181" spans="8:56" s="147" customFormat="1" ht="0.25" customHeight="1" x14ac:dyDescent="0.2">
      <c r="H181" s="147">
        <f t="shared" si="64"/>
        <v>540</v>
      </c>
      <c r="I181" s="147">
        <f>IF($H181&gt;$H180,INDEX(Spectra!181:181,1,MATCH($I$20,Spectra!$20:$20,0)),I180)</f>
        <v>1.1391069056823301E-3</v>
      </c>
      <c r="J181" s="147">
        <f>((Physics!$C$9*Physics!$C$10)/(Physics!$C$11*Physics!$C$12*$H181))^($J$17-$J$18)</f>
        <v>2.7191841048980762E+18</v>
      </c>
      <c r="K181" s="147">
        <f t="shared" si="65"/>
        <v>1</v>
      </c>
      <c r="L181" s="147">
        <f>INDEX(Photobiology!$21:$421,1+$H181-380,10)</f>
        <v>0.95399999999999996</v>
      </c>
      <c r="M181" s="147">
        <f t="shared" si="66"/>
        <v>1.1391069056823301E-3</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3097441391711024</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1.1391069056823301E-3</v>
      </c>
      <c r="Z181" s="147">
        <f t="shared" ca="1" si="68"/>
        <v>3.227682199388996E-6</v>
      </c>
      <c r="AA181" s="147">
        <f t="shared" ca="1" si="55"/>
        <v>1.1378892004001557E-3</v>
      </c>
      <c r="AB181" s="147">
        <f t="shared" ca="1" si="56"/>
        <v>1.014797308172123E-3</v>
      </c>
      <c r="AC181" s="147">
        <f t="shared" ca="1" si="57"/>
        <v>7.4041948869351456E-4</v>
      </c>
      <c r="AD181" s="147">
        <f t="shared" ca="1" si="58"/>
        <v>4.0063187247681528E-4</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1.4465940427924643E-3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3933555527401516.5</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1.4465940427924643E-3</v>
      </c>
      <c r="AZ181" s="147">
        <f t="shared" ca="1" si="73"/>
        <v>4.098953152133303E-6</v>
      </c>
      <c r="BA181" s="147">
        <f t="shared" ca="1" si="60"/>
        <v>1.4450476337607191E-3</v>
      </c>
      <c r="BB181" s="147">
        <f t="shared" ca="1" si="61"/>
        <v>1.2887286814965654E-3</v>
      </c>
      <c r="BC181" s="147">
        <f t="shared" ca="1" si="62"/>
        <v>9.4028612781510185E-4</v>
      </c>
      <c r="BD181" s="147">
        <f t="shared" ca="1" si="63"/>
        <v>5.0877725100840923E-4</v>
      </c>
    </row>
    <row r="182" spans="8:56" s="147" customFormat="1" ht="0.25" customHeight="1" x14ac:dyDescent="0.2">
      <c r="H182" s="147">
        <f t="shared" si="64"/>
        <v>541</v>
      </c>
      <c r="I182" s="147">
        <f>IF($H182&gt;$H181,INDEX(Spectra!182:182,1,MATCH($I$20,Spectra!$20:$20,0)),I181)</f>
        <v>1.1497242726599499E-3</v>
      </c>
      <c r="J182" s="147">
        <f>((Physics!$C$9*Physics!$C$10)/(Physics!$C$11*Physics!$C$12*$H182))^($J$17-$J$18)</f>
        <v>2.7242196310182574E+18</v>
      </c>
      <c r="K182" s="147">
        <f t="shared" si="65"/>
        <v>1</v>
      </c>
      <c r="L182" s="147">
        <f>INDEX(Photobiology!$21:$421,1+$H182-380,10)</f>
        <v>0.96025609999999995</v>
      </c>
      <c r="M182" s="147">
        <f t="shared" si="66"/>
        <v>1.1497242726599499E-3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3132101433838423</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1.1497242726599499E-3</v>
      </c>
      <c r="Z182" s="147">
        <f t="shared" ca="1" si="68"/>
        <v>2.9611838476920607E-6</v>
      </c>
      <c r="AA182" s="147">
        <f t="shared" ca="1" si="55"/>
        <v>1.1496575886521356E-3</v>
      </c>
      <c r="AB182" s="147">
        <f t="shared" ca="1" si="56"/>
        <v>1.0348173796774966E-3</v>
      </c>
      <c r="AC182" s="147">
        <f t="shared" ca="1" si="57"/>
        <v>7.277754645937483E-4</v>
      </c>
      <c r="AD182" s="147">
        <f t="shared" ca="1" si="58"/>
        <v>3.8692475754816154E-4</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1.4460952411494345E-3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3939481044261370.5</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1.4460952411494345E-3</v>
      </c>
      <c r="AZ182" s="147">
        <f t="shared" ca="1" si="73"/>
        <v>3.7245050592948377E-6</v>
      </c>
      <c r="BA182" s="147">
        <f t="shared" ca="1" si="60"/>
        <v>1.4460113676254477E-3</v>
      </c>
      <c r="BB182" s="147">
        <f t="shared" ca="1" si="61"/>
        <v>1.3015681444632366E-3</v>
      </c>
      <c r="BC182" s="147">
        <f t="shared" ca="1" si="62"/>
        <v>9.1537828764759206E-4</v>
      </c>
      <c r="BD182" s="147">
        <f t="shared" ca="1" si="63"/>
        <v>4.8666455417070719E-4</v>
      </c>
    </row>
    <row r="183" spans="8:56" s="147" customFormat="1" ht="0.25" customHeight="1" x14ac:dyDescent="0.2">
      <c r="H183" s="147">
        <f t="shared" si="64"/>
        <v>542</v>
      </c>
      <c r="I183" s="147">
        <f>IF($H183&gt;$H182,INDEX(Spectra!183:183,1,MATCH($I$20,Spectra!$20:$20,0)),I182)</f>
        <v>1.1603605614573301E-3</v>
      </c>
      <c r="J183" s="147">
        <f>((Physics!$C$9*Physics!$C$10)/(Physics!$C$11*Physics!$C$12*$H183))^($J$17-$J$18)</f>
        <v>2.7292551571384392E+18</v>
      </c>
      <c r="K183" s="147">
        <f t="shared" si="65"/>
        <v>1</v>
      </c>
      <c r="L183" s="147">
        <f>INDEX(Photobiology!$21:$421,1+$H183-380,10)</f>
        <v>0.96600739999999996</v>
      </c>
      <c r="M183" s="147">
        <f t="shared" si="66"/>
        <v>1.1603605614573301E-3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3166920046497473</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1.1603605614573301E-3</v>
      </c>
      <c r="Z183" s="147">
        <f t="shared" ca="1" si="68"/>
        <v>2.7162184166817762E-6</v>
      </c>
      <c r="AA183" s="147">
        <f t="shared" ca="1" si="55"/>
        <v>1.1600031704044013E-3</v>
      </c>
      <c r="AB183" s="147">
        <f t="shared" ca="1" si="56"/>
        <v>1.0539009610253045E-3</v>
      </c>
      <c r="AC183" s="147">
        <f t="shared" ca="1" si="57"/>
        <v>7.1478210585771535E-4</v>
      </c>
      <c r="AD183" s="147">
        <f t="shared" ca="1" si="58"/>
        <v>3.7322649351106588E-4</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1.4455964395064045E-3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3945401537663820.5</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1.4455964395064045E-3</v>
      </c>
      <c r="AZ183" s="147">
        <f t="shared" ca="1" si="73"/>
        <v>3.3839099694541718E-6</v>
      </c>
      <c r="BA183" s="147">
        <f t="shared" ca="1" si="60"/>
        <v>1.4451511958030365E-3</v>
      </c>
      <c r="BB183" s="147">
        <f t="shared" ca="1" si="61"/>
        <v>1.3129673029710104E-3</v>
      </c>
      <c r="BC183" s="147">
        <f t="shared" ca="1" si="62"/>
        <v>8.9048740673594519E-4</v>
      </c>
      <c r="BD183" s="147">
        <f t="shared" ca="1" si="63"/>
        <v>4.6497175797791649E-4</v>
      </c>
    </row>
    <row r="184" spans="8:56" s="147" customFormat="1" ht="0.25" customHeight="1" x14ac:dyDescent="0.2">
      <c r="H184" s="147">
        <f t="shared" si="64"/>
        <v>543</v>
      </c>
      <c r="I184" s="147">
        <f>IF($H184&gt;$H183,INDEX(Spectra!184:184,1,MATCH($I$20,Spectra!$20:$20,0)),I183)</f>
        <v>1.16812741194164E-3</v>
      </c>
      <c r="J184" s="147">
        <f>((Physics!$C$9*Physics!$C$10)/(Physics!$C$11*Physics!$C$12*$H184))^($J$17-$J$18)</f>
        <v>2.7342906832586214E+18</v>
      </c>
      <c r="K184" s="147">
        <f t="shared" si="65"/>
        <v>1</v>
      </c>
      <c r="L184" s="147">
        <f>INDEX(Photobiology!$21:$421,1+$H184-380,10)</f>
        <v>0.97126060000000003</v>
      </c>
      <c r="M184" s="147">
        <f t="shared" si="66"/>
        <v>1.16812741194164E-3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3193999899331032</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1.16812741194164E-3</v>
      </c>
      <c r="Z184" s="147">
        <f t="shared" ca="1" si="68"/>
        <v>2.4848639932304953E-6</v>
      </c>
      <c r="AA184" s="147">
        <f t="shared" ca="1" si="55"/>
        <v>1.1659990837970824E-3</v>
      </c>
      <c r="AB184" s="147">
        <f t="shared" ca="1" si="56"/>
        <v>1.0693423810959714E-3</v>
      </c>
      <c r="AC184" s="147">
        <f t="shared" ca="1" si="57"/>
        <v>6.9970831975304235E-4</v>
      </c>
      <c r="AD184" s="147">
        <f t="shared" ca="1" si="58"/>
        <v>3.5871440629609854E-4</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1.4450976378633748E-3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3951317007608867</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1.4450976378633748E-3</v>
      </c>
      <c r="AZ184" s="147">
        <f t="shared" ca="1" si="73"/>
        <v>3.0740405972157282E-6</v>
      </c>
      <c r="BA184" s="147">
        <f t="shared" ca="1" si="60"/>
        <v>1.4424646699671877E-3</v>
      </c>
      <c r="BB184" s="147">
        <f t="shared" ca="1" si="61"/>
        <v>1.3228900659221828E-3</v>
      </c>
      <c r="BC184" s="147">
        <f t="shared" ca="1" si="62"/>
        <v>8.6561348508016147E-4</v>
      </c>
      <c r="BD184" s="147">
        <f t="shared" ca="1" si="63"/>
        <v>4.4376780812327443E-4</v>
      </c>
    </row>
    <row r="185" spans="8:56" s="147" customFormat="1" ht="0.25" customHeight="1" x14ac:dyDescent="0.2">
      <c r="H185" s="147">
        <f t="shared" si="64"/>
        <v>544</v>
      </c>
      <c r="I185" s="147">
        <f>IF($H185&gt;$H184,INDEX(Spectra!185:185,1,MATCH($I$20,Spectra!$20:$20,0)),I184)</f>
        <v>1.17569057460156E-3</v>
      </c>
      <c r="J185" s="147">
        <f>((Physics!$C$9*Physics!$C$10)/(Physics!$C$11*Physics!$C$12*$H185))^($J$17-$J$18)</f>
        <v>2.7393262093788027E+18</v>
      </c>
      <c r="K185" s="147">
        <f t="shared" si="65"/>
        <v>1</v>
      </c>
      <c r="L185" s="147">
        <f>INDEX(Photobiology!$21:$421,1+$H185-380,10)</f>
        <v>0.97602250000000002</v>
      </c>
      <c r="M185" s="147">
        <f t="shared" si="66"/>
        <v>1.17569057460156E-3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3220600005125677.5</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1.17569057460156E-3</v>
      </c>
      <c r="Z185" s="147">
        <f t="shared" ca="1" si="68"/>
        <v>2.2723277149669112E-6</v>
      </c>
      <c r="AA185" s="147">
        <f t="shared" ca="1" si="55"/>
        <v>1.1702882764112659E-3</v>
      </c>
      <c r="AB185" s="147">
        <f t="shared" ca="1" si="56"/>
        <v>1.0834870412884327E-3</v>
      </c>
      <c r="AC185" s="147">
        <f t="shared" ca="1" si="57"/>
        <v>6.8307622384350625E-4</v>
      </c>
      <c r="AD185" s="147">
        <f t="shared" ca="1" si="58"/>
        <v>3.4435859361022235E-4</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1.444598836220345E-3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3957227454096507.5</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1.444598836220345E-3</v>
      </c>
      <c r="AZ185" s="147">
        <f t="shared" ca="1" si="73"/>
        <v>2.7920628466932338E-6</v>
      </c>
      <c r="BA185" s="147">
        <f t="shared" ca="1" si="60"/>
        <v>1.4379609045679124E-3</v>
      </c>
      <c r="BB185" s="147">
        <f t="shared" ca="1" si="61"/>
        <v>1.3313061724897644E-3</v>
      </c>
      <c r="BC185" s="147">
        <f t="shared" ca="1" si="62"/>
        <v>8.3931192384402041E-4</v>
      </c>
      <c r="BD185" s="147">
        <f t="shared" ca="1" si="63"/>
        <v>4.2312155453010287E-4</v>
      </c>
    </row>
    <row r="186" spans="8:56" s="147" customFormat="1" ht="0.25" customHeight="1" x14ac:dyDescent="0.2">
      <c r="H186" s="147">
        <f t="shared" si="64"/>
        <v>545</v>
      </c>
      <c r="I186" s="147">
        <f>IF($H186&gt;$H185,INDEX(Spectra!186:186,1,MATCH($I$20,Spectra!$20:$20,0)),I185)</f>
        <v>1.18662516032209E-3</v>
      </c>
      <c r="J186" s="147">
        <f>((Physics!$C$9*Physics!$C$10)/(Physics!$C$11*Physics!$C$12*$H186))^($J$17-$J$18)</f>
        <v>2.7443617354989839E+18</v>
      </c>
      <c r="K186" s="147">
        <f t="shared" si="65"/>
        <v>1</v>
      </c>
      <c r="L186" s="147">
        <f>INDEX(Photobiology!$21:$421,1+$H186-380,10)</f>
        <v>0.98029999999999995</v>
      </c>
      <c r="M186" s="147">
        <f t="shared" si="66"/>
        <v>1.18662516032209E-3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3256528684368291</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1.18662516032209E-3</v>
      </c>
      <c r="Z186" s="147">
        <f t="shared" ca="1" si="68"/>
        <v>2.0833933927323032E-6</v>
      </c>
      <c r="AA186" s="147">
        <f t="shared" ca="1" si="55"/>
        <v>1.1764000113155945E-3</v>
      </c>
      <c r="AB186" s="147">
        <f t="shared" ca="1" si="56"/>
        <v>1.0995980710640678E-3</v>
      </c>
      <c r="AC186" s="147">
        <f t="shared" ca="1" si="57"/>
        <v>6.6925659042165874E-4</v>
      </c>
      <c r="AD186" s="147">
        <f t="shared" ca="1" si="58"/>
        <v>3.3122861412650663E-4</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1.444100034577315E-3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3963132877126743</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1.444100034577315E-3</v>
      </c>
      <c r="AZ186" s="147">
        <f t="shared" ca="1" si="73"/>
        <v>2.5354497537084294E-6</v>
      </c>
      <c r="BA186" s="147">
        <f t="shared" ca="1" si="60"/>
        <v>1.4316562245793624E-3</v>
      </c>
      <c r="BB186" s="147">
        <f t="shared" ca="1" si="61"/>
        <v>1.3381897380414147E-3</v>
      </c>
      <c r="BC186" s="147">
        <f t="shared" ca="1" si="62"/>
        <v>8.1447241950160555E-4</v>
      </c>
      <c r="BD186" s="147">
        <f t="shared" ca="1" si="63"/>
        <v>4.0309886315173884E-4</v>
      </c>
    </row>
    <row r="187" spans="8:56" s="147" customFormat="1" ht="0.25" customHeight="1" x14ac:dyDescent="0.2">
      <c r="H187" s="147">
        <f t="shared" si="64"/>
        <v>546</v>
      </c>
      <c r="I187" s="147">
        <f>IF($H187&gt;$H186,INDEX(Spectra!187:187,1,MATCH($I$20,Spectra!$20:$20,0)),I186)</f>
        <v>1.1989310214505799E-3</v>
      </c>
      <c r="J187" s="147">
        <f>((Physics!$C$9*Physics!$C$10)/(Physics!$C$11*Physics!$C$12*$H187))^($J$17-$J$18)</f>
        <v>2.7493972616191662E+18</v>
      </c>
      <c r="K187" s="147">
        <f t="shared" si="65"/>
        <v>1</v>
      </c>
      <c r="L187" s="147">
        <f>INDEX(Photobiology!$21:$421,1+$H187-380,10)</f>
        <v>0.98409239999999998</v>
      </c>
      <c r="M187" s="147">
        <f t="shared" si="66"/>
        <v>1.1989310214505799E-3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3296337667246494</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1.1989310214505799E-3</v>
      </c>
      <c r="Z187" s="147">
        <f t="shared" ca="1" si="68"/>
        <v>1.9117554602540221E-6</v>
      </c>
      <c r="AA187" s="147">
        <f t="shared" ca="1" si="55"/>
        <v>1.1823845744235405E-3</v>
      </c>
      <c r="AB187" s="147">
        <f t="shared" ca="1" si="56"/>
        <v>1.1158978546289985E-3</v>
      </c>
      <c r="AC187" s="147">
        <f t="shared" ca="1" si="57"/>
        <v>6.5701419975491783E-4</v>
      </c>
      <c r="AD187" s="147">
        <f t="shared" ca="1" si="58"/>
        <v>3.1860033284721273E-4</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1.4436150885354805E-3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3969071371251560</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1.4436150885354805E-3</v>
      </c>
      <c r="AZ187" s="147">
        <f t="shared" ca="1" si="73"/>
        <v>2.3019164394242504E-6</v>
      </c>
      <c r="BA187" s="147">
        <f t="shared" ca="1" si="60"/>
        <v>1.4236917566986024E-3</v>
      </c>
      <c r="BB187" s="147">
        <f t="shared" ca="1" si="61"/>
        <v>1.3436360819638672E-3</v>
      </c>
      <c r="BC187" s="147">
        <f t="shared" ca="1" si="62"/>
        <v>7.9110106851744335E-4</v>
      </c>
      <c r="BD187" s="147">
        <f t="shared" ca="1" si="63"/>
        <v>3.8362194278215297E-4</v>
      </c>
    </row>
    <row r="188" spans="8:56" s="147" customFormat="1" ht="0.25" customHeight="1" x14ac:dyDescent="0.2">
      <c r="H188" s="147">
        <f t="shared" si="64"/>
        <v>547</v>
      </c>
      <c r="I188" s="147">
        <f>IF($H188&gt;$H187,INDEX(Spectra!188:188,1,MATCH($I$20,Spectra!$20:$20,0)),I187)</f>
        <v>1.2100492601275299E-3</v>
      </c>
      <c r="J188" s="147">
        <f>((Physics!$C$9*Physics!$C$10)/(Physics!$C$11*Physics!$C$12*$H188))^($J$17-$J$18)</f>
        <v>2.7544327877393469E+18</v>
      </c>
      <c r="K188" s="147">
        <f t="shared" si="65"/>
        <v>1</v>
      </c>
      <c r="L188" s="147">
        <f>INDEX(Photobiology!$21:$421,1+$H188-380,10)</f>
        <v>0.98741820000000002</v>
      </c>
      <c r="M188" s="147">
        <f t="shared" si="66"/>
        <v>1.2100492601275299E-3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3332999356875006.5</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1.2100492601275299E-3</v>
      </c>
      <c r="Z188" s="147">
        <f t="shared" ca="1" si="68"/>
        <v>1.7519456202904417E-6</v>
      </c>
      <c r="AA188" s="147">
        <f t="shared" ca="1" si="55"/>
        <v>1.1861253762055486E-3</v>
      </c>
      <c r="AB188" s="147">
        <f t="shared" ca="1" si="56"/>
        <v>1.1303796168407334E-3</v>
      </c>
      <c r="AC188" s="147">
        <f t="shared" ca="1" si="57"/>
        <v>6.4253615712771836E-4</v>
      </c>
      <c r="AD188" s="147">
        <f t="shared" ca="1" si="58"/>
        <v>3.0571652547270017E-4</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1.4431162868924507E-3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3974966817137228</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1.4431162868924507E-3</v>
      </c>
      <c r="AZ188" s="147">
        <f t="shared" ca="1" si="73"/>
        <v>2.0893870536514969E-6</v>
      </c>
      <c r="BA188" s="147">
        <f t="shared" ca="1" si="60"/>
        <v>1.4145844347843001E-3</v>
      </c>
      <c r="BB188" s="147">
        <f t="shared" ca="1" si="61"/>
        <v>1.3481015105634517E-3</v>
      </c>
      <c r="BC188" s="147">
        <f t="shared" ca="1" si="62"/>
        <v>7.662947483398914E-4</v>
      </c>
      <c r="BD188" s="147">
        <f t="shared" ca="1" si="63"/>
        <v>3.6460044365080384E-4</v>
      </c>
    </row>
    <row r="189" spans="8:56" s="147" customFormat="1" ht="0.25" customHeight="1" x14ac:dyDescent="0.2">
      <c r="H189" s="147">
        <f t="shared" si="64"/>
        <v>548</v>
      </c>
      <c r="I189" s="147">
        <f>IF($H189&gt;$H188,INDEX(Spectra!189:189,1,MATCH($I$20,Spectra!$20:$20,0)),I188)</f>
        <v>1.2199297891830299E-3</v>
      </c>
      <c r="J189" s="147">
        <f>((Physics!$C$9*Physics!$C$10)/(Physics!$C$11*Physics!$C$12*$H189))^($J$17-$J$18)</f>
        <v>2.7594683138595287E+18</v>
      </c>
      <c r="K189" s="147">
        <f t="shared" si="65"/>
        <v>1</v>
      </c>
      <c r="L189" s="147">
        <f>INDEX(Photobiology!$21:$421,1+$H189-380,10)</f>
        <v>0.99031279999999999</v>
      </c>
      <c r="M189" s="147">
        <f t="shared" si="66"/>
        <v>1.2199297891830299E-3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3366357598383906</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1.2199297891830299E-3</v>
      </c>
      <c r="Z189" s="147">
        <f t="shared" ca="1" si="68"/>
        <v>1.6033537219232563E-6</v>
      </c>
      <c r="AA189" s="147">
        <f t="shared" ca="1" si="55"/>
        <v>1.188096941264088E-3</v>
      </c>
      <c r="AB189" s="147">
        <f t="shared" ca="1" si="56"/>
        <v>1.1434621501374591E-3</v>
      </c>
      <c r="AC189" s="147">
        <f t="shared" ca="1" si="57"/>
        <v>6.2704391164007743E-4</v>
      </c>
      <c r="AD189" s="147">
        <f t="shared" ca="1" si="58"/>
        <v>2.92681895231425E-4</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1.4426174852494209E-3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3980857239565493</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1.4426174852494209E-3</v>
      </c>
      <c r="AZ189" s="147">
        <f t="shared" ca="1" si="73"/>
        <v>1.8960321608633139E-6</v>
      </c>
      <c r="BA189" s="147">
        <f t="shared" ca="1" si="60"/>
        <v>1.4049738245893225E-3</v>
      </c>
      <c r="BB189" s="147">
        <f t="shared" ca="1" si="61"/>
        <v>1.3521913360390167E-3</v>
      </c>
      <c r="BC189" s="147">
        <f t="shared" ca="1" si="62"/>
        <v>7.4150538741820239E-4</v>
      </c>
      <c r="BD189" s="147">
        <f t="shared" ca="1" si="63"/>
        <v>3.461084592085853E-4</v>
      </c>
    </row>
    <row r="190" spans="8:56" s="147" customFormat="1" ht="0.25" customHeight="1" x14ac:dyDescent="0.2">
      <c r="H190" s="147">
        <f t="shared" si="64"/>
        <v>549</v>
      </c>
      <c r="I190" s="147">
        <f>IF($H190&gt;$H189,INDEX(Spectra!190:190,1,MATCH($I$20,Spectra!$20:$20,0)),I189)</f>
        <v>1.23035014662558E-3</v>
      </c>
      <c r="J190" s="147">
        <f>((Physics!$C$9*Physics!$C$10)/(Physics!$C$11*Physics!$C$12*$H190))^($J$17-$J$18)</f>
        <v>2.764503839979711E+18</v>
      </c>
      <c r="K190" s="147">
        <f t="shared" si="65"/>
        <v>1</v>
      </c>
      <c r="L190" s="147">
        <f>INDEX(Photobiology!$21:$421,1+$H190-380,10)</f>
        <v>0.99281160000000002</v>
      </c>
      <c r="M190" s="147">
        <f t="shared" si="66"/>
        <v>1.23035014662558E-3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3401307704866016.5</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1.23035014662558E-3</v>
      </c>
      <c r="Z190" s="147">
        <f t="shared" ca="1" si="68"/>
        <v>1.4675739583964581E-6</v>
      </c>
      <c r="AA190" s="147">
        <f t="shared" ca="1" si="55"/>
        <v>1.1905520104326824E-3</v>
      </c>
      <c r="AB190" s="147">
        <f t="shared" ca="1" si="56"/>
        <v>1.1573091798210058E-3</v>
      </c>
      <c r="AC190" s="147">
        <f t="shared" ca="1" si="57"/>
        <v>6.1148402287291323E-4</v>
      </c>
      <c r="AD190" s="147">
        <f t="shared" ca="1" si="58"/>
        <v>2.8001785057080902E-4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1.4421186836063909E-3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3986742638536353.5</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1.4421186836063909E-3</v>
      </c>
      <c r="AZ190" s="147">
        <f t="shared" ca="1" si="73"/>
        <v>1.7201735869925394E-6</v>
      </c>
      <c r="BA190" s="147">
        <f t="shared" ca="1" si="60"/>
        <v>1.395470470547775E-3</v>
      </c>
      <c r="BB190" s="147">
        <f t="shared" ca="1" si="61"/>
        <v>1.3565058658354138E-3</v>
      </c>
      <c r="BC190" s="147">
        <f t="shared" ca="1" si="62"/>
        <v>7.167329857523763E-4</v>
      </c>
      <c r="BD190" s="147">
        <f t="shared" ca="1" si="63"/>
        <v>3.2821467543934569E-4</v>
      </c>
    </row>
    <row r="191" spans="8:56" s="147" customFormat="1" ht="0.25" customHeight="1" x14ac:dyDescent="0.2">
      <c r="H191" s="147">
        <f t="shared" si="64"/>
        <v>550</v>
      </c>
      <c r="I191" s="147">
        <f>IF($H191&gt;$H190,INDEX(Spectra!191:191,1,MATCH($I$20,Spectra!$20:$20,0)),I190)</f>
        <v>1.2421885275013601E-3</v>
      </c>
      <c r="J191" s="147">
        <f>((Physics!$C$9*Physics!$C$10)/(Physics!$C$11*Physics!$C$12*$H191))^($J$17-$J$18)</f>
        <v>2.7695393660998927E+18</v>
      </c>
      <c r="K191" s="147">
        <f t="shared" si="65"/>
        <v>1</v>
      </c>
      <c r="L191" s="147">
        <f>INDEX(Photobiology!$21:$421,1+$H191-380,10)</f>
        <v>0.99495009999999995</v>
      </c>
      <c r="M191" s="147">
        <f t="shared" si="66"/>
        <v>1.2421885275013601E-3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3440290027032676</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1.2421885275013601E-3</v>
      </c>
      <c r="Z191" s="147">
        <f t="shared" ca="1" si="68"/>
        <v>1.3444206433147221E-6</v>
      </c>
      <c r="AA191" s="147">
        <f t="shared" ca="1" si="55"/>
        <v>1.1948313320788982E-3</v>
      </c>
      <c r="AB191" s="147">
        <f t="shared" ca="1" si="56"/>
        <v>1.1732806033152771E-3</v>
      </c>
      <c r="AC191" s="147">
        <f t="shared" ca="1" si="57"/>
        <v>5.9749268172815421E-4</v>
      </c>
      <c r="AD191" s="147">
        <f t="shared" ca="1" si="58"/>
        <v>2.6796739352964841E-4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1.4416198819633614E-3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3992623014049810</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1.4416198819633614E-3</v>
      </c>
      <c r="AZ191" s="147">
        <f t="shared" ca="1" si="73"/>
        <v>1.560265198248946E-6</v>
      </c>
      <c r="BA191" s="147">
        <f t="shared" ca="1" si="60"/>
        <v>1.3866595655833902E-3</v>
      </c>
      <c r="BB191" s="147">
        <f t="shared" ca="1" si="61"/>
        <v>1.3616489022512078E-3</v>
      </c>
      <c r="BC191" s="147">
        <f t="shared" ca="1" si="62"/>
        <v>6.9341916322437685E-4</v>
      </c>
      <c r="BD191" s="147">
        <f t="shared" ca="1" si="63"/>
        <v>3.1098912417690022E-4</v>
      </c>
    </row>
    <row r="192" spans="8:56" s="147" customFormat="1" ht="0.25" customHeight="1" x14ac:dyDescent="0.2">
      <c r="H192" s="147">
        <f t="shared" si="64"/>
        <v>551</v>
      </c>
      <c r="I192" s="147">
        <f>IF($H192&gt;$H191,INDEX(Spectra!192:192,1,MATCH($I$20,Spectra!$20:$20,0)),I191)</f>
        <v>1.25394676890524E-3</v>
      </c>
      <c r="J192" s="147">
        <f>((Physics!$C$9*Physics!$C$10)/(Physics!$C$11*Physics!$C$12*$H192))^($J$17-$J$18)</f>
        <v>2.774574892220074E+18</v>
      </c>
      <c r="K192" s="147">
        <f t="shared" si="65"/>
        <v>1</v>
      </c>
      <c r="L192" s="147">
        <f>INDEX(Photobiology!$21:$421,1+$H192-380,10)</f>
        <v>0.99671080000000001</v>
      </c>
      <c r="M192" s="147">
        <f t="shared" si="66"/>
        <v>1.25394676890524E-3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3479169221184966</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1.25394676890524E-3</v>
      </c>
      <c r="Z192" s="147">
        <f t="shared" ca="1" si="68"/>
        <v>1.231148762699774E-6</v>
      </c>
      <c r="AA192" s="147">
        <f t="shared" ca="1" si="55"/>
        <v>1.1998013474239118E-3</v>
      </c>
      <c r="AB192" s="147">
        <f t="shared" ca="1" si="56"/>
        <v>1.1903603822008241E-3</v>
      </c>
      <c r="AC192" s="147">
        <f t="shared" ca="1" si="57"/>
        <v>5.8308524754093665E-4</v>
      </c>
      <c r="AD192" s="147">
        <f t="shared" ca="1" si="58"/>
        <v>2.561035801876684E-4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1.4360083634792759E-3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3984312750327636.5</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1.4360083634792759E-3</v>
      </c>
      <c r="AZ192" s="147">
        <f t="shared" ca="1" si="73"/>
        <v>1.4099002954228593E-6</v>
      </c>
      <c r="BA192" s="147">
        <f t="shared" ca="1" si="60"/>
        <v>1.3740015223442407E-3</v>
      </c>
      <c r="BB192" s="147">
        <f t="shared" ca="1" si="61"/>
        <v>1.3631898153756053E-3</v>
      </c>
      <c r="BC192" s="147">
        <f t="shared" ca="1" si="62"/>
        <v>6.6774388901786328E-4</v>
      </c>
      <c r="BD192" s="147">
        <f t="shared" ca="1" si="63"/>
        <v>2.9328747614028035E-4</v>
      </c>
    </row>
    <row r="193" spans="8:56" s="147" customFormat="1" ht="0.25" customHeight="1" x14ac:dyDescent="0.2">
      <c r="H193" s="147">
        <f t="shared" si="64"/>
        <v>552</v>
      </c>
      <c r="I193" s="147">
        <f>IF($H193&gt;$H192,INDEX(Spectra!193:193,1,MATCH($I$20,Spectra!$20:$20,0)),I192)</f>
        <v>1.2647867455270101E-3</v>
      </c>
      <c r="J193" s="147">
        <f>((Physics!$C$9*Physics!$C$10)/(Physics!$C$11*Physics!$C$12*$H193))^($J$17-$J$18)</f>
        <v>2.7796104183402557E+18</v>
      </c>
      <c r="K193" s="147">
        <f t="shared" si="65"/>
        <v>1</v>
      </c>
      <c r="L193" s="147">
        <f>INDEX(Photobiology!$21:$421,1+$H193-380,10)</f>
        <v>0.99809829999999999</v>
      </c>
      <c r="M193" s="147">
        <f t="shared" si="66"/>
        <v>1.2647867455270101E-3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3515614414845543</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1.2647867455270101E-3</v>
      </c>
      <c r="Z193" s="147">
        <f t="shared" ca="1" si="68"/>
        <v>1.1263343348544048E-6</v>
      </c>
      <c r="AA193" s="147">
        <f t="shared" ca="1" si="55"/>
        <v>1.2042679645402881E-3</v>
      </c>
      <c r="AB193" s="147">
        <f t="shared" ca="1" si="56"/>
        <v>1.207466610219726E-3</v>
      </c>
      <c r="AC193" s="147">
        <f t="shared" ca="1" si="57"/>
        <v>5.666244619961005E-4</v>
      </c>
      <c r="AD193" s="147">
        <f t="shared" ca="1" si="58"/>
        <v>2.4419870089262746E-4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1.4304107005963854E-3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3975984485883097</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1.4304107005963854E-3</v>
      </c>
      <c r="AZ193" s="147">
        <f t="shared" ca="1" si="73"/>
        <v>1.2738279324342008E-6</v>
      </c>
      <c r="BA193" s="147">
        <f t="shared" ca="1" si="60"/>
        <v>1.361966978983549E-3</v>
      </c>
      <c r="BB193" s="147">
        <f t="shared" ca="1" si="61"/>
        <v>1.3655844876453572E-3</v>
      </c>
      <c r="BC193" s="147">
        <f t="shared" ca="1" si="62"/>
        <v>6.4082399386718072E-4</v>
      </c>
      <c r="BD193" s="147">
        <f t="shared" ca="1" si="63"/>
        <v>2.761765460176471E-4</v>
      </c>
    </row>
    <row r="194" spans="8:56" s="147" customFormat="1" ht="0.25" customHeight="1" x14ac:dyDescent="0.2">
      <c r="H194" s="147">
        <f t="shared" si="64"/>
        <v>553</v>
      </c>
      <c r="I194" s="147">
        <f>IF($H194&gt;$H193,INDEX(Spectra!194:194,1,MATCH($I$20,Spectra!$20:$20,0)),I193)</f>
        <v>1.2755966698468201E-3</v>
      </c>
      <c r="J194" s="147">
        <f>((Physics!$C$9*Physics!$C$10)/(Physics!$C$11*Physics!$C$12*$H194))^($J$17-$J$18)</f>
        <v>2.7846459444604375E+18</v>
      </c>
      <c r="K194" s="147">
        <f t="shared" si="65"/>
        <v>1</v>
      </c>
      <c r="L194" s="147">
        <f>INDEX(Photobiology!$21:$421,1+$H194-380,10)</f>
        <v>0.999112</v>
      </c>
      <c r="M194" s="147">
        <f t="shared" si="66"/>
        <v>1.2755966698468201E-3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3552085093456187</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1.2755966698468201E-3</v>
      </c>
      <c r="Z194" s="147">
        <f t="shared" ca="1" si="68"/>
        <v>1.0302828474785686E-6</v>
      </c>
      <c r="AA194" s="147">
        <f t="shared" ca="1" si="55"/>
        <v>1.2084977338195377E-3</v>
      </c>
      <c r="AB194" s="147">
        <f t="shared" ca="1" si="56"/>
        <v>1.2249669624239299E-3</v>
      </c>
      <c r="AC194" s="147">
        <f t="shared" ca="1" si="57"/>
        <v>5.5233335804367306E-4</v>
      </c>
      <c r="AD194" s="147">
        <f t="shared" ca="1" si="58"/>
        <v>2.3252596575303714E-4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1.4247991821122999E-3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3967561264139564</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1.4247991821122999E-3</v>
      </c>
      <c r="AZ194" s="147">
        <f t="shared" ca="1" si="73"/>
        <v>1.1507917770027372E-6</v>
      </c>
      <c r="BA194" s="147">
        <f t="shared" ca="1" si="60"/>
        <v>1.3498518955348286E-3</v>
      </c>
      <c r="BB194" s="147">
        <f t="shared" ca="1" si="61"/>
        <v>1.3682474777750805E-3</v>
      </c>
      <c r="BC194" s="147">
        <f t="shared" ca="1" si="62"/>
        <v>6.169380458546258E-4</v>
      </c>
      <c r="BD194" s="147">
        <f t="shared" ca="1" si="63"/>
        <v>2.597237933088869E-4</v>
      </c>
    </row>
    <row r="195" spans="8:56" s="147" customFormat="1" ht="0.25" customHeight="1" x14ac:dyDescent="0.2">
      <c r="H195" s="147">
        <f t="shared" si="64"/>
        <v>554</v>
      </c>
      <c r="I195" s="147">
        <f>IF($H195&gt;$H194,INDEX(Spectra!195:195,1,MATCH($I$20,Spectra!$20:$20,0)),I194)</f>
        <v>1.2886683081511699E-3</v>
      </c>
      <c r="J195" s="147">
        <f>((Physics!$C$9*Physics!$C$10)/(Physics!$C$11*Physics!$C$12*$H195))^($J$17-$J$18)</f>
        <v>2.7896814705806188E+18</v>
      </c>
      <c r="K195" s="147">
        <f t="shared" si="65"/>
        <v>1</v>
      </c>
      <c r="L195" s="147">
        <f>INDEX(Photobiology!$21:$421,1+$H195-380,10)</f>
        <v>0.99974819999999998</v>
      </c>
      <c r="M195" s="147">
        <f t="shared" si="66"/>
        <v>1.2886683081511699E-3</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3594974100973793.5</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1.2886683081511699E-3</v>
      </c>
      <c r="Z195" s="147">
        <f t="shared" ca="1" si="68"/>
        <v>9.4403716516568622E-7</v>
      </c>
      <c r="AA195" s="147">
        <f t="shared" ca="1" si="55"/>
        <v>1.2140608564507578E-3</v>
      </c>
      <c r="AB195" s="147">
        <f t="shared" ca="1" si="56"/>
        <v>1.2445765219877777E-3</v>
      </c>
      <c r="AC195" s="147">
        <f t="shared" ca="1" si="57"/>
        <v>5.3737468449903782E-4</v>
      </c>
      <c r="AD195" s="147">
        <f t="shared" ca="1" si="58"/>
        <v>2.2156074222043064E-4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1.4192015192294098E-3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3959120181214148.5</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1.4192015192294098E-3</v>
      </c>
      <c r="AZ195" s="147">
        <f t="shared" ca="1" si="73"/>
        <v>1.0396616185388503E-6</v>
      </c>
      <c r="BA195" s="147">
        <f t="shared" ca="1" si="60"/>
        <v>1.337036847273623E-3</v>
      </c>
      <c r="BB195" s="147">
        <f t="shared" ca="1" si="61"/>
        <v>1.3706435392489755E-3</v>
      </c>
      <c r="BC195" s="147">
        <f t="shared" ca="1" si="62"/>
        <v>5.9180703351866383E-4</v>
      </c>
      <c r="BD195" s="147">
        <f t="shared" ca="1" si="63"/>
        <v>2.4400331720111242E-4</v>
      </c>
    </row>
    <row r="196" spans="8:56" s="147" customFormat="1" ht="0.25" customHeight="1" x14ac:dyDescent="0.2">
      <c r="H196" s="147">
        <f t="shared" si="64"/>
        <v>555</v>
      </c>
      <c r="I196" s="147">
        <f>IF($H196&gt;$H195,INDEX(Spectra!196:196,1,MATCH($I$20,Spectra!$20:$20,0)),I195)</f>
        <v>1.30202266070359E-3</v>
      </c>
      <c r="J196" s="147">
        <f>((Physics!$C$9*Physics!$C$10)/(Physics!$C$11*Physics!$C$12*$H196))^($J$17-$J$18)</f>
        <v>2.7947169967008005E+18</v>
      </c>
      <c r="K196" s="147">
        <f t="shared" si="65"/>
        <v>1</v>
      </c>
      <c r="L196" s="147">
        <f>INDEX(Photobiology!$21:$421,1+$H196-380,10)</f>
        <v>1</v>
      </c>
      <c r="M196" s="147">
        <f t="shared" si="66"/>
        <v>1.30202266070359E-3</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3638784859957922.5</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1.30202266070359E-3</v>
      </c>
      <c r="Z196" s="147">
        <f t="shared" ca="1" si="68"/>
        <v>8.6520968230946408E-7</v>
      </c>
      <c r="AA196" s="147">
        <f t="shared" ca="1" si="55"/>
        <v>1.21847056454358E-3</v>
      </c>
      <c r="AB196" s="147">
        <f t="shared" ca="1" si="56"/>
        <v>1.2638773028129568E-3</v>
      </c>
      <c r="AC196" s="147">
        <f t="shared" ca="1" si="57"/>
        <v>5.2341310960284321E-4</v>
      </c>
      <c r="AD196" s="147">
        <f t="shared" ca="1" si="58"/>
        <v>2.1100058430298101E-4</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1.4135900007453243E-3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3950584001449255</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1.4135900007453243E-3</v>
      </c>
      <c r="AZ196" s="147">
        <f t="shared" ca="1" si="73"/>
        <v>9.3934751857527698E-7</v>
      </c>
      <c r="BA196" s="147">
        <f t="shared" ca="1" si="60"/>
        <v>1.3228785168074961E-3</v>
      </c>
      <c r="BB196" s="147">
        <f t="shared" ca="1" si="61"/>
        <v>1.3721760544934886E-3</v>
      </c>
      <c r="BC196" s="147">
        <f t="shared" ca="1" si="62"/>
        <v>5.6826318029962045E-4</v>
      </c>
      <c r="BD196" s="147">
        <f t="shared" ca="1" si="63"/>
        <v>2.290807411607843E-4</v>
      </c>
    </row>
    <row r="197" spans="8:56" s="147" customFormat="1" ht="0.25" customHeight="1" x14ac:dyDescent="0.2">
      <c r="H197" s="147">
        <f t="shared" si="64"/>
        <v>556</v>
      </c>
      <c r="I197" s="147">
        <f>IF($H197&gt;$H196,INDEX(Spectra!197:197,1,MATCH($I$20,Spectra!$20:$20,0)),I196)</f>
        <v>1.3108391156600599E-3</v>
      </c>
      <c r="J197" s="147">
        <f>((Physics!$C$9*Physics!$C$10)/(Physics!$C$11*Physics!$C$12*$H197))^($J$17-$J$18)</f>
        <v>2.7997525228209823E+18</v>
      </c>
      <c r="K197" s="147">
        <f t="shared" si="65"/>
        <v>1</v>
      </c>
      <c r="L197" s="147">
        <f>INDEX(Photobiology!$21:$421,1+$H197-380,10)</f>
        <v>0.99985670000000004</v>
      </c>
      <c r="M197" s="147">
        <f t="shared" si="66"/>
        <v>1.3108391156600599E-3</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3670025121081678</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1.3108391156600599E-3</v>
      </c>
      <c r="Z197" s="147">
        <f t="shared" ca="1" si="68"/>
        <v>7.9028786192294657E-7</v>
      </c>
      <c r="AA197" s="147">
        <f t="shared" ca="1" si="55"/>
        <v>1.2168178692502265E-3</v>
      </c>
      <c r="AB197" s="147">
        <f t="shared" ca="1" si="56"/>
        <v>1.2777482930243374E-3</v>
      </c>
      <c r="AC197" s="147">
        <f t="shared" ca="1" si="57"/>
        <v>5.065082342910472E-4</v>
      </c>
      <c r="AD197" s="147">
        <f t="shared" ca="1" si="58"/>
        <v>2.0003535988884078E-4</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1.4079784822612388E-3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3941991307788561</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1.4079784822612388E-3</v>
      </c>
      <c r="AZ197" s="147">
        <f t="shared" ca="1" si="73"/>
        <v>8.4885192323503144E-7</v>
      </c>
      <c r="BA197" s="147">
        <f t="shared" ca="1" si="60"/>
        <v>1.3069898176425693E-3</v>
      </c>
      <c r="BB197" s="147">
        <f t="shared" ca="1" si="61"/>
        <v>1.372435473455036E-3</v>
      </c>
      <c r="BC197" s="147">
        <f t="shared" ca="1" si="62"/>
        <v>5.4404288554574275E-4</v>
      </c>
      <c r="BD197" s="147">
        <f t="shared" ca="1" si="63"/>
        <v>2.1485892437154728E-4</v>
      </c>
    </row>
    <row r="198" spans="8:56" s="147" customFormat="1" ht="0.25" customHeight="1" x14ac:dyDescent="0.2">
      <c r="H198" s="147">
        <f t="shared" si="64"/>
        <v>557</v>
      </c>
      <c r="I198" s="147">
        <f>IF($H198&gt;$H197,INDEX(Spectra!198:198,1,MATCH($I$20,Spectra!$20:$20,0)),I197)</f>
        <v>1.3173571260406999E-3</v>
      </c>
      <c r="J198" s="147">
        <f>((Physics!$C$9*Physics!$C$10)/(Physics!$C$11*Physics!$C$12*$H198))^($J$17-$J$18)</f>
        <v>2.8047880489411635E+18</v>
      </c>
      <c r="K198" s="147">
        <f t="shared" si="65"/>
        <v>1</v>
      </c>
      <c r="L198" s="147">
        <f>INDEX(Photobiology!$21:$421,1+$H198-380,10)</f>
        <v>0.99930459999999999</v>
      </c>
      <c r="M198" s="147">
        <f t="shared" si="66"/>
        <v>1.3173571260406999E-3</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3694907523306433</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1.3173571260406999E-3</v>
      </c>
      <c r="Z198" s="147">
        <f t="shared" ca="1" si="68"/>
        <v>7.2067602408607728E-7</v>
      </c>
      <c r="AA198" s="147">
        <f t="shared" ca="1" si="55"/>
        <v>1.2115298760344724E-3</v>
      </c>
      <c r="AB198" s="147">
        <f t="shared" ca="1" si="56"/>
        <v>1.2884477239097367E-3</v>
      </c>
      <c r="AC198" s="147">
        <f t="shared" ca="1" si="57"/>
        <v>4.8939817232411997E-4</v>
      </c>
      <c r="AD198" s="147">
        <f t="shared" ca="1" si="58"/>
        <v>1.8902362194420192E-4</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1.4023808193783485E-3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3933380962256708.5</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1.4023808193783485E-3</v>
      </c>
      <c r="AZ198" s="147">
        <f t="shared" ca="1" si="73"/>
        <v>7.6718925581075805E-7</v>
      </c>
      <c r="BA198" s="147">
        <f t="shared" ca="1" si="60"/>
        <v>1.2897233610152277E-3</v>
      </c>
      <c r="BB198" s="147">
        <f t="shared" ca="1" si="61"/>
        <v>1.3716055722970907E-3</v>
      </c>
      <c r="BC198" s="147">
        <f t="shared" ca="1" si="62"/>
        <v>5.2098447439905644E-4</v>
      </c>
      <c r="BD198" s="147">
        <f t="shared" ca="1" si="63"/>
        <v>2.0122341663014111E-4</v>
      </c>
    </row>
    <row r="199" spans="8:56" s="147" customFormat="1" ht="0.25" customHeight="1" x14ac:dyDescent="0.2">
      <c r="H199" s="147">
        <f t="shared" si="64"/>
        <v>558</v>
      </c>
      <c r="I199" s="147">
        <f>IF($H199&gt;$H198,INDEX(Spectra!199:199,1,MATCH($I$20,Spectra!$20:$20,0)),I198)</f>
        <v>1.32661434809258E-3</v>
      </c>
      <c r="J199" s="147">
        <f>((Physics!$C$9*Physics!$C$10)/(Physics!$C$11*Physics!$C$12*$H199))^($J$17-$J$18)</f>
        <v>2.8098235750613453E+18</v>
      </c>
      <c r="K199" s="147">
        <f t="shared" si="65"/>
        <v>1</v>
      </c>
      <c r="L199" s="147">
        <f>INDEX(Photobiology!$21:$421,1+$H199-380,10)</f>
        <v>0.99832549999999998</v>
      </c>
      <c r="M199" s="147">
        <f t="shared" si="66"/>
        <v>1.32661434809258E-3</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3727552270285169</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1.32661434809258E-3</v>
      </c>
      <c r="Z199" s="147">
        <f t="shared" ca="1" si="68"/>
        <v>6.5861228586839038E-7</v>
      </c>
      <c r="AA199" s="147">
        <f t="shared" ca="1" si="55"/>
        <v>1.2076913314721688E-3</v>
      </c>
      <c r="AB199" s="147">
        <f t="shared" ca="1" si="56"/>
        <v>1.3011685582818163E-3</v>
      </c>
      <c r="AC199" s="147">
        <f t="shared" ca="1" si="57"/>
        <v>4.7346866083424177E-4</v>
      </c>
      <c r="AD199" s="147">
        <f t="shared" ca="1" si="58"/>
        <v>1.7875863017677898E-4</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1.396769300894263E-3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3924675310574654</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1.396769300894263E-3</v>
      </c>
      <c r="AZ199" s="147">
        <f t="shared" ca="1" si="73"/>
        <v>6.9344148389126673E-7</v>
      </c>
      <c r="BA199" s="147">
        <f t="shared" ca="1" si="60"/>
        <v>1.2715573136848977E-3</v>
      </c>
      <c r="BB199" s="147">
        <f t="shared" ca="1" si="61"/>
        <v>1.3699778689338102E-3</v>
      </c>
      <c r="BC199" s="147">
        <f t="shared" ca="1" si="62"/>
        <v>4.9850696348916249E-4</v>
      </c>
      <c r="BD199" s="147">
        <f t="shared" ca="1" si="63"/>
        <v>1.8821186975690016E-4</v>
      </c>
    </row>
    <row r="200" spans="8:56" s="147" customFormat="1" ht="0.25" customHeight="1" x14ac:dyDescent="0.2">
      <c r="H200" s="147">
        <f t="shared" si="64"/>
        <v>559</v>
      </c>
      <c r="I200" s="147">
        <f>IF($H200&gt;$H199,INDEX(Spectra!200:200,1,MATCH($I$20,Spectra!$20:$20,0)),I199)</f>
        <v>1.3389892182107501E-3</v>
      </c>
      <c r="J200" s="147">
        <f>((Physics!$C$9*Physics!$C$10)/(Physics!$C$11*Physics!$C$12*$H200))^($J$17-$J$18)</f>
        <v>2.814859101181527E+18</v>
      </c>
      <c r="K200" s="147">
        <f t="shared" si="65"/>
        <v>1</v>
      </c>
      <c r="L200" s="147">
        <f>INDEX(Photobiology!$21:$421,1+$H200-380,10)</f>
        <v>0.99689870000000003</v>
      </c>
      <c r="M200" s="147">
        <f t="shared" si="66"/>
        <v>1.3389892182107501E-3</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3769065987264467.5</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1.3389892182107501E-3</v>
      </c>
      <c r="Z200" s="147">
        <f t="shared" ca="1" si="68"/>
        <v>6.033097110384359E-7</v>
      </c>
      <c r="AA200" s="147">
        <f t="shared" ca="1" si="55"/>
        <v>1.2059967920904037E-3</v>
      </c>
      <c r="AB200" s="147">
        <f t="shared" ca="1" si="56"/>
        <v>1.3165892675793024E-3</v>
      </c>
      <c r="AC200" s="147">
        <f t="shared" ca="1" si="57"/>
        <v>4.5887160508082406E-4</v>
      </c>
      <c r="AD200" s="147">
        <f t="shared" ca="1" si="58"/>
        <v>1.6926966100933019E-4</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1.3911716380113728E-3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3915952146561925.5</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1.3911716380113728E-3</v>
      </c>
      <c r="AZ200" s="147">
        <f t="shared" ca="1" si="73"/>
        <v>6.2682159611042225E-7</v>
      </c>
      <c r="BA200" s="147">
        <f t="shared" ca="1" si="60"/>
        <v>1.2529962974091691E-3</v>
      </c>
      <c r="BB200" s="147">
        <f t="shared" ca="1" si="61"/>
        <v>1.3678987276790806E-3</v>
      </c>
      <c r="BC200" s="147">
        <f t="shared" ca="1" si="62"/>
        <v>4.7675452034649747E-4</v>
      </c>
      <c r="BD200" s="147">
        <f t="shared" ca="1" si="63"/>
        <v>1.7586635379084569E-4</v>
      </c>
    </row>
    <row r="201" spans="8:56" s="147" customFormat="1" ht="0.25" customHeight="1" x14ac:dyDescent="0.2">
      <c r="H201" s="147">
        <f t="shared" si="64"/>
        <v>560</v>
      </c>
      <c r="I201" s="147">
        <f>IF($H201&gt;$H200,INDEX(Spectra!201:201,1,MATCH($I$20,Spectra!$20:$20,0)),I200)</f>
        <v>1.3507864163023601E-3</v>
      </c>
      <c r="J201" s="147">
        <f>((Physics!$C$9*Physics!$C$10)/(Physics!$C$11*Physics!$C$12*$H201))^($J$17-$J$18)</f>
        <v>2.8198946273017088E+18</v>
      </c>
      <c r="K201" s="147">
        <f t="shared" si="65"/>
        <v>1</v>
      </c>
      <c r="L201" s="147">
        <f>INDEX(Photobiology!$21:$421,1+$H201-380,10)</f>
        <v>0.995</v>
      </c>
      <c r="M201" s="147">
        <f t="shared" si="66"/>
        <v>1.3507864163023601E-3</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3809075357963154.5</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1.3507864163023601E-3</v>
      </c>
      <c r="Z201" s="147">
        <f t="shared" ca="1" si="68"/>
        <v>5.5237844000494046E-7</v>
      </c>
      <c r="AA201" s="147">
        <f t="shared" ca="1" si="55"/>
        <v>1.2034818068181715E-3</v>
      </c>
      <c r="AB201" s="147">
        <f t="shared" ca="1" si="56"/>
        <v>1.3313837202185929E-3</v>
      </c>
      <c r="AC201" s="147">
        <f t="shared" ca="1" si="57"/>
        <v>4.4413857368021597E-4</v>
      </c>
      <c r="AD201" s="147">
        <f t="shared" ca="1" si="58"/>
        <v>1.6010331077865353E-4</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1.3855601195272872E-3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3907133536858511</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1.3855601195272872E-3</v>
      </c>
      <c r="AZ201" s="147">
        <f t="shared" ca="1" si="73"/>
        <v>5.6659848523841311E-7</v>
      </c>
      <c r="BA201" s="147">
        <f t="shared" ca="1" si="60"/>
        <v>1.234463402932717E-3</v>
      </c>
      <c r="BB201" s="147">
        <f t="shared" ca="1" si="61"/>
        <v>1.3656579339703973E-3</v>
      </c>
      <c r="BC201" s="147">
        <f t="shared" ca="1" si="62"/>
        <v>4.55572167300572E-4</v>
      </c>
      <c r="BD201" s="147">
        <f t="shared" ca="1" si="63"/>
        <v>1.6422489872709126E-4</v>
      </c>
    </row>
    <row r="202" spans="8:56" s="147" customFormat="1" ht="0.25" customHeight="1" x14ac:dyDescent="0.2">
      <c r="H202" s="147">
        <f t="shared" si="64"/>
        <v>561</v>
      </c>
      <c r="I202" s="147">
        <f>IF($H202&gt;$H201,INDEX(Spectra!202:202,1,MATCH($I$20,Spectra!$20:$20,0)),I201)</f>
        <v>1.3609585639916899E-3</v>
      </c>
      <c r="J202" s="147">
        <f>((Physics!$C$9*Physics!$C$10)/(Physics!$C$11*Physics!$C$12*$H202))^($J$17-$J$18)</f>
        <v>2.82493015342189E+18</v>
      </c>
      <c r="K202" s="147">
        <f t="shared" si="65"/>
        <v>1</v>
      </c>
      <c r="L202" s="147">
        <f>INDEX(Photobiology!$21:$421,1+$H202-380,10)</f>
        <v>0.9926005</v>
      </c>
      <c r="M202" s="147">
        <f t="shared" si="66"/>
        <v>1.3609585639916899E-3</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3844612884977880</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1.3609585639916899E-3</v>
      </c>
      <c r="Z202" s="147">
        <f t="shared" ca="1" si="68"/>
        <v>5.0510071760561987E-7</v>
      </c>
      <c r="AA202" s="147">
        <f t="shared" ca="1" si="55"/>
        <v>1.1995298248823796E-3</v>
      </c>
      <c r="AB202" s="147">
        <f t="shared" ca="1" si="56"/>
        <v>1.344742742701729E-3</v>
      </c>
      <c r="AC202" s="147">
        <f t="shared" ca="1" si="57"/>
        <v>4.2883804351378146E-4</v>
      </c>
      <c r="AD202" s="147">
        <f t="shared" ca="1" si="58"/>
        <v>1.5107592731302552E-4</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1.3804806561291002E-3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3899761431714730.5</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1.3804806561291002E-3</v>
      </c>
      <c r="AZ202" s="147">
        <f t="shared" ca="1" si="73"/>
        <v>5.1234606879312966E-7</v>
      </c>
      <c r="BA202" s="147">
        <f t="shared" ca="1" si="60"/>
        <v>1.216736323583003E-3</v>
      </c>
      <c r="BB202" s="147">
        <f t="shared" ca="1" si="61"/>
        <v>1.364032229111322E-3</v>
      </c>
      <c r="BC202" s="147">
        <f t="shared" ca="1" si="62"/>
        <v>4.3498945474627947E-4</v>
      </c>
      <c r="BD202" s="147">
        <f t="shared" ca="1" si="63"/>
        <v>1.5324301619492302E-4</v>
      </c>
    </row>
    <row r="203" spans="8:56" s="147" customFormat="1" ht="0.25" customHeight="1" x14ac:dyDescent="0.2">
      <c r="H203" s="147">
        <f t="shared" si="64"/>
        <v>562</v>
      </c>
      <c r="I203" s="147">
        <f>IF($H203&gt;$H202,INDEX(Spectra!203:203,1,MATCH($I$20,Spectra!$20:$20,0)),I202)</f>
        <v>1.37119192933316E-3</v>
      </c>
      <c r="J203" s="147">
        <f>((Physics!$C$9*Physics!$C$10)/(Physics!$C$11*Physics!$C$12*$H203))^($J$17-$J$18)</f>
        <v>2.8299656795420718E+18</v>
      </c>
      <c r="K203" s="147">
        <f t="shared" si="65"/>
        <v>1</v>
      </c>
      <c r="L203" s="147">
        <f>INDEX(Photobiology!$21:$421,1+$H203-380,10)</f>
        <v>0.98974260000000003</v>
      </c>
      <c r="M203" s="147">
        <f t="shared" si="66"/>
        <v>1.37119192933316E-3</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3880426100077920.5</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1.37119192933316E-3</v>
      </c>
      <c r="Z203" s="147">
        <f t="shared" ca="1" si="68"/>
        <v>4.6186954709272294E-7</v>
      </c>
      <c r="AA203" s="147">
        <f t="shared" ca="1" si="55"/>
        <v>1.1954517445182463E-3</v>
      </c>
      <c r="AB203" s="147">
        <f t="shared" ca="1" si="56"/>
        <v>1.358247877520255E-3</v>
      </c>
      <c r="AC203" s="147">
        <f t="shared" ca="1" si="57"/>
        <v>4.1382572427274772E-4</v>
      </c>
      <c r="AD203" s="147">
        <f t="shared" ca="1" si="58"/>
        <v>1.4232012392127668E-4</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1.3754011927309133E-3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3892338171029715</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1.3754011927309133E-3</v>
      </c>
      <c r="AZ203" s="147">
        <f t="shared" ca="1" si="73"/>
        <v>4.6328738695709536E-7</v>
      </c>
      <c r="BA203" s="147">
        <f t="shared" ca="1" si="60"/>
        <v>1.199121523463363E-3</v>
      </c>
      <c r="BB203" s="147">
        <f t="shared" ca="1" si="61"/>
        <v>1.3624174054715334E-3</v>
      </c>
      <c r="BC203" s="147">
        <f t="shared" ca="1" si="62"/>
        <v>4.1509607996618965E-4</v>
      </c>
      <c r="BD203" s="147">
        <f t="shared" ca="1" si="63"/>
        <v>1.4275701599711967E-4</v>
      </c>
    </row>
    <row r="204" spans="8:56" s="147" customFormat="1" ht="0.25" customHeight="1" x14ac:dyDescent="0.2">
      <c r="H204" s="147">
        <f t="shared" si="64"/>
        <v>563</v>
      </c>
      <c r="I204" s="147">
        <f>IF($H204&gt;$H203,INDEX(Spectra!204:204,1,MATCH($I$20,Spectra!$20:$20,0)),I203)</f>
        <v>1.38299357961765E-3</v>
      </c>
      <c r="J204" s="147">
        <f>((Physics!$C$9*Physics!$C$10)/(Physics!$C$11*Physics!$C$12*$H204))^($J$17-$J$18)</f>
        <v>2.8350012056622536E+18</v>
      </c>
      <c r="K204" s="147">
        <f t="shared" si="65"/>
        <v>1</v>
      </c>
      <c r="L204" s="147">
        <f>INDEX(Photobiology!$21:$421,1+$H204-380,10)</f>
        <v>0.9864444</v>
      </c>
      <c r="M204" s="147">
        <f t="shared" si="66"/>
        <v>1.38299357961765E-3</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3920788465639193.5</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1.38299357961765E-3</v>
      </c>
      <c r="Z204" s="147">
        <f t="shared" ca="1" si="68"/>
        <v>4.2281294614144678E-7</v>
      </c>
      <c r="AA204" s="147">
        <f t="shared" ca="1" si="55"/>
        <v>1.1922220622516118E-3</v>
      </c>
      <c r="AB204" s="147">
        <f t="shared" ca="1" si="56"/>
        <v>1.3732365599134473E-3</v>
      </c>
      <c r="AC204" s="147">
        <f t="shared" ca="1" si="57"/>
        <v>3.9940854579357729E-4</v>
      </c>
      <c r="AD204" s="147">
        <f t="shared" ca="1" si="58"/>
        <v>1.340405675326904E-4</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1.3703231148928458E-3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3884867682868072.5</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1.3703231148928458E-3</v>
      </c>
      <c r="AZ204" s="147">
        <f t="shared" ca="1" si="73"/>
        <v>4.1893929365438546E-7</v>
      </c>
      <c r="BA204" s="147">
        <f t="shared" ca="1" si="60"/>
        <v>1.1812993741014118E-3</v>
      </c>
      <c r="BB204" s="147">
        <f t="shared" ca="1" si="61"/>
        <v>1.3606554853172767E-3</v>
      </c>
      <c r="BC204" s="147">
        <f t="shared" ca="1" si="62"/>
        <v>3.9574931558105384E-4</v>
      </c>
      <c r="BD204" s="147">
        <f t="shared" ca="1" si="63"/>
        <v>1.3281253848928355E-4</v>
      </c>
    </row>
    <row r="205" spans="8:56" s="147" customFormat="1" ht="0.25" customHeight="1" x14ac:dyDescent="0.2">
      <c r="H205" s="147">
        <f t="shared" si="64"/>
        <v>564</v>
      </c>
      <c r="I205" s="147">
        <f>IF($H205&gt;$H204,INDEX(Spectra!205:205,1,MATCH($I$20,Spectra!$20:$20,0)),I204)</f>
        <v>1.3947551601661899E-3</v>
      </c>
      <c r="J205" s="147">
        <f>((Physics!$C$9*Physics!$C$10)/(Physics!$C$11*Physics!$C$12*$H205))^($J$17-$J$18)</f>
        <v>2.8400367317824348E+18</v>
      </c>
      <c r="K205" s="147">
        <f t="shared" si="65"/>
        <v>1</v>
      </c>
      <c r="L205" s="147">
        <f>INDEX(Photobiology!$21:$421,1+$H205-380,10)</f>
        <v>0.98272409999999999</v>
      </c>
      <c r="M205" s="147">
        <f t="shared" si="66"/>
        <v>1.3947551601661899E-3</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3961155886715072.5</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1.3947551601661899E-3</v>
      </c>
      <c r="Z205" s="147">
        <f t="shared" ca="1" si="68"/>
        <v>3.8705013596675833E-7</v>
      </c>
      <c r="AA205" s="147">
        <f t="shared" ca="1" si="55"/>
        <v>1.1881082356359673E-3</v>
      </c>
      <c r="AB205" s="147">
        <f t="shared" ca="1" si="56"/>
        <v>1.3879543340052196E-3</v>
      </c>
      <c r="AC205" s="147">
        <f t="shared" ca="1" si="57"/>
        <v>3.8523137523790166E-4</v>
      </c>
      <c r="AD205" s="147">
        <f t="shared" ca="1" si="58"/>
        <v>1.2612199063767186E-4</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1.3652436514946585E-3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3877342118077607.5</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1.3652436514946585E-3</v>
      </c>
      <c r="AZ205" s="147">
        <f t="shared" ca="1" si="73"/>
        <v>3.7886057426437366E-7</v>
      </c>
      <c r="BA205" s="147">
        <f t="shared" ca="1" si="60"/>
        <v>1.16296915208921E-3</v>
      </c>
      <c r="BB205" s="147">
        <f t="shared" ca="1" si="61"/>
        <v>1.3585867234499705E-3</v>
      </c>
      <c r="BC205" s="147">
        <f t="shared" ca="1" si="62"/>
        <v>3.7708029654282465E-4</v>
      </c>
      <c r="BD205" s="147">
        <f t="shared" ca="1" si="63"/>
        <v>1.2345338590569085E-4</v>
      </c>
    </row>
    <row r="206" spans="8:56" s="147" customFormat="1" ht="0.25" customHeight="1" x14ac:dyDescent="0.2">
      <c r="H206" s="147">
        <f t="shared" si="64"/>
        <v>565</v>
      </c>
      <c r="I206" s="147">
        <f>IF($H206&gt;$H205,INDEX(Spectra!206:206,1,MATCH($I$20,Spectra!$20:$20,0)),I205)</f>
        <v>1.4050708910759899E-3</v>
      </c>
      <c r="J206" s="147">
        <f>((Physics!$C$9*Physics!$C$10)/(Physics!$C$11*Physics!$C$12*$H206))^($J$17-$J$18)</f>
        <v>2.8450722579026166E+18</v>
      </c>
      <c r="K206" s="147">
        <f t="shared" si="65"/>
        <v>1</v>
      </c>
      <c r="L206" s="147">
        <f>INDEX(Photobiology!$21:$421,1+$H206-380,10)</f>
        <v>0.97860000000000003</v>
      </c>
      <c r="M206" s="147">
        <f t="shared" si="66"/>
        <v>1.4050708910759899E-3</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3997528212586808</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1.4050708910759899E-3</v>
      </c>
      <c r="Z206" s="147">
        <f t="shared" ca="1" si="68"/>
        <v>3.5396264873808127E-7</v>
      </c>
      <c r="AA206" s="147">
        <f t="shared" ca="1" si="55"/>
        <v>1.1816210621972841E-3</v>
      </c>
      <c r="AB206" s="147">
        <f t="shared" ca="1" si="56"/>
        <v>1.4008261719140494E-3</v>
      </c>
      <c r="AC206" s="147">
        <f t="shared" ca="1" si="57"/>
        <v>3.7079820815495376E-4</v>
      </c>
      <c r="AD206" s="147">
        <f t="shared" ca="1" si="58"/>
        <v>1.1851168785742811E-4</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1.3601641880964716E-3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3869765397745908</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1.3601641880964716E-3</v>
      </c>
      <c r="AZ206" s="147">
        <f t="shared" ca="1" si="73"/>
        <v>3.4264984193688696E-7</v>
      </c>
      <c r="BA206" s="147">
        <f t="shared" ca="1" si="60"/>
        <v>1.1438559170993017E-3</v>
      </c>
      <c r="BB206" s="147">
        <f t="shared" ca="1" si="61"/>
        <v>1.3560551320842321E-3</v>
      </c>
      <c r="BC206" s="147">
        <f t="shared" ca="1" si="62"/>
        <v>3.5894732923865888E-4</v>
      </c>
      <c r="BD206" s="147">
        <f t="shared" ca="1" si="63"/>
        <v>1.1472400055992856E-4</v>
      </c>
    </row>
    <row r="207" spans="8:56" s="147" customFormat="1" ht="0.25" customHeight="1" x14ac:dyDescent="0.2">
      <c r="H207" s="147">
        <f t="shared" si="64"/>
        <v>566</v>
      </c>
      <c r="I207" s="147">
        <f>IF($H207&gt;$H206,INDEX(Spectra!207:207,1,MATCH($I$20,Spectra!$20:$20,0)),I206)</f>
        <v>1.41517402977564E-3</v>
      </c>
      <c r="J207" s="147">
        <f>((Physics!$C$9*Physics!$C$10)/(Physics!$C$11*Physics!$C$12*$H207))^($J$17-$J$18)</f>
        <v>2.8501077840227983E+18</v>
      </c>
      <c r="K207" s="147">
        <f t="shared" si="65"/>
        <v>1</v>
      </c>
      <c r="L207" s="147">
        <f>INDEX(Photobiology!$21:$421,1+$H207-380,10)</f>
        <v>0.9740837</v>
      </c>
      <c r="M207" s="147">
        <f t="shared" si="66"/>
        <v>1.41517402977564E-3</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4033398518010463</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1.41517402977564E-3</v>
      </c>
      <c r="Z207" s="147">
        <f t="shared" ca="1" si="68"/>
        <v>3.2368567996043325E-7</v>
      </c>
      <c r="AA207" s="147">
        <f t="shared" ca="1" si="55"/>
        <v>1.1736080684150276E-3</v>
      </c>
      <c r="AB207" s="147">
        <f t="shared" ca="1" si="56"/>
        <v>1.4129253182423266E-3</v>
      </c>
      <c r="AC207" s="147">
        <f t="shared" ca="1" si="57"/>
        <v>3.5648233810048373E-4</v>
      </c>
      <c r="AD207" s="147">
        <f t="shared" ca="1" si="58"/>
        <v>1.1126069918615487E-4</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1.3550847246982846E-3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3862137521872971.5</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1.3550847246982846E-3</v>
      </c>
      <c r="AZ207" s="147">
        <f t="shared" ca="1" si="73"/>
        <v>3.0994175365661511E-7</v>
      </c>
      <c r="BA207" s="147">
        <f t="shared" ca="1" si="60"/>
        <v>1.1237758274464614E-3</v>
      </c>
      <c r="BB207" s="147">
        <f t="shared" ca="1" si="61"/>
        <v>1.3529314950707391E-3</v>
      </c>
      <c r="BC207" s="147">
        <f t="shared" ca="1" si="62"/>
        <v>3.413458421514979E-4</v>
      </c>
      <c r="BD207" s="147">
        <f t="shared" ca="1" si="63"/>
        <v>1.065364900388342E-4</v>
      </c>
    </row>
    <row r="208" spans="8:56" s="147" customFormat="1" ht="0.25" customHeight="1" x14ac:dyDescent="0.2">
      <c r="H208" s="147">
        <f t="shared" si="64"/>
        <v>567</v>
      </c>
      <c r="I208" s="147">
        <f>IF($H208&gt;$H207,INDEX(Spectra!208:208,1,MATCH($I$20,Spectra!$20:$20,0)),I207)</f>
        <v>1.42721164628292E-3</v>
      </c>
      <c r="J208" s="147">
        <f>((Physics!$C$9*Physics!$C$10)/(Physics!$C$11*Physics!$C$12*$H208))^($J$17-$J$18)</f>
        <v>2.8551433101429796E+18</v>
      </c>
      <c r="K208" s="147">
        <f t="shared" si="65"/>
        <v>1</v>
      </c>
      <c r="L208" s="147">
        <f>INDEX(Photobiology!$21:$421,1+$H208-380,10)</f>
        <v>0.96917120000000001</v>
      </c>
      <c r="M208" s="147">
        <f t="shared" si="66"/>
        <v>1.42721164628292E-3</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4074893784042827.5</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1.42721164628292E-3</v>
      </c>
      <c r="Z208" s="147">
        <f t="shared" ca="1" si="68"/>
        <v>2.964304317213162E-7</v>
      </c>
      <c r="AA208" s="147">
        <f t="shared" ca="1" si="55"/>
        <v>1.1659048931766266E-3</v>
      </c>
      <c r="AB208" s="147">
        <f t="shared" ca="1" si="56"/>
        <v>1.4263424743903338E-3</v>
      </c>
      <c r="AC208" s="147">
        <f t="shared" ca="1" si="57"/>
        <v>3.4295895860178571E-4</v>
      </c>
      <c r="AD208" s="147">
        <f t="shared" ca="1" si="58"/>
        <v>1.0443621221675268E-4</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1.3500052613000975E-3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3854458490458798.5</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1.3500052613000975E-3</v>
      </c>
      <c r="AZ208" s="147">
        <f t="shared" ca="1" si="73"/>
        <v>2.8039474276676893E-7</v>
      </c>
      <c r="BA208" s="147">
        <f t="shared" ca="1" si="60"/>
        <v>1.1028341480139241E-3</v>
      </c>
      <c r="BB208" s="147">
        <f t="shared" ca="1" si="61"/>
        <v>1.3491831080959657E-3</v>
      </c>
      <c r="BC208" s="147">
        <f t="shared" ca="1" si="62"/>
        <v>3.2440626429041346E-4</v>
      </c>
      <c r="BD208" s="147">
        <f t="shared" ca="1" si="63"/>
        <v>9.8786634995634632E-5</v>
      </c>
    </row>
    <row r="209" spans="8:56" s="147" customFormat="1" ht="0.25" customHeight="1" x14ac:dyDescent="0.2">
      <c r="H209" s="147">
        <f t="shared" si="64"/>
        <v>568</v>
      </c>
      <c r="I209" s="147">
        <f>IF($H209&gt;$H208,INDEX(Spectra!209:209,1,MATCH($I$20,Spectra!$20:$20,0)),I208)</f>
        <v>1.4400751445699999E-3</v>
      </c>
      <c r="J209" s="147">
        <f>((Physics!$C$9*Physics!$C$10)/(Physics!$C$11*Physics!$C$12*$H209))^($J$17-$J$18)</f>
        <v>2.8601788362631613E+18</v>
      </c>
      <c r="K209" s="147">
        <f t="shared" si="65"/>
        <v>1</v>
      </c>
      <c r="L209" s="147">
        <f>INDEX(Photobiology!$21:$421,1+$H209-380,10)</f>
        <v>0.96385679999999996</v>
      </c>
      <c r="M209" s="147">
        <f t="shared" si="66"/>
        <v>1.4400751445699999E-3</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4118872451127726</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1.4400751445699999E-3</v>
      </c>
      <c r="Z209" s="147">
        <f t="shared" ca="1" si="68"/>
        <v>2.7165289512139564E-7</v>
      </c>
      <c r="AA209" s="147">
        <f t="shared" ca="1" si="55"/>
        <v>1.1576908094712687E-3</v>
      </c>
      <c r="AB209" s="147">
        <f t="shared" ca="1" si="56"/>
        <v>1.4399484179572779E-3</v>
      </c>
      <c r="AC209" s="147">
        <f t="shared" ca="1" si="57"/>
        <v>3.29921215620987E-4</v>
      </c>
      <c r="AD209" s="147">
        <f t="shared" ca="1" si="58"/>
        <v>9.7966583994923617E-5</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1.3449271834620302E-3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3846732266453121</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1.3449271834620302E-3</v>
      </c>
      <c r="AZ209" s="147">
        <f t="shared" ca="1" si="73"/>
        <v>2.5370437403391047E-7</v>
      </c>
      <c r="BA209" s="147">
        <f t="shared" ca="1" si="60"/>
        <v>1.0812004120569606E-3</v>
      </c>
      <c r="BB209" s="147">
        <f t="shared" ca="1" si="61"/>
        <v>1.3448088298698856E-3</v>
      </c>
      <c r="BC209" s="147">
        <f t="shared" ca="1" si="62"/>
        <v>3.0812281773115111E-4</v>
      </c>
      <c r="BD209" s="147">
        <f t="shared" ca="1" si="63"/>
        <v>9.1493782378301766E-5</v>
      </c>
    </row>
    <row r="210" spans="8:56" s="147" customFormat="1" ht="0.25" customHeight="1" x14ac:dyDescent="0.2">
      <c r="H210" s="147">
        <f t="shared" si="64"/>
        <v>569</v>
      </c>
      <c r="I210" s="147">
        <f>IF($H210&gt;$H209,INDEX(Spectra!210:210,1,MATCH($I$20,Spectra!$20:$20,0)),I209)</f>
        <v>1.4498699689124901E-3</v>
      </c>
      <c r="J210" s="147">
        <f>((Physics!$C$9*Physics!$C$10)/(Physics!$C$11*Physics!$C$12*$H210))^($J$17-$J$18)</f>
        <v>2.8652143623833436E+18</v>
      </c>
      <c r="K210" s="147">
        <f t="shared" si="65"/>
        <v>1</v>
      </c>
      <c r="L210" s="147">
        <f>INDEX(Photobiology!$21:$421,1+$H210-380,10)</f>
        <v>0.95813490000000001</v>
      </c>
      <c r="M210" s="147">
        <f t="shared" si="66"/>
        <v>1.4498699689124901E-3</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4154188258516358.5</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1.4498699689124901E-3</v>
      </c>
      <c r="Z210" s="147">
        <f t="shared" ca="1" si="68"/>
        <v>2.4844536826293757E-7</v>
      </c>
      <c r="AA210" s="147">
        <f t="shared" ca="1" si="55"/>
        <v>1.1459960717380281E-3</v>
      </c>
      <c r="AB210" s="147">
        <f t="shared" ca="1" si="56"/>
        <v>1.4498192234635781E-3</v>
      </c>
      <c r="AC210" s="147">
        <f t="shared" ca="1" si="57"/>
        <v>3.1636162721670536E-4</v>
      </c>
      <c r="AD210" s="147">
        <f t="shared" ca="1" si="58"/>
        <v>9.1629462243319115E-5</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1.3398477200638431E-3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3838950930933501</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1.3398477200638431E-3</v>
      </c>
      <c r="AZ210" s="147">
        <f t="shared" ca="1" si="73"/>
        <v>2.2959228576697995E-7</v>
      </c>
      <c r="BA210" s="147">
        <f t="shared" ca="1" si="60"/>
        <v>1.0590330559588225E-3</v>
      </c>
      <c r="BB210" s="147">
        <f t="shared" ca="1" si="61"/>
        <v>1.339800825393641E-3</v>
      </c>
      <c r="BC210" s="147">
        <f t="shared" ca="1" si="62"/>
        <v>2.9235477251793058E-4</v>
      </c>
      <c r="BD210" s="147">
        <f t="shared" ca="1" si="63"/>
        <v>8.4676232151682779E-5</v>
      </c>
    </row>
    <row r="211" spans="8:56" s="147" customFormat="1" ht="0.25" customHeight="1" x14ac:dyDescent="0.2">
      <c r="H211" s="147">
        <f t="shared" si="64"/>
        <v>570</v>
      </c>
      <c r="I211" s="147">
        <f>IF($H211&gt;$H210,INDEX(Spectra!211:211,1,MATCH($I$20,Spectra!$20:$20,0)),I210)</f>
        <v>1.4568098245688001E-3</v>
      </c>
      <c r="J211" s="147">
        <f>((Physics!$C$9*Physics!$C$10)/(Physics!$C$11*Physics!$C$12*$H211))^($J$17-$J$18)</f>
        <v>2.8702498885035249E+18</v>
      </c>
      <c r="K211" s="147">
        <f t="shared" si="65"/>
        <v>1</v>
      </c>
      <c r="L211" s="147">
        <f>INDEX(Photobiology!$21:$421,1+$H211-380,10)</f>
        <v>0.95199999999999996</v>
      </c>
      <c r="M211" s="147">
        <f t="shared" si="66"/>
        <v>1.4568098245688001E-3</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4181408236539438</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1.4568098245688001E-3</v>
      </c>
      <c r="Z211" s="147">
        <f t="shared" ca="1" si="68"/>
        <v>2.2680780796746734E-7</v>
      </c>
      <c r="AA211" s="147">
        <f t="shared" ca="1" si="55"/>
        <v>1.1312507058331121E-3</v>
      </c>
      <c r="AB211" s="147">
        <f t="shared" ca="1" si="56"/>
        <v>1.456144062478972E-3</v>
      </c>
      <c r="AC211" s="147">
        <f t="shared" ca="1" si="57"/>
        <v>3.0243371958048288E-4</v>
      </c>
      <c r="AD211" s="147">
        <f t="shared" ca="1" si="58"/>
        <v>8.5516630554960499E-5</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1.3347682566656558E-3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3831118439872643</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1.3347682566656558E-3</v>
      </c>
      <c r="AZ211" s="147">
        <f t="shared" ca="1" si="73"/>
        <v>2.078074003437626E-7</v>
      </c>
      <c r="BA211" s="147">
        <f t="shared" ca="1" si="60"/>
        <v>1.0364822552755551E-3</v>
      </c>
      <c r="BB211" s="147">
        <f t="shared" ca="1" si="61"/>
        <v>1.3341582675723595E-3</v>
      </c>
      <c r="BC211" s="147">
        <f t="shared" ca="1" si="62"/>
        <v>2.7709789008379017E-4</v>
      </c>
      <c r="BD211" s="147">
        <f t="shared" ca="1" si="63"/>
        <v>7.8352631865007661E-5</v>
      </c>
    </row>
    <row r="212" spans="8:56" s="147" customFormat="1" ht="0.25" customHeight="1" x14ac:dyDescent="0.2">
      <c r="H212" s="147">
        <f t="shared" si="64"/>
        <v>571</v>
      </c>
      <c r="I212" s="147">
        <f>IF($H212&gt;$H211,INDEX(Spectra!212:212,1,MATCH($I$20,Spectra!$20:$20,0)),I211)</f>
        <v>1.4651409905010199E-3</v>
      </c>
      <c r="J212" s="147">
        <f>((Physics!$C$9*Physics!$C$10)/(Physics!$C$11*Physics!$C$12*$H212))^($J$17-$J$18)</f>
        <v>2.8752854146237061E+18</v>
      </c>
      <c r="K212" s="147">
        <f t="shared" si="65"/>
        <v>1</v>
      </c>
      <c r="L212" s="147">
        <f>INDEX(Photobiology!$21:$421,1+$H212-380,10)</f>
        <v>0.94545040000000002</v>
      </c>
      <c r="M212" s="147">
        <f t="shared" si="66"/>
        <v>1.4651409905010199E-3</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4212698520354912.5</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1.4651409905010199E-3</v>
      </c>
      <c r="Z212" s="147">
        <f t="shared" ca="1" si="68"/>
        <v>2.072881473360843E-7</v>
      </c>
      <c r="AA212" s="147">
        <f t="shared" ca="1" si="55"/>
        <v>1.1168930936098229E-3</v>
      </c>
      <c r="AB212" s="147">
        <f t="shared" ca="1" si="56"/>
        <v>1.463111770229176E-3</v>
      </c>
      <c r="AC212" s="147">
        <f t="shared" ca="1" si="57"/>
        <v>2.8921883152490134E-4</v>
      </c>
      <c r="AD212" s="147">
        <f t="shared" ca="1" si="58"/>
        <v>7.9825569613665171E-5</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1.3340117408403942E-3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3835664501375165</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1.3340117408403942E-3</v>
      </c>
      <c r="AZ212" s="147">
        <f t="shared" ca="1" si="73"/>
        <v>1.88735981094099E-7</v>
      </c>
      <c r="BA212" s="147">
        <f t="shared" ca="1" si="60"/>
        <v>1.0169318241717816E-3</v>
      </c>
      <c r="BB212" s="147">
        <f t="shared" ca="1" si="61"/>
        <v>1.3321641345793304E-3</v>
      </c>
      <c r="BC212" s="147">
        <f t="shared" ca="1" si="62"/>
        <v>2.6333391764189382E-4</v>
      </c>
      <c r="BD212" s="147">
        <f t="shared" ca="1" si="63"/>
        <v>7.2681228478555375E-5</v>
      </c>
    </row>
    <row r="213" spans="8:56" s="147" customFormat="1" ht="0.25" customHeight="1" x14ac:dyDescent="0.2">
      <c r="H213" s="147">
        <f t="shared" si="64"/>
        <v>572</v>
      </c>
      <c r="I213" s="147">
        <f>IF($H213&gt;$H212,INDEX(Spectra!213:213,1,MATCH($I$20,Spectra!$20:$20,0)),I212)</f>
        <v>1.47612677643971E-3</v>
      </c>
      <c r="J213" s="147">
        <f>((Physics!$C$9*Physics!$C$10)/(Physics!$C$11*Physics!$C$12*$H213))^($J$17-$J$18)</f>
        <v>2.8803209407438884E+18</v>
      </c>
      <c r="K213" s="147">
        <f t="shared" si="65"/>
        <v>1</v>
      </c>
      <c r="L213" s="147">
        <f>INDEX(Photobiology!$21:$421,1+$H213-380,10)</f>
        <v>0.93849919999999998</v>
      </c>
      <c r="M213" s="147">
        <f t="shared" si="66"/>
        <v>1.47612677643971E-3</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4251718865372069</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1.47612677643971E-3</v>
      </c>
      <c r="Z213" s="147">
        <f t="shared" ca="1" si="68"/>
        <v>1.8982399894304094E-7</v>
      </c>
      <c r="AA213" s="147">
        <f t="shared" ref="AA213:AA276" ca="1" si="75">$Y213*O213</f>
        <v>1.1036542308139015E-3</v>
      </c>
      <c r="AB213" s="147">
        <f t="shared" ref="AB213:AB276" ca="1" si="76">$Y213*P213</f>
        <v>1.4717736785759892E-3</v>
      </c>
      <c r="AC213" s="147">
        <f t="shared" ref="AC213:AC276" ca="1" si="77">$Y213*Q213</f>
        <v>2.7692138326008959E-4</v>
      </c>
      <c r="AD213" s="147">
        <f t="shared" ref="AD213:AD276" ca="1" si="78">$Y213*R213</f>
        <v>7.452801720298688E-5</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1.3332552250151322E-3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3840202943967290</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1.3332552250151322E-3</v>
      </c>
      <c r="AZ213" s="147">
        <f t="shared" ca="1" si="73"/>
        <v>1.7145128891604594E-7</v>
      </c>
      <c r="BA213" s="147">
        <f t="shared" ref="BA213:BA276" ca="1" si="80">$AY213*AO213</f>
        <v>9.9683360083183885E-4</v>
      </c>
      <c r="BB213" s="147">
        <f t="shared" ref="BB213:BB276" ca="1" si="81">$AY213*AP213</f>
        <v>1.3293234553565627E-3</v>
      </c>
      <c r="BC213" s="147">
        <f t="shared" ref="BC213:BC276" ca="1" si="82">$AY213*AQ213</f>
        <v>2.5011868021283877E-4</v>
      </c>
      <c r="BD213" s="147">
        <f t="shared" ref="BD213:BD276" ca="1" si="83">$AY213*AR213</f>
        <v>6.7314589730266505E-5</v>
      </c>
    </row>
    <row r="214" spans="8:56" s="147" customFormat="1" ht="0.25" customHeight="1" x14ac:dyDescent="0.2">
      <c r="H214" s="147">
        <f t="shared" ref="H214:H277" si="84">MIN(780,H213+$J$14)</f>
        <v>573</v>
      </c>
      <c r="I214" s="147">
        <f>IF($H214&gt;$H213,INDEX(Spectra!214:214,1,MATCH($I$20,Spectra!$20:$20,0)),I213)</f>
        <v>1.4873407372636501E-3</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1.4873407372636501E-3</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4291508214694046</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1.4873407372636501E-3</v>
      </c>
      <c r="Z214" s="147">
        <f t="shared" ref="Z214:Z277" ca="1" si="88">$Y214*N214</f>
        <v>1.7388798027496784E-7</v>
      </c>
      <c r="AA214" s="147">
        <f t="shared" ca="1" si="75"/>
        <v>1.0894413938679294E-3</v>
      </c>
      <c r="AB214" s="147">
        <f t="shared" ca="1" si="76"/>
        <v>1.4794593186968899E-3</v>
      </c>
      <c r="AC214" s="147">
        <f t="shared" ca="1" si="77"/>
        <v>2.6504411938038246E-4</v>
      </c>
      <c r="AD214" s="147">
        <f t="shared" ca="1" si="78"/>
        <v>6.9509976951574327E-5</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1.3324973236297508E-3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3844729769814166.5</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1.3324973236297508E-3</v>
      </c>
      <c r="AZ214" s="147">
        <f t="shared" ref="AZ214:AZ277" ca="1" si="93">$AY214*AN214</f>
        <v>1.5578492710020142E-7</v>
      </c>
      <c r="BA214" s="147">
        <f t="shared" ca="1" si="80"/>
        <v>9.7602230962302535E-4</v>
      </c>
      <c r="BB214" s="147">
        <f t="shared" ca="1" si="81"/>
        <v>1.3254364203118367E-3</v>
      </c>
      <c r="BC214" s="147">
        <f t="shared" ca="1" si="82"/>
        <v>2.3745102307082158E-4</v>
      </c>
      <c r="BD214" s="147">
        <f t="shared" ca="1" si="83"/>
        <v>6.2273462921442232E-5</v>
      </c>
    </row>
    <row r="215" spans="8:56" s="147" customFormat="1" ht="0.25" customHeight="1" x14ac:dyDescent="0.2">
      <c r="H215" s="147">
        <f t="shared" si="84"/>
        <v>574</v>
      </c>
      <c r="I215" s="147">
        <f>IF($H215&gt;$H214,INDEX(Spectra!215:215,1,MATCH($I$20,Spectra!$20:$20,0)),I214)</f>
        <v>1.4997835033232899E-3</v>
      </c>
      <c r="J215" s="147">
        <f>((Physics!$C$9*Physics!$C$10)/(Physics!$C$11*Physics!$C$12*$H215))^($J$17-$J$18)</f>
        <v>2.8903919929842509E+18</v>
      </c>
      <c r="K215" s="147">
        <f t="shared" si="85"/>
        <v>1</v>
      </c>
      <c r="L215" s="147">
        <f>INDEX(Photobiology!$21:$421,1+$H215-380,10)</f>
        <v>0.92345759999999999</v>
      </c>
      <c r="M215" s="147">
        <f t="shared" si="86"/>
        <v>1.4997835033232899E-3</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4334962229215506</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1.4997835033232899E-3</v>
      </c>
      <c r="Z215" s="147">
        <f t="shared" ca="1" si="88"/>
        <v>1.5945098293931888E-7</v>
      </c>
      <c r="AA215" s="147">
        <f t="shared" ca="1" si="75"/>
        <v>1.0747778537185425E-3</v>
      </c>
      <c r="AB215" s="147">
        <f t="shared" ca="1" si="76"/>
        <v>1.4869093617307628E-3</v>
      </c>
      <c r="AC215" s="147">
        <f t="shared" ca="1" si="77"/>
        <v>2.53463412061636E-4</v>
      </c>
      <c r="AD215" s="147">
        <f t="shared" ca="1" si="78"/>
        <v>6.4844189614634776E-5</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1.331740807804489E-3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3849252967608473</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1.331740807804489E-3</v>
      </c>
      <c r="AZ215" s="147">
        <f t="shared" ca="1" si="93"/>
        <v>1.4158535572254205E-7</v>
      </c>
      <c r="BA215" s="147">
        <f t="shared" ca="1" si="80"/>
        <v>9.5435476117046848E-4</v>
      </c>
      <c r="BB215" s="147">
        <f t="shared" ca="1" si="81"/>
        <v>1.3203091447102952E-3</v>
      </c>
      <c r="BC215" s="147">
        <f t="shared" ca="1" si="82"/>
        <v>2.2506419651895866E-4</v>
      </c>
      <c r="BD215" s="147">
        <f t="shared" ca="1" si="83"/>
        <v>5.7578746043992544E-5</v>
      </c>
    </row>
    <row r="216" spans="8:56" s="147" customFormat="1" ht="0.25" customHeight="1" x14ac:dyDescent="0.2">
      <c r="H216" s="147">
        <f t="shared" si="84"/>
        <v>575</v>
      </c>
      <c r="I216" s="147">
        <f>IF($H216&gt;$H215,INDEX(Spectra!216:216,1,MATCH($I$20,Spectra!$20:$20,0)),I215)</f>
        <v>1.5122073475631701E-3</v>
      </c>
      <c r="J216" s="147">
        <f>((Physics!$C$9*Physics!$C$10)/(Physics!$C$11*Physics!$C$12*$H216))^($J$17-$J$18)</f>
        <v>2.8954275191044326E+18</v>
      </c>
      <c r="K216" s="147">
        <f t="shared" si="85"/>
        <v>1</v>
      </c>
      <c r="L216" s="147">
        <f>INDEX(Photobiology!$21:$421,1+$H216-380,10)</f>
        <v>0.91539999999999999</v>
      </c>
      <c r="M216" s="147">
        <f t="shared" si="86"/>
        <v>1.5122073475631701E-3</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4378486768726324</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1.5122073475631701E-3</v>
      </c>
      <c r="Z216" s="147">
        <f t="shared" ca="1" si="88"/>
        <v>1.4623725544242258E-7</v>
      </c>
      <c r="AA216" s="147">
        <f t="shared" ca="1" si="75"/>
        <v>1.0585648019897373E-3</v>
      </c>
      <c r="AB216" s="147">
        <f t="shared" ca="1" si="76"/>
        <v>1.49263484786366E-3</v>
      </c>
      <c r="AC216" s="147">
        <f t="shared" ca="1" si="77"/>
        <v>2.4225561707961986E-4</v>
      </c>
      <c r="AD216" s="147">
        <f t="shared" ca="1" si="78"/>
        <v>6.0501752547920114E-5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1.3309842919792269E-3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3853768546492383</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1.3309842919792269E-3</v>
      </c>
      <c r="AZ216" s="147">
        <f t="shared" ca="1" si="93"/>
        <v>1.2871217046370515E-7</v>
      </c>
      <c r="BA216" s="147">
        <f t="shared" ca="1" si="80"/>
        <v>9.3170630718125453E-4</v>
      </c>
      <c r="BB216" s="147">
        <f t="shared" ca="1" si="81"/>
        <v>1.3137573622881398E-3</v>
      </c>
      <c r="BC216" s="147">
        <f t="shared" ca="1" si="82"/>
        <v>2.1322368357507216E-4</v>
      </c>
      <c r="BD216" s="147">
        <f t="shared" ca="1" si="83"/>
        <v>5.3251217439367695E-5</v>
      </c>
    </row>
    <row r="217" spans="8:56" s="147" customFormat="1" ht="0.25" customHeight="1" x14ac:dyDescent="0.2">
      <c r="H217" s="147">
        <f t="shared" si="84"/>
        <v>576</v>
      </c>
      <c r="I217" s="147">
        <f>IF($H217&gt;$H216,INDEX(Spectra!217:217,1,MATCH($I$20,Spectra!$20:$20,0)),I216)</f>
        <v>1.5224763304477001E-3</v>
      </c>
      <c r="J217" s="147">
        <f>((Physics!$C$9*Physics!$C$10)/(Physics!$C$11*Physics!$C$12*$H217))^($J$17-$J$18)</f>
        <v>2.9004630452246144E+18</v>
      </c>
      <c r="K217" s="147">
        <f t="shared" si="85"/>
        <v>1</v>
      </c>
      <c r="L217" s="147">
        <f>INDEX(Photobiology!$21:$421,1+$H217-380,10)</f>
        <v>0.90700639999999999</v>
      </c>
      <c r="M217" s="147">
        <f t="shared" si="86"/>
        <v>1.5224763304477001E-3</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4415886333692732.5</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1.5224763304477001E-3</v>
      </c>
      <c r="Z217" s="147">
        <f t="shared" ca="1" si="88"/>
        <v>1.3395629791550524E-7</v>
      </c>
      <c r="AA217" s="147">
        <f t="shared" ca="1" si="75"/>
        <v>1.0393138995511311E-3</v>
      </c>
      <c r="AB217" s="147">
        <f t="shared" ca="1" si="76"/>
        <v>1.4944612434911319E-3</v>
      </c>
      <c r="AC217" s="147">
        <f t="shared" ca="1" si="77"/>
        <v>2.309596593289161E-4</v>
      </c>
      <c r="AD217" s="147">
        <f t="shared" ca="1" si="78"/>
        <v>5.6347153485135471E-5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1.3302277761539651E-3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3858276506465896.5</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1.3302277761539651E-3</v>
      </c>
      <c r="AZ217" s="147">
        <f t="shared" ca="1" si="93"/>
        <v>1.1704115506712754E-7</v>
      </c>
      <c r="BA217" s="147">
        <f t="shared" ca="1" si="80"/>
        <v>9.0807600070817588E-4</v>
      </c>
      <c r="BB217" s="147">
        <f t="shared" ca="1" si="81"/>
        <v>1.305750254844956E-3</v>
      </c>
      <c r="BC217" s="147">
        <f t="shared" ca="1" si="82"/>
        <v>2.017955536425565E-4</v>
      </c>
      <c r="BD217" s="147">
        <f t="shared" ca="1" si="83"/>
        <v>4.9231996041013479E-5</v>
      </c>
    </row>
    <row r="218" spans="8:56" s="147" customFormat="1" ht="0.25" customHeight="1" x14ac:dyDescent="0.2">
      <c r="H218" s="147">
        <f t="shared" si="84"/>
        <v>577</v>
      </c>
      <c r="I218" s="147">
        <f>IF($H218&gt;$H217,INDEX(Spectra!218:218,1,MATCH($I$20,Spectra!$20:$20,0)),I217)</f>
        <v>1.5327186001749401E-3</v>
      </c>
      <c r="J218" s="147">
        <f>((Physics!$C$9*Physics!$C$10)/(Physics!$C$11*Physics!$C$12*$H218))^($J$17-$J$18)</f>
        <v>2.9054985713447956E+18</v>
      </c>
      <c r="K218" s="147">
        <f t="shared" si="85"/>
        <v>1</v>
      </c>
      <c r="L218" s="147">
        <f>INDEX(Photobiology!$21:$421,1+$H218-380,10)</f>
        <v>0.8982772</v>
      </c>
      <c r="M218" s="147">
        <f t="shared" si="86"/>
        <v>1.5327186001749401E-3</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4453311703081883.5</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1.5327186001749401E-3</v>
      </c>
      <c r="Z218" s="147">
        <f t="shared" ca="1" si="88"/>
        <v>1.2273336154016843E-7</v>
      </c>
      <c r="AA218" s="147">
        <f t="shared" ca="1" si="75"/>
        <v>1.0189773816125032E-3</v>
      </c>
      <c r="AB218" s="147">
        <f t="shared" ca="1" si="76"/>
        <v>1.4950918912592455E-3</v>
      </c>
      <c r="AC218" s="147">
        <f t="shared" ca="1" si="77"/>
        <v>2.200983909851214E-4</v>
      </c>
      <c r="AD218" s="147">
        <f t="shared" ca="1" si="78"/>
        <v>5.2404108755561253E-5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1.3294712603287031E-3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3862776847529011.5</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1.3294712603287031E-3</v>
      </c>
      <c r="AZ218" s="147">
        <f t="shared" ca="1" si="93"/>
        <v>1.064582088535771E-7</v>
      </c>
      <c r="BA218" s="147">
        <f t="shared" ca="1" si="80"/>
        <v>8.8385509487794742E-4</v>
      </c>
      <c r="BB218" s="147">
        <f t="shared" ca="1" si="81"/>
        <v>1.2968340703588936E-3</v>
      </c>
      <c r="BC218" s="147">
        <f t="shared" ca="1" si="82"/>
        <v>1.9091207298320176E-4</v>
      </c>
      <c r="BD218" s="147">
        <f t="shared" ca="1" si="83"/>
        <v>4.5455021232016455E-5</v>
      </c>
    </row>
    <row r="219" spans="8:56" s="147" customFormat="1" ht="0.25" customHeight="1" x14ac:dyDescent="0.2">
      <c r="H219" s="147">
        <f t="shared" si="84"/>
        <v>578</v>
      </c>
      <c r="I219" s="147">
        <f>IF($H219&gt;$H218,INDEX(Spectra!219:219,1,MATCH($I$20,Spectra!$20:$20,0)),I218)</f>
        <v>1.5457490556951201E-3</v>
      </c>
      <c r="J219" s="147">
        <f>((Physics!$C$9*Physics!$C$10)/(Physics!$C$11*Physics!$C$12*$H219))^($J$17-$J$18)</f>
        <v>2.9105340974649779E+18</v>
      </c>
      <c r="K219" s="147">
        <f t="shared" si="85"/>
        <v>1</v>
      </c>
      <c r="L219" s="147">
        <f>INDEX(Photobiology!$21:$421,1+$H219-380,10)</f>
        <v>0.88920480000000002</v>
      </c>
      <c r="M219" s="147">
        <f t="shared" si="86"/>
        <v>1.5457490556951201E-3</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4498955332724938</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1.5457490556951201E-3</v>
      </c>
      <c r="Z219" s="147">
        <f t="shared" ca="1" si="88"/>
        <v>1.1268186008715729E-7</v>
      </c>
      <c r="AA219" s="147">
        <f t="shared" ca="1" si="75"/>
        <v>9.9988014266883408E-4</v>
      </c>
      <c r="AB219" s="147">
        <f t="shared" ca="1" si="76"/>
        <v>1.4980163248552547E-3</v>
      </c>
      <c r="AC219" s="147">
        <f t="shared" ca="1" si="77"/>
        <v>2.0991272176339732E-4</v>
      </c>
      <c r="AD219" s="147">
        <f t="shared" ca="1" si="78"/>
        <v>4.8777966351326349E-5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1.3287133589433217E-3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3867265536961760</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1.3287133589433217E-3</v>
      </c>
      <c r="AZ219" s="147">
        <f t="shared" ca="1" si="93"/>
        <v>9.6860413568914375E-8</v>
      </c>
      <c r="BA219" s="147">
        <f t="shared" ca="1" si="80"/>
        <v>8.5948886593935922E-4</v>
      </c>
      <c r="BB219" s="147">
        <f t="shared" ca="1" si="81"/>
        <v>1.2876826904191518E-3</v>
      </c>
      <c r="BC219" s="147">
        <f t="shared" ca="1" si="82"/>
        <v>1.8043927414450309E-4</v>
      </c>
      <c r="BD219" s="147">
        <f t="shared" ca="1" si="83"/>
        <v>4.1929144497487249E-5</v>
      </c>
    </row>
    <row r="220" spans="8:56" s="147" customFormat="1" ht="0.25" customHeight="1" x14ac:dyDescent="0.2">
      <c r="H220" s="147">
        <f t="shared" si="84"/>
        <v>579</v>
      </c>
      <c r="I220" s="147">
        <f>IF($H220&gt;$H219,INDEX(Spectra!220:220,1,MATCH($I$20,Spectra!$20:$20,0)),I219)</f>
        <v>1.5594384357619799E-3</v>
      </c>
      <c r="J220" s="147">
        <f>((Physics!$C$9*Physics!$C$10)/(Physics!$C$11*Physics!$C$12*$H220))^($J$17-$J$18)</f>
        <v>2.9155696235851597E+18</v>
      </c>
      <c r="K220" s="147">
        <f t="shared" si="85"/>
        <v>1</v>
      </c>
      <c r="L220" s="147">
        <f>INDEX(Photobiology!$21:$421,1+$H220-380,10)</f>
        <v>0.87978160000000005</v>
      </c>
      <c r="M220" s="147">
        <f t="shared" si="86"/>
        <v>1.5594384357619799E-3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4546651333158786</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1.5594384357619799E-3</v>
      </c>
      <c r="Z220" s="147">
        <f t="shared" ca="1" si="88"/>
        <v>1.0352129328809255E-7</v>
      </c>
      <c r="AA220" s="147">
        <f t="shared" ca="1" si="75"/>
        <v>9.8099905566166015E-4</v>
      </c>
      <c r="AB220" s="147">
        <f t="shared" ca="1" si="76"/>
        <v>1.5018842414133125E-3</v>
      </c>
      <c r="AC220" s="147">
        <f t="shared" ca="1" si="77"/>
        <v>2.0023189515183819E-4</v>
      </c>
      <c r="AD220" s="147">
        <f t="shared" ca="1" si="78"/>
        <v>4.5403517888740775E-5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1.3279568431180599E-3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3871750633227059</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1.3279568431180599E-3</v>
      </c>
      <c r="AZ220" s="147">
        <f t="shared" ca="1" si="93"/>
        <v>8.8154688686496345E-8</v>
      </c>
      <c r="BA220" s="147">
        <f t="shared" ca="1" si="80"/>
        <v>8.3538046721396417E-4</v>
      </c>
      <c r="BB220" s="147">
        <f t="shared" ca="1" si="81"/>
        <v>1.2789459399091016E-3</v>
      </c>
      <c r="BC220" s="147">
        <f t="shared" ca="1" si="82"/>
        <v>1.7050965865635887E-4</v>
      </c>
      <c r="BD220" s="147">
        <f t="shared" ca="1" si="83"/>
        <v>3.866386187443525E-5</v>
      </c>
    </row>
    <row r="221" spans="8:56" s="147" customFormat="1" ht="0.25" customHeight="1" x14ac:dyDescent="0.2">
      <c r="H221" s="147">
        <f t="shared" si="84"/>
        <v>580</v>
      </c>
      <c r="I221" s="147">
        <f>IF($H221&gt;$H220,INDEX(Spectra!221:221,1,MATCH($I$20,Spectra!$20:$20,0)),I220)</f>
        <v>1.56942136525379E-3</v>
      </c>
      <c r="J221" s="147">
        <f>((Physics!$C$9*Physics!$C$10)/(Physics!$C$11*Physics!$C$12*$H221))^($J$17-$J$18)</f>
        <v>2.9206051497053414E+18</v>
      </c>
      <c r="K221" s="147">
        <f t="shared" si="85"/>
        <v>1</v>
      </c>
      <c r="L221" s="147">
        <f>INDEX(Photobiology!$21:$421,1+$H221-380,10)</f>
        <v>0.87</v>
      </c>
      <c r="M221" s="147">
        <f t="shared" si="86"/>
        <v>1.56942136525379E-3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4583660121417807</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1.56942136525379E-3</v>
      </c>
      <c r="Z221" s="147">
        <f t="shared" ca="1" si="88"/>
        <v>9.4903694667579319E-8</v>
      </c>
      <c r="AA221" s="147">
        <f t="shared" ca="1" si="75"/>
        <v>9.6005899292397054E-4</v>
      </c>
      <c r="AB221" s="147">
        <f t="shared" ca="1" si="76"/>
        <v>1.5032561299160555E-3</v>
      </c>
      <c r="AC221" s="147">
        <f t="shared" ca="1" si="77"/>
        <v>1.9021386946875934E-4</v>
      </c>
      <c r="AD221" s="147">
        <f t="shared" ca="1" si="78"/>
        <v>4.2177728364786032E-5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1.3272003272927978E-3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3876228110581960</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1.3272003272927978E-3</v>
      </c>
      <c r="AZ221" s="147">
        <f t="shared" ca="1" si="93"/>
        <v>8.0256467391559139E-8</v>
      </c>
      <c r="BA221" s="147">
        <f t="shared" ca="1" si="80"/>
        <v>8.1188560181416874E-4</v>
      </c>
      <c r="BB221" s="147">
        <f t="shared" ca="1" si="81"/>
        <v>1.2712468886944609E-3</v>
      </c>
      <c r="BC221" s="147">
        <f t="shared" ca="1" si="82"/>
        <v>1.608566796678871E-4</v>
      </c>
      <c r="BD221" s="147">
        <f t="shared" ca="1" si="83"/>
        <v>3.5668110635895754E-5</v>
      </c>
    </row>
    <row r="222" spans="8:56" s="147" customFormat="1" ht="0.25" customHeight="1" x14ac:dyDescent="0.2">
      <c r="H222" s="147">
        <f t="shared" si="84"/>
        <v>581</v>
      </c>
      <c r="I222" s="147">
        <f>IF($H222&gt;$H221,INDEX(Spectra!222:222,1,MATCH($I$20,Spectra!$20:$20,0)),I221)</f>
        <v>1.5773974688036E-3</v>
      </c>
      <c r="J222" s="147">
        <f>((Physics!$C$9*Physics!$C$10)/(Physics!$C$11*Physics!$C$12*$H222))^($J$17-$J$18)</f>
        <v>2.9256406758255227E+18</v>
      </c>
      <c r="K222" s="147">
        <f t="shared" si="85"/>
        <v>1</v>
      </c>
      <c r="L222" s="147">
        <f>INDEX(Photobiology!$21:$421,1+$H222-380,10)</f>
        <v>0.85986130000000005</v>
      </c>
      <c r="M222" s="147">
        <f t="shared" si="86"/>
        <v>1.5773974688036E-3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4614898196676033</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1.5773974688036E-3</v>
      </c>
      <c r="Z222" s="147">
        <f t="shared" ca="1" si="88"/>
        <v>8.6917755326015976E-8</v>
      </c>
      <c r="AA222" s="147">
        <f t="shared" ca="1" si="75"/>
        <v>9.385483391432045E-4</v>
      </c>
      <c r="AB222" s="147">
        <f t="shared" ca="1" si="76"/>
        <v>1.5043071796891163E-3</v>
      </c>
      <c r="AC222" s="147">
        <f t="shared" ca="1" si="77"/>
        <v>1.8029653068425149E-4</v>
      </c>
      <c r="AD222" s="147">
        <f t="shared" ca="1" si="78"/>
        <v>3.912166558278561E-5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1.3173600793239151E-3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3854122232778783</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1.3173600793239151E-3</v>
      </c>
      <c r="AZ222" s="147">
        <f t="shared" ca="1" si="93"/>
        <v>7.258917509090637E-8</v>
      </c>
      <c r="BA222" s="147">
        <f t="shared" ca="1" si="80"/>
        <v>7.8382661247757088E-4</v>
      </c>
      <c r="BB222" s="147">
        <f t="shared" ca="1" si="81"/>
        <v>1.256318882688362E-3</v>
      </c>
      <c r="BC222" s="147">
        <f t="shared" ca="1" si="82"/>
        <v>1.5057425706672348E-4</v>
      </c>
      <c r="BD222" s="147">
        <f t="shared" ca="1" si="83"/>
        <v>3.267237427134415E-5</v>
      </c>
    </row>
    <row r="223" spans="8:56" s="147" customFormat="1" ht="0.25" customHeight="1" x14ac:dyDescent="0.2">
      <c r="H223" s="147">
        <f t="shared" si="84"/>
        <v>582</v>
      </c>
      <c r="I223" s="147">
        <f>IF($H223&gt;$H222,INDEX(Spectra!223:223,1,MATCH($I$20,Spectra!$20:$20,0)),I222)</f>
        <v>1.5875551468660599E-3</v>
      </c>
      <c r="J223" s="147">
        <f>((Physics!$C$9*Physics!$C$10)/(Physics!$C$11*Physics!$C$12*$H223))^($J$17-$J$18)</f>
        <v>2.9306762019457044E+18</v>
      </c>
      <c r="K223" s="147">
        <f t="shared" si="85"/>
        <v>1</v>
      </c>
      <c r="L223" s="147">
        <f>INDEX(Photobiology!$21:$421,1+$H223-380,10)</f>
        <v>0.84939200000000004</v>
      </c>
      <c r="M223" s="147">
        <f t="shared" si="86"/>
        <v>1.5875551468660599E-3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4652610088196780</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1.5875551468660599E-3</v>
      </c>
      <c r="Z223" s="147">
        <f t="shared" ca="1" si="88"/>
        <v>7.9737973606126908E-8</v>
      </c>
      <c r="AA223" s="147">
        <f t="shared" ca="1" si="75"/>
        <v>9.188499305685788E-4</v>
      </c>
      <c r="AB223" s="147">
        <f t="shared" ca="1" si="76"/>
        <v>1.5085520525374174E-3</v>
      </c>
      <c r="AC223" s="147">
        <f t="shared" ca="1" si="77"/>
        <v>1.7113844483216127E-4</v>
      </c>
      <c r="AD223" s="147">
        <f t="shared" ca="1" si="78"/>
        <v>3.6291034390814071E-5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1.3075184457949128E-3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3831913192696185.5</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1.3075184457949128E-3</v>
      </c>
      <c r="AZ223" s="147">
        <f t="shared" ca="1" si="93"/>
        <v>6.567259822509651E-8</v>
      </c>
      <c r="BA223" s="147">
        <f t="shared" ca="1" si="80"/>
        <v>7.5676944861251705E-4</v>
      </c>
      <c r="BB223" s="147">
        <f t="shared" ca="1" si="81"/>
        <v>1.2424510978583747E-3</v>
      </c>
      <c r="BC223" s="147">
        <f t="shared" ca="1" si="82"/>
        <v>1.4095048845669161E-4</v>
      </c>
      <c r="BD223" s="147">
        <f t="shared" ca="1" si="83"/>
        <v>2.9889479415337969E-5</v>
      </c>
    </row>
    <row r="224" spans="8:56" s="147" customFormat="1" ht="0.25" customHeight="1" x14ac:dyDescent="0.2">
      <c r="H224" s="147">
        <f t="shared" si="84"/>
        <v>583</v>
      </c>
      <c r="I224" s="147">
        <f>IF($H224&gt;$H223,INDEX(Spectra!224:224,1,MATCH($I$20,Spectra!$20:$20,0)),I223)</f>
        <v>1.5998910602965E-3</v>
      </c>
      <c r="J224" s="147">
        <f>((Physics!$C$9*Physics!$C$10)/(Physics!$C$11*Physics!$C$12*$H224))^($J$17-$J$18)</f>
        <v>2.9357117280658862E+18</v>
      </c>
      <c r="K224" s="147">
        <f t="shared" si="85"/>
        <v>1</v>
      </c>
      <c r="L224" s="147">
        <f>INDEX(Photobiology!$21:$421,1+$H224-380,10)</f>
        <v>0.83862199999999998</v>
      </c>
      <c r="M224" s="147">
        <f t="shared" si="86"/>
        <v>1.5998910602965E-3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4696818949340201</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1.5998910602965E-3</v>
      </c>
      <c r="Z224" s="147">
        <f t="shared" ca="1" si="88"/>
        <v>7.3273090692307337E-8</v>
      </c>
      <c r="AA224" s="147">
        <f t="shared" ca="1" si="75"/>
        <v>9.0063467402801015E-4</v>
      </c>
      <c r="AB224" s="147">
        <f t="shared" ca="1" si="76"/>
        <v>1.515234424731971E-3</v>
      </c>
      <c r="AC224" s="147">
        <f t="shared" ca="1" si="77"/>
        <v>1.6238894262009476E-4</v>
      </c>
      <c r="AD224" s="147">
        <f t="shared" ca="1" si="78"/>
        <v>3.3683146448846332E-5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1.2976781978260301E-3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3809609104613280</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1.2976781978260301E-3</v>
      </c>
      <c r="AZ224" s="147">
        <f t="shared" ca="1" si="93"/>
        <v>5.9432104246594789E-8</v>
      </c>
      <c r="BA224" s="147">
        <f t="shared" ca="1" si="80"/>
        <v>7.3050847629319623E-4</v>
      </c>
      <c r="BB224" s="147">
        <f t="shared" ca="1" si="81"/>
        <v>1.2290128536662636E-3</v>
      </c>
      <c r="BC224" s="147">
        <f t="shared" ca="1" si="82"/>
        <v>1.3171433707934207E-4</v>
      </c>
      <c r="BD224" s="147">
        <f t="shared" ca="1" si="83"/>
        <v>2.7320538170110543E-5</v>
      </c>
    </row>
    <row r="225" spans="8:56" s="147" customFormat="1" ht="0.25" customHeight="1" x14ac:dyDescent="0.2">
      <c r="H225" s="147">
        <f t="shared" si="84"/>
        <v>584</v>
      </c>
      <c r="I225" s="147">
        <f>IF($H225&gt;$H224,INDEX(Spectra!225:225,1,MATCH($I$20,Spectra!$20:$20,0)),I224)</f>
        <v>1.6115880840482399E-3</v>
      </c>
      <c r="J225" s="147">
        <f>((Physics!$C$9*Physics!$C$10)/(Physics!$C$11*Physics!$C$12*$H225))^($J$17-$J$18)</f>
        <v>2.9407472541860675E+18</v>
      </c>
      <c r="K225" s="147">
        <f t="shared" si="85"/>
        <v>1</v>
      </c>
      <c r="L225" s="147">
        <f>INDEX(Photobiology!$21:$421,1+$H225-380,10)</f>
        <v>0.82758129999999996</v>
      </c>
      <c r="M225" s="147">
        <f t="shared" si="86"/>
        <v>1.6115880840482399E-3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4739273233043847</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1.6115880840482399E-3</v>
      </c>
      <c r="Z225" s="147">
        <f t="shared" ca="1" si="88"/>
        <v>6.7325542640390865E-8</v>
      </c>
      <c r="AA225" s="147">
        <f t="shared" ca="1" si="75"/>
        <v>8.8205600174936659E-4</v>
      </c>
      <c r="AB225" s="147">
        <f t="shared" ca="1" si="76"/>
        <v>1.5209394774966945E-3</v>
      </c>
      <c r="AC225" s="147">
        <f t="shared" ca="1" si="77"/>
        <v>1.5406782083501175E-4</v>
      </c>
      <c r="AD225" s="147">
        <f t="shared" ca="1" si="78"/>
        <v>3.1242891232592802E-5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1.2878365642970278E-3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3787201840296903.5</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1.2878365642970278E-3</v>
      </c>
      <c r="AZ225" s="147">
        <f t="shared" ca="1" si="93"/>
        <v>5.3800531526416206E-8</v>
      </c>
      <c r="BA225" s="147">
        <f t="shared" ca="1" si="80"/>
        <v>7.0485999620761353E-4</v>
      </c>
      <c r="BB225" s="147">
        <f t="shared" ca="1" si="81"/>
        <v>1.2153983332284487E-3</v>
      </c>
      <c r="BC225" s="147">
        <f t="shared" ca="1" si="82"/>
        <v>1.2311717554679586E-4</v>
      </c>
      <c r="BD225" s="147">
        <f t="shared" ca="1" si="83"/>
        <v>2.4966514770087902E-5</v>
      </c>
    </row>
    <row r="226" spans="8:56" s="147" customFormat="1" ht="0.25" customHeight="1" x14ac:dyDescent="0.2">
      <c r="H226" s="147">
        <f t="shared" si="84"/>
        <v>585</v>
      </c>
      <c r="I226" s="147">
        <f>IF($H226&gt;$H225,INDEX(Spectra!226:226,1,MATCH($I$20,Spectra!$20:$20,0)),I225)</f>
        <v>1.62204517208208E-3</v>
      </c>
      <c r="J226" s="147">
        <f>((Physics!$C$9*Physics!$C$10)/(Physics!$C$11*Physics!$C$12*$H226))^($J$17-$J$18)</f>
        <v>2.9457827803062492E+18</v>
      </c>
      <c r="K226" s="147">
        <f t="shared" si="85"/>
        <v>1</v>
      </c>
      <c r="L226" s="147">
        <f>INDEX(Photobiology!$21:$421,1+$H226-380,10)</f>
        <v>0.81630000000000003</v>
      </c>
      <c r="M226" s="147">
        <f t="shared" si="86"/>
        <v>1.62204517208208E-3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4778192736798278</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1.62204517208208E-3</v>
      </c>
      <c r="Z226" s="147">
        <f t="shared" ca="1" si="88"/>
        <v>6.1832686368803314E-8</v>
      </c>
      <c r="AA226" s="147">
        <f t="shared" ca="1" si="75"/>
        <v>8.6264417364255224E-4</v>
      </c>
      <c r="AB226" s="147">
        <f t="shared" ca="1" si="76"/>
        <v>1.5243672338644692E-3</v>
      </c>
      <c r="AC226" s="147">
        <f t="shared" ca="1" si="77"/>
        <v>1.4582186097017899E-4</v>
      </c>
      <c r="AD226" s="147">
        <f t="shared" ca="1" si="78"/>
        <v>2.8973619681798949E-5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1.2779963163281449E-3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3764699541934267.5</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1.2779963163281449E-3</v>
      </c>
      <c r="AZ226" s="147">
        <f t="shared" ca="1" si="93"/>
        <v>4.8717475177692148E-8</v>
      </c>
      <c r="BA226" s="147">
        <f t="shared" ca="1" si="80"/>
        <v>6.7967039093121562E-4</v>
      </c>
      <c r="BB226" s="147">
        <f t="shared" ca="1" si="81"/>
        <v>1.2010366561551803E-3</v>
      </c>
      <c r="BC226" s="147">
        <f t="shared" ca="1" si="82"/>
        <v>1.1489186883790022E-4</v>
      </c>
      <c r="BD226" s="147">
        <f t="shared" ca="1" si="83"/>
        <v>2.2828081400779857E-5</v>
      </c>
    </row>
    <row r="227" spans="8:56" s="147" customFormat="1" ht="0.25" customHeight="1" x14ac:dyDescent="0.2">
      <c r="H227" s="147">
        <f t="shared" si="84"/>
        <v>586</v>
      </c>
      <c r="I227" s="147">
        <f>IF($H227&gt;$H226,INDEX(Spectra!227:227,1,MATCH($I$20,Spectra!$20:$20,0)),I226)</f>
        <v>1.63267478259013E-3</v>
      </c>
      <c r="J227" s="147">
        <f>((Physics!$C$9*Physics!$C$10)/(Physics!$C$11*Physics!$C$12*$H227))^($J$17-$J$18)</f>
        <v>2.950818306426431E+18</v>
      </c>
      <c r="K227" s="147">
        <f t="shared" si="85"/>
        <v>1</v>
      </c>
      <c r="L227" s="147">
        <f>INDEX(Photobiology!$21:$421,1+$H227-380,10)</f>
        <v>0.80479469999999997</v>
      </c>
      <c r="M227" s="147">
        <f t="shared" si="86"/>
        <v>1.63267478259013E-3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4817726636907749</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1.63267478259013E-3</v>
      </c>
      <c r="Z227" s="147">
        <f t="shared" ca="1" si="88"/>
        <v>5.6812837479701789E-8</v>
      </c>
      <c r="AA227" s="147">
        <f t="shared" ca="1" si="75"/>
        <v>8.43038154689544E-4</v>
      </c>
      <c r="AB227" s="147">
        <f t="shared" ca="1" si="76"/>
        <v>1.5262668363096011E-3</v>
      </c>
      <c r="AC227" s="147">
        <f t="shared" ca="1" si="77"/>
        <v>1.37961019128866E-4</v>
      </c>
      <c r="AD227" s="147">
        <f t="shared" ca="1" si="78"/>
        <v>2.6870235036911844E-5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1.2681560683592621E-3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3742098141920279</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1.2681560683592621E-3</v>
      </c>
      <c r="AZ227" s="147">
        <f t="shared" ca="1" si="93"/>
        <v>4.4128533973124586E-8</v>
      </c>
      <c r="BA227" s="147">
        <f t="shared" ca="1" si="80"/>
        <v>6.5481745852157837E-4</v>
      </c>
      <c r="BB227" s="147">
        <f t="shared" ca="1" si="81"/>
        <v>1.1855052647600157E-3</v>
      </c>
      <c r="BC227" s="147">
        <f t="shared" ca="1" si="82"/>
        <v>1.0715918777635766E-4</v>
      </c>
      <c r="BD227" s="147">
        <f t="shared" ca="1" si="83"/>
        <v>2.0871058941843065E-5</v>
      </c>
    </row>
    <row r="228" spans="8:56" s="147" customFormat="1" ht="0.25" customHeight="1" x14ac:dyDescent="0.2">
      <c r="H228" s="147">
        <f t="shared" si="84"/>
        <v>587</v>
      </c>
      <c r="I228" s="147">
        <f>IF($H228&gt;$H227,INDEX(Spectra!228:228,1,MATCH($I$20,Spectra!$20:$20,0)),I227)</f>
        <v>1.6438742737872E-3</v>
      </c>
      <c r="J228" s="147">
        <f>((Physics!$C$9*Physics!$C$10)/(Physics!$C$11*Physics!$C$12*$H228))^($J$17-$J$18)</f>
        <v>2.9558538325466122E+18</v>
      </c>
      <c r="K228" s="147">
        <f t="shared" si="85"/>
        <v>1</v>
      </c>
      <c r="L228" s="147">
        <f>INDEX(Photobiology!$21:$421,1+$H228-380,10)</f>
        <v>0.79308199999999995</v>
      </c>
      <c r="M228" s="147">
        <f t="shared" si="86"/>
        <v>1.6438742737872E-3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4859052072398674</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1.6438742737872E-3</v>
      </c>
      <c r="Z228" s="147">
        <f t="shared" ca="1" si="88"/>
        <v>5.2236242086144207E-8</v>
      </c>
      <c r="AA228" s="147">
        <f t="shared" ca="1" si="75"/>
        <v>8.2336730751179487E-4</v>
      </c>
      <c r="AB228" s="147">
        <f t="shared" ca="1" si="76"/>
        <v>1.5270227587835844E-3</v>
      </c>
      <c r="AC228" s="147">
        <f t="shared" ca="1" si="77"/>
        <v>1.3035922991132495E-4</v>
      </c>
      <c r="AD228" s="147">
        <f t="shared" ca="1" si="78"/>
        <v>2.489976362505472E-5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1.2583144348302599E-3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3719393544741748</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1.2583144348302599E-3</v>
      </c>
      <c r="AZ228" s="147">
        <f t="shared" ca="1" si="93"/>
        <v>3.9984576975496791E-8</v>
      </c>
      <c r="BA228" s="147">
        <f t="shared" ca="1" si="80"/>
        <v>6.3025195097343235E-4</v>
      </c>
      <c r="BB228" s="147">
        <f t="shared" ca="1" si="81"/>
        <v>1.1688696698592205E-3</v>
      </c>
      <c r="BC228" s="147">
        <f t="shared" ca="1" si="82"/>
        <v>9.9784334682039602E-5</v>
      </c>
      <c r="BD228" s="147">
        <f t="shared" ca="1" si="83"/>
        <v>1.9059688744373947E-5</v>
      </c>
    </row>
    <row r="229" spans="8:56" s="147" customFormat="1" ht="0.25" customHeight="1" x14ac:dyDescent="0.2">
      <c r="H229" s="147">
        <f t="shared" si="84"/>
        <v>588</v>
      </c>
      <c r="I229" s="147">
        <f>IF($H229&gt;$H228,INDEX(Spectra!229:229,1,MATCH($I$20,Spectra!$20:$20,0)),I228)</f>
        <v>1.6550303561036601E-3</v>
      </c>
      <c r="J229" s="147">
        <f>((Physics!$C$9*Physics!$C$10)/(Physics!$C$11*Physics!$C$12*$H229))^($J$17-$J$18)</f>
        <v>2.960889358666794E+18</v>
      </c>
      <c r="K229" s="147">
        <f t="shared" si="85"/>
        <v>1</v>
      </c>
      <c r="L229" s="147">
        <f>INDEX(Photobiology!$21:$421,1+$H229-380,10)</f>
        <v>0.781192</v>
      </c>
      <c r="M229" s="147">
        <f t="shared" si="86"/>
        <v>1.6550303561036601E-3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4900361769657842</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1.6550303561036601E-3</v>
      </c>
      <c r="Z229" s="147">
        <f t="shared" ca="1" si="88"/>
        <v>4.8043545201261924E-8</v>
      </c>
      <c r="AA229" s="147">
        <f t="shared" ca="1" si="75"/>
        <v>8.0326898333491143E-4</v>
      </c>
      <c r="AB229" s="147">
        <f t="shared" ca="1" si="76"/>
        <v>1.5262309287006049E-3</v>
      </c>
      <c r="AC229" s="147">
        <f t="shared" ca="1" si="77"/>
        <v>1.2329976152972266E-4</v>
      </c>
      <c r="AD229" s="147">
        <f t="shared" ca="1" si="78"/>
        <v>2.3056889903022529E-5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1.2484741868613769E-3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3696593934448029.5</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1.2484741868613769E-3</v>
      </c>
      <c r="AZ229" s="147">
        <f t="shared" ca="1" si="93"/>
        <v>3.6241707475561537E-8</v>
      </c>
      <c r="BA229" s="147">
        <f t="shared" ca="1" si="80"/>
        <v>6.059469465931693E-4</v>
      </c>
      <c r="BB229" s="147">
        <f t="shared" ca="1" si="81"/>
        <v>1.1513141802172639E-3</v>
      </c>
      <c r="BC229" s="147">
        <f t="shared" ca="1" si="82"/>
        <v>9.3011326921172582E-5</v>
      </c>
      <c r="BD229" s="147">
        <f t="shared" ca="1" si="83"/>
        <v>1.7392993286840588E-5</v>
      </c>
    </row>
    <row r="230" spans="8:56" s="147" customFormat="1" ht="0.25" customHeight="1" x14ac:dyDescent="0.2">
      <c r="H230" s="147">
        <f t="shared" si="84"/>
        <v>589</v>
      </c>
      <c r="I230" s="147">
        <f>IF($H230&gt;$H229,INDEX(Spectra!230:230,1,MATCH($I$20,Spectra!$20:$20,0)),I229)</f>
        <v>1.66529599984353E-3</v>
      </c>
      <c r="J230" s="147">
        <f>((Physics!$C$9*Physics!$C$10)/(Physics!$C$11*Physics!$C$12*$H230))^($J$17-$J$18)</f>
        <v>2.9659248847869757E+18</v>
      </c>
      <c r="K230" s="147">
        <f t="shared" si="85"/>
        <v>1</v>
      </c>
      <c r="L230" s="147">
        <f>INDEX(Photobiology!$21:$421,1+$H230-380,10)</f>
        <v>0.76915469999999997</v>
      </c>
      <c r="M230" s="147">
        <f t="shared" si="86"/>
        <v>1.66529599984353E-3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4939142846472133</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1.66529599984353E-3</v>
      </c>
      <c r="Z230" s="147">
        <f t="shared" ca="1" si="88"/>
        <v>4.4179303698248945E-8</v>
      </c>
      <c r="AA230" s="147">
        <f t="shared" ca="1" si="75"/>
        <v>7.8231775891849406E-4</v>
      </c>
      <c r="AB230" s="147">
        <f t="shared" ca="1" si="76"/>
        <v>1.5232945446408725E-3</v>
      </c>
      <c r="AC230" s="147">
        <f t="shared" ca="1" si="77"/>
        <v>1.1640419038906276E-4</v>
      </c>
      <c r="AD230" s="147">
        <f t="shared" ca="1" si="78"/>
        <v>2.1335772349995308E-5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1.2386325533323746E-3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3673691113035721</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1.2386325533323746E-3</v>
      </c>
      <c r="AZ230" s="147">
        <f t="shared" ca="1" si="93"/>
        <v>3.2860178460375901E-8</v>
      </c>
      <c r="BA230" s="147">
        <f t="shared" ca="1" si="80"/>
        <v>5.81881085006823E-4</v>
      </c>
      <c r="BB230" s="147">
        <f t="shared" ca="1" si="81"/>
        <v>1.1330131168771698E-3</v>
      </c>
      <c r="BC230" s="147">
        <f t="shared" ca="1" si="82"/>
        <v>8.6580415477932997E-5</v>
      </c>
      <c r="BD230" s="147">
        <f t="shared" ca="1" si="83"/>
        <v>1.5869360273294386E-5</v>
      </c>
    </row>
    <row r="231" spans="8:56" s="147" customFormat="1" ht="0.25" customHeight="1" x14ac:dyDescent="0.2">
      <c r="H231" s="147">
        <f t="shared" si="84"/>
        <v>590</v>
      </c>
      <c r="I231" s="147">
        <f>IF($H231&gt;$H230,INDEX(Spectra!231:231,1,MATCH($I$20,Spectra!$20:$20,0)),I230)</f>
        <v>1.67556832187272E-3</v>
      </c>
      <c r="J231" s="147">
        <f>((Physics!$C$9*Physics!$C$10)/(Physics!$C$11*Physics!$C$12*$H231))^($J$17-$J$18)</f>
        <v>2.9709604109071575E+18</v>
      </c>
      <c r="K231" s="147">
        <f t="shared" si="85"/>
        <v>1</v>
      </c>
      <c r="L231" s="147">
        <f>INDEX(Photobiology!$21:$421,1+$H231-380,10)</f>
        <v>0.75700000000000001</v>
      </c>
      <c r="M231" s="147">
        <f t="shared" si="86"/>
        <v>1.67556832187272E-3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4978047150053993</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1.67556832187272E-3</v>
      </c>
      <c r="Z231" s="147">
        <f t="shared" ca="1" si="88"/>
        <v>4.0640742090190636E-8</v>
      </c>
      <c r="AA231" s="147">
        <f t="shared" ca="1" si="75"/>
        <v>7.6094594883192076E-4</v>
      </c>
      <c r="AB231" s="147">
        <f t="shared" ca="1" si="76"/>
        <v>1.5192260684637421E-3</v>
      </c>
      <c r="AC231" s="147">
        <f t="shared" ca="1" si="77"/>
        <v>1.0974972508266316E-4</v>
      </c>
      <c r="AD231" s="147">
        <f t="shared" ca="1" si="78"/>
        <v>1.9755118071711557E-5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1.2287923053634917E-3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3650693292462272.5</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1.2287923053634917E-3</v>
      </c>
      <c r="AZ231" s="147">
        <f t="shared" ca="1" si="93"/>
        <v>2.9804234487360955E-8</v>
      </c>
      <c r="BA231" s="147">
        <f t="shared" ca="1" si="80"/>
        <v>5.5804619514238682E-4</v>
      </c>
      <c r="BB231" s="147">
        <f t="shared" ca="1" si="81"/>
        <v>1.1141373817269403E-3</v>
      </c>
      <c r="BC231" s="147">
        <f t="shared" ca="1" si="82"/>
        <v>8.048589600130871E-5</v>
      </c>
      <c r="BD231" s="147">
        <f t="shared" ca="1" si="83"/>
        <v>1.4487584159466103E-5</v>
      </c>
    </row>
    <row r="232" spans="8:56" s="147" customFormat="1" ht="0.25" customHeight="1" x14ac:dyDescent="0.2">
      <c r="H232" s="147">
        <f t="shared" si="84"/>
        <v>591</v>
      </c>
      <c r="I232" s="147">
        <f>IF($H232&gt;$H231,INDEX(Spectra!232:232,1,MATCH($I$20,Spectra!$20:$20,0)),I231)</f>
        <v>1.6878697308083199E-3</v>
      </c>
      <c r="J232" s="147">
        <f>((Physics!$C$9*Physics!$C$10)/(Physics!$C$11*Physics!$C$12*$H232))^($J$17-$J$18)</f>
        <v>2.9759959370273388E+18</v>
      </c>
      <c r="K232" s="147">
        <f t="shared" si="85"/>
        <v>1</v>
      </c>
      <c r="L232" s="147">
        <f>INDEX(Photobiology!$21:$421,1+$H232-380,10)</f>
        <v>0.74475409999999997</v>
      </c>
      <c r="M232" s="147">
        <f t="shared" si="86"/>
        <v>1.6878697308083199E-3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5023093461116988</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1.6878697308083199E-3</v>
      </c>
      <c r="Z232" s="147">
        <f t="shared" ca="1" si="88"/>
        <v>3.7444883617063338E-8</v>
      </c>
      <c r="AA232" s="147">
        <f t="shared" ca="1" si="75"/>
        <v>7.4005323495183117E-4</v>
      </c>
      <c r="AB232" s="147">
        <f t="shared" ca="1" si="76"/>
        <v>1.5159939561201089E-3</v>
      </c>
      <c r="AC232" s="147">
        <f t="shared" ca="1" si="77"/>
        <v>1.0346641449855001E-4</v>
      </c>
      <c r="AD232" s="147">
        <f t="shared" ca="1" si="78"/>
        <v>1.8311361135593301E-5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1.2306226302813874E-3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3662327947731306</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1.2306226302813874E-3</v>
      </c>
      <c r="AZ232" s="147">
        <f t="shared" ca="1" si="93"/>
        <v>2.7300993866003496E-8</v>
      </c>
      <c r="BA232" s="147">
        <f t="shared" ca="1" si="80"/>
        <v>5.3957141473739544E-4</v>
      </c>
      <c r="BB232" s="147">
        <f t="shared" ca="1" si="81"/>
        <v>1.1053083278398338E-3</v>
      </c>
      <c r="BC232" s="147">
        <f t="shared" ca="1" si="82"/>
        <v>7.5437167236249049E-5</v>
      </c>
      <c r="BD232" s="147">
        <f t="shared" ca="1" si="83"/>
        <v>1.3350778791396717E-5</v>
      </c>
    </row>
    <row r="233" spans="8:56" s="147" customFormat="1" ht="0.25" customHeight="1" x14ac:dyDescent="0.2">
      <c r="H233" s="147">
        <f t="shared" si="84"/>
        <v>592</v>
      </c>
      <c r="I233" s="147">
        <f>IF($H233&gt;$H232,INDEX(Spectra!233:233,1,MATCH($I$20,Spectra!$20:$20,0)),I232)</f>
        <v>1.7004660975224199E-3</v>
      </c>
      <c r="J233" s="147">
        <f>((Physics!$C$9*Physics!$C$10)/(Physics!$C$11*Physics!$C$12*$H233))^($J$17-$J$18)</f>
        <v>2.9810314631475205E+18</v>
      </c>
      <c r="K233" s="147">
        <f t="shared" si="85"/>
        <v>1</v>
      </c>
      <c r="L233" s="147">
        <f>INDEX(Photobiology!$21:$421,1+$H233-380,10)</f>
        <v>0.73242240000000003</v>
      </c>
      <c r="M233" s="147">
        <f t="shared" si="86"/>
        <v>1.7004660975224199E-3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5069142938730014</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1.7004660975224199E-3</v>
      </c>
      <c r="Z233" s="147">
        <f t="shared" ca="1" si="88"/>
        <v>3.4518781593266117E-8</v>
      </c>
      <c r="AA233" s="147">
        <f t="shared" ca="1" si="75"/>
        <v>7.1891965577833359E-4</v>
      </c>
      <c r="AB233" s="147">
        <f t="shared" ca="1" si="76"/>
        <v>1.5120340483237656E-3</v>
      </c>
      <c r="AC233" s="147">
        <f t="shared" ca="1" si="77"/>
        <v>9.7606753997786909E-5</v>
      </c>
      <c r="AD233" s="147">
        <f t="shared" ca="1" si="78"/>
        <v>1.695555151432775E-5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1.2324515696391636E-3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3673976905899894</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1.2324515696391636E-3</v>
      </c>
      <c r="AZ233" s="147">
        <f t="shared" ca="1" si="93"/>
        <v>2.5018273883047167E-8</v>
      </c>
      <c r="BA233" s="147">
        <f t="shared" ca="1" si="80"/>
        <v>5.2105340970890629E-4</v>
      </c>
      <c r="BB233" s="147">
        <f t="shared" ca="1" si="81"/>
        <v>1.0958811463043087E-3</v>
      </c>
      <c r="BC233" s="147">
        <f t="shared" ca="1" si="82"/>
        <v>7.0742720097287986E-5</v>
      </c>
      <c r="BD233" s="147">
        <f t="shared" ca="1" si="83"/>
        <v>1.2288922495060456E-5</v>
      </c>
    </row>
    <row r="234" spans="8:56" s="147" customFormat="1" ht="0.25" customHeight="1" x14ac:dyDescent="0.2">
      <c r="H234" s="147">
        <f t="shared" si="84"/>
        <v>593</v>
      </c>
      <c r="I234" s="147">
        <f>IF($H234&gt;$H233,INDEX(Spectra!234:234,1,MATCH($I$20,Spectra!$20:$20,0)),I233)</f>
        <v>1.7141031643229099E-3</v>
      </c>
      <c r="J234" s="147">
        <f>((Physics!$C$9*Physics!$C$10)/(Physics!$C$11*Physics!$C$12*$H234))^($J$17-$J$18)</f>
        <v>2.9860669892677023E+18</v>
      </c>
      <c r="K234" s="147">
        <f t="shared" si="85"/>
        <v>1</v>
      </c>
      <c r="L234" s="147">
        <f>INDEX(Photobiology!$21:$421,1+$H234-380,10)</f>
        <v>0.72000359999999997</v>
      </c>
      <c r="M234" s="147">
        <f t="shared" si="86"/>
        <v>1.7141031643229099E-3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5118426875183953</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1.7141031643229099E-3</v>
      </c>
      <c r="Z234" s="147">
        <f t="shared" ca="1" si="88"/>
        <v>3.1852493461346905E-8</v>
      </c>
      <c r="AA234" s="147">
        <f t="shared" ca="1" si="75"/>
        <v>6.9796223927431704E-4</v>
      </c>
      <c r="AB234" s="147">
        <f t="shared" ca="1" si="76"/>
        <v>1.5079976857415589E-3</v>
      </c>
      <c r="AC234" s="147">
        <f t="shared" ca="1" si="77"/>
        <v>9.2047339924140263E-5</v>
      </c>
      <c r="AD234" s="147">
        <f t="shared" ca="1" si="78"/>
        <v>1.5698613830451371E-5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1.2342818945570589E-3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3685648420787632.5</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1.2342818945570589E-3</v>
      </c>
      <c r="AZ234" s="147">
        <f t="shared" ca="1" si="93"/>
        <v>2.2936166733796002E-8</v>
      </c>
      <c r="BA234" s="147">
        <f t="shared" ca="1" si="80"/>
        <v>5.0258477608089967E-4</v>
      </c>
      <c r="BB234" s="147">
        <f t="shared" ca="1" si="81"/>
        <v>1.0858706052736236E-3</v>
      </c>
      <c r="BC234" s="147">
        <f t="shared" ca="1" si="82"/>
        <v>6.6280937737714054E-5</v>
      </c>
      <c r="BD234" s="147">
        <f t="shared" ca="1" si="83"/>
        <v>1.1304170731300824E-5</v>
      </c>
    </row>
    <row r="235" spans="8:56" s="147" customFormat="1" ht="0.25" customHeight="1" x14ac:dyDescent="0.2">
      <c r="H235" s="147">
        <f t="shared" si="84"/>
        <v>594</v>
      </c>
      <c r="I235" s="147">
        <f>IF($H235&gt;$H234,INDEX(Spectra!235:235,1,MATCH($I$20,Spectra!$20:$20,0)),I234)</f>
        <v>1.72809306740937E-3</v>
      </c>
      <c r="J235" s="147">
        <f>((Physics!$C$9*Physics!$C$10)/(Physics!$C$11*Physics!$C$12*$H235))^($J$17-$J$18)</f>
        <v>2.9911025153878835E+18</v>
      </c>
      <c r="K235" s="147">
        <f t="shared" si="85"/>
        <v>1</v>
      </c>
      <c r="L235" s="147">
        <f>INDEX(Photobiology!$21:$421,1+$H235-380,10)</f>
        <v>0.70749649999999997</v>
      </c>
      <c r="M235" s="147">
        <f t="shared" si="86"/>
        <v>1.72809306740937E-3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5168903520752530</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1.72809306740937E-3</v>
      </c>
      <c r="Z235" s="147">
        <f t="shared" ca="1" si="88"/>
        <v>2.940903343978614E-8</v>
      </c>
      <c r="AA235" s="147">
        <f t="shared" ca="1" si="75"/>
        <v>6.7698391534375547E-4</v>
      </c>
      <c r="AB235" s="147">
        <f t="shared" ca="1" si="76"/>
        <v>1.5032577907810065E-3</v>
      </c>
      <c r="AC235" s="147">
        <f t="shared" ca="1" si="77"/>
        <v>8.6750271983950371E-5</v>
      </c>
      <c r="AD235" s="147">
        <f t="shared" ca="1" si="78"/>
        <v>1.4537444682135932E-5</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1.2361108339148351E-3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3697334224620877.5</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1.2361108339148351E-3</v>
      </c>
      <c r="AZ235" s="147">
        <f t="shared" ca="1" si="93"/>
        <v>2.1036381393729445E-8</v>
      </c>
      <c r="BA235" s="147">
        <f t="shared" ca="1" si="80"/>
        <v>4.8424889140780445E-4</v>
      </c>
      <c r="BB235" s="147">
        <f t="shared" ca="1" si="81"/>
        <v>1.0752853977575114E-3</v>
      </c>
      <c r="BC235" s="147">
        <f t="shared" ca="1" si="82"/>
        <v>6.2052763862524728E-5</v>
      </c>
      <c r="BD235" s="147">
        <f t="shared" ca="1" si="83"/>
        <v>1.0398683501441837E-5</v>
      </c>
    </row>
    <row r="236" spans="8:56" s="147" customFormat="1" ht="0.25" customHeight="1" x14ac:dyDescent="0.2">
      <c r="H236" s="147">
        <f t="shared" si="84"/>
        <v>595</v>
      </c>
      <c r="I236" s="147">
        <f>IF($H236&gt;$H235,INDEX(Spectra!236:236,1,MATCH($I$20,Spectra!$20:$20,0)),I235)</f>
        <v>1.73816170161417E-3</v>
      </c>
      <c r="J236" s="147">
        <f>((Physics!$C$9*Physics!$C$10)/(Physics!$C$11*Physics!$C$12*$H236))^($J$17-$J$18)</f>
        <v>2.9961380415080653E+18</v>
      </c>
      <c r="K236" s="147">
        <f t="shared" si="85"/>
        <v>1</v>
      </c>
      <c r="L236" s="147">
        <f>INDEX(Photobiology!$21:$421,1+$H236-380,10)</f>
        <v>0.69489999999999996</v>
      </c>
      <c r="M236" s="147">
        <f t="shared" si="86"/>
        <v>1.73816170161417E-3</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5207772396498605</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1.73816170161417E-3</v>
      </c>
      <c r="Z236" s="147">
        <f t="shared" ca="1" si="88"/>
        <v>2.7102112516248783E-8</v>
      </c>
      <c r="AA236" s="147">
        <f t="shared" ca="1" si="75"/>
        <v>6.5446481102367855E-4</v>
      </c>
      <c r="AB236" s="147">
        <f t="shared" ca="1" si="76"/>
        <v>1.4941324895160486E-3</v>
      </c>
      <c r="AC236" s="147">
        <f t="shared" ca="1" si="77"/>
        <v>8.1519783805704562E-5</v>
      </c>
      <c r="AD236" s="147">
        <f t="shared" ca="1" si="78"/>
        <v>1.3443464048794476E-5</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1.2379411588327306E-3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3709042599127322</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1.2379411588327306E-3</v>
      </c>
      <c r="AZ236" s="147">
        <f t="shared" ca="1" si="93"/>
        <v>1.9302473724983469E-8</v>
      </c>
      <c r="BA236" s="147">
        <f t="shared" ca="1" si="80"/>
        <v>4.6611827071181154E-4</v>
      </c>
      <c r="BB236" s="147">
        <f t="shared" ca="1" si="81"/>
        <v>1.0641404098384094E-3</v>
      </c>
      <c r="BC236" s="147">
        <f t="shared" ca="1" si="82"/>
        <v>5.805944034925506E-5</v>
      </c>
      <c r="BD236" s="147">
        <f t="shared" ca="1" si="83"/>
        <v>9.5746083047599896E-6</v>
      </c>
    </row>
    <row r="237" spans="8:56" s="147" customFormat="1" ht="0.25" customHeight="1" x14ac:dyDescent="0.2">
      <c r="H237" s="147">
        <f t="shared" si="84"/>
        <v>596</v>
      </c>
      <c r="I237" s="147">
        <f>IF($H237&gt;$H236,INDEX(Spectra!237:237,1,MATCH($I$20,Spectra!$20:$20,0)),I236)</f>
        <v>1.7457794036369E-3</v>
      </c>
      <c r="J237" s="147">
        <f>((Physics!$C$9*Physics!$C$10)/(Physics!$C$11*Physics!$C$12*$H237))^($J$17-$J$18)</f>
        <v>3.001173567628247E+18</v>
      </c>
      <c r="K237" s="147">
        <f t="shared" si="85"/>
        <v>1</v>
      </c>
      <c r="L237" s="147">
        <f>INDEX(Photobiology!$21:$421,1+$H237-380,10)</f>
        <v>0.68221920000000003</v>
      </c>
      <c r="M237" s="147">
        <f t="shared" si="86"/>
        <v>1.7457794036369E-3</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5239387001104869</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1.7457794036369E-3</v>
      </c>
      <c r="Z237" s="147">
        <f t="shared" ca="1" si="88"/>
        <v>2.4951377548540029E-8</v>
      </c>
      <c r="AA237" s="147">
        <f t="shared" ca="1" si="75"/>
        <v>6.3120225539955391E-4</v>
      </c>
      <c r="AB237" s="147">
        <f t="shared" ca="1" si="76"/>
        <v>1.482013085100208E-3</v>
      </c>
      <c r="AC237" s="147">
        <f t="shared" ca="1" si="77"/>
        <v>7.6465137879296217E-5</v>
      </c>
      <c r="AD237" s="147">
        <f t="shared" ca="1" si="78"/>
        <v>1.2416943297337632E-5</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1.2397714837506261E-3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3720769406931632</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1.2397714837506261E-3</v>
      </c>
      <c r="AZ237" s="147">
        <f t="shared" ca="1" si="93"/>
        <v>1.7719309954357449E-8</v>
      </c>
      <c r="BA237" s="147">
        <f t="shared" ca="1" si="80"/>
        <v>4.4825053789339267E-4</v>
      </c>
      <c r="BB237" s="147">
        <f t="shared" ca="1" si="81"/>
        <v>1.0524568898137114E-3</v>
      </c>
      <c r="BC237" s="147">
        <f t="shared" ca="1" si="82"/>
        <v>5.4301990988277421E-5</v>
      </c>
      <c r="BD237" s="147">
        <f t="shared" ca="1" si="83"/>
        <v>8.8179366667505149E-6</v>
      </c>
    </row>
    <row r="238" spans="8:56" s="147" customFormat="1" ht="0.25" customHeight="1" x14ac:dyDescent="0.2">
      <c r="H238" s="147">
        <f t="shared" si="84"/>
        <v>597</v>
      </c>
      <c r="I238" s="147">
        <f>IF($H238&gt;$H237,INDEX(Spectra!238:238,1,MATCH($I$20,Spectra!$20:$20,0)),I237)</f>
        <v>1.7564357273022501E-3</v>
      </c>
      <c r="J238" s="147">
        <f>((Physics!$C$9*Physics!$C$10)/(Physics!$C$11*Physics!$C$12*$H238))^($J$17-$J$18)</f>
        <v>3.0062090937484283E+18</v>
      </c>
      <c r="K238" s="147">
        <f t="shared" si="85"/>
        <v>1</v>
      </c>
      <c r="L238" s="147">
        <f>INDEX(Photobiology!$21:$421,1+$H238-380,10)</f>
        <v>0.66947160000000006</v>
      </c>
      <c r="M238" s="147">
        <f t="shared" si="86"/>
        <v>1.7564357273022501E-3</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5280213056000659</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1.7564357273022501E-3</v>
      </c>
      <c r="Z238" s="147">
        <f t="shared" ca="1" si="88"/>
        <v>2.3020900503459671E-8</v>
      </c>
      <c r="AA238" s="147">
        <f t="shared" ca="1" si="75"/>
        <v>6.0923027062914929E-4</v>
      </c>
      <c r="AB238" s="147">
        <f t="shared" ca="1" si="76"/>
        <v>1.4716560206560997E-3</v>
      </c>
      <c r="AC238" s="147">
        <f t="shared" ca="1" si="77"/>
        <v>7.1838221246662022E-5</v>
      </c>
      <c r="AD238" s="147">
        <f t="shared" ca="1" si="78"/>
        <v>1.1477885933345652E-5</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1.2416004231084021E-3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3732510482750374.5</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1.2416004231084021E-3</v>
      </c>
      <c r="AZ238" s="147">
        <f t="shared" ca="1" si="93"/>
        <v>1.6273160105512582E-8</v>
      </c>
      <c r="BA238" s="147">
        <f t="shared" ca="1" si="80"/>
        <v>4.3065655635768791E-4</v>
      </c>
      <c r="BB238" s="147">
        <f t="shared" ca="1" si="81"/>
        <v>1.0402935385077213E-3</v>
      </c>
      <c r="BC238" s="147">
        <f t="shared" ca="1" si="82"/>
        <v>5.0781457305133642E-5</v>
      </c>
      <c r="BD238" s="147">
        <f t="shared" ca="1" si="83"/>
        <v>8.1135607809118616E-6</v>
      </c>
    </row>
    <row r="239" spans="8:56" s="147" customFormat="1" ht="0.25" customHeight="1" x14ac:dyDescent="0.2">
      <c r="H239" s="147">
        <f t="shared" si="84"/>
        <v>598</v>
      </c>
      <c r="I239" s="147">
        <f>IF($H239&gt;$H238,INDEX(Spectra!239:239,1,MATCH($I$20,Spectra!$20:$20,0)),I238)</f>
        <v>1.7703566213990299E-3</v>
      </c>
      <c r="J239" s="147">
        <f>((Physics!$C$9*Physics!$C$10)/(Physics!$C$11*Physics!$C$12*$H239))^($J$17-$J$18)</f>
        <v>3.01124461986861E+18</v>
      </c>
      <c r="K239" s="147">
        <f t="shared" si="85"/>
        <v>1</v>
      </c>
      <c r="L239" s="147">
        <f>INDEX(Photobiology!$21:$421,1+$H239-380,10)</f>
        <v>0.65667439999999999</v>
      </c>
      <c r="M239" s="147">
        <f t="shared" si="86"/>
        <v>1.7703566213990299E-3</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5330976851436599</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1.7703566213990299E-3</v>
      </c>
      <c r="Z239" s="147">
        <f t="shared" ca="1" si="88"/>
        <v>2.1288184300999055E-8</v>
      </c>
      <c r="AA239" s="147">
        <f t="shared" ca="1" si="75"/>
        <v>5.8850548879870834E-4</v>
      </c>
      <c r="AB239" s="147">
        <f t="shared" ca="1" si="76"/>
        <v>1.4632386954319689E-3</v>
      </c>
      <c r="AC239" s="147">
        <f t="shared" ca="1" si="77"/>
        <v>6.7556808672586985E-5</v>
      </c>
      <c r="AD239" s="147">
        <f t="shared" ca="1" si="78"/>
        <v>1.0624087120677717E-5</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1.2434307480262976E-3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3744274150173390</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1.2434307480262976E-3</v>
      </c>
      <c r="AZ239" s="147">
        <f t="shared" ca="1" si="93"/>
        <v>1.4952006058866625E-8</v>
      </c>
      <c r="BA239" s="147">
        <f t="shared" ca="1" si="80"/>
        <v>4.1334373612039792E-4</v>
      </c>
      <c r="BB239" s="147">
        <f t="shared" ca="1" si="81"/>
        <v>1.0277228687201915E-3</v>
      </c>
      <c r="BC239" s="147">
        <f t="shared" ca="1" si="82"/>
        <v>4.7449317344683517E-5</v>
      </c>
      <c r="BD239" s="147">
        <f t="shared" ca="1" si="83"/>
        <v>7.4619522619806145E-6</v>
      </c>
    </row>
    <row r="240" spans="8:56" s="147" customFormat="1" ht="0.25" customHeight="1" x14ac:dyDescent="0.2">
      <c r="H240" s="147">
        <f t="shared" si="84"/>
        <v>599</v>
      </c>
      <c r="I240" s="147">
        <f>IF($H240&gt;$H239,INDEX(Spectra!240:240,1,MATCH($I$20,Spectra!$20:$20,0)),I239)</f>
        <v>1.7833113896402E-3</v>
      </c>
      <c r="J240" s="147">
        <f>((Physics!$C$9*Physics!$C$10)/(Physics!$C$11*Physics!$C$12*$H240))^($J$17-$J$18)</f>
        <v>3.0162801459887918E+18</v>
      </c>
      <c r="K240" s="147">
        <f t="shared" si="85"/>
        <v>1</v>
      </c>
      <c r="L240" s="147">
        <f>INDEX(Photobiology!$21:$421,1+$H240-380,10)</f>
        <v>0.64384479999999999</v>
      </c>
      <c r="M240" s="147">
        <f t="shared" si="86"/>
        <v>1.7833113896402E-3</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5378966738687418</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1.7833113896402E-3</v>
      </c>
      <c r="Z240" s="147">
        <f t="shared" ca="1" si="88"/>
        <v>1.9682942800875779E-8</v>
      </c>
      <c r="AA240" s="147">
        <f t="shared" ca="1" si="75"/>
        <v>5.675584661782797E-4</v>
      </c>
      <c r="AB240" s="147">
        <f t="shared" ca="1" si="76"/>
        <v>1.4532917838733846E-3</v>
      </c>
      <c r="AC240" s="147">
        <f t="shared" ca="1" si="77"/>
        <v>6.3450219243398322E-5</v>
      </c>
      <c r="AD240" s="147">
        <f t="shared" ca="1" si="78"/>
        <v>9.8291487187354757E-6</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1.2452596873840736E-3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3756052071656790.5</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1.2452596873840736E-3</v>
      </c>
      <c r="AZ240" s="147">
        <f t="shared" ca="1" si="93"/>
        <v>1.3744304747564235E-8</v>
      </c>
      <c r="BA240" s="147">
        <f t="shared" ca="1" si="80"/>
        <v>3.9631759336654268E-4</v>
      </c>
      <c r="BB240" s="147">
        <f t="shared" ca="1" si="81"/>
        <v>1.0148119296367769E-3</v>
      </c>
      <c r="BC240" s="147">
        <f t="shared" ca="1" si="82"/>
        <v>4.4306339677125341E-5</v>
      </c>
      <c r="BD240" s="147">
        <f t="shared" ca="1" si="83"/>
        <v>6.863547629342294E-6</v>
      </c>
    </row>
    <row r="241" spans="8:56" s="147" customFormat="1" ht="0.25" customHeight="1" x14ac:dyDescent="0.2">
      <c r="H241" s="147">
        <f t="shared" si="84"/>
        <v>600</v>
      </c>
      <c r="I241" s="147">
        <f>IF($H241&gt;$H240,INDEX(Spectra!241:241,1,MATCH($I$20,Spectra!$20:$20,0)),I240)</f>
        <v>1.7943884455329899E-3</v>
      </c>
      <c r="J241" s="147">
        <f>((Physics!$C$9*Physics!$C$10)/(Physics!$C$11*Physics!$C$12*$H241))^($J$17-$J$18)</f>
        <v>3.0213156721089736E+18</v>
      </c>
      <c r="K241" s="147">
        <f t="shared" si="85"/>
        <v>1</v>
      </c>
      <c r="L241" s="147">
        <f>INDEX(Photobiology!$21:$421,1+$H241-380,10)</f>
        <v>0.63100000000000001</v>
      </c>
      <c r="M241" s="147">
        <f t="shared" si="86"/>
        <v>1.7943884455329899E-3</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5421413932340082</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1.7943884455329899E-3</v>
      </c>
      <c r="Z241" s="147">
        <f t="shared" ca="1" si="88"/>
        <v>1.8187203528544173E-8</v>
      </c>
      <c r="AA241" s="147">
        <f t="shared" ca="1" si="75"/>
        <v>5.461723662744404E-4</v>
      </c>
      <c r="AB241" s="147">
        <f t="shared" ca="1" si="76"/>
        <v>1.4412043509640681E-3</v>
      </c>
      <c r="AC241" s="147">
        <f t="shared" ca="1" si="77"/>
        <v>5.9483976969418613E-5</v>
      </c>
      <c r="AD241" s="147">
        <f t="shared" ca="1" si="78"/>
        <v>9.0919150391332859E-6</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1.2470900123019693E-3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3767852598698512.5</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1.2470900123019693E-3</v>
      </c>
      <c r="AZ241" s="147">
        <f t="shared" ca="1" si="93"/>
        <v>1.2640005528687841E-8</v>
      </c>
      <c r="BA241" s="147">
        <f t="shared" ca="1" si="80"/>
        <v>3.7958676376444877E-4</v>
      </c>
      <c r="BB241" s="147">
        <f t="shared" ca="1" si="81"/>
        <v>1.0016290264506097E-3</v>
      </c>
      <c r="BC241" s="147">
        <f t="shared" ca="1" si="82"/>
        <v>4.1341033907810278E-5</v>
      </c>
      <c r="BD241" s="147">
        <f t="shared" ca="1" si="83"/>
        <v>6.3188304997323567E-6</v>
      </c>
    </row>
    <row r="242" spans="8:56" s="147" customFormat="1" ht="0.25" customHeight="1" x14ac:dyDescent="0.2">
      <c r="H242" s="147">
        <f t="shared" si="84"/>
        <v>601</v>
      </c>
      <c r="I242" s="147">
        <f>IF($H242&gt;$H241,INDEX(Spectra!242:242,1,MATCH($I$20,Spectra!$20:$20,0)),I241)</f>
        <v>1.80524623092629E-3</v>
      </c>
      <c r="J242" s="147">
        <f>((Physics!$C$9*Physics!$C$10)/(Physics!$C$11*Physics!$C$12*$H242))^($J$17-$J$18)</f>
        <v>3.0263511982291548E+18</v>
      </c>
      <c r="K242" s="147">
        <f t="shared" si="85"/>
        <v>1</v>
      </c>
      <c r="L242" s="147">
        <f>INDEX(Photobiology!$21:$421,1+$H242-380,10)</f>
        <v>0.61815549999999997</v>
      </c>
      <c r="M242" s="147">
        <f t="shared" si="86"/>
        <v>1.80524623092629E-3</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5463309094062443</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1.80524623092629E-3</v>
      </c>
      <c r="Z242" s="147">
        <f t="shared" ca="1" si="88"/>
        <v>1.6810489007310229E-8</v>
      </c>
      <c r="AA242" s="147">
        <f t="shared" ca="1" si="75"/>
        <v>5.2493672001367026E-4</v>
      </c>
      <c r="AB242" s="147">
        <f t="shared" ca="1" si="76"/>
        <v>1.4284064959591196E-3</v>
      </c>
      <c r="AC242" s="147">
        <f t="shared" ca="1" si="77"/>
        <v>5.5727951148694572E-5</v>
      </c>
      <c r="AD242" s="147">
        <f t="shared" ca="1" si="78"/>
        <v>8.4100825635539982E-6</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1.2465260893333217E-3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3772425724077800.5</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1.2465260893333217E-3</v>
      </c>
      <c r="AZ242" s="147">
        <f t="shared" ca="1" si="93"/>
        <v>1.1607675874393678E-8</v>
      </c>
      <c r="BA242" s="147">
        <f t="shared" ca="1" si="80"/>
        <v>3.6246984236070059E-4</v>
      </c>
      <c r="BB242" s="147">
        <f t="shared" ca="1" si="81"/>
        <v>9.8631750776325875E-4</v>
      </c>
      <c r="BC242" s="147">
        <f t="shared" ca="1" si="82"/>
        <v>3.8480260377719647E-5</v>
      </c>
      <c r="BD242" s="147">
        <f t="shared" ca="1" si="83"/>
        <v>5.8071786271162525E-6</v>
      </c>
    </row>
    <row r="243" spans="8:56" s="147" customFormat="1" ht="0.25" customHeight="1" x14ac:dyDescent="0.2">
      <c r="H243" s="147">
        <f t="shared" si="84"/>
        <v>602</v>
      </c>
      <c r="I243" s="147">
        <f>IF($H243&gt;$H242,INDEX(Spectra!243:243,1,MATCH($I$20,Spectra!$20:$20,0)),I242)</f>
        <v>1.81608843364451E-3</v>
      </c>
      <c r="J243" s="147">
        <f>((Physics!$C$9*Physics!$C$10)/(Physics!$C$11*Physics!$C$12*$H243))^($J$17-$J$18)</f>
        <v>3.0313867243493366E+18</v>
      </c>
      <c r="K243" s="147">
        <f t="shared" si="85"/>
        <v>1</v>
      </c>
      <c r="L243" s="147">
        <f>INDEX(Photobiology!$21:$421,1+$H243-380,10)</f>
        <v>0.60531440000000003</v>
      </c>
      <c r="M243" s="147">
        <f t="shared" si="86"/>
        <v>1.81608843364451E-3</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5505266367994349</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1.81608843364451E-3</v>
      </c>
      <c r="Z243" s="147">
        <f t="shared" ca="1" si="88"/>
        <v>1.5544645499821156E-8</v>
      </c>
      <c r="AA243" s="147">
        <f t="shared" ca="1" si="75"/>
        <v>5.0397543686695335E-4</v>
      </c>
      <c r="AB243" s="147">
        <f t="shared" ca="1" si="76"/>
        <v>1.4149471882442433E-3</v>
      </c>
      <c r="AC243" s="147">
        <f t="shared" ca="1" si="77"/>
        <v>5.2194381582943224E-5</v>
      </c>
      <c r="AD243" s="147">
        <f t="shared" ca="1" si="78"/>
        <v>7.7718778082443352E-6</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1.2459621663646742E-3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3776993170159413</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1.2459621663646742E-3</v>
      </c>
      <c r="AZ243" s="147">
        <f t="shared" ca="1" si="93"/>
        <v>1.0664701026403457E-8</v>
      </c>
      <c r="BA243" s="147">
        <f t="shared" ca="1" si="80"/>
        <v>3.4576197693919527E-4</v>
      </c>
      <c r="BB243" s="147">
        <f t="shared" ca="1" si="81"/>
        <v>9.7075155113371218E-4</v>
      </c>
      <c r="BC243" s="147">
        <f t="shared" ca="1" si="82"/>
        <v>3.5808952661320741E-5</v>
      </c>
      <c r="BD243" s="147">
        <f t="shared" ca="1" si="83"/>
        <v>5.3320452524709683E-6</v>
      </c>
    </row>
    <row r="244" spans="8:56" s="147" customFormat="1" ht="0.25" customHeight="1" x14ac:dyDescent="0.2">
      <c r="H244" s="147">
        <f t="shared" si="84"/>
        <v>603</v>
      </c>
      <c r="I244" s="147">
        <f>IF($H244&gt;$H243,INDEX(Spectra!244:244,1,MATCH($I$20,Spectra!$20:$20,0)),I243)</f>
        <v>1.82704861947412E-3</v>
      </c>
      <c r="J244" s="147">
        <f>((Physics!$C$9*Physics!$C$10)/(Physics!$C$11*Physics!$C$12*$H244))^($J$17-$J$18)</f>
        <v>3.0364222504695183E+18</v>
      </c>
      <c r="K244" s="147">
        <f t="shared" si="85"/>
        <v>1</v>
      </c>
      <c r="L244" s="147">
        <f>INDEX(Photobiology!$21:$421,1+$H244-380,10)</f>
        <v>0.59247559999999999</v>
      </c>
      <c r="M244" s="147">
        <f t="shared" si="86"/>
        <v>1.82704861947412E-3</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5547691080860834</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1.82704861947412E-3</v>
      </c>
      <c r="Z244" s="147">
        <f t="shared" ca="1" si="88"/>
        <v>1.4381448773814781E-8</v>
      </c>
      <c r="AA244" s="147">
        <f t="shared" ca="1" si="75"/>
        <v>4.8339138849736531E-4</v>
      </c>
      <c r="AB244" s="147">
        <f t="shared" ca="1" si="76"/>
        <v>1.4007817331132325E-3</v>
      </c>
      <c r="AC244" s="147">
        <f t="shared" ca="1" si="77"/>
        <v>4.8855280084737967E-5</v>
      </c>
      <c r="AD244" s="147">
        <f t="shared" ca="1" si="78"/>
        <v>7.1791865748754115E-6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1.2453982433960264E-3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3781554936943347.5</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1.2453982433960264E-3</v>
      </c>
      <c r="AZ244" s="147">
        <f t="shared" ca="1" si="93"/>
        <v>9.8030401870499165E-9</v>
      </c>
      <c r="BA244" s="147">
        <f t="shared" ca="1" si="80"/>
        <v>3.2950124024650368E-4</v>
      </c>
      <c r="BB244" s="147">
        <f t="shared" ca="1" si="81"/>
        <v>9.5483562462754296E-4</v>
      </c>
      <c r="BC244" s="147">
        <f t="shared" ca="1" si="82"/>
        <v>3.3301949028409744E-5</v>
      </c>
      <c r="BD244" s="147">
        <f t="shared" ca="1" si="83"/>
        <v>4.8936554036179118E-6</v>
      </c>
    </row>
    <row r="245" spans="8:56" s="147" customFormat="1" ht="0.25" customHeight="1" x14ac:dyDescent="0.2">
      <c r="H245" s="147">
        <f t="shared" si="84"/>
        <v>604</v>
      </c>
      <c r="I245" s="147">
        <f>IF($H245&gt;$H244,INDEX(Spectra!245:245,1,MATCH($I$20,Spectra!$20:$20,0)),I244)</f>
        <v>1.83845625068847E-3</v>
      </c>
      <c r="J245" s="147">
        <f>((Physics!$C$9*Physics!$C$10)/(Physics!$C$11*Physics!$C$12*$H245))^($J$17-$J$18)</f>
        <v>3.0414577765896996E+18</v>
      </c>
      <c r="K245" s="147">
        <f t="shared" si="85"/>
        <v>1</v>
      </c>
      <c r="L245" s="147">
        <f>INDEX(Photobiology!$21:$421,1+$H245-380,10)</f>
        <v>0.57963790000000004</v>
      </c>
      <c r="M245" s="147">
        <f t="shared" si="86"/>
        <v>1.83845625068847E-3</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5591587060576389</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1.83845625068847E-3</v>
      </c>
      <c r="Z245" s="147">
        <f t="shared" ca="1" si="88"/>
        <v>1.3314486243298545E-8</v>
      </c>
      <c r="AA245" s="147">
        <f t="shared" ca="1" si="75"/>
        <v>4.6331303664850273E-4</v>
      </c>
      <c r="AB245" s="147">
        <f t="shared" ca="1" si="76"/>
        <v>1.3860121673940375E-3</v>
      </c>
      <c r="AC245" s="147">
        <f t="shared" ca="1" si="77"/>
        <v>4.572240695462225E-5</v>
      </c>
      <c r="AD245" s="147">
        <f t="shared" ca="1" si="78"/>
        <v>6.634473840984496E-6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1.2448343204273789E-3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3786111024429605.5</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1.2448343204273789E-3</v>
      </c>
      <c r="AZ245" s="147">
        <f t="shared" ca="1" si="93"/>
        <v>9.0153515637423671E-9</v>
      </c>
      <c r="BA245" s="147">
        <f t="shared" ca="1" si="80"/>
        <v>3.1371318675954459E-4</v>
      </c>
      <c r="BB245" s="147">
        <f t="shared" ca="1" si="81"/>
        <v>9.3848059417020089E-4</v>
      </c>
      <c r="BC245" s="147">
        <f t="shared" ca="1" si="82"/>
        <v>3.0959029549028913E-5</v>
      </c>
      <c r="BD245" s="147">
        <f t="shared" ca="1" si="83"/>
        <v>4.4922585088126909E-6</v>
      </c>
    </row>
    <row r="246" spans="8:56" s="147" customFormat="1" ht="0.25" customHeight="1" x14ac:dyDescent="0.2">
      <c r="H246" s="147">
        <f t="shared" si="84"/>
        <v>605</v>
      </c>
      <c r="I246" s="147">
        <f>IF($H246&gt;$H245,INDEX(Spectra!246:246,1,MATCH($I$20,Spectra!$20:$20,0)),I245)</f>
        <v>1.8499217604102901E-3</v>
      </c>
      <c r="J246" s="147">
        <f>((Physics!$C$9*Physics!$C$10)/(Physics!$C$11*Physics!$C$12*$H246))^($J$17-$J$18)</f>
        <v>3.0464933027098813E+18</v>
      </c>
      <c r="K246" s="147">
        <f t="shared" si="85"/>
        <v>1</v>
      </c>
      <c r="L246" s="147">
        <f>INDEX(Photobiology!$21:$421,1+$H246-380,10)</f>
        <v>0.56679999999999997</v>
      </c>
      <c r="M246" s="147">
        <f t="shared" si="86"/>
        <v>1.8499217604102901E-3</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5635774253627223</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1.8499217604102901E-3</v>
      </c>
      <c r="Z246" s="147">
        <f t="shared" ca="1" si="88"/>
        <v>1.2332632910298428E-8</v>
      </c>
      <c r="AA246" s="147">
        <f t="shared" ca="1" si="75"/>
        <v>4.4367968525152273E-4</v>
      </c>
      <c r="AB246" s="147">
        <f t="shared" ca="1" si="76"/>
        <v>1.3702000495006937E-3</v>
      </c>
      <c r="AC246" s="147">
        <f t="shared" ca="1" si="77"/>
        <v>4.2770191100685913E-5</v>
      </c>
      <c r="AD246" s="147">
        <f t="shared" ca="1" si="78"/>
        <v>6.1374114276428031E-6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1.2442690118986118E-3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3790657211518562.5</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1.2442690118986118E-3</v>
      </c>
      <c r="AZ246" s="147">
        <f t="shared" ca="1" si="93"/>
        <v>8.2950064666529279E-9</v>
      </c>
      <c r="BA246" s="147">
        <f t="shared" ca="1" si="80"/>
        <v>2.9842174700672736E-4</v>
      </c>
      <c r="BB246" s="147">
        <f t="shared" ca="1" si="81"/>
        <v>9.2160517173306379E-4</v>
      </c>
      <c r="BC246" s="147">
        <f t="shared" ca="1" si="82"/>
        <v>2.8767499555095906E-5</v>
      </c>
      <c r="BD246" s="147">
        <f t="shared" ca="1" si="83"/>
        <v>4.1280615300155485E-6</v>
      </c>
    </row>
    <row r="247" spans="8:56" s="147" customFormat="1" ht="0.25" customHeight="1" x14ac:dyDescent="0.2">
      <c r="H247" s="147">
        <f t="shared" si="84"/>
        <v>606</v>
      </c>
      <c r="I247" s="147">
        <f>IF($H247&gt;$H246,INDEX(Spectra!247:247,1,MATCH($I$20,Spectra!$20:$20,0)),I246)</f>
        <v>1.8618413938061801E-3</v>
      </c>
      <c r="J247" s="147">
        <f>((Physics!$C$9*Physics!$C$10)/(Physics!$C$11*Physics!$C$12*$H247))^($J$17-$J$18)</f>
        <v>3.0515288288300636E+18</v>
      </c>
      <c r="K247" s="147">
        <f t="shared" si="85"/>
        <v>1</v>
      </c>
      <c r="L247" s="147">
        <f>INDEX(Photobiology!$21:$421,1+$H247-380,10)</f>
        <v>0.55396109999999998</v>
      </c>
      <c r="M247" s="147">
        <f t="shared" si="86"/>
        <v>1.8618413938061801E-3</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5681462687908706</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1.8618413938061801E-3</v>
      </c>
      <c r="Z247" s="147">
        <f t="shared" ca="1" si="88"/>
        <v>1.1431147605551804E-8</v>
      </c>
      <c r="AA247" s="147">
        <f t="shared" ca="1" si="75"/>
        <v>4.2462085747840643E-4</v>
      </c>
      <c r="AB247" s="147">
        <f t="shared" ca="1" si="76"/>
        <v>1.3535493840901238E-3</v>
      </c>
      <c r="AC247" s="147">
        <f t="shared" ca="1" si="77"/>
        <v>3.9973734725018684E-5</v>
      </c>
      <c r="AD247" s="147">
        <f t="shared" ca="1" si="78"/>
        <v>5.6806456582280972E-6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1.243705088929964E-3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3795201933432443</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1.243705088929964E-3</v>
      </c>
      <c r="AZ247" s="147">
        <f t="shared" ca="1" si="93"/>
        <v>7.6359761345033001E-9</v>
      </c>
      <c r="BA247" s="147">
        <f t="shared" ca="1" si="80"/>
        <v>2.8364560110681223E-4</v>
      </c>
      <c r="BB247" s="147">
        <f t="shared" ca="1" si="81"/>
        <v>9.0416738112663914E-4</v>
      </c>
      <c r="BC247" s="147">
        <f t="shared" ca="1" si="82"/>
        <v>2.6702348259326324E-5</v>
      </c>
      <c r="BD247" s="147">
        <f t="shared" ca="1" si="83"/>
        <v>3.7946561597833235E-6</v>
      </c>
    </row>
    <row r="248" spans="8:56" s="147" customFormat="1" ht="0.25" customHeight="1" x14ac:dyDescent="0.2">
      <c r="H248" s="147">
        <f t="shared" si="84"/>
        <v>607</v>
      </c>
      <c r="I248" s="147">
        <f>IF($H248&gt;$H247,INDEX(Spectra!248:248,1,MATCH($I$20,Spectra!$20:$20,0)),I247)</f>
        <v>1.87378774035937E-3</v>
      </c>
      <c r="J248" s="147">
        <f>((Physics!$C$9*Physics!$C$10)/(Physics!$C$11*Physics!$C$12*$H248))^($J$17-$J$18)</f>
        <v>3.0565643549502449E+18</v>
      </c>
      <c r="K248" s="147">
        <f t="shared" si="85"/>
        <v>1</v>
      </c>
      <c r="L248" s="147">
        <f>INDEX(Photobiology!$21:$421,1+$H248-380,10)</f>
        <v>0.54113719999999998</v>
      </c>
      <c r="M248" s="147">
        <f t="shared" si="86"/>
        <v>1.87378774035937E-3</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5727352815925215</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1.87378774035937E-3</v>
      </c>
      <c r="Z248" s="147">
        <f t="shared" ca="1" si="88"/>
        <v>1.0600523169902852E-8</v>
      </c>
      <c r="AA248" s="147">
        <f t="shared" ca="1" si="75"/>
        <v>4.0605542469909658E-4</v>
      </c>
      <c r="AB248" s="147">
        <f t="shared" ca="1" si="76"/>
        <v>1.3358326490408967E-3</v>
      </c>
      <c r="AC248" s="147">
        <f t="shared" ca="1" si="77"/>
        <v>3.7363327542765833E-5</v>
      </c>
      <c r="AD248" s="147">
        <f t="shared" ca="1" si="78"/>
        <v>5.2536136391551798E-6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1.2431411659613164E-3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3799740976048646.5</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1.2431411659613164E-3</v>
      </c>
      <c r="AZ248" s="147">
        <f t="shared" ca="1" si="93"/>
        <v>7.0327852239579764E-9</v>
      </c>
      <c r="BA248" s="147">
        <f t="shared" ca="1" si="80"/>
        <v>2.6939242008731517E-4</v>
      </c>
      <c r="BB248" s="147">
        <f t="shared" ca="1" si="81"/>
        <v>8.862415529196523E-4</v>
      </c>
      <c r="BC248" s="147">
        <f t="shared" ca="1" si="82"/>
        <v>2.4788234849268647E-5</v>
      </c>
      <c r="BD248" s="147">
        <f t="shared" ca="1" si="83"/>
        <v>3.4854446126523811E-6</v>
      </c>
    </row>
    <row r="249" spans="8:56" s="147" customFormat="1" ht="0.25" customHeight="1" x14ac:dyDescent="0.2">
      <c r="H249" s="147">
        <f t="shared" si="84"/>
        <v>608</v>
      </c>
      <c r="I249" s="147">
        <f>IF($H249&gt;$H248,INDEX(Spectra!249:249,1,MATCH($I$20,Spectra!$20:$20,0)),I248)</f>
        <v>1.8851263625840301E-3</v>
      </c>
      <c r="J249" s="147">
        <f>((Physics!$C$9*Physics!$C$10)/(Physics!$C$11*Physics!$C$12*$H249))^($J$17-$J$18)</f>
        <v>3.0615998810704261E+18</v>
      </c>
      <c r="K249" s="147">
        <f t="shared" si="85"/>
        <v>1</v>
      </c>
      <c r="L249" s="147">
        <f>INDEX(Photobiology!$21:$421,1+$H249-380,10)</f>
        <v>0.52835279999999996</v>
      </c>
      <c r="M249" s="147">
        <f t="shared" si="86"/>
        <v>1.8851263625840301E-3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5771502647489991</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1.8851263625840301E-3</v>
      </c>
      <c r="Z249" s="147">
        <f t="shared" ca="1" si="88"/>
        <v>9.8315937751026208E-9</v>
      </c>
      <c r="AA249" s="147">
        <f t="shared" ca="1" si="75"/>
        <v>3.8787228960711448E-4</v>
      </c>
      <c r="AB249" s="147">
        <f t="shared" ca="1" si="76"/>
        <v>1.3167437981276818E-3</v>
      </c>
      <c r="AC249" s="147">
        <f t="shared" ca="1" si="77"/>
        <v>3.4893688971430396E-5</v>
      </c>
      <c r="AD249" s="147">
        <f t="shared" ca="1" si="78"/>
        <v>4.8553314594714278E-6</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1.2425772429926689E-3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3804274339367173</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1.2425772429926689E-3</v>
      </c>
      <c r="AZ249" s="147">
        <f t="shared" ca="1" si="93"/>
        <v>6.4804752242418158E-9</v>
      </c>
      <c r="BA249" s="147">
        <f t="shared" ca="1" si="80"/>
        <v>2.5566523805471355E-4</v>
      </c>
      <c r="BB249" s="147">
        <f t="shared" ca="1" si="81"/>
        <v>8.6792902103519228E-4</v>
      </c>
      <c r="BC249" s="147">
        <f t="shared" ca="1" si="82"/>
        <v>2.30001047677943E-5</v>
      </c>
      <c r="BD249" s="147">
        <f t="shared" ca="1" si="83"/>
        <v>3.2003819470519178E-6</v>
      </c>
    </row>
    <row r="250" spans="8:56" s="147" customFormat="1" ht="0.25" customHeight="1" x14ac:dyDescent="0.2">
      <c r="H250" s="147">
        <f t="shared" si="84"/>
        <v>609</v>
      </c>
      <c r="I250" s="147">
        <f>IF($H250&gt;$H249,INDEX(Spectra!250:250,1,MATCH($I$20,Spectra!$20:$20,0)),I249)</f>
        <v>1.8964104454458699E-3</v>
      </c>
      <c r="J250" s="147">
        <f>((Physics!$C$9*Physics!$C$10)/(Physics!$C$11*Physics!$C$12*$H250))^($J$17-$J$18)</f>
        <v>3.0666354071906084E+18</v>
      </c>
      <c r="K250" s="147">
        <f t="shared" si="85"/>
        <v>1</v>
      </c>
      <c r="L250" s="147">
        <f>INDEX(Photobiology!$21:$421,1+$H250-380,10)</f>
        <v>0.51563230000000004</v>
      </c>
      <c r="M250" s="147">
        <f t="shared" si="86"/>
        <v>1.8964104454458699E-3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5815599418570418</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1.8964104454458699E-3</v>
      </c>
      <c r="Z250" s="147">
        <f t="shared" ca="1" si="88"/>
        <v>9.1224169503549948E-9</v>
      </c>
      <c r="AA250" s="147">
        <f t="shared" ca="1" si="75"/>
        <v>3.7021914357038819E-4</v>
      </c>
      <c r="AB250" s="147">
        <f t="shared" ca="1" si="76"/>
        <v>1.2968204584988038E-3</v>
      </c>
      <c r="AC250" s="147">
        <f t="shared" ca="1" si="77"/>
        <v>3.2580331452760044E-5</v>
      </c>
      <c r="AD250" s="147">
        <f t="shared" ca="1" si="78"/>
        <v>4.4881966730278316E-6</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1.2420133200240211E-3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3808802023388023.5</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1.2420133200240211E-3</v>
      </c>
      <c r="AZ250" s="147">
        <f t="shared" ca="1" si="93"/>
        <v>5.9745311941107503E-9</v>
      </c>
      <c r="BA250" s="147">
        <f t="shared" ca="1" si="80"/>
        <v>2.4246708234840943E-4</v>
      </c>
      <c r="BB250" s="147">
        <f t="shared" ca="1" si="81"/>
        <v>8.4932472661870633E-4</v>
      </c>
      <c r="BC250" s="147">
        <f t="shared" ca="1" si="82"/>
        <v>2.1337788838012685E-5</v>
      </c>
      <c r="BD250" s="147">
        <f t="shared" ca="1" si="83"/>
        <v>2.9394480842344499E-6</v>
      </c>
    </row>
    <row r="251" spans="8:56" s="147" customFormat="1" ht="0.25" customHeight="1" x14ac:dyDescent="0.2">
      <c r="H251" s="147">
        <f t="shared" si="84"/>
        <v>610</v>
      </c>
      <c r="I251" s="147">
        <f>IF($H251&gt;$H250,INDEX(Spectra!251:251,1,MATCH($I$20,Spectra!$20:$20,0)),I250)</f>
        <v>1.9061173389789299E-3</v>
      </c>
      <c r="J251" s="147">
        <f>((Physics!$C$9*Physics!$C$10)/(Physics!$C$11*Physics!$C$12*$H251))^($J$17-$J$18)</f>
        <v>3.0716709333107901E+18</v>
      </c>
      <c r="K251" s="147">
        <f t="shared" si="85"/>
        <v>1</v>
      </c>
      <c r="L251" s="147">
        <f>INDEX(Photobiology!$21:$421,1+$H251-380,10)</f>
        <v>0.503</v>
      </c>
      <c r="M251" s="147">
        <f t="shared" si="86"/>
        <v>1.9061173389789299E-3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5854965225621289</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1.9061173389789299E-3</v>
      </c>
      <c r="Z251" s="147">
        <f t="shared" ca="1" si="88"/>
        <v>8.4613692347678097E-9</v>
      </c>
      <c r="AA251" s="147">
        <f t="shared" ca="1" si="75"/>
        <v>3.5282994391435584E-4</v>
      </c>
      <c r="AB251" s="147">
        <f t="shared" ca="1" si="76"/>
        <v>1.2751753447208533E-3</v>
      </c>
      <c r="AC251" s="147">
        <f t="shared" ca="1" si="77"/>
        <v>3.0364449209934352E-5</v>
      </c>
      <c r="AD251" s="147">
        <f t="shared" ca="1" si="78"/>
        <v>4.1495793246103508E-6</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1.2414493970553738E-3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3813324028111197.5</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1.2414493970553738E-3</v>
      </c>
      <c r="AZ251" s="147">
        <f t="shared" ca="1" si="93"/>
        <v>5.510868360492628E-9</v>
      </c>
      <c r="BA251" s="147">
        <f t="shared" ca="1" si="80"/>
        <v>2.297972491925379E-4</v>
      </c>
      <c r="BB251" s="147">
        <f t="shared" ca="1" si="81"/>
        <v>8.3051847358547154E-4</v>
      </c>
      <c r="BC251" s="147">
        <f t="shared" ca="1" si="82"/>
        <v>1.9776288895092102E-5</v>
      </c>
      <c r="BD251" s="147">
        <f t="shared" ca="1" si="83"/>
        <v>2.7026105084016073E-6</v>
      </c>
    </row>
    <row r="252" spans="8:56" s="147" customFormat="1" ht="0.25" customHeight="1" x14ac:dyDescent="0.2">
      <c r="H252" s="147">
        <f t="shared" si="84"/>
        <v>611</v>
      </c>
      <c r="I252" s="147">
        <f>IF($H252&gt;$H251,INDEX(Spectra!252:252,1,MATCH($I$20,Spectra!$20:$20,0)),I251)</f>
        <v>1.9152087168459199E-3</v>
      </c>
      <c r="J252" s="147">
        <f>((Physics!$C$9*Physics!$C$10)/(Physics!$C$11*Physics!$C$12*$H252))^($J$17-$J$18)</f>
        <v>3.0767064594309714E+18</v>
      </c>
      <c r="K252" s="147">
        <f t="shared" si="85"/>
        <v>1</v>
      </c>
      <c r="L252" s="147">
        <f>INDEX(Photobiology!$21:$421,1+$H252-380,10)</f>
        <v>0.49046879999999998</v>
      </c>
      <c r="M252" s="147">
        <f t="shared" si="86"/>
        <v>1.9152087168459199E-3</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5892535030278344</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1.9152087168459199E-3</v>
      </c>
      <c r="Z252" s="147">
        <f t="shared" ca="1" si="88"/>
        <v>7.8494829259930024E-9</v>
      </c>
      <c r="AA252" s="147">
        <f t="shared" ca="1" si="75"/>
        <v>3.3592377851734067E-4</v>
      </c>
      <c r="AB252" s="147">
        <f t="shared" ca="1" si="76"/>
        <v>1.2526173635397549E-3</v>
      </c>
      <c r="AC252" s="147">
        <f t="shared" ca="1" si="77"/>
        <v>2.8287632747814236E-5</v>
      </c>
      <c r="AD252" s="147">
        <f t="shared" ca="1" si="78"/>
        <v>3.8364886453242415E-6</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1.2388168328282716E-3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3811475751614561</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1.2388168328282716E-3</v>
      </c>
      <c r="AZ252" s="147">
        <f t="shared" ca="1" si="93"/>
        <v>5.0772907893466712E-9</v>
      </c>
      <c r="BA252" s="147">
        <f t="shared" ca="1" si="80"/>
        <v>2.1728599484441318E-4</v>
      </c>
      <c r="BB252" s="147">
        <f t="shared" ca="1" si="81"/>
        <v>8.1023204489250424E-4</v>
      </c>
      <c r="BC252" s="147">
        <f t="shared" ca="1" si="82"/>
        <v>1.8297324620873572E-5</v>
      </c>
      <c r="BD252" s="147">
        <f t="shared" ca="1" si="83"/>
        <v>2.4815607150166086E-6</v>
      </c>
    </row>
    <row r="253" spans="8:56" s="147" customFormat="1" ht="0.25" customHeight="1" x14ac:dyDescent="0.2">
      <c r="H253" s="147">
        <f t="shared" si="84"/>
        <v>612</v>
      </c>
      <c r="I253" s="147">
        <f>IF($H253&gt;$H252,INDEX(Spectra!253:253,1,MATCH($I$20,Spectra!$20:$20,0)),I252)</f>
        <v>1.92563797867424E-3</v>
      </c>
      <c r="J253" s="147">
        <f>((Physics!$C$9*Physics!$C$10)/(Physics!$C$11*Physics!$C$12*$H253))^($J$17-$J$18)</f>
        <v>3.0817419855511532E+18</v>
      </c>
      <c r="K253" s="147">
        <f t="shared" si="85"/>
        <v>1</v>
      </c>
      <c r="L253" s="147">
        <f>INDEX(Photobiology!$21:$421,1+$H253-380,10)</f>
        <v>0.47803040000000002</v>
      </c>
      <c r="M253" s="147">
        <f t="shared" si="86"/>
        <v>1.92563797867424E-3</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5934319407852261</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1.92563797867424E-3</v>
      </c>
      <c r="Z253" s="147">
        <f t="shared" ca="1" si="88"/>
        <v>7.2904461308808858E-9</v>
      </c>
      <c r="AA253" s="147">
        <f t="shared" ca="1" si="75"/>
        <v>3.1983113751598316E-4</v>
      </c>
      <c r="AB253" s="147">
        <f t="shared" ca="1" si="76"/>
        <v>1.2304422299752871E-3</v>
      </c>
      <c r="AC253" s="147">
        <f t="shared" ca="1" si="77"/>
        <v>2.6361983928050347E-5</v>
      </c>
      <c r="AD253" s="147">
        <f t="shared" ca="1" si="78"/>
        <v>3.5468325929200825E-6</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1.2361828830410504E-3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3809596692487275.5</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1.2361828830410504E-3</v>
      </c>
      <c r="AZ253" s="147">
        <f t="shared" ca="1" si="93"/>
        <v>4.6801760333645867E-9</v>
      </c>
      <c r="BA253" s="147">
        <f t="shared" ca="1" si="80"/>
        <v>2.053188512271711E-4</v>
      </c>
      <c r="BB253" s="147">
        <f t="shared" ca="1" si="81"/>
        <v>7.8989490242268733E-4</v>
      </c>
      <c r="BC253" s="147">
        <f t="shared" ca="1" si="82"/>
        <v>1.6923343668831979E-5</v>
      </c>
      <c r="BD253" s="147">
        <f t="shared" ca="1" si="83"/>
        <v>2.2769252522733107E-6</v>
      </c>
    </row>
    <row r="254" spans="8:56" s="147" customFormat="1" ht="0.25" customHeight="1" x14ac:dyDescent="0.2">
      <c r="H254" s="147">
        <f t="shared" si="84"/>
        <v>613</v>
      </c>
      <c r="I254" s="147">
        <f>IF($H254&gt;$H253,INDEX(Spectra!254:254,1,MATCH($I$20,Spectra!$20:$20,0)),I253)</f>
        <v>1.93681966109978E-3</v>
      </c>
      <c r="J254" s="147">
        <f>((Physics!$C$9*Physics!$C$10)/(Physics!$C$11*Physics!$C$12*$H254))^($J$17-$J$18)</f>
        <v>3.0867775116713344E+18</v>
      </c>
      <c r="K254" s="147">
        <f t="shared" si="85"/>
        <v>1</v>
      </c>
      <c r="L254" s="147">
        <f>INDEX(Photobiology!$21:$421,1+$H254-380,10)</f>
        <v>0.46567760000000002</v>
      </c>
      <c r="M254" s="147">
        <f t="shared" si="86"/>
        <v>1.93681966109978E-3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5978531374045696</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1.93681966109978E-3</v>
      </c>
      <c r="Z254" s="147">
        <f t="shared" ca="1" si="88"/>
        <v>6.7771450443508511E-9</v>
      </c>
      <c r="AA254" s="147">
        <f t="shared" ca="1" si="75"/>
        <v>3.0440800931539133E-4</v>
      </c>
      <c r="AB254" s="147">
        <f t="shared" ca="1" si="76"/>
        <v>1.2082365250855702E-3</v>
      </c>
      <c r="AC254" s="147">
        <f t="shared" ca="1" si="77"/>
        <v>2.4578241499356209E-5</v>
      </c>
      <c r="AD254" s="147">
        <f t="shared" ca="1" si="78"/>
        <v>3.2793649455843143E-6</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1.2335503188139485E-3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3807695383629901</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1.2335503188139485E-3</v>
      </c>
      <c r="AZ254" s="147">
        <f t="shared" ca="1" si="93"/>
        <v>4.3163282560650752E-9</v>
      </c>
      <c r="BA254" s="147">
        <f t="shared" ca="1" si="80"/>
        <v>1.9387587005766948E-4</v>
      </c>
      <c r="BB254" s="147">
        <f t="shared" ca="1" si="81"/>
        <v>7.695195276341114E-4</v>
      </c>
      <c r="BC254" s="147">
        <f t="shared" ca="1" si="82"/>
        <v>1.5653753545749007E-5</v>
      </c>
      <c r="BD254" s="147">
        <f t="shared" ca="1" si="83"/>
        <v>2.0886103933062131E-6</v>
      </c>
    </row>
    <row r="255" spans="8:56" s="147" customFormat="1" ht="0.25" customHeight="1" x14ac:dyDescent="0.2">
      <c r="H255" s="147">
        <f t="shared" si="84"/>
        <v>614</v>
      </c>
      <c r="I255" s="147">
        <f>IF($H255&gt;$H254,INDEX(Spectra!255:255,1,MATCH($I$20,Spectra!$20:$20,0)),I254)</f>
        <v>1.94934813187241E-3</v>
      </c>
      <c r="J255" s="147">
        <f>((Physics!$C$9*Physics!$C$10)/(Physics!$C$11*Physics!$C$12*$H255))^($J$17-$J$18)</f>
        <v>3.0918130377915162E+18</v>
      </c>
      <c r="K255" s="147">
        <f t="shared" si="85"/>
        <v>1</v>
      </c>
      <c r="L255" s="147">
        <f>INDEX(Photobiology!$21:$421,1+$H255-380,10)</f>
        <v>0.45340320000000001</v>
      </c>
      <c r="M255" s="147">
        <f t="shared" si="86"/>
        <v>1.94934813187241E-3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6027019969317653</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1.94934813187241E-3</v>
      </c>
      <c r="Z255" s="147">
        <f t="shared" ca="1" si="88"/>
        <v>6.3073692959303261E-9</v>
      </c>
      <c r="AA255" s="147">
        <f t="shared" ca="1" si="75"/>
        <v>2.8971211935887757E-4</v>
      </c>
      <c r="AB255" s="147">
        <f t="shared" ca="1" si="76"/>
        <v>1.1863323367467793E-3</v>
      </c>
      <c r="AC255" s="147">
        <f t="shared" ca="1" si="77"/>
        <v>2.2904840549500818E-5</v>
      </c>
      <c r="AD255" s="147">
        <f t="shared" ca="1" si="78"/>
        <v>3.0349790934747925E-6</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1.2309163690267272E-3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3805763278187828.5</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1.2309163690267272E-3</v>
      </c>
      <c r="AZ255" s="147">
        <f t="shared" ca="1" si="93"/>
        <v>3.9827899311139496E-9</v>
      </c>
      <c r="BA255" s="147">
        <f t="shared" ca="1" si="80"/>
        <v>1.8293879076475221E-4</v>
      </c>
      <c r="BB255" s="147">
        <f t="shared" ca="1" si="81"/>
        <v>7.4910985294591656E-4</v>
      </c>
      <c r="BC255" s="147">
        <f t="shared" ca="1" si="82"/>
        <v>1.4463267336064044E-5</v>
      </c>
      <c r="BD255" s="147">
        <f t="shared" ca="1" si="83"/>
        <v>1.916438313265092E-6</v>
      </c>
    </row>
    <row r="256" spans="8:56" s="147" customFormat="1" ht="0.25" customHeight="1" x14ac:dyDescent="0.2">
      <c r="H256" s="147">
        <f t="shared" si="84"/>
        <v>615</v>
      </c>
      <c r="I256" s="147">
        <f>IF($H256&gt;$H255,INDEX(Spectra!256:256,1,MATCH($I$20,Spectra!$20:$20,0)),I255)</f>
        <v>1.9630197031677401E-3</v>
      </c>
      <c r="J256" s="147">
        <f>((Physics!$C$9*Physics!$C$10)/(Physics!$C$11*Physics!$C$12*$H256))^($J$17-$J$18)</f>
        <v>3.0968485639116979E+18</v>
      </c>
      <c r="K256" s="147">
        <f t="shared" si="85"/>
        <v>1</v>
      </c>
      <c r="L256" s="147">
        <f>INDEX(Photobiology!$21:$421,1+$H256-380,10)</f>
        <v>0.44119999999999998</v>
      </c>
      <c r="M256" s="147">
        <f t="shared" si="86"/>
        <v>1.9630197031677401E-3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6079174748685383</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1.9630197031677401E-3</v>
      </c>
      <c r="Z256" s="147">
        <f t="shared" ca="1" si="88"/>
        <v>5.8763780022207563E-9</v>
      </c>
      <c r="AA256" s="147">
        <f t="shared" ca="1" si="75"/>
        <v>2.7566881993554889E-4</v>
      </c>
      <c r="AB256" s="147">
        <f t="shared" ca="1" si="76"/>
        <v>1.1645575128648555E-3</v>
      </c>
      <c r="AC256" s="147">
        <f t="shared" ca="1" si="77"/>
        <v>2.1357654370465013E-5</v>
      </c>
      <c r="AD256" s="147">
        <f t="shared" ca="1" si="78"/>
        <v>2.8132820573978152E-6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1.2282838047996253E-3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3803808936969716</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1.2282838047996253E-3</v>
      </c>
      <c r="AZ256" s="147">
        <f t="shared" ca="1" si="93"/>
        <v>3.6769167010198706E-9</v>
      </c>
      <c r="BA256" s="147">
        <f t="shared" ca="1" si="80"/>
        <v>1.7248912299181618E-4</v>
      </c>
      <c r="BB256" s="147">
        <f t="shared" ca="1" si="81"/>
        <v>7.2867691062976814E-4</v>
      </c>
      <c r="BC256" s="147">
        <f t="shared" ca="1" si="82"/>
        <v>1.3363727796219925E-5</v>
      </c>
      <c r="BD256" s="147">
        <f t="shared" ca="1" si="83"/>
        <v>1.7603026520105352E-6</v>
      </c>
    </row>
    <row r="257" spans="8:56" s="147" customFormat="1" ht="0.25" customHeight="1" x14ac:dyDescent="0.2">
      <c r="H257" s="147">
        <f t="shared" si="84"/>
        <v>616</v>
      </c>
      <c r="I257" s="147">
        <f>IF($H257&gt;$H256,INDEX(Spectra!257:257,1,MATCH($I$20,Spectra!$20:$20,0)),I256)</f>
        <v>1.9744818737449099E-3</v>
      </c>
      <c r="J257" s="147">
        <f>((Physics!$C$9*Physics!$C$10)/(Physics!$C$11*Physics!$C$12*$H257))^($J$17-$J$18)</f>
        <v>3.1018840900318797E+18</v>
      </c>
      <c r="K257" s="147">
        <f t="shared" si="85"/>
        <v>1</v>
      </c>
      <c r="L257" s="147">
        <f>INDEX(Photobiology!$21:$421,1+$H257-380,10)</f>
        <v>0.42908000000000002</v>
      </c>
      <c r="M257" s="147">
        <f t="shared" si="86"/>
        <v>1.9744818737449099E-3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6124613910225671</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1.9744818737449099E-3</v>
      </c>
      <c r="Z257" s="147">
        <f t="shared" ca="1" si="88"/>
        <v>0</v>
      </c>
      <c r="AA257" s="147">
        <f t="shared" ca="1" si="75"/>
        <v>2.6179852612171135E-4</v>
      </c>
      <c r="AB257" s="147">
        <f t="shared" ca="1" si="76"/>
        <v>1.1409681721166122E-3</v>
      </c>
      <c r="AC257" s="147">
        <f t="shared" ca="1" si="77"/>
        <v>1.9883032468611244E-5</v>
      </c>
      <c r="AD257" s="147">
        <f t="shared" ca="1" si="78"/>
        <v>2.6057632184186324E-6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1.2256512405725236E-3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3801828083059747</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1.2256512405725236E-3</v>
      </c>
      <c r="AZ257" s="147">
        <f t="shared" ca="1" si="93"/>
        <v>0</v>
      </c>
      <c r="BA257" s="147">
        <f t="shared" ca="1" si="80"/>
        <v>1.6251032363875147E-4</v>
      </c>
      <c r="BB257" s="147">
        <f t="shared" ca="1" si="81"/>
        <v>7.0825114892351677E-4</v>
      </c>
      <c r="BC257" s="147">
        <f t="shared" ca="1" si="82"/>
        <v>1.2342307992565315E-5</v>
      </c>
      <c r="BD257" s="147">
        <f t="shared" ca="1" si="83"/>
        <v>1.6175164552083708E-6</v>
      </c>
    </row>
    <row r="258" spans="8:56" s="147" customFormat="1" ht="0.25" customHeight="1" x14ac:dyDescent="0.2">
      <c r="H258" s="147">
        <f t="shared" si="84"/>
        <v>617</v>
      </c>
      <c r="I258" s="147">
        <f>IF($H258&gt;$H257,INDEX(Spectra!258:258,1,MATCH($I$20,Spectra!$20:$20,0)),I257)</f>
        <v>1.9831514063362401E-3</v>
      </c>
      <c r="J258" s="147">
        <f>((Physics!$C$9*Physics!$C$10)/(Physics!$C$11*Physics!$C$12*$H258))^($J$17-$J$18)</f>
        <v>3.1069196161520604E+18</v>
      </c>
      <c r="K258" s="147">
        <f t="shared" si="85"/>
        <v>1</v>
      </c>
      <c r="L258" s="147">
        <f>INDEX(Photobiology!$21:$421,1+$H258-380,10)</f>
        <v>0.41703600000000002</v>
      </c>
      <c r="M258" s="147">
        <f t="shared" si="86"/>
        <v>1.9831514063362401E-3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6161492006145610</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1.9831514063362401E-3</v>
      </c>
      <c r="Z258" s="147">
        <f t="shared" ca="1" si="88"/>
        <v>0</v>
      </c>
      <c r="AA258" s="147">
        <f t="shared" ca="1" si="75"/>
        <v>2.4807637572141298E-4</v>
      </c>
      <c r="AB258" s="147">
        <f t="shared" ca="1" si="76"/>
        <v>1.1155087840042908E-3</v>
      </c>
      <c r="AC258" s="147">
        <f t="shared" ca="1" si="77"/>
        <v>1.848297110705376E-5</v>
      </c>
      <c r="AD258" s="147">
        <f t="shared" ca="1" si="78"/>
        <v>2.4085572145094269E-6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1.2230172907853022E-3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3799816411634004</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1.2230172907853022E-3</v>
      </c>
      <c r="AZ258" s="147">
        <f t="shared" ca="1" si="93"/>
        <v>0</v>
      </c>
      <c r="BA258" s="147">
        <f t="shared" ca="1" si="80"/>
        <v>1.5298967893891504E-4</v>
      </c>
      <c r="BB258" s="147">
        <f t="shared" ca="1" si="81"/>
        <v>6.8793866494569695E-4</v>
      </c>
      <c r="BC258" s="147">
        <f t="shared" ca="1" si="82"/>
        <v>1.1398521150119016E-5</v>
      </c>
      <c r="BD258" s="147">
        <f t="shared" ca="1" si="83"/>
        <v>1.4853667298316573E-6</v>
      </c>
    </row>
    <row r="259" spans="8:56" s="147" customFormat="1" ht="0.25" customHeight="1" x14ac:dyDescent="0.2">
      <c r="H259" s="147">
        <f t="shared" si="84"/>
        <v>618</v>
      </c>
      <c r="I259" s="147">
        <f>IF($H259&gt;$H258,INDEX(Spectra!259:259,1,MATCH($I$20,Spectra!$20:$20,0)),I258)</f>
        <v>1.9934771546800301E-3</v>
      </c>
      <c r="J259" s="147">
        <f>((Physics!$C$9*Physics!$C$10)/(Physics!$C$11*Physics!$C$12*$H259))^($J$17-$J$18)</f>
        <v>3.1119551422722427E+18</v>
      </c>
      <c r="K259" s="147">
        <f t="shared" si="85"/>
        <v>1</v>
      </c>
      <c r="L259" s="147">
        <f>INDEX(Photobiology!$21:$421,1+$H259-380,10)</f>
        <v>0.405032</v>
      </c>
      <c r="M259" s="147">
        <f t="shared" si="86"/>
        <v>1.9934771546800301E-3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6203611482508759</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1.9934771546800301E-3</v>
      </c>
      <c r="Z259" s="147">
        <f t="shared" ca="1" si="88"/>
        <v>0</v>
      </c>
      <c r="AA259" s="147">
        <f t="shared" ca="1" si="75"/>
        <v>2.350867738971066E-4</v>
      </c>
      <c r="AB259" s="147">
        <f t="shared" ca="1" si="76"/>
        <v>1.0909263859443369E-3</v>
      </c>
      <c r="AC259" s="147">
        <f t="shared" ca="1" si="77"/>
        <v>1.7183773073341858E-5</v>
      </c>
      <c r="AD259" s="147">
        <f t="shared" ca="1" si="78"/>
        <v>2.2275711769541061E-6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1.2203847265582002E-3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3797782525363296</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1.2203847265582002E-3</v>
      </c>
      <c r="AZ259" s="147">
        <f t="shared" ca="1" si="93"/>
        <v>0</v>
      </c>
      <c r="BA259" s="147">
        <f t="shared" ca="1" si="80"/>
        <v>1.4391753003355546E-4</v>
      </c>
      <c r="BB259" s="147">
        <f t="shared" ca="1" si="81"/>
        <v>6.6785310083952189E-4</v>
      </c>
      <c r="BC259" s="147">
        <f t="shared" ca="1" si="82"/>
        <v>1.0519716342931686E-5</v>
      </c>
      <c r="BD259" s="147">
        <f t="shared" ca="1" si="83"/>
        <v>1.3636945049979297E-6</v>
      </c>
    </row>
    <row r="260" spans="8:56" s="147" customFormat="1" ht="0.25" customHeight="1" x14ac:dyDescent="0.2">
      <c r="H260" s="147">
        <f t="shared" si="84"/>
        <v>619</v>
      </c>
      <c r="I260" s="147">
        <f>IF($H260&gt;$H259,INDEX(Spectra!260:260,1,MATCH($I$20,Spectra!$20:$20,0)),I259)</f>
        <v>2.0069172119454399E-3</v>
      </c>
      <c r="J260" s="147">
        <f>((Physics!$C$9*Physics!$C$10)/(Physics!$C$11*Physics!$C$12*$H260))^($J$17-$J$18)</f>
        <v>3.1169906683924239E+18</v>
      </c>
      <c r="K260" s="147">
        <f t="shared" si="85"/>
        <v>1</v>
      </c>
      <c r="L260" s="147">
        <f>INDEX(Photobiology!$21:$421,1+$H260-380,10)</f>
        <v>0.39303199999999999</v>
      </c>
      <c r="M260" s="147">
        <f t="shared" si="86"/>
        <v>2.0069172119454399E-3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6255542221870077</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2.0069172119454399E-3</v>
      </c>
      <c r="Z260" s="147">
        <f t="shared" ca="1" si="88"/>
        <v>0</v>
      </c>
      <c r="AA260" s="147">
        <f t="shared" ca="1" si="75"/>
        <v>2.2295043999223085E-4</v>
      </c>
      <c r="AB260" s="147">
        <f t="shared" ca="1" si="76"/>
        <v>1.0680994024522708E-3</v>
      </c>
      <c r="AC260" s="147">
        <f t="shared" ca="1" si="77"/>
        <v>1.5995130179205155E-5</v>
      </c>
      <c r="AD260" s="147">
        <f t="shared" ca="1" si="78"/>
        <v>2.0638935915925707E-6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1.217750776770979E-3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3795717807622767.5</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1.217750776770979E-3</v>
      </c>
      <c r="AZ260" s="147">
        <f t="shared" ca="1" si="93"/>
        <v>0</v>
      </c>
      <c r="BA260" s="147">
        <f t="shared" ca="1" si="80"/>
        <v>1.3528115154226483E-4</v>
      </c>
      <c r="BB260" s="147">
        <f t="shared" ca="1" si="81"/>
        <v>6.48097923154506E-4</v>
      </c>
      <c r="BC260" s="147">
        <f t="shared" ca="1" si="82"/>
        <v>9.7054736908647018E-6</v>
      </c>
      <c r="BD260" s="147">
        <f t="shared" ca="1" si="83"/>
        <v>1.2523227213235069E-6</v>
      </c>
    </row>
    <row r="261" spans="8:56" s="147" customFormat="1" ht="0.25" customHeight="1" x14ac:dyDescent="0.2">
      <c r="H261" s="147">
        <f t="shared" si="84"/>
        <v>620</v>
      </c>
      <c r="I261" s="147">
        <f>IF($H261&gt;$H260,INDEX(Spectra!261:261,1,MATCH($I$20,Spectra!$20:$20,0)),I260)</f>
        <v>2.0203895476092601E-3</v>
      </c>
      <c r="J261" s="147">
        <f>((Physics!$C$9*Physics!$C$10)/(Physics!$C$11*Physics!$C$12*$H261))^($J$17-$J$18)</f>
        <v>3.1220261945126062E+18</v>
      </c>
      <c r="K261" s="147">
        <f t="shared" si="85"/>
        <v>1</v>
      </c>
      <c r="L261" s="147">
        <f>INDEX(Photobiology!$21:$421,1+$H261-380,10)</f>
        <v>0.38100000000000001</v>
      </c>
      <c r="M261" s="147">
        <f t="shared" si="86"/>
        <v>2.0203895476092601E-3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6307709090755584</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2.0203895476092601E-3</v>
      </c>
      <c r="Z261" s="147">
        <f t="shared" ca="1" si="88"/>
        <v>0</v>
      </c>
      <c r="AA261" s="147">
        <f t="shared" ca="1" si="75"/>
        <v>2.1127819616214316E-4</v>
      </c>
      <c r="AB261" s="147">
        <f t="shared" ca="1" si="76"/>
        <v>1.0454485510208642E-3</v>
      </c>
      <c r="AC261" s="147">
        <f t="shared" ca="1" si="77"/>
        <v>1.4890270965880247E-5</v>
      </c>
      <c r="AD261" s="147">
        <f t="shared" ca="1" si="78"/>
        <v>1.9139412835143709E-6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1.2151182125438771E-3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3793630888991321</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1.2151182125438771E-3</v>
      </c>
      <c r="AZ261" s="147">
        <f t="shared" ca="1" si="93"/>
        <v>0</v>
      </c>
      <c r="BA261" s="147">
        <f t="shared" ca="1" si="80"/>
        <v>1.2706855684035086E-4</v>
      </c>
      <c r="BB261" s="147">
        <f t="shared" ca="1" si="81"/>
        <v>6.2876170396261675E-4</v>
      </c>
      <c r="BC261" s="147">
        <f t="shared" ca="1" si="82"/>
        <v>8.9554212264483747E-6</v>
      </c>
      <c r="BD261" s="147">
        <f t="shared" ca="1" si="83"/>
        <v>1.1510972792795779E-6</v>
      </c>
    </row>
    <row r="262" spans="8:56" s="147" customFormat="1" ht="0.25" customHeight="1" x14ac:dyDescent="0.2">
      <c r="H262" s="147">
        <f t="shared" si="84"/>
        <v>621</v>
      </c>
      <c r="I262" s="147">
        <f>IF($H262&gt;$H261,INDEX(Spectra!262:262,1,MATCH($I$20,Spectra!$20:$20,0)),I261)</f>
        <v>2.0336248040020602E-3</v>
      </c>
      <c r="J262" s="147">
        <f>((Physics!$C$9*Physics!$C$10)/(Physics!$C$11*Physics!$C$12*$H262))^($J$17-$J$18)</f>
        <v>3.1270617206327875E+18</v>
      </c>
      <c r="K262" s="147">
        <f t="shared" si="85"/>
        <v>1</v>
      </c>
      <c r="L262" s="147">
        <f>INDEX(Photobiology!$21:$421,1+$H262-380,10)</f>
        <v>0.36891839999999998</v>
      </c>
      <c r="M262" s="147">
        <f t="shared" si="86"/>
        <v>2.0336248040020602E-3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6359270278724197</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2.0336248040020602E-3</v>
      </c>
      <c r="Z262" s="147">
        <f t="shared" ca="1" si="88"/>
        <v>0</v>
      </c>
      <c r="AA262" s="147">
        <f t="shared" ca="1" si="75"/>
        <v>2.0004014755790786E-4</v>
      </c>
      <c r="AB262" s="147">
        <f t="shared" ca="1" si="76"/>
        <v>1.0228990410394083E-3</v>
      </c>
      <c r="AC262" s="147">
        <f t="shared" ca="1" si="77"/>
        <v>1.3869321163294049E-5</v>
      </c>
      <c r="AD262" s="147">
        <f t="shared" ca="1" si="78"/>
        <v>1.7749761996802542E-6</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1.2090078924167618E-3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3780642300319379</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1.2090078924167618E-3</v>
      </c>
      <c r="AZ262" s="147">
        <f t="shared" ca="1" si="93"/>
        <v>0</v>
      </c>
      <c r="BA262" s="147">
        <f t="shared" ca="1" si="80"/>
        <v>1.1892563304783493E-4</v>
      </c>
      <c r="BB262" s="147">
        <f t="shared" ca="1" si="81"/>
        <v>6.081225068303843E-4</v>
      </c>
      <c r="BC262" s="147">
        <f t="shared" ca="1" si="82"/>
        <v>8.2454338262823148E-6</v>
      </c>
      <c r="BD262" s="147">
        <f t="shared" ca="1" si="83"/>
        <v>1.0552390146118436E-6</v>
      </c>
    </row>
    <row r="263" spans="8:56" s="147" customFormat="1" ht="0.25" customHeight="1" x14ac:dyDescent="0.2">
      <c r="H263" s="147">
        <f t="shared" si="84"/>
        <v>622</v>
      </c>
      <c r="I263" s="147">
        <f>IF($H263&gt;$H262,INDEX(Spectra!263:263,1,MATCH($I$20,Spectra!$20:$20,0)),I262)</f>
        <v>2.0467865992122901E-3</v>
      </c>
      <c r="J263" s="147">
        <f>((Physics!$C$9*Physics!$C$10)/(Physics!$C$11*Physics!$C$12*$H263))^($J$17-$J$18)</f>
        <v>3.1320972467529692E+18</v>
      </c>
      <c r="K263" s="147">
        <f t="shared" si="85"/>
        <v>1</v>
      </c>
      <c r="L263" s="147">
        <f>INDEX(Photobiology!$21:$421,1+$H263-380,10)</f>
        <v>0.35682720000000001</v>
      </c>
      <c r="M263" s="147">
        <f t="shared" si="86"/>
        <v>2.0467865992122901E-3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6410734672083687</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2.0467865992122901E-3</v>
      </c>
      <c r="Z263" s="147">
        <f t="shared" ca="1" si="88"/>
        <v>0</v>
      </c>
      <c r="AA263" s="147">
        <f t="shared" ca="1" si="75"/>
        <v>1.8926328664926163E-4</v>
      </c>
      <c r="AB263" s="147">
        <f t="shared" ca="1" si="76"/>
        <v>1.0002482367422526E-3</v>
      </c>
      <c r="AC263" s="147">
        <f t="shared" ca="1" si="77"/>
        <v>1.2894755575037428E-5</v>
      </c>
      <c r="AD263" s="147">
        <f t="shared" ca="1" si="78"/>
        <v>1.6447485882486151E-6</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1.2028975722896463E-3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3767592174294232</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1.2028975722896463E-3</v>
      </c>
      <c r="AZ263" s="147">
        <f t="shared" ca="1" si="93"/>
        <v>0</v>
      </c>
      <c r="BA263" s="147">
        <f t="shared" ca="1" si="80"/>
        <v>1.1123013416326515E-4</v>
      </c>
      <c r="BB263" s="147">
        <f t="shared" ca="1" si="81"/>
        <v>5.878464203973718E-4</v>
      </c>
      <c r="BC263" s="147">
        <f t="shared" ca="1" si="82"/>
        <v>7.578254705424772E-6</v>
      </c>
      <c r="BD263" s="147">
        <f t="shared" ca="1" si="83"/>
        <v>9.6661961955022488E-7</v>
      </c>
    </row>
    <row r="264" spans="8:56" s="147" customFormat="1" ht="0.25" customHeight="1" x14ac:dyDescent="0.2">
      <c r="H264" s="147">
        <f t="shared" si="84"/>
        <v>623</v>
      </c>
      <c r="I264" s="147">
        <f>IF($H264&gt;$H263,INDEX(Spectra!264:264,1,MATCH($I$20,Spectra!$20:$20,0)),I263)</f>
        <v>2.0592961481651702E-3</v>
      </c>
      <c r="J264" s="147">
        <f>((Physics!$C$9*Physics!$C$10)/(Physics!$C$11*Physics!$C$12*$H264))^($J$17-$J$18)</f>
        <v>3.137132772873151E+18</v>
      </c>
      <c r="K264" s="147">
        <f t="shared" si="85"/>
        <v>1</v>
      </c>
      <c r="L264" s="147">
        <f>INDEX(Photobiology!$21:$421,1+$H264-380,10)</f>
        <v>0.34477679999999999</v>
      </c>
      <c r="M264" s="147">
        <f t="shared" si="86"/>
        <v>2.0592961481651702E-3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6460285435460400</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2.0592961481651702E-3</v>
      </c>
      <c r="Z264" s="147">
        <f t="shared" ca="1" si="88"/>
        <v>0</v>
      </c>
      <c r="AA264" s="147">
        <f t="shared" ca="1" si="75"/>
        <v>1.7890320623838252E-4</v>
      </c>
      <c r="AB264" s="147">
        <f t="shared" ca="1" si="76"/>
        <v>9.7688066958200081E-4</v>
      </c>
      <c r="AC264" s="147">
        <f t="shared" ca="1" si="77"/>
        <v>1.198510358232129E-5</v>
      </c>
      <c r="AD264" s="147">
        <f t="shared" ca="1" si="78"/>
        <v>1.5230966171059231E-6</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1.196787252162531E-3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3754480510915880</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1.196787252162531E-3</v>
      </c>
      <c r="AZ264" s="147">
        <f t="shared" ca="1" si="93"/>
        <v>0</v>
      </c>
      <c r="BA264" s="147">
        <f t="shared" ca="1" si="80"/>
        <v>1.0397196964014683E-4</v>
      </c>
      <c r="BB264" s="147">
        <f t="shared" ca="1" si="81"/>
        <v>5.677271495318528E-4</v>
      </c>
      <c r="BC264" s="147">
        <f t="shared" ca="1" si="82"/>
        <v>6.9653018075859303E-6</v>
      </c>
      <c r="BD264" s="147">
        <f t="shared" ca="1" si="83"/>
        <v>8.8516778744445115E-7</v>
      </c>
    </row>
    <row r="265" spans="8:56" s="147" customFormat="1" ht="0.25" customHeight="1" x14ac:dyDescent="0.2">
      <c r="H265" s="147">
        <f t="shared" si="84"/>
        <v>624</v>
      </c>
      <c r="I265" s="147">
        <f>IF($H265&gt;$H264,INDEX(Spectra!265:265,1,MATCH($I$20,Spectra!$20:$20,0)),I264)</f>
        <v>2.0715318872557499E-3</v>
      </c>
      <c r="J265" s="147">
        <f>((Physics!$C$9*Physics!$C$10)/(Physics!$C$11*Physics!$C$12*$H265))^($J$17-$J$18)</f>
        <v>3.1421682989933322E+18</v>
      </c>
      <c r="K265" s="147">
        <f t="shared" si="85"/>
        <v>1</v>
      </c>
      <c r="L265" s="147">
        <f>INDEX(Photobiology!$21:$421,1+$H265-380,10)</f>
        <v>0.33281759999999999</v>
      </c>
      <c r="M265" s="147">
        <f t="shared" si="86"/>
        <v>2.0715318872557499E-3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6509101826488847</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2.0715318872557499E-3</v>
      </c>
      <c r="Z265" s="147">
        <f t="shared" ca="1" si="88"/>
        <v>0</v>
      </c>
      <c r="AA265" s="147">
        <f t="shared" ca="1" si="75"/>
        <v>1.6900261457074075E-4</v>
      </c>
      <c r="AB265" s="147">
        <f t="shared" ca="1" si="76"/>
        <v>9.5268922882137043E-4</v>
      </c>
      <c r="AC265" s="147">
        <f t="shared" ca="1" si="77"/>
        <v>1.1144841553435935E-5</v>
      </c>
      <c r="AD265" s="147">
        <f t="shared" ca="1" si="78"/>
        <v>1.410651069264548E-6</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1.1906769320354157E-3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3741307310184321.5</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1.1906769320354157E-3</v>
      </c>
      <c r="AZ265" s="147">
        <f t="shared" ca="1" si="93"/>
        <v>0</v>
      </c>
      <c r="BA265" s="147">
        <f t="shared" ca="1" si="80"/>
        <v>9.7139472417018136E-5</v>
      </c>
      <c r="BB265" s="147">
        <f t="shared" ca="1" si="81"/>
        <v>5.475875583353596E-4</v>
      </c>
      <c r="BC265" s="147">
        <f t="shared" ca="1" si="82"/>
        <v>6.4058418943505372E-6</v>
      </c>
      <c r="BD265" s="147">
        <f t="shared" ca="1" si="83"/>
        <v>8.1081527040815706E-7</v>
      </c>
    </row>
    <row r="266" spans="8:56" s="147" customFormat="1" ht="0.25" customHeight="1" x14ac:dyDescent="0.2">
      <c r="H266" s="147">
        <f t="shared" si="84"/>
        <v>625</v>
      </c>
      <c r="I266" s="147">
        <f>IF($H266&gt;$H265,INDEX(Spectra!266:266,1,MATCH($I$20,Spectra!$20:$20,0)),I265)</f>
        <v>2.0797562005587899E-3</v>
      </c>
      <c r="J266" s="147">
        <f>((Physics!$C$9*Physics!$C$10)/(Physics!$C$11*Physics!$C$12*$H266))^($J$17-$J$18)</f>
        <v>3.147203825113514E+18</v>
      </c>
      <c r="K266" s="147">
        <f t="shared" si="85"/>
        <v>1</v>
      </c>
      <c r="L266" s="147">
        <f>INDEX(Photobiology!$21:$421,1+$H266-380,10)</f>
        <v>0.32100000000000001</v>
      </c>
      <c r="M266" s="147">
        <f t="shared" si="86"/>
        <v>2.0797562005587899E-3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6545416669702172</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2.0797562005587899E-3</v>
      </c>
      <c r="Z266" s="147">
        <f t="shared" ca="1" si="88"/>
        <v>0</v>
      </c>
      <c r="AA266" s="147">
        <f t="shared" ca="1" si="75"/>
        <v>1.5927625683921442E-4</v>
      </c>
      <c r="AB266" s="147">
        <f t="shared" ca="1" si="76"/>
        <v>9.2575147877373132E-4</v>
      </c>
      <c r="AC266" s="147">
        <f t="shared" ca="1" si="77"/>
        <v>1.0336388316777185E-5</v>
      </c>
      <c r="AD266" s="147">
        <f t="shared" ca="1" si="78"/>
        <v>1.3053548197683234E-6</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1.1845652263481809E-3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3728068211459450.5</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1.1845652263481809E-3</v>
      </c>
      <c r="AZ266" s="147">
        <f t="shared" ca="1" si="93"/>
        <v>0</v>
      </c>
      <c r="BA266" s="147">
        <f t="shared" ca="1" si="80"/>
        <v>9.0718861751171731E-5</v>
      </c>
      <c r="BB266" s="147">
        <f t="shared" ca="1" si="81"/>
        <v>5.2727959637823398E-4</v>
      </c>
      <c r="BC266" s="147">
        <f t="shared" ca="1" si="82"/>
        <v>5.8872891749504585E-6</v>
      </c>
      <c r="BD266" s="147">
        <f t="shared" ca="1" si="83"/>
        <v>7.4348999518698303E-7</v>
      </c>
    </row>
    <row r="267" spans="8:56" s="147" customFormat="1" ht="0.25" customHeight="1" x14ac:dyDescent="0.2">
      <c r="H267" s="147">
        <f t="shared" si="84"/>
        <v>626</v>
      </c>
      <c r="I267" s="147">
        <f>IF($H267&gt;$H266,INDEX(Spectra!267:267,1,MATCH($I$20,Spectra!$20:$20,0)),I266)</f>
        <v>2.08798162691004E-3</v>
      </c>
      <c r="J267" s="147">
        <f>((Physics!$C$9*Physics!$C$10)/(Physics!$C$11*Physics!$C$12*$H267))^($J$17-$J$18)</f>
        <v>3.1522393512336957E+18</v>
      </c>
      <c r="K267" s="147">
        <f t="shared" si="85"/>
        <v>1</v>
      </c>
      <c r="L267" s="147">
        <f>INDEX(Photobiology!$21:$421,1+$H267-380,10)</f>
        <v>0.3093381</v>
      </c>
      <c r="M267" s="147">
        <f t="shared" si="86"/>
        <v>2.08798162691004E-3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6581817848998781</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2.08798162691004E-3</v>
      </c>
      <c r="Z267" s="147">
        <f t="shared" ca="1" si="88"/>
        <v>0</v>
      </c>
      <c r="AA267" s="147">
        <f t="shared" ca="1" si="75"/>
        <v>1.5005968995725883E-4</v>
      </c>
      <c r="AB267" s="147">
        <f t="shared" ca="1" si="76"/>
        <v>8.9784671544270551E-4</v>
      </c>
      <c r="AC267" s="147">
        <f t="shared" ca="1" si="77"/>
        <v>9.5838356675170843E-6</v>
      </c>
      <c r="AD267" s="147">
        <f t="shared" ca="1" si="78"/>
        <v>1.2084256305190664E-6</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1.1784549062210654E-3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3714771929044457</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1.1784549062210654E-3</v>
      </c>
      <c r="AZ267" s="147">
        <f t="shared" ca="1" si="93"/>
        <v>0</v>
      </c>
      <c r="BA267" s="147">
        <f t="shared" ca="1" si="80"/>
        <v>8.4693550736767386E-5</v>
      </c>
      <c r="BB267" s="147">
        <f t="shared" ca="1" si="81"/>
        <v>5.067438588594016E-4</v>
      </c>
      <c r="BC267" s="147">
        <f t="shared" ca="1" si="82"/>
        <v>5.4091080195546905E-6</v>
      </c>
      <c r="BD267" s="147">
        <f t="shared" ca="1" si="83"/>
        <v>6.8203431234016022E-7</v>
      </c>
    </row>
    <row r="268" spans="8:56" s="147" customFormat="1" ht="0.25" customHeight="1" x14ac:dyDescent="0.2">
      <c r="H268" s="147">
        <f t="shared" si="84"/>
        <v>627</v>
      </c>
      <c r="I268" s="147">
        <f>IF($H268&gt;$H267,INDEX(Spectra!268:268,1,MATCH($I$20,Spectra!$20:$20,0)),I267)</f>
        <v>2.1001828615057798E-3</v>
      </c>
      <c r="J268" s="147">
        <f>((Physics!$C$9*Physics!$C$10)/(Physics!$C$11*Physics!$C$12*$H268))^($J$17-$J$18)</f>
        <v>3.157274877353877E+18</v>
      </c>
      <c r="K268" s="147">
        <f t="shared" si="85"/>
        <v>1</v>
      </c>
      <c r="L268" s="147">
        <f>INDEX(Photobiology!$21:$421,1+$H268-380,10)</f>
        <v>0.29785040000000002</v>
      </c>
      <c r="M268" s="147">
        <f t="shared" si="86"/>
        <v>2.1001828615057798E-3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6630854586481375</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2.1001828615057798E-3</v>
      </c>
      <c r="Z268" s="147">
        <f t="shared" ca="1" si="88"/>
        <v>0</v>
      </c>
      <c r="AA268" s="147">
        <f t="shared" ca="1" si="75"/>
        <v>1.4159138826671356E-4</v>
      </c>
      <c r="AB268" s="147">
        <f t="shared" ca="1" si="76"/>
        <v>8.7091853028924723E-4</v>
      </c>
      <c r="AC268" s="147">
        <f t="shared" ca="1" si="77"/>
        <v>8.9047753327845064E-6</v>
      </c>
      <c r="AD268" s="147">
        <f t="shared" ca="1" si="78"/>
        <v>1.1201493306469999E-6</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1.1723445860939501E-3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3701414109276258</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1.1723445860939501E-3</v>
      </c>
      <c r="AZ268" s="147">
        <f t="shared" ca="1" si="93"/>
        <v>0</v>
      </c>
      <c r="BA268" s="147">
        <f t="shared" ca="1" si="80"/>
        <v>7.9037830712033581E-5</v>
      </c>
      <c r="BB268" s="147">
        <f t="shared" ca="1" si="81"/>
        <v>4.8615605937354185E-4</v>
      </c>
      <c r="BC268" s="147">
        <f t="shared" ca="1" si="82"/>
        <v>4.9707410450383488E-6</v>
      </c>
      <c r="BD268" s="147">
        <f t="shared" ca="1" si="83"/>
        <v>6.2527936374989708E-7</v>
      </c>
    </row>
    <row r="269" spans="8:56" s="147" customFormat="1" ht="0.25" customHeight="1" x14ac:dyDescent="0.2">
      <c r="H269" s="147">
        <f t="shared" si="84"/>
        <v>628</v>
      </c>
      <c r="I269" s="147">
        <f>IF($H269&gt;$H268,INDEX(Spectra!269:269,1,MATCH($I$20,Spectra!$20:$20,0)),I268)</f>
        <v>2.1124508789947599E-3</v>
      </c>
      <c r="J269" s="147">
        <f>((Physics!$C$9*Physics!$C$10)/(Physics!$C$11*Physics!$C$12*$H269))^($J$17-$J$18)</f>
        <v>3.1623104034740588E+18</v>
      </c>
      <c r="K269" s="147">
        <f t="shared" si="85"/>
        <v>1</v>
      </c>
      <c r="L269" s="147">
        <f>INDEX(Photobiology!$21:$421,1+$H269-380,10)</f>
        <v>0.2865936</v>
      </c>
      <c r="M269" s="147">
        <f t="shared" si="86"/>
        <v>2.1124508789947599E-3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6680225391473049</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2.1124508789947599E-3</v>
      </c>
      <c r="Z269" s="147">
        <f t="shared" ca="1" si="88"/>
        <v>0</v>
      </c>
      <c r="AA269" s="147">
        <f t="shared" ca="1" si="75"/>
        <v>1.3354407468793914E-4</v>
      </c>
      <c r="AB269" s="147">
        <f t="shared" ca="1" si="76"/>
        <v>8.4358613401776738E-4</v>
      </c>
      <c r="AC269" s="147">
        <f t="shared" ca="1" si="77"/>
        <v>8.2660202895064947E-6</v>
      </c>
      <c r="AD269" s="147">
        <f t="shared" ca="1" si="78"/>
        <v>1.0381428599731847E-6</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1.1662342659668349E-3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3687994752154854.5</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1.1662342659668349E-3</v>
      </c>
      <c r="AZ269" s="147">
        <f t="shared" ca="1" si="93"/>
        <v>0</v>
      </c>
      <c r="BA269" s="147">
        <f t="shared" ca="1" si="80"/>
        <v>7.3726531332184974E-5</v>
      </c>
      <c r="BB269" s="147">
        <f t="shared" ca="1" si="81"/>
        <v>4.6572399177119579E-4</v>
      </c>
      <c r="BC269" s="147">
        <f t="shared" ca="1" si="82"/>
        <v>4.5634746827282246E-6</v>
      </c>
      <c r="BD269" s="147">
        <f t="shared" ca="1" si="83"/>
        <v>5.7313416766674127E-7</v>
      </c>
    </row>
    <row r="270" spans="8:56" s="147" customFormat="1" ht="0.25" customHeight="1" x14ac:dyDescent="0.2">
      <c r="H270" s="147">
        <f t="shared" si="84"/>
        <v>629</v>
      </c>
      <c r="I270" s="147">
        <f>IF($H270&gt;$H269,INDEX(Spectra!270:270,1,MATCH($I$20,Spectra!$20:$20,0)),I269)</f>
        <v>2.1244272778499001E-3</v>
      </c>
      <c r="J270" s="147">
        <f>((Physics!$C$9*Physics!$C$10)/(Physics!$C$11*Physics!$C$12*$H270))^($J$17-$J$18)</f>
        <v>3.167345929594241E+18</v>
      </c>
      <c r="K270" s="147">
        <f t="shared" si="85"/>
        <v>1</v>
      </c>
      <c r="L270" s="147">
        <f>INDEX(Photobiology!$21:$421,1+$H270-380,10)</f>
        <v>0.27562449999999999</v>
      </c>
      <c r="M270" s="147">
        <f t="shared" si="86"/>
        <v>2.1244272778499001E-3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6728796091216855</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2.1244272778499001E-3</v>
      </c>
      <c r="Z270" s="147">
        <f t="shared" ca="1" si="88"/>
        <v>0</v>
      </c>
      <c r="AA270" s="147">
        <f t="shared" ca="1" si="75"/>
        <v>1.258706166707843E-4</v>
      </c>
      <c r="AB270" s="147">
        <f t="shared" ca="1" si="76"/>
        <v>8.1603925482225939E-4</v>
      </c>
      <c r="AC270" s="147">
        <f t="shared" ca="1" si="77"/>
        <v>7.6755557548716884E-6</v>
      </c>
      <c r="AD270" s="147">
        <f t="shared" ca="1" si="78"/>
        <v>9.6232306832044772E-7</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1.1601239458397196E-3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3674513857680245.5</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1.1601239458397196E-3</v>
      </c>
      <c r="AZ270" s="147">
        <f t="shared" ca="1" si="93"/>
        <v>0</v>
      </c>
      <c r="BA270" s="147">
        <f t="shared" ca="1" si="80"/>
        <v>6.8736415691846722E-5</v>
      </c>
      <c r="BB270" s="147">
        <f t="shared" ca="1" si="81"/>
        <v>4.4562913032384477E-4</v>
      </c>
      <c r="BC270" s="147">
        <f t="shared" ca="1" si="82"/>
        <v>4.1915278163189068E-6</v>
      </c>
      <c r="BD270" s="147">
        <f t="shared" ca="1" si="83"/>
        <v>5.2551294498647621E-7</v>
      </c>
    </row>
    <row r="271" spans="8:56" s="147" customFormat="1" ht="0.25" customHeight="1" x14ac:dyDescent="0.2">
      <c r="H271" s="147">
        <f t="shared" si="84"/>
        <v>630</v>
      </c>
      <c r="I271" s="147">
        <f>IF($H271&gt;$H270,INDEX(Spectra!271:271,1,MATCH($I$20,Spectra!$20:$20,0)),I270)</f>
        <v>2.1364092419461499E-3</v>
      </c>
      <c r="J271" s="147">
        <f>((Physics!$C$9*Physics!$C$10)/(Physics!$C$11*Physics!$C$12*$H271))^($J$17-$J$18)</f>
        <v>3.1723814557144223E+18</v>
      </c>
      <c r="K271" s="147">
        <f t="shared" si="85"/>
        <v>1</v>
      </c>
      <c r="L271" s="147">
        <f>INDEX(Photobiology!$21:$421,1+$H271-380,10)</f>
        <v>0.26500000000000001</v>
      </c>
      <c r="M271" s="147">
        <f t="shared" si="86"/>
        <v>2.1364092419461499E-3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6777505060966872</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2.1364092419461499E-3</v>
      </c>
      <c r="Z271" s="147">
        <f t="shared" ca="1" si="88"/>
        <v>0</v>
      </c>
      <c r="AA271" s="147">
        <f t="shared" ca="1" si="75"/>
        <v>1.1856857651876938E-4</v>
      </c>
      <c r="AB271" s="147">
        <f t="shared" ca="1" si="76"/>
        <v>7.8869392703077629E-4</v>
      </c>
      <c r="AC271" s="147">
        <f t="shared" ca="1" si="77"/>
        <v>7.1249248218904098E-6</v>
      </c>
      <c r="AD271" s="147">
        <f t="shared" ca="1" si="78"/>
        <v>8.9292292471760313E-7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1.1540136257126043E-3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3660971425852430</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1.1540136257126043E-3</v>
      </c>
      <c r="AZ271" s="147">
        <f t="shared" ca="1" si="93"/>
        <v>0</v>
      </c>
      <c r="BA271" s="147">
        <f t="shared" ca="1" si="80"/>
        <v>6.4046602213423825E-5</v>
      </c>
      <c r="BB271" s="147">
        <f t="shared" ca="1" si="81"/>
        <v>4.2602490217707068E-4</v>
      </c>
      <c r="BC271" s="147">
        <f t="shared" ca="1" si="82"/>
        <v>3.8486354417515351E-6</v>
      </c>
      <c r="BD271" s="147">
        <f t="shared" ca="1" si="83"/>
        <v>4.8232576493471154E-7</v>
      </c>
    </row>
    <row r="272" spans="8:56" s="147" customFormat="1" ht="0.25" customHeight="1" x14ac:dyDescent="0.2">
      <c r="H272" s="147">
        <f t="shared" si="84"/>
        <v>631</v>
      </c>
      <c r="I272" s="147">
        <f>IF($H272&gt;$H271,INDEX(Spectra!272:272,1,MATCH($I$20,Spectra!$20:$20,0)),I271)</f>
        <v>2.1483322144866999E-3</v>
      </c>
      <c r="J272" s="147">
        <f>((Physics!$C$9*Physics!$C$10)/(Physics!$C$11*Physics!$C$12*$H272))^($J$17-$J$18)</f>
        <v>3.1774169818346035E+18</v>
      </c>
      <c r="K272" s="147">
        <f t="shared" si="85"/>
        <v>1</v>
      </c>
      <c r="L272" s="147">
        <f>INDEX(Photobiology!$21:$421,1+$H272-380,10)</f>
        <v>0.25476320000000002</v>
      </c>
      <c r="M272" s="147">
        <f t="shared" si="86"/>
        <v>2.1483322144866999E-3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6826147260932380</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2.1483322144866999E-3</v>
      </c>
      <c r="Z272" s="147">
        <f t="shared" ca="1" si="88"/>
        <v>0</v>
      </c>
      <c r="AA272" s="147">
        <f t="shared" ca="1" si="75"/>
        <v>1.1161660020365649E-4</v>
      </c>
      <c r="AB272" s="147">
        <f t="shared" ca="1" si="76"/>
        <v>7.6175563661269401E-4</v>
      </c>
      <c r="AC272" s="147">
        <f t="shared" ca="1" si="77"/>
        <v>6.614714888404549E-6</v>
      </c>
      <c r="AD272" s="147">
        <f t="shared" ca="1" si="78"/>
        <v>8.2880293669460944E-7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1.15458309092173E-3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3668591920033791</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1.15458309092173E-3</v>
      </c>
      <c r="AZ272" s="147">
        <f t="shared" ca="1" si="93"/>
        <v>0</v>
      </c>
      <c r="BA272" s="147">
        <f t="shared" ca="1" si="80"/>
        <v>5.9986364488838483E-5</v>
      </c>
      <c r="BB272" s="147">
        <f t="shared" ca="1" si="81"/>
        <v>4.0939207237902705E-4</v>
      </c>
      <c r="BC272" s="147">
        <f t="shared" ca="1" si="82"/>
        <v>3.5549613369480071E-6</v>
      </c>
      <c r="BD272" s="147">
        <f t="shared" ca="1" si="83"/>
        <v>4.454254560636033E-7</v>
      </c>
    </row>
    <row r="273" spans="8:56" s="147" customFormat="1" ht="0.25" customHeight="1" x14ac:dyDescent="0.2">
      <c r="H273" s="147">
        <f t="shared" si="84"/>
        <v>632</v>
      </c>
      <c r="I273" s="147">
        <f>IF($H273&gt;$H272,INDEX(Spectra!273:273,1,MATCH($I$20,Spectra!$20:$20,0)),I272)</f>
        <v>2.1603175177276101E-3</v>
      </c>
      <c r="J273" s="147">
        <f>((Physics!$C$9*Physics!$C$10)/(Physics!$C$11*Physics!$C$12*$H273))^($J$17-$J$18)</f>
        <v>3.1824525079547853E+18</v>
      </c>
      <c r="K273" s="147">
        <f t="shared" si="85"/>
        <v>1</v>
      </c>
      <c r="L273" s="147">
        <f>INDEX(Photobiology!$21:$421,1+$H273-380,10)</f>
        <v>0.24488960000000001</v>
      </c>
      <c r="M273" s="147">
        <f t="shared" si="86"/>
        <v>2.1603175177276101E-3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6875107902270889</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2.1603175177276101E-3</v>
      </c>
      <c r="Z273" s="147">
        <f t="shared" ca="1" si="88"/>
        <v>0</v>
      </c>
      <c r="AA273" s="147">
        <f t="shared" ca="1" si="75"/>
        <v>1.0501368263199445E-4</v>
      </c>
      <c r="AB273" s="147">
        <f t="shared" ca="1" si="76"/>
        <v>7.3534831954178348E-4</v>
      </c>
      <c r="AC273" s="147">
        <f t="shared" ca="1" si="77"/>
        <v>6.1396223853818677E-6</v>
      </c>
      <c r="AD273" s="147">
        <f t="shared" ca="1" si="78"/>
        <v>7.6886780614684508E-7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1.155151170570736E-3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3676213739849745</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1.155151170570736E-3</v>
      </c>
      <c r="AZ273" s="147">
        <f t="shared" ca="1" si="93"/>
        <v>0</v>
      </c>
      <c r="BA273" s="147">
        <f t="shared" ca="1" si="80"/>
        <v>5.6152244946794653E-5</v>
      </c>
      <c r="BB273" s="147">
        <f t="shared" ca="1" si="81"/>
        <v>3.9320075179940226E-4</v>
      </c>
      <c r="BC273" s="147">
        <f t="shared" ca="1" si="82"/>
        <v>3.2829396267620318E-6</v>
      </c>
      <c r="BD273" s="147">
        <f t="shared" ca="1" si="83"/>
        <v>4.1112407736197779E-7</v>
      </c>
    </row>
    <row r="274" spans="8:56" s="147" customFormat="1" ht="0.25" customHeight="1" x14ac:dyDescent="0.2">
      <c r="H274" s="147">
        <f t="shared" si="84"/>
        <v>633</v>
      </c>
      <c r="I274" s="147">
        <f>IF($H274&gt;$H273,INDEX(Spectra!274:274,1,MATCH($I$20,Spectra!$20:$20,0)),I273)</f>
        <v>2.17003220259822E-3</v>
      </c>
      <c r="J274" s="147">
        <f>((Physics!$C$9*Physics!$C$10)/(Physics!$C$11*Physics!$C$12*$H274))^($J$17-$J$18)</f>
        <v>3.187488034074967E+18</v>
      </c>
      <c r="K274" s="147">
        <f t="shared" si="85"/>
        <v>1</v>
      </c>
      <c r="L274" s="147">
        <f>INDEX(Photobiology!$21:$421,1+$H274-380,10)</f>
        <v>0.2353344</v>
      </c>
      <c r="M274" s="147">
        <f t="shared" si="86"/>
        <v>2.17003220259822E-3</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6916951679339171</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2.17003220259822E-3</v>
      </c>
      <c r="Z274" s="147">
        <f t="shared" ca="1" si="88"/>
        <v>0</v>
      </c>
      <c r="AA274" s="147">
        <f t="shared" ca="1" si="75"/>
        <v>9.8647710901132753E-5</v>
      </c>
      <c r="AB274" s="147">
        <f t="shared" ca="1" si="76"/>
        <v>7.0875204765840196E-4</v>
      </c>
      <c r="AC274" s="147">
        <f t="shared" ca="1" si="77"/>
        <v>5.6919944674151311E-6</v>
      </c>
      <c r="AD274" s="147">
        <f t="shared" ca="1" si="78"/>
        <v>7.12397701758767E-7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1.1557206357798618E-3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3683845697281822.5</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1.1557206357798618E-3</v>
      </c>
      <c r="AZ274" s="147">
        <f t="shared" ca="1" si="93"/>
        <v>0</v>
      </c>
      <c r="BA274" s="147">
        <f t="shared" ca="1" si="80"/>
        <v>5.2538019953980319E-5</v>
      </c>
      <c r="BB274" s="147">
        <f t="shared" ca="1" si="81"/>
        <v>3.7746876113142487E-4</v>
      </c>
      <c r="BC274" s="147">
        <f t="shared" ca="1" si="82"/>
        <v>3.0314552276505772E-6</v>
      </c>
      <c r="BD274" s="147">
        <f t="shared" ca="1" si="83"/>
        <v>3.7941037179953505E-7</v>
      </c>
    </row>
    <row r="275" spans="8:56" s="147" customFormat="1" ht="0.25" customHeight="1" x14ac:dyDescent="0.2">
      <c r="H275" s="147">
        <f t="shared" si="84"/>
        <v>634</v>
      </c>
      <c r="I275" s="147">
        <f>IF($H275&gt;$H274,INDEX(Spectra!275:275,1,MATCH($I$20,Spectra!$20:$20,0)),I274)</f>
        <v>2.1790968673079101E-3</v>
      </c>
      <c r="J275" s="147">
        <f>((Physics!$C$9*Physics!$C$10)/(Physics!$C$11*Physics!$C$12*$H275))^($J$17-$J$18)</f>
        <v>3.1925235601951483E+18</v>
      </c>
      <c r="K275" s="147">
        <f t="shared" si="85"/>
        <v>1</v>
      </c>
      <c r="L275" s="147">
        <f>INDEX(Photobiology!$21:$421,1+$H275-380,10)</f>
        <v>0.2260528</v>
      </c>
      <c r="M275" s="147">
        <f t="shared" si="86"/>
        <v>2.1790968673079101E-3</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6956818088827944</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2.1790968673079101E-3</v>
      </c>
      <c r="Z275" s="147">
        <f t="shared" ca="1" si="88"/>
        <v>0</v>
      </c>
      <c r="AA275" s="147">
        <f t="shared" ca="1" si="75"/>
        <v>9.2599631827815977E-5</v>
      </c>
      <c r="AB275" s="147">
        <f t="shared" ca="1" si="76"/>
        <v>6.8259991458733554E-4</v>
      </c>
      <c r="AC275" s="147">
        <f t="shared" ca="1" si="77"/>
        <v>5.2755935157524501E-6</v>
      </c>
      <c r="AD275" s="147">
        <f t="shared" ca="1" si="78"/>
        <v>6.6010509762611606E-7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1.1562887154288679E-3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3691478966394444</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1.1562887154288679E-3</v>
      </c>
      <c r="AZ275" s="147">
        <f t="shared" ca="1" si="93"/>
        <v>0</v>
      </c>
      <c r="BA275" s="147">
        <f t="shared" ca="1" si="80"/>
        <v>4.9135910817792027E-5</v>
      </c>
      <c r="BB275" s="147">
        <f t="shared" ca="1" si="81"/>
        <v>3.6220628381937746E-4</v>
      </c>
      <c r="BC275" s="147">
        <f t="shared" ca="1" si="82"/>
        <v>2.7993749800532891E-6</v>
      </c>
      <c r="BD275" s="147">
        <f t="shared" ca="1" si="83"/>
        <v>3.5026991541000527E-7</v>
      </c>
    </row>
    <row r="276" spans="8:56" s="147" customFormat="1" ht="0.25" customHeight="1" x14ac:dyDescent="0.2">
      <c r="H276" s="147">
        <f t="shared" si="84"/>
        <v>635</v>
      </c>
      <c r="I276" s="147">
        <f>IF($H276&gt;$H275,INDEX(Spectra!276:276,1,MATCH($I$20,Spectra!$20:$20,0)),I275)</f>
        <v>2.19215848817828E-3</v>
      </c>
      <c r="J276" s="147">
        <f>((Physics!$C$9*Physics!$C$10)/(Physics!$C$11*Physics!$C$12*$H276))^($J$17-$J$18)</f>
        <v>3.1975590863153306E+18</v>
      </c>
      <c r="K276" s="147">
        <f t="shared" si="85"/>
        <v>1</v>
      </c>
      <c r="L276" s="147">
        <f>INDEX(Photobiology!$21:$421,1+$H276-380,10)</f>
        <v>0.217</v>
      </c>
      <c r="M276" s="147">
        <f t="shared" si="86"/>
        <v>2.19215848817828E-3</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7009556292517737</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2.19215848817828E-3</v>
      </c>
      <c r="Z276" s="147">
        <f t="shared" ca="1" si="88"/>
        <v>0</v>
      </c>
      <c r="AA276" s="147">
        <f t="shared" ca="1" si="75"/>
        <v>8.704995591801304E-5</v>
      </c>
      <c r="AB276" s="147">
        <f t="shared" ca="1" si="76"/>
        <v>6.5834026853574842E-4</v>
      </c>
      <c r="AC276" s="147">
        <f t="shared" ca="1" si="77"/>
        <v>4.8994742210784554E-6</v>
      </c>
      <c r="AD276" s="147">
        <f t="shared" ca="1" si="78"/>
        <v>6.1336813715077087E-7</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1.1568581806379937E-3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3699122387077238.5</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1.1568581806379937E-3</v>
      </c>
      <c r="AZ276" s="147">
        <f t="shared" ca="1" si="93"/>
        <v>0</v>
      </c>
      <c r="BA276" s="147">
        <f t="shared" ca="1" si="80"/>
        <v>4.5938491295680536E-5</v>
      </c>
      <c r="BB276" s="147">
        <f t="shared" ca="1" si="81"/>
        <v>3.4742302137647977E-4</v>
      </c>
      <c r="BC276" s="147">
        <f t="shared" ca="1" si="82"/>
        <v>2.5855780337259158E-6</v>
      </c>
      <c r="BD276" s="147">
        <f t="shared" ca="1" si="83"/>
        <v>3.2369007580069126E-7</v>
      </c>
    </row>
    <row r="277" spans="8:56" s="147" customFormat="1" ht="0.25" customHeight="1" x14ac:dyDescent="0.2">
      <c r="H277" s="147">
        <f t="shared" si="84"/>
        <v>636</v>
      </c>
      <c r="I277" s="147">
        <f>IF($H277&gt;$H276,INDEX(Spectra!277:277,1,MATCH($I$20,Spectra!$20:$20,0)),I276)</f>
        <v>2.2068752117528801E-3</v>
      </c>
      <c r="J277" s="147">
        <f>((Physics!$C$9*Physics!$C$10)/(Physics!$C$11*Physics!$C$12*$H277))^($J$17-$J$18)</f>
        <v>3.2025946124355118E+18</v>
      </c>
      <c r="K277" s="147">
        <f t="shared" si="85"/>
        <v>1</v>
      </c>
      <c r="L277" s="147">
        <f>INDEX(Photobiology!$21:$421,1+$H277-380,10)</f>
        <v>0.2081616</v>
      </c>
      <c r="M277" s="147">
        <f t="shared" si="86"/>
        <v>2.2068752117528801E-3</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7067726663477253</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2.2068752117528801E-3</v>
      </c>
      <c r="Z277" s="147">
        <f t="shared" ca="1" si="88"/>
        <v>0</v>
      </c>
      <c r="AA277" s="147">
        <f t="shared" ref="AA277:AA340" ca="1" si="95">$Y277*O277</f>
        <v>8.1864477355015434E-5</v>
      </c>
      <c r="AB277" s="147">
        <f t="shared" ref="AB277:AB340" ca="1" si="96">$Y277*P277</f>
        <v>6.3517620282107861E-4</v>
      </c>
      <c r="AC277" s="147">
        <f t="shared" ref="AC277:AC340" ca="1" si="97">$Y277*Q277</f>
        <v>4.5505766866344391E-6</v>
      </c>
      <c r="AD277" s="147">
        <f t="shared" ref="AD277:AD340" ca="1" si="98">$Y277*R277</f>
        <v>5.7057434474743658E-7</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1.1574276458471194E-3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3706771542873902.5</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1.1574276458471194E-3</v>
      </c>
      <c r="AZ277" s="147">
        <f t="shared" ca="1" si="93"/>
        <v>0</v>
      </c>
      <c r="BA277" s="147">
        <f t="shared" ref="BA277:BA340" ca="1" si="100">$AY277*AO277</f>
        <v>4.2935010008228067E-5</v>
      </c>
      <c r="BB277" s="147">
        <f t="shared" ref="BB277:BB340" ca="1" si="101">$AY277*AP277</f>
        <v>3.3312735274478034E-4</v>
      </c>
      <c r="BC277" s="147">
        <f t="shared" ref="BC277:BC340" ca="1" si="102">$AY277*AQ277</f>
        <v>2.3866158057367605E-6</v>
      </c>
      <c r="BD277" s="147">
        <f t="shared" ref="BD277:BD340" ca="1" si="103">$AY277*AR277</f>
        <v>2.9924597326789761E-7</v>
      </c>
    </row>
    <row r="278" spans="8:56" s="147" customFormat="1" ht="0.25" customHeight="1" x14ac:dyDescent="0.2">
      <c r="H278" s="147">
        <f t="shared" ref="H278:H341" si="104">MIN(780,H277+$J$14)</f>
        <v>637</v>
      </c>
      <c r="I278" s="147">
        <f>IF($H278&gt;$H277,INDEX(Spectra!278:278,1,MATCH($I$20,Spectra!$20:$20,0)),I277)</f>
        <v>2.21807581599817E-3</v>
      </c>
      <c r="J278" s="147">
        <f>((Physics!$C$9*Physics!$C$10)/(Physics!$C$11*Physics!$C$12*$H278))^($J$17-$J$18)</f>
        <v>3.2076301385556936E+18</v>
      </c>
      <c r="K278" s="147">
        <f t="shared" ref="K278:K341" si="105">(H278&lt;&gt;H277)*1</f>
        <v>1</v>
      </c>
      <c r="L278" s="147">
        <f>INDEX(Photobiology!$21:$421,1+$H278-380,10)</f>
        <v>0.1995488</v>
      </c>
      <c r="M278" s="147">
        <f t="shared" ref="M278:M341" si="106">$I278*$J$15*IF($J$18,1,$J278)</f>
        <v>2.21807581599817E-3</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7114766836997243</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2.21807581599817E-3</v>
      </c>
      <c r="Z278" s="147">
        <f t="shared" ref="Z278:Z341" ca="1" si="108">$Y278*N278</f>
        <v>0</v>
      </c>
      <c r="AA278" s="147">
        <f t="shared" ca="1" si="95"/>
        <v>7.6822390464351814E-5</v>
      </c>
      <c r="AB278" s="147">
        <f t="shared" ca="1" si="96"/>
        <v>6.1166102317128737E-4</v>
      </c>
      <c r="AC278" s="147">
        <f t="shared" ca="1" si="97"/>
        <v>4.2209982778445176E-6</v>
      </c>
      <c r="AD278" s="147">
        <f t="shared" ca="1" si="98"/>
        <v>5.2964323372312304E-7</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1.1579957254961256E-3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3714421989420038.5</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1.1579957254961256E-3</v>
      </c>
      <c r="AZ278" s="147">
        <f t="shared" ref="AZ278:AZ341" ca="1" si="113">$AY278*AN278</f>
        <v>0</v>
      </c>
      <c r="BA278" s="147">
        <f t="shared" ca="1" si="100"/>
        <v>4.0106834553840658E-5</v>
      </c>
      <c r="BB278" s="147">
        <f t="shared" ca="1" si="101"/>
        <v>3.193312172542626E-4</v>
      </c>
      <c r="BC278" s="147">
        <f t="shared" ca="1" si="102"/>
        <v>2.2036658656191272E-6</v>
      </c>
      <c r="BD278" s="147">
        <f t="shared" ca="1" si="103"/>
        <v>2.7651200931259239E-7</v>
      </c>
    </row>
    <row r="279" spans="8:56" s="147" customFormat="1" ht="0.25" customHeight="1" x14ac:dyDescent="0.2">
      <c r="H279" s="147">
        <f t="shared" si="104"/>
        <v>638</v>
      </c>
      <c r="I279" s="147">
        <f>IF($H279&gt;$H278,INDEX(Spectra!279:279,1,MATCH($I$20,Spectra!$20:$20,0)),I278)</f>
        <v>2.22729519441055E-3</v>
      </c>
      <c r="J279" s="147">
        <f>((Physics!$C$9*Physics!$C$10)/(Physics!$C$11*Physics!$C$12*$H279))^($J$17-$J$18)</f>
        <v>3.2126656646758748E+18</v>
      </c>
      <c r="K279" s="147">
        <f t="shared" si="105"/>
        <v>1</v>
      </c>
      <c r="L279" s="147">
        <f>INDEX(Photobiology!$21:$421,1+$H279-380,10)</f>
        <v>0.1911552</v>
      </c>
      <c r="M279" s="147">
        <f t="shared" si="106"/>
        <v>2.22729519441055E-3</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7155554796180351</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2.22729519441055E-3</v>
      </c>
      <c r="Z279" s="147">
        <f t="shared" ca="1" si="108"/>
        <v>0</v>
      </c>
      <c r="AA279" s="147">
        <f t="shared" ca="1" si="95"/>
        <v>7.1969475969390896E-5</v>
      </c>
      <c r="AB279" s="147">
        <f t="shared" ca="1" si="96"/>
        <v>5.8835784396510209E-4</v>
      </c>
      <c r="AC279" s="147">
        <f t="shared" ca="1" si="97"/>
        <v>3.9133576565793369E-6</v>
      </c>
      <c r="AD279" s="147">
        <f t="shared" ca="1" si="98"/>
        <v>4.9113640872908158E-7</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1.1585651907052511E-3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3722082608467417.5</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1.1585651907052511E-3</v>
      </c>
      <c r="AZ279" s="147">
        <f t="shared" ca="1" si="113"/>
        <v>0</v>
      </c>
      <c r="BA279" s="147">
        <f t="shared" ca="1" si="100"/>
        <v>3.7436137724663426E-5</v>
      </c>
      <c r="BB279" s="147">
        <f t="shared" ca="1" si="101"/>
        <v>3.0604426364631772E-4</v>
      </c>
      <c r="BC279" s="147">
        <f t="shared" ca="1" si="102"/>
        <v>2.0355990400691263E-6</v>
      </c>
      <c r="BD279" s="147">
        <f t="shared" ca="1" si="103"/>
        <v>2.5547289307203354E-7</v>
      </c>
    </row>
    <row r="280" spans="8:56" s="147" customFormat="1" ht="0.25" customHeight="1" x14ac:dyDescent="0.2">
      <c r="H280" s="147">
        <f t="shared" si="104"/>
        <v>639</v>
      </c>
      <c r="I280" s="147">
        <f>IF($H280&gt;$H279,INDEX(Spectra!280:280,1,MATCH($I$20,Spectra!$20:$20,0)),I279)</f>
        <v>2.2395966033461499E-3</v>
      </c>
      <c r="J280" s="147">
        <f>((Physics!$C$9*Physics!$C$10)/(Physics!$C$11*Physics!$C$12*$H280))^($J$17-$J$18)</f>
        <v>3.2177011907960566E+18</v>
      </c>
      <c r="K280" s="147">
        <f t="shared" si="105"/>
        <v>1</v>
      </c>
      <c r="L280" s="147">
        <f>INDEX(Photobiology!$21:$421,1+$H280-380,10)</f>
        <v>0.18297440000000001</v>
      </c>
      <c r="M280" s="147">
        <f t="shared" si="106"/>
        <v>2.2395966033461499E-3</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7206352657489710</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2.2395966033461499E-3</v>
      </c>
      <c r="Z280" s="147">
        <f t="shared" ca="1" si="108"/>
        <v>0</v>
      </c>
      <c r="AA280" s="147">
        <f t="shared" ca="1" si="95"/>
        <v>6.7445675669429642E-5</v>
      </c>
      <c r="AB280" s="147">
        <f t="shared" ca="1" si="96"/>
        <v>5.6663809701600597E-4</v>
      </c>
      <c r="AC280" s="147">
        <f t="shared" ca="1" si="97"/>
        <v>3.6303860940241093E-6</v>
      </c>
      <c r="AD280" s="147">
        <f t="shared" ca="1" si="98"/>
        <v>4.5620358850500741E-7</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1.1591332703542576E-3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3729744504310222</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1.1591332703542576E-3</v>
      </c>
      <c r="AZ280" s="147">
        <f t="shared" ca="1" si="113"/>
        <v>0</v>
      </c>
      <c r="BA280" s="147">
        <f t="shared" ca="1" si="100"/>
        <v>3.4907414350045502E-5</v>
      </c>
      <c r="BB280" s="147">
        <f t="shared" ca="1" si="101"/>
        <v>2.932711495990603E-4</v>
      </c>
      <c r="BC280" s="147">
        <f t="shared" ca="1" si="102"/>
        <v>1.8789550312442514E-6</v>
      </c>
      <c r="BD280" s="147">
        <f t="shared" ca="1" si="103"/>
        <v>2.3611428803789192E-7</v>
      </c>
    </row>
    <row r="281" spans="8:56" s="147" customFormat="1" ht="0.25" customHeight="1" x14ac:dyDescent="0.2">
      <c r="H281" s="147">
        <f t="shared" si="104"/>
        <v>640</v>
      </c>
      <c r="I281" s="147">
        <f>IF($H281&gt;$H280,INDEX(Spectra!281:281,1,MATCH($I$20,Spectra!$20:$20,0)),I280)</f>
        <v>2.2541430305429802E-3</v>
      </c>
      <c r="J281" s="147">
        <f>((Physics!$C$9*Physics!$C$10)/(Physics!$C$11*Physics!$C$12*$H281))^($J$17-$J$18)</f>
        <v>3.2227367169162388E+18</v>
      </c>
      <c r="K281" s="147">
        <f t="shared" si="105"/>
        <v>1</v>
      </c>
      <c r="L281" s="147">
        <f>INDEX(Photobiology!$21:$421,1+$H281-380,10)</f>
        <v>0.17499999999999999</v>
      </c>
      <c r="M281" s="147">
        <f t="shared" si="106"/>
        <v>2.2541430305429802E-3</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7264509509711705</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2.2541430305429802E-3</v>
      </c>
      <c r="Z281" s="147">
        <f t="shared" ca="1" si="108"/>
        <v>0</v>
      </c>
      <c r="AA281" s="147">
        <f t="shared" ca="1" si="95"/>
        <v>6.3186784946362494E-5</v>
      </c>
      <c r="AB281" s="147">
        <f t="shared" ca="1" si="96"/>
        <v>5.4621492258905284E-4</v>
      </c>
      <c r="AC281" s="147">
        <f t="shared" ca="1" si="97"/>
        <v>3.3744521167228414E-6</v>
      </c>
      <c r="AD281" s="147">
        <f t="shared" ca="1" si="98"/>
        <v>4.245475525154954E-7</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1.1597027355633833E-3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3737416586608319</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1.1597027355633833E-3</v>
      </c>
      <c r="AZ281" s="147">
        <f t="shared" ca="1" si="113"/>
        <v>0</v>
      </c>
      <c r="BA281" s="147">
        <f t="shared" ca="1" si="100"/>
        <v>3.2508091261671425E-5</v>
      </c>
      <c r="BB281" s="147">
        <f t="shared" ca="1" si="101"/>
        <v>2.8101452807077678E-4</v>
      </c>
      <c r="BC281" s="147">
        <f t="shared" ca="1" si="102"/>
        <v>1.7360749951383849E-6</v>
      </c>
      <c r="BD281" s="147">
        <f t="shared" ca="1" si="103"/>
        <v>2.1841957291874316E-7</v>
      </c>
    </row>
    <row r="282" spans="8:56" s="147" customFormat="1" ht="0.25" customHeight="1" x14ac:dyDescent="0.2">
      <c r="H282" s="147">
        <f t="shared" si="104"/>
        <v>641</v>
      </c>
      <c r="I282" s="147">
        <f>IF($H282&gt;$H281,INDEX(Spectra!282:282,1,MATCH($I$20,Spectra!$20:$20,0)),I281)</f>
        <v>2.2656497230489699E-3</v>
      </c>
      <c r="J282" s="147">
        <f>((Physics!$C$9*Physics!$C$10)/(Physics!$C$11*Physics!$C$12*$H282))^($J$17-$J$18)</f>
        <v>3.2277722430364201E+18</v>
      </c>
      <c r="K282" s="147">
        <f t="shared" si="105"/>
        <v>1</v>
      </c>
      <c r="L282" s="147">
        <f>INDEX(Photobiology!$21:$421,1+$H282-380,10)</f>
        <v>0.1672235</v>
      </c>
      <c r="M282" s="147">
        <f t="shared" si="106"/>
        <v>2.2656497230489699E-3</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7313001288500617</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2.2656497230489699E-3</v>
      </c>
      <c r="Z282" s="147">
        <f t="shared" ca="1" si="108"/>
        <v>0</v>
      </c>
      <c r="AA282" s="147">
        <f t="shared" ca="1" si="95"/>
        <v>5.9034675443653182E-5</v>
      </c>
      <c r="AB282" s="147">
        <f t="shared" ca="1" si="96"/>
        <v>5.2576894038046699E-4</v>
      </c>
      <c r="AC282" s="147">
        <f t="shared" ca="1" si="97"/>
        <v>3.1311279172536761E-6</v>
      </c>
      <c r="AD282" s="147">
        <f t="shared" ca="1" si="98"/>
        <v>3.9465805655734615E-7</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1.1546149588044789E-3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3726834115423737</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1.1546149588044789E-3</v>
      </c>
      <c r="AZ282" s="147">
        <f t="shared" ca="1" si="113"/>
        <v>0</v>
      </c>
      <c r="BA282" s="147">
        <f t="shared" ca="1" si="100"/>
        <v>3.0085109212593024E-5</v>
      </c>
      <c r="BB282" s="147">
        <f t="shared" ca="1" si="101"/>
        <v>2.679411019551262E-4</v>
      </c>
      <c r="BC282" s="147">
        <f t="shared" ca="1" si="102"/>
        <v>1.5956778730677899E-6</v>
      </c>
      <c r="BD282" s="147">
        <f t="shared" ca="1" si="103"/>
        <v>2.0112468890406979E-7</v>
      </c>
    </row>
    <row r="283" spans="8:56" s="147" customFormat="1" ht="0.25" customHeight="1" x14ac:dyDescent="0.2">
      <c r="H283" s="147">
        <f t="shared" si="104"/>
        <v>642</v>
      </c>
      <c r="I283" s="147">
        <f>IF($H283&gt;$H282,INDEX(Spectra!283:283,1,MATCH($I$20,Spectra!$20:$20,0)),I282)</f>
        <v>2.27447396934298E-3</v>
      </c>
      <c r="J283" s="147">
        <f>((Physics!$C$9*Physics!$C$10)/(Physics!$C$11*Physics!$C$12*$H283))^($J$17-$J$18)</f>
        <v>3.2328077691566019E+18</v>
      </c>
      <c r="K283" s="147">
        <f t="shared" si="105"/>
        <v>1</v>
      </c>
      <c r="L283" s="147">
        <f>INDEX(Photobiology!$21:$421,1+$H283-380,10)</f>
        <v>0.15964639999999999</v>
      </c>
      <c r="M283" s="147">
        <f t="shared" si="106"/>
        <v>2.27447396934298E-3</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7352937118836440</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2.27447396934298E-3</v>
      </c>
      <c r="Z283" s="147">
        <f t="shared" ca="1" si="108"/>
        <v>0</v>
      </c>
      <c r="AA283" s="147">
        <f t="shared" ca="1" si="95"/>
        <v>5.5044771979466392E-5</v>
      </c>
      <c r="AB283" s="147">
        <f t="shared" ca="1" si="96"/>
        <v>5.052925880812977E-4</v>
      </c>
      <c r="AC283" s="147">
        <f t="shared" ca="1" si="97"/>
        <v>2.9022287848816424E-6</v>
      </c>
      <c r="AD283" s="147">
        <f t="shared" ca="1" si="98"/>
        <v>3.6623579854360661E-7</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1.1495257964854553E-3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3716195925724110.5</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1.1495257964854553E-3</v>
      </c>
      <c r="AZ283" s="147">
        <f t="shared" ca="1" si="113"/>
        <v>0</v>
      </c>
      <c r="BA283" s="147">
        <f t="shared" ca="1" si="100"/>
        <v>2.7819788753324152E-5</v>
      </c>
      <c r="BB283" s="147">
        <f t="shared" ca="1" si="101"/>
        <v>2.5537635189561576E-4</v>
      </c>
      <c r="BC283" s="147">
        <f t="shared" ca="1" si="102"/>
        <v>1.4667949163154409E-6</v>
      </c>
      <c r="BD283" s="147">
        <f t="shared" ca="1" si="103"/>
        <v>1.85096643750088E-7</v>
      </c>
    </row>
    <row r="284" spans="8:56" s="147" customFormat="1" ht="0.25" customHeight="1" x14ac:dyDescent="0.2">
      <c r="H284" s="147">
        <f t="shared" si="104"/>
        <v>643</v>
      </c>
      <c r="I284" s="147">
        <f>IF($H284&gt;$H283,INDEX(Spectra!284:284,1,MATCH($I$20,Spectra!$20:$20,0)),I283)</f>
        <v>2.28491213555707E-3</v>
      </c>
      <c r="J284" s="147">
        <f>((Physics!$C$9*Physics!$C$10)/(Physics!$C$11*Physics!$C$12*$H284))^($J$17-$J$18)</f>
        <v>3.2378432952767836E+18</v>
      </c>
      <c r="K284" s="147">
        <f t="shared" si="105"/>
        <v>1</v>
      </c>
      <c r="L284" s="147">
        <f>INDEX(Photobiology!$21:$421,1+$H284-380,10)</f>
        <v>0.15227760000000001</v>
      </c>
      <c r="M284" s="147">
        <f t="shared" si="106"/>
        <v>2.28491213555707E-3</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7398187438410016</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2.28491213555707E-3</v>
      </c>
      <c r="Z284" s="147">
        <f t="shared" ca="1" si="108"/>
        <v>0</v>
      </c>
      <c r="AA284" s="147">
        <f t="shared" ca="1" si="95"/>
        <v>5.1355685158780703E-5</v>
      </c>
      <c r="AB284" s="147">
        <f t="shared" ca="1" si="96"/>
        <v>4.8558038740004628E-4</v>
      </c>
      <c r="AC284" s="147">
        <f t="shared" ca="1" si="97"/>
        <v>2.6916264956862283E-6</v>
      </c>
      <c r="AD284" s="147">
        <f t="shared" ca="1" si="98"/>
        <v>3.400429089257387E-7</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1.1444380197265511E-3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3705510969031453</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1.1444380197265511E-3</v>
      </c>
      <c r="AZ284" s="147">
        <f t="shared" ca="1" si="113"/>
        <v>0</v>
      </c>
      <c r="BA284" s="147">
        <f t="shared" ca="1" si="100"/>
        <v>2.5722388931373963E-5</v>
      </c>
      <c r="BB284" s="147">
        <f t="shared" ca="1" si="101"/>
        <v>2.4321139020020774E-4</v>
      </c>
      <c r="BC284" s="147">
        <f t="shared" ca="1" si="102"/>
        <v>1.3481479872378773E-6</v>
      </c>
      <c r="BD284" s="147">
        <f t="shared" ca="1" si="103"/>
        <v>1.7031641053372505E-7</v>
      </c>
    </row>
    <row r="285" spans="8:56" s="147" customFormat="1" ht="0.25" customHeight="1" x14ac:dyDescent="0.2">
      <c r="H285" s="147">
        <f t="shared" si="104"/>
        <v>644</v>
      </c>
      <c r="I285" s="147">
        <f>IF($H285&gt;$H284,INDEX(Spectra!285:285,1,MATCH($I$20,Spectra!$20:$20,0)),I284)</f>
        <v>2.29719796181758E-3</v>
      </c>
      <c r="J285" s="147">
        <f>((Physics!$C$9*Physics!$C$10)/(Physics!$C$11*Physics!$C$12*$H285))^($J$17-$J$18)</f>
        <v>3.2428788213969644E+18</v>
      </c>
      <c r="K285" s="147">
        <f t="shared" si="105"/>
        <v>1</v>
      </c>
      <c r="L285" s="147">
        <f>INDEX(Photobiology!$21:$421,1+$H285-380,10)</f>
        <v>0.1451259</v>
      </c>
      <c r="M285" s="147">
        <f t="shared" si="106"/>
        <v>2.29719796181758E-3</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7449534618934502</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2.29719796181758E-3</v>
      </c>
      <c r="Z285" s="147">
        <f t="shared" ca="1" si="108"/>
        <v>0</v>
      </c>
      <c r="AA285" s="147">
        <f t="shared" ca="1" si="95"/>
        <v>4.7981573828483794E-5</v>
      </c>
      <c r="AB285" s="147">
        <f t="shared" ca="1" si="96"/>
        <v>4.6646901812667774E-4</v>
      </c>
      <c r="AC285" s="147">
        <f t="shared" ca="1" si="97"/>
        <v>2.4993513824575272E-6</v>
      </c>
      <c r="AD285" s="147">
        <f t="shared" ca="1" si="98"/>
        <v>3.1608065635832808E-7</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1.1393488574075272E-3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3694770279869700</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1.1393488574075272E-3</v>
      </c>
      <c r="AZ285" s="147">
        <f t="shared" ca="1" si="113"/>
        <v>0</v>
      </c>
      <c r="BA285" s="147">
        <f t="shared" ca="1" si="100"/>
        <v>2.3797579584671021E-5</v>
      </c>
      <c r="BB285" s="147">
        <f t="shared" ca="1" si="101"/>
        <v>2.3135617898517247E-4</v>
      </c>
      <c r="BC285" s="147">
        <f t="shared" ca="1" si="102"/>
        <v>1.2396115568593896E-6</v>
      </c>
      <c r="BD285" s="147">
        <f t="shared" ca="1" si="103"/>
        <v>1.5676756668613129E-7</v>
      </c>
    </row>
    <row r="286" spans="8:56" s="147" customFormat="1" ht="0.25" customHeight="1" x14ac:dyDescent="0.2">
      <c r="H286" s="147">
        <f t="shared" si="104"/>
        <v>645</v>
      </c>
      <c r="I286" s="147">
        <f>IF($H286&gt;$H285,INDEX(Spectra!286:286,1,MATCH($I$20,Spectra!$20:$20,0)),I285)</f>
        <v>2.3084252792201698E-3</v>
      </c>
      <c r="J286" s="147">
        <f>((Physics!$C$9*Physics!$C$10)/(Physics!$C$11*Physics!$C$12*$H286))^($J$17-$J$18)</f>
        <v>3.2479143475171466E+18</v>
      </c>
      <c r="K286" s="147">
        <f t="shared" si="105"/>
        <v>1</v>
      </c>
      <c r="L286" s="147">
        <f>INDEX(Photobiology!$21:$421,1+$H286-380,10)</f>
        <v>0.13819999999999999</v>
      </c>
      <c r="M286" s="147">
        <f t="shared" si="106"/>
        <v>2.3084252792201698E-3</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7497567584550465</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2.3084252792201698E-3</v>
      </c>
      <c r="Z286" s="147">
        <f t="shared" ca="1" si="108"/>
        <v>0</v>
      </c>
      <c r="AA286" s="147">
        <f t="shared" ca="1" si="95"/>
        <v>4.486793878209075E-5</v>
      </c>
      <c r="AB286" s="147">
        <f t="shared" ca="1" si="96"/>
        <v>4.4721122934332351E-4</v>
      </c>
      <c r="AC286" s="147">
        <f t="shared" ca="1" si="97"/>
        <v>2.3199674056162707E-6</v>
      </c>
      <c r="AD286" s="147">
        <f t="shared" ca="1" si="98"/>
        <v>2.9394794978005872E-7</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1.1342610806486231E-3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3683982837668966.5</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1.1342610806486231E-3</v>
      </c>
      <c r="AZ286" s="147">
        <f t="shared" ca="1" si="113"/>
        <v>0</v>
      </c>
      <c r="BA286" s="147">
        <f t="shared" ca="1" si="100"/>
        <v>2.2046178920135027E-5</v>
      </c>
      <c r="BB286" s="147">
        <f t="shared" ca="1" si="101"/>
        <v>2.1974039915405777E-4</v>
      </c>
      <c r="BC286" s="147">
        <f t="shared" ca="1" si="102"/>
        <v>1.1399323860518662E-6</v>
      </c>
      <c r="BD286" s="147">
        <f t="shared" ca="1" si="103"/>
        <v>1.4443340322655372E-7</v>
      </c>
    </row>
    <row r="287" spans="8:56" s="147" customFormat="1" ht="0.25" customHeight="1" x14ac:dyDescent="0.2">
      <c r="H287" s="147">
        <f t="shared" si="104"/>
        <v>646</v>
      </c>
      <c r="I287" s="147">
        <f>IF($H287&gt;$H286,INDEX(Spectra!287:287,1,MATCH($I$20,Spectra!$20:$20,0)),I286)</f>
        <v>2.3181633381034101E-3</v>
      </c>
      <c r="J287" s="147">
        <f>((Physics!$C$9*Physics!$C$10)/(Physics!$C$11*Physics!$C$12*$H287))^($J$17-$J$18)</f>
        <v>3.2529498736373284E+18</v>
      </c>
      <c r="K287" s="147">
        <f t="shared" si="105"/>
        <v>1</v>
      </c>
      <c r="L287" s="147">
        <f>INDEX(Photobiology!$21:$421,1+$H287-380,10)</f>
        <v>0.13150029999999999</v>
      </c>
      <c r="M287" s="147">
        <f t="shared" si="106"/>
        <v>2.3181633381034101E-3</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7540869137754175</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2.3181633381034101E-3</v>
      </c>
      <c r="Z287" s="147">
        <f t="shared" ca="1" si="108"/>
        <v>0</v>
      </c>
      <c r="AA287" s="147">
        <f t="shared" ca="1" si="95"/>
        <v>4.2005119686433794E-5</v>
      </c>
      <c r="AB287" s="147">
        <f t="shared" ca="1" si="96"/>
        <v>4.2768954506338861E-4</v>
      </c>
      <c r="AC287" s="147">
        <f t="shared" ca="1" si="97"/>
        <v>2.1512555777599645E-6</v>
      </c>
      <c r="AD287" s="147">
        <f t="shared" ca="1" si="98"/>
        <v>2.7329059409234911E-7</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1.129173303889719E-3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3673144156202706</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1.129173303889719E-3</v>
      </c>
      <c r="AZ287" s="147">
        <f t="shared" ca="1" si="113"/>
        <v>0</v>
      </c>
      <c r="BA287" s="147">
        <f t="shared" ca="1" si="100"/>
        <v>2.0460620266481708E-5</v>
      </c>
      <c r="BB287" s="147">
        <f t="shared" ca="1" si="101"/>
        <v>2.083268287011337E-4</v>
      </c>
      <c r="BC287" s="147">
        <f t="shared" ca="1" si="102"/>
        <v>1.0478728260096592E-6</v>
      </c>
      <c r="BD287" s="147">
        <f t="shared" ca="1" si="103"/>
        <v>1.3311936996886286E-7</v>
      </c>
    </row>
    <row r="288" spans="8:56" s="147" customFormat="1" ht="0.25" customHeight="1" x14ac:dyDescent="0.2">
      <c r="H288" s="147">
        <f t="shared" si="104"/>
        <v>647</v>
      </c>
      <c r="I288" s="147">
        <f>IF($H288&gt;$H287,INDEX(Spectra!288:288,1,MATCH($I$20,Spectra!$20:$20,0)),I287)</f>
        <v>2.3294574383992401E-3</v>
      </c>
      <c r="J288" s="147">
        <f>((Physics!$C$9*Physics!$C$10)/(Physics!$C$11*Physics!$C$12*$H288))^($J$17-$J$18)</f>
        <v>3.2579853997575096E+18</v>
      </c>
      <c r="K288" s="147">
        <f t="shared" si="105"/>
        <v>1</v>
      </c>
      <c r="L288" s="147">
        <f>INDEX(Photobiology!$21:$421,1+$H288-380,10)</f>
        <v>0.12502479999999999</v>
      </c>
      <c r="M288" s="147">
        <f t="shared" si="106"/>
        <v>2.3294574383992401E-3</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7589338323661253</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2.3294574383992401E-3</v>
      </c>
      <c r="Z288" s="147">
        <f t="shared" ca="1" si="108"/>
        <v>0</v>
      </c>
      <c r="AA288" s="147">
        <f t="shared" ca="1" si="95"/>
        <v>3.9402539624779309E-5</v>
      </c>
      <c r="AB288" s="147">
        <f t="shared" ca="1" si="96"/>
        <v>4.0859149361010351E-4</v>
      </c>
      <c r="AC288" s="147">
        <f t="shared" ca="1" si="97"/>
        <v>1.9963450247081489E-6</v>
      </c>
      <c r="AD288" s="147">
        <f t="shared" ca="1" si="98"/>
        <v>2.5413448869960352E-7</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1.1240841415706953E-3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3662249721336279</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1.1240841415706953E-3</v>
      </c>
      <c r="AZ288" s="147">
        <f t="shared" ca="1" si="113"/>
        <v>0</v>
      </c>
      <c r="BA288" s="147">
        <f t="shared" ca="1" si="100"/>
        <v>1.9013770846254153E-5</v>
      </c>
      <c r="BB288" s="147">
        <f t="shared" ca="1" si="101"/>
        <v>1.971666065997831E-4</v>
      </c>
      <c r="BC288" s="147">
        <f t="shared" ca="1" si="102"/>
        <v>9.6334010932608595E-7</v>
      </c>
      <c r="BD288" s="147">
        <f t="shared" ca="1" si="103"/>
        <v>1.2263308350879657E-7</v>
      </c>
    </row>
    <row r="289" spans="8:56" s="147" customFormat="1" ht="0.25" customHeight="1" x14ac:dyDescent="0.2">
      <c r="H289" s="147">
        <f t="shared" si="104"/>
        <v>648</v>
      </c>
      <c r="I289" s="147">
        <f>IF($H289&gt;$H288,INDEX(Spectra!289:289,1,MATCH($I$20,Spectra!$20:$20,0)),I288)</f>
        <v>2.3433538454351601E-3</v>
      </c>
      <c r="J289" s="147">
        <f>((Physics!$C$9*Physics!$C$10)/(Physics!$C$11*Physics!$C$12*$H289))^($J$17-$J$18)</f>
        <v>3.2630209258776914E+18</v>
      </c>
      <c r="K289" s="147">
        <f t="shared" si="105"/>
        <v>1</v>
      </c>
      <c r="L289" s="147">
        <f>INDEX(Photobiology!$21:$421,1+$H289-380,10)</f>
        <v>0.1187792</v>
      </c>
      <c r="M289" s="147">
        <f t="shared" si="106"/>
        <v>2.3433538454351601E-3</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7646412634390885</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2.3433538454351601E-3</v>
      </c>
      <c r="Z289" s="147">
        <f t="shared" ca="1" si="108"/>
        <v>0</v>
      </c>
      <c r="AA289" s="147">
        <f t="shared" ca="1" si="95"/>
        <v>3.7022881739414635E-5</v>
      </c>
      <c r="AB289" s="147">
        <f t="shared" ca="1" si="96"/>
        <v>3.9018950544956305E-4</v>
      </c>
      <c r="AC289" s="147">
        <f t="shared" ca="1" si="97"/>
        <v>1.8559362455846467E-6</v>
      </c>
      <c r="AD289" s="147">
        <f t="shared" ca="1" si="98"/>
        <v>2.3655922734283396E-7</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1.1189963648117912E-3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3651308554361941.5</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1.1189963648117912E-3</v>
      </c>
      <c r="AZ289" s="147">
        <f t="shared" ca="1" si="113"/>
        <v>0</v>
      </c>
      <c r="BA289" s="147">
        <f t="shared" ca="1" si="100"/>
        <v>1.7679135467297971E-5</v>
      </c>
      <c r="BB289" s="147">
        <f t="shared" ca="1" si="101"/>
        <v>1.8632296570844653E-4</v>
      </c>
      <c r="BC289" s="147">
        <f t="shared" ca="1" si="102"/>
        <v>8.8624512093093851E-7</v>
      </c>
      <c r="BD289" s="147">
        <f t="shared" ca="1" si="103"/>
        <v>1.129615640313855E-7</v>
      </c>
    </row>
    <row r="290" spans="8:56" s="147" customFormat="1" ht="0.25" customHeight="1" x14ac:dyDescent="0.2">
      <c r="H290" s="147">
        <f t="shared" si="104"/>
        <v>649</v>
      </c>
      <c r="I290" s="147">
        <f>IF($H290&gt;$H289,INDEX(Spectra!290:290,1,MATCH($I$20,Spectra!$20:$20,0)),I289)</f>
        <v>2.3558656204844802E-3</v>
      </c>
      <c r="J290" s="147">
        <f>((Physics!$C$9*Physics!$C$10)/(Physics!$C$11*Physics!$C$12*$H290))^($J$17-$J$18)</f>
        <v>3.2680564519978732E+18</v>
      </c>
      <c r="K290" s="147">
        <f t="shared" si="105"/>
        <v>1</v>
      </c>
      <c r="L290" s="147">
        <f>INDEX(Photobiology!$21:$421,1+$H290-380,10)</f>
        <v>0.1127691</v>
      </c>
      <c r="M290" s="147">
        <f t="shared" si="106"/>
        <v>2.3558656204844802E-3</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7699101841064278</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2.3558656204844802E-3</v>
      </c>
      <c r="Z290" s="147">
        <f t="shared" ca="1" si="108"/>
        <v>0</v>
      </c>
      <c r="AA290" s="147">
        <f t="shared" ca="1" si="95"/>
        <v>3.4759148124314162E-5</v>
      </c>
      <c r="AB290" s="147">
        <f t="shared" ca="1" si="96"/>
        <v>3.7190872617778246E-4</v>
      </c>
      <c r="AC290" s="147">
        <f t="shared" ca="1" si="97"/>
        <v>1.7244936341946394E-6</v>
      </c>
      <c r="AD290" s="147">
        <f t="shared" ca="1" si="98"/>
        <v>2.2014080028086562E-7</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1.1139072024927675E-3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3640311620033390</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1.1139072024927675E-3</v>
      </c>
      <c r="AZ290" s="147">
        <f t="shared" ca="1" si="113"/>
        <v>0</v>
      </c>
      <c r="BA290" s="147">
        <f t="shared" ca="1" si="100"/>
        <v>1.643492103773904E-5</v>
      </c>
      <c r="BB290" s="147">
        <f t="shared" ca="1" si="101"/>
        <v>1.7584696052152076E-4</v>
      </c>
      <c r="BC290" s="147">
        <f t="shared" ca="1" si="102"/>
        <v>8.1538007222470586E-7</v>
      </c>
      <c r="BD290" s="147">
        <f t="shared" ca="1" si="103"/>
        <v>1.0408761045757342E-7</v>
      </c>
    </row>
    <row r="291" spans="8:56" s="147" customFormat="1" ht="0.25" customHeight="1" x14ac:dyDescent="0.2">
      <c r="H291" s="147">
        <f t="shared" si="104"/>
        <v>650</v>
      </c>
      <c r="I291" s="147">
        <f>IF($H291&gt;$H290,INDEX(Spectra!291:291,1,MATCH($I$20,Spectra!$20:$20,0)),I290)</f>
        <v>2.3655424617155798E-3</v>
      </c>
      <c r="J291" s="147">
        <f>((Physics!$C$9*Physics!$C$10)/(Physics!$C$11*Physics!$C$12*$H291))^($J$17-$J$18)</f>
        <v>3.2730919781180544E+18</v>
      </c>
      <c r="K291" s="147">
        <f t="shared" si="105"/>
        <v>1</v>
      </c>
      <c r="L291" s="147">
        <f>INDEX(Photobiology!$21:$421,1+$H291-380,10)</f>
        <v>0.107</v>
      </c>
      <c r="M291" s="147">
        <f t="shared" si="106"/>
        <v>2.3655424617155798E-3</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7742638055338899</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2.3655424617155798E-3</v>
      </c>
      <c r="Z291" s="147">
        <f t="shared" ca="1" si="108"/>
        <v>0</v>
      </c>
      <c r="AA291" s="147">
        <f t="shared" ca="1" si="95"/>
        <v>3.2564057527976674E-5</v>
      </c>
      <c r="AB291" s="147">
        <f t="shared" ca="1" si="96"/>
        <v>3.5366988790863462E-4</v>
      </c>
      <c r="AC291" s="147">
        <f t="shared" ca="1" si="97"/>
        <v>1.6014722465814474E-6</v>
      </c>
      <c r="AD291" s="147">
        <f t="shared" ca="1" si="98"/>
        <v>2.0479707517727249E-7</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1.1088194257338631E-3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3629267967550975</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1.1088194257338631E-3</v>
      </c>
      <c r="AZ291" s="147">
        <f t="shared" ca="1" si="113"/>
        <v>0</v>
      </c>
      <c r="BA291" s="147">
        <f t="shared" ca="1" si="100"/>
        <v>1.5264008214652359E-5</v>
      </c>
      <c r="BB291" s="147">
        <f t="shared" ca="1" si="101"/>
        <v>1.6577848352204415E-4</v>
      </c>
      <c r="BC291" s="147">
        <f t="shared" ca="1" si="102"/>
        <v>7.5067075122182529E-7</v>
      </c>
      <c r="BD291" s="147">
        <f t="shared" ca="1" si="103"/>
        <v>9.5996152664851768E-8</v>
      </c>
    </row>
    <row r="292" spans="8:56" s="147" customFormat="1" ht="0.25" customHeight="1" x14ac:dyDescent="0.2">
      <c r="H292" s="147">
        <f t="shared" si="104"/>
        <v>651</v>
      </c>
      <c r="I292" s="147">
        <f>IF($H292&gt;$H291,INDEX(Spectra!292:292,1,MATCH($I$20,Spectra!$20:$20,0)),I291)</f>
        <v>2.37616539393431E-3</v>
      </c>
      <c r="J292" s="147">
        <f>((Physics!$C$9*Physics!$C$10)/(Physics!$C$11*Physics!$C$12*$H292))^($J$17-$J$18)</f>
        <v>3.2781275042382362E+18</v>
      </c>
      <c r="K292" s="147">
        <f t="shared" si="105"/>
        <v>1</v>
      </c>
      <c r="L292" s="147">
        <f>INDEX(Photobiology!$21:$421,1+$H292-380,10)</f>
        <v>0.1014762</v>
      </c>
      <c r="M292" s="147">
        <f t="shared" si="106"/>
        <v>2.37616539393431E-3</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7789373132475145</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2.37616539393431E-3</v>
      </c>
      <c r="Z292" s="147">
        <f t="shared" ca="1" si="108"/>
        <v>0</v>
      </c>
      <c r="AA292" s="147">
        <f t="shared" ca="1" si="95"/>
        <v>3.0473370711049953E-5</v>
      </c>
      <c r="AB292" s="147">
        <f t="shared" ca="1" si="96"/>
        <v>3.3615611827988686E-4</v>
      </c>
      <c r="AC292" s="147">
        <f t="shared" ca="1" si="97"/>
        <v>1.4874795366028783E-6</v>
      </c>
      <c r="AD292" s="147">
        <f t="shared" ca="1" si="98"/>
        <v>1.9066469929198601E-7</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1.1090799110363341E-3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3635705360766303</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1.1090799110363341E-3</v>
      </c>
      <c r="AZ292" s="147">
        <f t="shared" ca="1" si="113"/>
        <v>0</v>
      </c>
      <c r="BA292" s="147">
        <f t="shared" ca="1" si="100"/>
        <v>1.422350622707657E-5</v>
      </c>
      <c r="BB292" s="147">
        <f t="shared" ca="1" si="101"/>
        <v>1.5690153501431021E-4</v>
      </c>
      <c r="BC292" s="147">
        <f t="shared" ca="1" si="102"/>
        <v>6.9428402430874513E-7</v>
      </c>
      <c r="BD292" s="147">
        <f t="shared" ca="1" si="103"/>
        <v>8.899312660151096E-8</v>
      </c>
    </row>
    <row r="293" spans="8:56" s="147" customFormat="1" ht="0.25" customHeight="1" x14ac:dyDescent="0.2">
      <c r="H293" s="147">
        <f t="shared" si="104"/>
        <v>652</v>
      </c>
      <c r="I293" s="147">
        <f>IF($H293&gt;$H292,INDEX(Spectra!293:293,1,MATCH($I$20,Spectra!$20:$20,0)),I292)</f>
        <v>2.3902443408784298E-3</v>
      </c>
      <c r="J293" s="147">
        <f>((Physics!$C$9*Physics!$C$10)/(Physics!$C$11*Physics!$C$12*$H293))^($J$17-$J$18)</f>
        <v>3.2831630303584179E+18</v>
      </c>
      <c r="K293" s="147">
        <f t="shared" si="105"/>
        <v>1</v>
      </c>
      <c r="L293" s="147">
        <f>INDEX(Photobiology!$21:$421,1+$H293-380,10)</f>
        <v>9.6188640000000006E-2</v>
      </c>
      <c r="M293" s="147">
        <f t="shared" si="106"/>
        <v>2.3902443408784298E-3</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7847561853495485</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2.3902443408784298E-3</v>
      </c>
      <c r="Z293" s="147">
        <f t="shared" ca="1" si="108"/>
        <v>0</v>
      </c>
      <c r="AA293" s="147">
        <f t="shared" ca="1" si="95"/>
        <v>2.851657108441602E-5</v>
      </c>
      <c r="AB293" s="147">
        <f t="shared" ca="1" si="96"/>
        <v>3.1971908303589873E-4</v>
      </c>
      <c r="AC293" s="147">
        <f t="shared" ca="1" si="97"/>
        <v>1.3839514733686108E-6</v>
      </c>
      <c r="AD293" s="147">
        <f t="shared" ca="1" si="98"/>
        <v>1.7768670088552296E-7</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1.1093403963388054E-3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3642145377342721</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1.1093403963388054E-3</v>
      </c>
      <c r="AZ293" s="147">
        <f t="shared" ca="1" si="113"/>
        <v>0</v>
      </c>
      <c r="BA293" s="147">
        <f t="shared" ca="1" si="100"/>
        <v>1.3234874664480484E-5</v>
      </c>
      <c r="BB293" s="147">
        <f t="shared" ca="1" si="101"/>
        <v>1.483853714142786E-4</v>
      </c>
      <c r="BC293" s="147">
        <f t="shared" ca="1" si="102"/>
        <v>6.4230808948016836E-7</v>
      </c>
      <c r="BD293" s="147">
        <f t="shared" ca="1" si="103"/>
        <v>8.2466479185153021E-8</v>
      </c>
    </row>
    <row r="294" spans="8:56" s="147" customFormat="1" ht="0.25" customHeight="1" x14ac:dyDescent="0.2">
      <c r="H294" s="147">
        <f t="shared" si="104"/>
        <v>653</v>
      </c>
      <c r="I294" s="147">
        <f>IF($H294&gt;$H293,INDEX(Spectra!294:294,1,MATCH($I$20,Spectra!$20:$20,0)),I293)</f>
        <v>2.4025980630804E-3</v>
      </c>
      <c r="J294" s="147">
        <f>((Physics!$C$9*Physics!$C$10)/(Physics!$C$11*Physics!$C$12*$H294))^($J$17-$J$18)</f>
        <v>3.2881985564785997E+18</v>
      </c>
      <c r="K294" s="147">
        <f t="shared" si="105"/>
        <v>1</v>
      </c>
      <c r="L294" s="147">
        <f>INDEX(Photobiology!$21:$421,1+$H294-380,10)</f>
        <v>9.1122960000000003E-2</v>
      </c>
      <c r="M294" s="147">
        <f t="shared" si="106"/>
        <v>2.4025980630804E-3</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7900219482819251</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2.4025980630804E-3</v>
      </c>
      <c r="Z294" s="147">
        <f t="shared" ca="1" si="108"/>
        <v>0</v>
      </c>
      <c r="AA294" s="147">
        <f t="shared" ca="1" si="95"/>
        <v>2.6632799529246234E-5</v>
      </c>
      <c r="AB294" s="147">
        <f t="shared" ca="1" si="96"/>
        <v>3.0364755100629017E-4</v>
      </c>
      <c r="AC294" s="147">
        <f t="shared" ca="1" si="97"/>
        <v>1.2877925618110944E-6</v>
      </c>
      <c r="AD294" s="147">
        <f t="shared" ca="1" si="98"/>
        <v>1.6545491561403174E-7</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1.109599496081157E-3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3648583461283442</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1.109599496081157E-3</v>
      </c>
      <c r="AZ294" s="147">
        <f t="shared" ca="1" si="113"/>
        <v>0</v>
      </c>
      <c r="BA294" s="147">
        <f t="shared" ca="1" si="100"/>
        <v>1.2299910414059625E-5</v>
      </c>
      <c r="BB294" s="147">
        <f t="shared" ca="1" si="101"/>
        <v>1.4023451311322486E-4</v>
      </c>
      <c r="BC294" s="147">
        <f t="shared" ca="1" si="102"/>
        <v>5.9474532989950018E-7</v>
      </c>
      <c r="BD294" s="147">
        <f t="shared" ca="1" si="103"/>
        <v>7.6412569297628871E-8</v>
      </c>
    </row>
    <row r="295" spans="8:56" s="147" customFormat="1" ht="0.25" customHeight="1" x14ac:dyDescent="0.2">
      <c r="H295" s="147">
        <f t="shared" si="104"/>
        <v>654</v>
      </c>
      <c r="I295" s="147">
        <f>IF($H295&gt;$H294,INDEX(Spectra!295:295,1,MATCH($I$20,Spectra!$20:$20,0)),I294)</f>
        <v>2.4100198686162898E-3</v>
      </c>
      <c r="J295" s="147">
        <f>((Physics!$C$9*Physics!$C$10)/(Physics!$C$11*Physics!$C$12*$H295))^($J$17-$J$18)</f>
        <v>3.2932340825987809E+18</v>
      </c>
      <c r="K295" s="147">
        <f t="shared" si="105"/>
        <v>1</v>
      </c>
      <c r="L295" s="147">
        <f>INDEX(Photobiology!$21:$421,1+$H295-380,10)</f>
        <v>8.6264850000000004E-2</v>
      </c>
      <c r="M295" s="147">
        <f t="shared" si="106"/>
        <v>2.4100198686162898E-3</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7936759571067402</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2.4100198686162898E-3</v>
      </c>
      <c r="Z295" s="147">
        <f t="shared" ca="1" si="108"/>
        <v>0</v>
      </c>
      <c r="AA295" s="147">
        <f t="shared" ca="1" si="95"/>
        <v>2.4797176432166728E-5</v>
      </c>
      <c r="AB295" s="147">
        <f t="shared" ca="1" si="96"/>
        <v>2.8761900118027389E-4</v>
      </c>
      <c r="AC295" s="147">
        <f t="shared" ca="1" si="97"/>
        <v>1.1953698548336798E-6</v>
      </c>
      <c r="AD295" s="147">
        <f t="shared" ca="1" si="98"/>
        <v>1.538007199594595E-7</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1.1098599813836282E-3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3655028717605013</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1.1098599813836282E-3</v>
      </c>
      <c r="AZ295" s="147">
        <f t="shared" ca="1" si="113"/>
        <v>0</v>
      </c>
      <c r="BA295" s="147">
        <f t="shared" ca="1" si="100"/>
        <v>1.1419571320452427E-5</v>
      </c>
      <c r="BB295" s="147">
        <f t="shared" ca="1" si="101"/>
        <v>1.3245401975826634E-4</v>
      </c>
      <c r="BC295" s="147">
        <f t="shared" ca="1" si="102"/>
        <v>5.5049055076627956E-7</v>
      </c>
      <c r="BD295" s="147">
        <f t="shared" ca="1" si="103"/>
        <v>7.0828156403955281E-8</v>
      </c>
    </row>
    <row r="296" spans="8:56" s="147" customFormat="1" ht="0.25" customHeight="1" x14ac:dyDescent="0.2">
      <c r="H296" s="147">
        <f t="shared" si="104"/>
        <v>655</v>
      </c>
      <c r="I296" s="147">
        <f>IF($H296&gt;$H295,INDEX(Spectra!296:296,1,MATCH($I$20,Spectra!$20:$20,0)),I295)</f>
        <v>2.4187506188597602E-3</v>
      </c>
      <c r="J296" s="147">
        <f>((Physics!$C$9*Physics!$C$10)/(Physics!$C$11*Physics!$C$12*$H296))^($J$17-$J$18)</f>
        <v>3.2982696087189627E+18</v>
      </c>
      <c r="K296" s="147">
        <f t="shared" si="105"/>
        <v>1</v>
      </c>
      <c r="L296" s="147">
        <f>INDEX(Photobiology!$21:$421,1+$H296-380,10)</f>
        <v>8.1600000000000006E-2</v>
      </c>
      <c r="M296" s="147">
        <f t="shared" si="106"/>
        <v>2.4187506188597602E-3</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7977691657255330</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2.4187506188597602E-3</v>
      </c>
      <c r="Z296" s="147">
        <f t="shared" ca="1" si="108"/>
        <v>0</v>
      </c>
      <c r="AA296" s="147">
        <f t="shared" ca="1" si="95"/>
        <v>2.308249996837152E-5</v>
      </c>
      <c r="AB296" s="147">
        <f t="shared" ca="1" si="96"/>
        <v>2.7244323220712569E-4</v>
      </c>
      <c r="AC296" s="147">
        <f t="shared" ca="1" si="97"/>
        <v>1.1102065340566298E-6</v>
      </c>
      <c r="AD296" s="147">
        <f t="shared" ca="1" si="98"/>
        <v>1.4316923538117561E-7</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1.1101204666860993E-3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3661476597287673</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1.1101204666860993E-3</v>
      </c>
      <c r="AZ296" s="147">
        <f t="shared" ca="1" si="113"/>
        <v>0</v>
      </c>
      <c r="BA296" s="147">
        <f t="shared" ca="1" si="100"/>
        <v>1.0594046131655449E-5</v>
      </c>
      <c r="BB296" s="147">
        <f t="shared" ca="1" si="101"/>
        <v>1.2504174912658886E-4</v>
      </c>
      <c r="BC296" s="147">
        <f t="shared" ca="1" si="102"/>
        <v>5.0954529420891955E-7</v>
      </c>
      <c r="BD296" s="147">
        <f t="shared" ca="1" si="103"/>
        <v>6.5709584591803574E-8</v>
      </c>
    </row>
    <row r="297" spans="8:56" s="147" customFormat="1" ht="0.25" customHeight="1" x14ac:dyDescent="0.2">
      <c r="H297" s="147">
        <f t="shared" si="104"/>
        <v>656</v>
      </c>
      <c r="I297" s="147">
        <f>IF($H297&gt;$H296,INDEX(Spectra!297:297,1,MATCH($I$20,Spectra!$20:$20,0)),I296)</f>
        <v>2.4319179793110901E-3</v>
      </c>
      <c r="J297" s="147">
        <f>((Physics!$C$9*Physics!$C$10)/(Physics!$C$11*Physics!$C$12*$H297))^($J$17-$J$18)</f>
        <v>3.3033051348391444E+18</v>
      </c>
      <c r="K297" s="147">
        <f t="shared" si="105"/>
        <v>1</v>
      </c>
      <c r="L297" s="147">
        <f>INDEX(Photobiology!$21:$421,1+$H297-380,10)</f>
        <v>7.7120640000000004E-2</v>
      </c>
      <c r="M297" s="147">
        <f t="shared" si="106"/>
        <v>2.4319179793110901E-3</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8033367148565960</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2.4319179793110901E-3</v>
      </c>
      <c r="Z297" s="147">
        <f t="shared" ca="1" si="108"/>
        <v>0</v>
      </c>
      <c r="AA297" s="147">
        <f t="shared" ca="1" si="95"/>
        <v>2.1512965317604039E-5</v>
      </c>
      <c r="AB297" s="147">
        <f t="shared" ca="1" si="96"/>
        <v>2.5842533215351368E-4</v>
      </c>
      <c r="AC297" s="147">
        <f t="shared" ca="1" si="97"/>
        <v>1.0335651412072133E-6</v>
      </c>
      <c r="AD297" s="147">
        <f t="shared" ca="1" si="98"/>
        <v>1.3356166499915886E-7</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1.1103809519885704E-3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3667927100331422.5</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1.1103809519885704E-3</v>
      </c>
      <c r="AZ297" s="147">
        <f t="shared" ca="1" si="113"/>
        <v>0</v>
      </c>
      <c r="BA297" s="147">
        <f t="shared" ca="1" si="100"/>
        <v>9.8225298355765714E-6</v>
      </c>
      <c r="BB297" s="147">
        <f t="shared" ca="1" si="101"/>
        <v>1.1799352148211345E-4</v>
      </c>
      <c r="BC297" s="147">
        <f t="shared" ca="1" si="102"/>
        <v>4.7191190459514242E-7</v>
      </c>
      <c r="BD297" s="147">
        <f t="shared" ca="1" si="103"/>
        <v>6.0982454997497884E-8</v>
      </c>
    </row>
    <row r="298" spans="8:56" s="147" customFormat="1" ht="0.25" customHeight="1" x14ac:dyDescent="0.2">
      <c r="H298" s="147">
        <f t="shared" si="104"/>
        <v>657</v>
      </c>
      <c r="I298" s="147">
        <f>IF($H298&gt;$H297,INDEX(Spectra!298:298,1,MATCH($I$20,Spectra!$20:$20,0)),I297)</f>
        <v>2.4447859297910498E-3</v>
      </c>
      <c r="J298" s="147">
        <f>((Physics!$C$9*Physics!$C$10)/(Physics!$C$11*Physics!$C$12*$H298))^($J$17-$J$18)</f>
        <v>3.3083406609593257E+18</v>
      </c>
      <c r="K298" s="147">
        <f t="shared" si="105"/>
        <v>1</v>
      </c>
      <c r="L298" s="147">
        <f>INDEX(Photobiology!$21:$421,1+$H298-380,10)</f>
        <v>7.2825520000000005E-2</v>
      </c>
      <c r="M298" s="147">
        <f t="shared" si="106"/>
        <v>2.4447859297910498E-3</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8088184698868981</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2.4447859297910498E-3</v>
      </c>
      <c r="Z298" s="147">
        <f t="shared" ca="1" si="108"/>
        <v>0</v>
      </c>
      <c r="AA298" s="147">
        <f t="shared" ca="1" si="95"/>
        <v>2.0037465480567446E-5</v>
      </c>
      <c r="AB298" s="147">
        <f t="shared" ca="1" si="96"/>
        <v>2.4498710845250154E-4</v>
      </c>
      <c r="AC298" s="147">
        <f t="shared" ca="1" si="97"/>
        <v>9.6202326337277821E-7</v>
      </c>
      <c r="AD298" s="147">
        <f t="shared" ca="1" si="98"/>
        <v>1.2453103882013862E-7</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1.1106414372910414E-3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3674380226736259.5</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1.1106414372910414E-3</v>
      </c>
      <c r="AZ298" s="147">
        <f t="shared" ca="1" si="113"/>
        <v>0</v>
      </c>
      <c r="BA298" s="147">
        <f t="shared" ca="1" si="100"/>
        <v>9.1028172200373759E-6</v>
      </c>
      <c r="BB298" s="147">
        <f t="shared" ca="1" si="101"/>
        <v>1.1129515714806068E-4</v>
      </c>
      <c r="BC298" s="147">
        <f t="shared" ca="1" si="102"/>
        <v>4.3703740557402482E-7</v>
      </c>
      <c r="BD298" s="147">
        <f t="shared" ca="1" si="103"/>
        <v>5.6573187147868689E-8</v>
      </c>
    </row>
    <row r="299" spans="8:56" s="147" customFormat="1" ht="0.25" customHeight="1" x14ac:dyDescent="0.2">
      <c r="H299" s="147">
        <f t="shared" si="104"/>
        <v>658</v>
      </c>
      <c r="I299" s="147">
        <f>IF($H299&gt;$H298,INDEX(Spectra!299:299,1,MATCH($I$20,Spectra!$20:$20,0)),I298)</f>
        <v>2.4564317533246399E-3</v>
      </c>
      <c r="J299" s="147">
        <f>((Physics!$C$9*Physics!$C$10)/(Physics!$C$11*Physics!$C$12*$H299))^($J$17-$J$18)</f>
        <v>3.3133761870795075E+18</v>
      </c>
      <c r="K299" s="147">
        <f t="shared" si="105"/>
        <v>1</v>
      </c>
      <c r="L299" s="147">
        <f>INDEX(Photobiology!$21:$421,1+$H299-380,10)</f>
        <v>6.8710080000000007E-2</v>
      </c>
      <c r="M299" s="147">
        <f t="shared" si="106"/>
        <v>2.4564317533246399E-3</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8139082476651825</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2.4564317533246399E-3</v>
      </c>
      <c r="Z299" s="147">
        <f t="shared" ca="1" si="108"/>
        <v>0</v>
      </c>
      <c r="AA299" s="147">
        <f t="shared" ca="1" si="95"/>
        <v>1.864576630246848E-5</v>
      </c>
      <c r="AB299" s="147">
        <f t="shared" ca="1" si="96"/>
        <v>2.3202422640568153E-4</v>
      </c>
      <c r="AC299" s="147">
        <f t="shared" ca="1" si="97"/>
        <v>8.9536937408683126E-7</v>
      </c>
      <c r="AD299" s="147">
        <f t="shared" ca="1" si="98"/>
        <v>1.1604281859975733E-7</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1.1109005370333932E-3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3680831385620281.5</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1.1109005370333932E-3</v>
      </c>
      <c r="AZ299" s="147">
        <f t="shared" ca="1" si="113"/>
        <v>0</v>
      </c>
      <c r="BA299" s="147">
        <f t="shared" ca="1" si="100"/>
        <v>8.4323905074003047E-6</v>
      </c>
      <c r="BB299" s="147">
        <f t="shared" ca="1" si="101"/>
        <v>1.0493099894591878E-4</v>
      </c>
      <c r="BC299" s="147">
        <f t="shared" ca="1" si="102"/>
        <v>4.0492324574867185E-7</v>
      </c>
      <c r="BD299" s="147">
        <f t="shared" ca="1" si="103"/>
        <v>5.2479385729672307E-8</v>
      </c>
    </row>
    <row r="300" spans="8:56" s="147" customFormat="1" ht="0.25" customHeight="1" x14ac:dyDescent="0.2">
      <c r="H300" s="147">
        <f t="shared" si="104"/>
        <v>659</v>
      </c>
      <c r="I300" s="147">
        <f>IF($H300&gt;$H299,INDEX(Spectra!300:300,1,MATCH($I$20,Spectra!$20:$20,0)),I299)</f>
        <v>2.4671303728223699E-3</v>
      </c>
      <c r="J300" s="147">
        <f>((Physics!$C$9*Physics!$C$10)/(Physics!$C$11*Physics!$C$12*$H300))^($J$17-$J$18)</f>
        <v>3.3184117131996892E+18</v>
      </c>
      <c r="K300" s="147">
        <f t="shared" si="105"/>
        <v>1</v>
      </c>
      <c r="L300" s="147">
        <f>INDEX(Photobiology!$21:$421,1+$H300-380,10)</f>
        <v>6.4769759999999996E-2</v>
      </c>
      <c r="M300" s="147">
        <f t="shared" si="106"/>
        <v>2.4671303728223699E-3</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8186954327164468</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2.4671303728223699E-3</v>
      </c>
      <c r="Z300" s="147">
        <f t="shared" ca="1" si="108"/>
        <v>0</v>
      </c>
      <c r="AA300" s="147">
        <f t="shared" ca="1" si="95"/>
        <v>1.7337857380224116E-5</v>
      </c>
      <c r="AB300" s="147">
        <f t="shared" ca="1" si="96"/>
        <v>2.1955832012073029E-4</v>
      </c>
      <c r="AC300" s="147">
        <f t="shared" ca="1" si="97"/>
        <v>8.331499269021144E-7</v>
      </c>
      <c r="AD300" s="147">
        <f t="shared" ca="1" si="98"/>
        <v>1.0812667613664872E-7</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1.1111610223358643E-3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3687289751770273.5</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1.1111610223358643E-3</v>
      </c>
      <c r="AZ300" s="147">
        <f t="shared" ca="1" si="113"/>
        <v>0</v>
      </c>
      <c r="BA300" s="147">
        <f t="shared" ca="1" si="100"/>
        <v>7.808728530906179E-6</v>
      </c>
      <c r="BB300" s="147">
        <f t="shared" ca="1" si="101"/>
        <v>9.8885997325144507E-5</v>
      </c>
      <c r="BC300" s="147">
        <f t="shared" ca="1" si="102"/>
        <v>3.7523907724282143E-7</v>
      </c>
      <c r="BD300" s="147">
        <f t="shared" ca="1" si="103"/>
        <v>4.8698743009811691E-8</v>
      </c>
    </row>
    <row r="301" spans="8:56" s="147" customFormat="1" ht="0.25" customHeight="1" x14ac:dyDescent="0.2">
      <c r="H301" s="147">
        <f t="shared" si="104"/>
        <v>660</v>
      </c>
      <c r="I301" s="147">
        <f>IF($H301&gt;$H300,INDEX(Spectra!301:301,1,MATCH($I$20,Spectra!$20:$20,0)),I300)</f>
        <v>2.4734246605106502E-3</v>
      </c>
      <c r="J301" s="147">
        <f>((Physics!$C$9*Physics!$C$10)/(Physics!$C$11*Physics!$C$12*$H301))^($J$17-$J$18)</f>
        <v>3.3234472393198705E+18</v>
      </c>
      <c r="K301" s="147">
        <f t="shared" si="105"/>
        <v>1</v>
      </c>
      <c r="L301" s="147">
        <f>INDEX(Photobiology!$21:$421,1+$H301-380,10)</f>
        <v>6.0999999999999999E-2</v>
      </c>
      <c r="M301" s="147">
        <f t="shared" si="106"/>
        <v>2.4734246605106502E-3</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8220296359639808</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2.4734246605106502E-3</v>
      </c>
      <c r="Z301" s="147">
        <f t="shared" ca="1" si="108"/>
        <v>0</v>
      </c>
      <c r="AA301" s="147">
        <f t="shared" ca="1" si="95"/>
        <v>1.6088514375524548E-5</v>
      </c>
      <c r="AB301" s="147">
        <f t="shared" ca="1" si="96"/>
        <v>2.0729203192067843E-4</v>
      </c>
      <c r="AC301" s="147">
        <f t="shared" ca="1" si="97"/>
        <v>7.7393457627378251E-7</v>
      </c>
      <c r="AD301" s="147">
        <f t="shared" ca="1" si="98"/>
        <v>1.0065477984715066E-7</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1.1114215076383355E-3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3693750741281354.5</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1.1114215076383355E-3</v>
      </c>
      <c r="AZ301" s="147">
        <f t="shared" ca="1" si="113"/>
        <v>0</v>
      </c>
      <c r="BA301" s="147">
        <f t="shared" ca="1" si="100"/>
        <v>7.2292967675089349E-6</v>
      </c>
      <c r="BB301" s="147">
        <f t="shared" ca="1" si="101"/>
        <v>9.3145680285701323E-5</v>
      </c>
      <c r="BC301" s="147">
        <f t="shared" ca="1" si="102"/>
        <v>3.4776378974003518E-7</v>
      </c>
      <c r="BD301" s="147">
        <f t="shared" ca="1" si="103"/>
        <v>4.5228742542588247E-8</v>
      </c>
    </row>
    <row r="302" spans="8:56" s="147" customFormat="1" ht="0.25" customHeight="1" x14ac:dyDescent="0.2">
      <c r="H302" s="147">
        <f t="shared" si="104"/>
        <v>661</v>
      </c>
      <c r="I302" s="147">
        <f>IF($H302&gt;$H301,INDEX(Spectra!302:302,1,MATCH($I$20,Spectra!$20:$20,0)),I301)</f>
        <v>2.4812582938882098E-3</v>
      </c>
      <c r="J302" s="147">
        <f>((Physics!$C$9*Physics!$C$10)/(Physics!$C$11*Physics!$C$12*$H302))^($J$17-$J$18)</f>
        <v>3.3284827654400527E+18</v>
      </c>
      <c r="K302" s="147">
        <f t="shared" si="105"/>
        <v>1</v>
      </c>
      <c r="L302" s="147">
        <f>INDEX(Photobiology!$21:$421,1+$H302-380,10)</f>
        <v>5.7396210000000003E-2</v>
      </c>
      <c r="M302" s="147">
        <f t="shared" si="106"/>
        <v>2.4812582938882098E-3</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8258825467812096</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2.4812582938882098E-3</v>
      </c>
      <c r="Z302" s="147">
        <f t="shared" ca="1" si="108"/>
        <v>0</v>
      </c>
      <c r="AA302" s="147">
        <f t="shared" ca="1" si="95"/>
        <v>1.4935983925225958E-5</v>
      </c>
      <c r="AB302" s="147">
        <f t="shared" ca="1" si="96"/>
        <v>1.9573803052664167E-4</v>
      </c>
      <c r="AC302" s="147">
        <f t="shared" ca="1" si="97"/>
        <v>7.1981303105696966E-7</v>
      </c>
      <c r="AD302" s="147">
        <f t="shared" ca="1" si="98"/>
        <v>9.3789082250680446E-8</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1.1142799181649203E-3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3708861503487889.5</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1.1142799181649203E-3</v>
      </c>
      <c r="AZ302" s="147">
        <f t="shared" ca="1" si="113"/>
        <v>0</v>
      </c>
      <c r="BA302" s="147">
        <f t="shared" ca="1" si="100"/>
        <v>6.7074302529921013E-6</v>
      </c>
      <c r="BB302" s="147">
        <f t="shared" ca="1" si="101"/>
        <v>8.7901754192308809E-5</v>
      </c>
      <c r="BC302" s="147">
        <f t="shared" ca="1" si="102"/>
        <v>3.232526042596434E-7</v>
      </c>
      <c r="BD302" s="147">
        <f t="shared" ca="1" si="103"/>
        <v>4.2118666626715827E-8</v>
      </c>
    </row>
    <row r="303" spans="8:56" s="147" customFormat="1" ht="0.25" customHeight="1" x14ac:dyDescent="0.2">
      <c r="H303" s="147">
        <f t="shared" si="104"/>
        <v>662</v>
      </c>
      <c r="I303" s="147">
        <f>IF($H303&gt;$H302,INDEX(Spectra!303:303,1,MATCH($I$20,Spectra!$20:$20,0)),I302)</f>
        <v>2.4978371471361099E-3</v>
      </c>
      <c r="J303" s="147">
        <f>((Physics!$C$9*Physics!$C$10)/(Physics!$C$11*Physics!$C$12*$H303))^($J$17-$J$18)</f>
        <v>3.3335182915602345E+18</v>
      </c>
      <c r="K303" s="147">
        <f t="shared" si="105"/>
        <v>1</v>
      </c>
      <c r="L303" s="147">
        <f>INDEX(Photobiology!$21:$421,1+$H303-380,10)</f>
        <v>5.3955040000000003E-2</v>
      </c>
      <c r="M303" s="147">
        <f t="shared" si="106"/>
        <v>2.4978371471361099E-3</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8326585819316855</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2.4978371471361099E-3</v>
      </c>
      <c r="Z303" s="147">
        <f t="shared" ca="1" si="108"/>
        <v>0</v>
      </c>
      <c r="AA303" s="147">
        <f t="shared" ca="1" si="95"/>
        <v>1.3915275898094969E-5</v>
      </c>
      <c r="AB303" s="147">
        <f t="shared" ca="1" si="96"/>
        <v>1.8538747479072436E-4</v>
      </c>
      <c r="AC303" s="147">
        <f t="shared" ca="1" si="97"/>
        <v>6.7166840886489986E-7</v>
      </c>
      <c r="AD303" s="147">
        <f t="shared" ca="1" si="98"/>
        <v>8.7665591218177196E-8</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1.1171383286915049E-3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3724001052896161.5</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1.1171383286915049E-3</v>
      </c>
      <c r="AZ303" s="147">
        <f t="shared" ca="1" si="113"/>
        <v>0</v>
      </c>
      <c r="BA303" s="147">
        <f t="shared" ca="1" si="100"/>
        <v>6.2234994294573658E-6</v>
      </c>
      <c r="BB303" s="147">
        <f t="shared" ca="1" si="101"/>
        <v>8.2913113044820545E-5</v>
      </c>
      <c r="BC303" s="147">
        <f t="shared" ca="1" si="102"/>
        <v>3.0039849658514567E-7</v>
      </c>
      <c r="BD303" s="147">
        <f t="shared" ca="1" si="103"/>
        <v>3.9207757066754271E-8</v>
      </c>
    </row>
    <row r="304" spans="8:56" s="147" customFormat="1" ht="0.25" customHeight="1" x14ac:dyDescent="0.2">
      <c r="H304" s="147">
        <f t="shared" si="104"/>
        <v>663</v>
      </c>
      <c r="I304" s="147">
        <f>IF($H304&gt;$H303,INDEX(Spectra!304:304,1,MATCH($I$20,Spectra!$20:$20,0)),I303)</f>
        <v>2.5136791624618799E-3</v>
      </c>
      <c r="J304" s="147">
        <f>((Physics!$C$9*Physics!$C$10)/(Physics!$C$11*Physics!$C$12*$H304))^($J$17-$J$18)</f>
        <v>3.3385538176804157E+18</v>
      </c>
      <c r="K304" s="147">
        <f t="shared" si="105"/>
        <v>1</v>
      </c>
      <c r="L304" s="147">
        <f>INDEX(Photobiology!$21:$421,1+$H304-380,10)</f>
        <v>5.0673759999999998E-2</v>
      </c>
      <c r="M304" s="147">
        <f t="shared" si="106"/>
        <v>2.5136791624618799E-3</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8392053164260819</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2.5136791624618799E-3</v>
      </c>
      <c r="Z304" s="147">
        <f t="shared" ca="1" si="108"/>
        <v>0</v>
      </c>
      <c r="AA304" s="147">
        <f t="shared" ca="1" si="95"/>
        <v>1.2963747270981404E-5</v>
      </c>
      <c r="AB304" s="147">
        <f t="shared" ca="1" si="96"/>
        <v>1.7544299124777567E-4</v>
      </c>
      <c r="AC304" s="147">
        <f t="shared" ca="1" si="97"/>
        <v>6.2666021520174659E-7</v>
      </c>
      <c r="AD304" s="147">
        <f t="shared" ca="1" si="98"/>
        <v>8.1909995084234083E-8</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1.1199981247782093E-3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3739174015273197.5</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1.1199981247782093E-3</v>
      </c>
      <c r="AZ304" s="147">
        <f t="shared" ca="1" si="113"/>
        <v>0</v>
      </c>
      <c r="BA304" s="147">
        <f t="shared" ca="1" si="100"/>
        <v>5.7761439289561636E-6</v>
      </c>
      <c r="BB304" s="147">
        <f t="shared" ca="1" si="101"/>
        <v>7.8170605118332563E-5</v>
      </c>
      <c r="BC304" s="147">
        <f t="shared" ca="1" si="102"/>
        <v>2.7921553250720759E-7</v>
      </c>
      <c r="BD304" s="147">
        <f t="shared" ca="1" si="103"/>
        <v>3.6495922894585297E-8</v>
      </c>
    </row>
    <row r="305" spans="8:56" s="147" customFormat="1" ht="0.25" customHeight="1" x14ac:dyDescent="0.2">
      <c r="H305" s="147">
        <f t="shared" si="104"/>
        <v>664</v>
      </c>
      <c r="I305" s="147">
        <f>IF($H305&gt;$H304,INDEX(Spectra!305:305,1,MATCH($I$20,Spectra!$20:$20,0)),I304)</f>
        <v>2.5250010889632298E-3</v>
      </c>
      <c r="J305" s="147">
        <f>((Physics!$C$9*Physics!$C$10)/(Physics!$C$11*Physics!$C$12*$H305))^($J$17-$J$18)</f>
        <v>3.343589343800597E+18</v>
      </c>
      <c r="K305" s="147">
        <f t="shared" si="105"/>
        <v>1</v>
      </c>
      <c r="L305" s="147">
        <f>INDEX(Photobiology!$21:$421,1+$H305-380,10)</f>
        <v>4.7549649999999999E-2</v>
      </c>
      <c r="M305" s="147">
        <f t="shared" si="106"/>
        <v>2.5250010889632298E-3</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8442566734142358</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2.5250010889632298E-3</v>
      </c>
      <c r="Z305" s="147">
        <f t="shared" ca="1" si="108"/>
        <v>0</v>
      </c>
      <c r="AA305" s="147">
        <f t="shared" ca="1" si="95"/>
        <v>1.2061601951835784E-5</v>
      </c>
      <c r="AB305" s="147">
        <f t="shared" ca="1" si="96"/>
        <v>1.6565269644143267E-4</v>
      </c>
      <c r="AC305" s="147">
        <f t="shared" ca="1" si="97"/>
        <v>5.840327518771951E-7</v>
      </c>
      <c r="AD305" s="147">
        <f t="shared" ca="1" si="98"/>
        <v>7.6418400457145453E-8</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1.1228565353047942E-3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3754371146061968.5</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1.1228565353047942E-3</v>
      </c>
      <c r="AZ305" s="147">
        <f t="shared" ca="1" si="113"/>
        <v>0</v>
      </c>
      <c r="BA305" s="147">
        <f t="shared" ca="1" si="100"/>
        <v>5.3637396978014121E-6</v>
      </c>
      <c r="BB305" s="147">
        <f t="shared" ca="1" si="101"/>
        <v>7.3665002998671021E-5</v>
      </c>
      <c r="BC305" s="147">
        <f t="shared" ca="1" si="102"/>
        <v>2.5971671661599889E-7</v>
      </c>
      <c r="BD305" s="147">
        <f t="shared" ca="1" si="103"/>
        <v>3.3982916184039005E-8</v>
      </c>
    </row>
    <row r="306" spans="8:56" s="147" customFormat="1" ht="0.25" customHeight="1" x14ac:dyDescent="0.2">
      <c r="H306" s="147">
        <f t="shared" si="104"/>
        <v>665</v>
      </c>
      <c r="I306" s="147">
        <f>IF($H306&gt;$H305,INDEX(Spectra!306:306,1,MATCH($I$20,Spectra!$20:$20,0)),I305)</f>
        <v>2.5358154654759198E-3</v>
      </c>
      <c r="J306" s="147">
        <f>((Physics!$C$9*Physics!$C$10)/(Physics!$C$11*Physics!$C$12*$H306))^($J$17-$J$18)</f>
        <v>3.3486248699207788E+18</v>
      </c>
      <c r="K306" s="147">
        <f t="shared" si="105"/>
        <v>1</v>
      </c>
      <c r="L306" s="147">
        <f>INDEX(Photobiology!$21:$421,1+$H306-380,10)</f>
        <v>4.4580000000000002E-2</v>
      </c>
      <c r="M306" s="147">
        <f t="shared" si="106"/>
        <v>2.5358154654759198E-3</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8491494733222401</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2.5358154654759198E-3</v>
      </c>
      <c r="Z306" s="147">
        <f t="shared" ca="1" si="108"/>
        <v>0</v>
      </c>
      <c r="AA306" s="147">
        <f t="shared" ca="1" si="95"/>
        <v>1.1228438732199445E-5</v>
      </c>
      <c r="AB306" s="147">
        <f t="shared" ca="1" si="96"/>
        <v>1.5630360798719094E-4</v>
      </c>
      <c r="AC306" s="147">
        <f t="shared" ca="1" si="97"/>
        <v>5.4418599889113239E-7</v>
      </c>
      <c r="AD306" s="147">
        <f t="shared" ca="1" si="98"/>
        <v>7.133756067476858E-8</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1.1257149458313788E-3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3769597064052477.5</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1.1257149458313788E-3</v>
      </c>
      <c r="AZ306" s="147">
        <f t="shared" ca="1" si="113"/>
        <v>0</v>
      </c>
      <c r="BA306" s="147">
        <f t="shared" ca="1" si="100"/>
        <v>4.9845982372445951E-6</v>
      </c>
      <c r="BB306" s="147">
        <f t="shared" ca="1" si="101"/>
        <v>6.9387268117132857E-5</v>
      </c>
      <c r="BC306" s="147">
        <f t="shared" ca="1" si="102"/>
        <v>2.4157842737541393E-7</v>
      </c>
      <c r="BD306" s="147">
        <f t="shared" ca="1" si="103"/>
        <v>3.1668612856128347E-8</v>
      </c>
    </row>
    <row r="307" spans="8:56" s="147" customFormat="1" ht="0.25" customHeight="1" x14ac:dyDescent="0.2">
      <c r="H307" s="147">
        <f t="shared" si="104"/>
        <v>666</v>
      </c>
      <c r="I307" s="147">
        <f>IF($H307&gt;$H306,INDEX(Spectra!307:307,1,MATCH($I$20,Spectra!$20:$20,0)),I306)</f>
        <v>2.5432740016030899E-3</v>
      </c>
      <c r="J307" s="147">
        <f>((Physics!$C$9*Physics!$C$10)/(Physics!$C$11*Physics!$C$12*$H307))^($J$17-$J$18)</f>
        <v>3.353660396040961E+18</v>
      </c>
      <c r="K307" s="147">
        <f t="shared" si="105"/>
        <v>1</v>
      </c>
      <c r="L307" s="147">
        <f>INDEX(Photobiology!$21:$421,1+$H307-380,10)</f>
        <v>4.1758719999999999E-2</v>
      </c>
      <c r="M307" s="147">
        <f t="shared" si="106"/>
        <v>2.5432740016030899E-3</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8529277295456898</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2.5432740016030899E-3</v>
      </c>
      <c r="Z307" s="147">
        <f t="shared" ca="1" si="108"/>
        <v>0</v>
      </c>
      <c r="AA307" s="147">
        <f t="shared" ca="1" si="95"/>
        <v>1.0448583446266007E-5</v>
      </c>
      <c r="AB307" s="147">
        <f t="shared" ca="1" si="96"/>
        <v>1.4721919587459598E-4</v>
      </c>
      <c r="AC307" s="147">
        <f t="shared" ca="1" si="97"/>
        <v>5.0636585371917517E-7</v>
      </c>
      <c r="AD307" s="147">
        <f t="shared" ca="1" si="98"/>
        <v>6.652874162573475E-8</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1.1285733563579637E-3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3784851769244725</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1.1285733563579637E-3</v>
      </c>
      <c r="AZ307" s="147">
        <f t="shared" ca="1" si="113"/>
        <v>0</v>
      </c>
      <c r="BA307" s="147">
        <f t="shared" ca="1" si="100"/>
        <v>4.6365404913925498E-6</v>
      </c>
      <c r="BB307" s="147">
        <f t="shared" ca="1" si="101"/>
        <v>6.5328258734130172E-5</v>
      </c>
      <c r="BC307" s="147">
        <f t="shared" ca="1" si="102"/>
        <v>2.2469895525087055E-7</v>
      </c>
      <c r="BD307" s="147">
        <f t="shared" ca="1" si="103"/>
        <v>2.9522011856961065E-8</v>
      </c>
    </row>
    <row r="308" spans="8:56" s="147" customFormat="1" ht="0.25" customHeight="1" x14ac:dyDescent="0.2">
      <c r="H308" s="147">
        <f t="shared" si="104"/>
        <v>667</v>
      </c>
      <c r="I308" s="147">
        <f>IF($H308&gt;$H307,INDEX(Spectra!308:308,1,MATCH($I$20,Spectra!$20:$20,0)),I307)</f>
        <v>2.5516585938499098E-3</v>
      </c>
      <c r="J308" s="147">
        <f>((Physics!$C$9*Physics!$C$10)/(Physics!$C$11*Physics!$C$12*$H308))^($J$17-$J$18)</f>
        <v>3.3586959221611418E+18</v>
      </c>
      <c r="K308" s="147">
        <f t="shared" si="105"/>
        <v>1</v>
      </c>
      <c r="L308" s="147">
        <f>INDEX(Photobiology!$21:$421,1+$H308-380,10)</f>
        <v>3.9084960000000002E-2</v>
      </c>
      <c r="M308" s="147">
        <f t="shared" si="106"/>
        <v>2.5516585938499098E-3</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8570245313911125</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2.5516585938499098E-3</v>
      </c>
      <c r="Z308" s="147">
        <f t="shared" ca="1" si="108"/>
        <v>0</v>
      </c>
      <c r="AA308" s="147">
        <f t="shared" ca="1" si="95"/>
        <v>9.7338120379592506E-6</v>
      </c>
      <c r="AB308" s="147">
        <f t="shared" ca="1" si="96"/>
        <v>1.38648452350585E-4</v>
      </c>
      <c r="AC308" s="147">
        <f t="shared" ca="1" si="97"/>
        <v>4.7154650814346334E-7</v>
      </c>
      <c r="AD308" s="147">
        <f t="shared" ca="1" si="98"/>
        <v>6.2045620036335632E-8</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1.1314317668845485E-3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3800135261638708.5</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1.1314317668845485E-3</v>
      </c>
      <c r="AZ308" s="147">
        <f t="shared" ca="1" si="113"/>
        <v>0</v>
      </c>
      <c r="BA308" s="147">
        <f t="shared" ca="1" si="100"/>
        <v>4.3160727611344866E-6</v>
      </c>
      <c r="BB308" s="147">
        <f t="shared" ca="1" si="101"/>
        <v>6.1478155344498953E-5</v>
      </c>
      <c r="BC308" s="147">
        <f t="shared" ca="1" si="102"/>
        <v>2.0908859052026455E-7</v>
      </c>
      <c r="BD308" s="147">
        <f t="shared" ca="1" si="103"/>
        <v>2.7511668557211302E-8</v>
      </c>
    </row>
    <row r="309" spans="8:56" s="147" customFormat="1" ht="0.25" customHeight="1" x14ac:dyDescent="0.2">
      <c r="H309" s="147">
        <f t="shared" si="104"/>
        <v>668</v>
      </c>
      <c r="I309" s="147">
        <f>IF($H309&gt;$H308,INDEX(Spectra!309:309,1,MATCH($I$20,Spectra!$20:$20,0)),I308)</f>
        <v>2.5666992144567501E-3</v>
      </c>
      <c r="J309" s="147">
        <f>((Physics!$C$9*Physics!$C$10)/(Physics!$C$11*Physics!$C$12*$H309))^($J$17-$J$18)</f>
        <v>3.3637314482813235E+18</v>
      </c>
      <c r="K309" s="147">
        <f t="shared" si="105"/>
        <v>1</v>
      </c>
      <c r="L309" s="147">
        <f>INDEX(Photobiology!$21:$421,1+$H309-380,10)</f>
        <v>3.656384E-2</v>
      </c>
      <c r="M309" s="147">
        <f t="shared" si="106"/>
        <v>2.5666992144567501E-3</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8633686865947139</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2.5666992144567501E-3</v>
      </c>
      <c r="Z309" s="147">
        <f t="shared" ca="1" si="108"/>
        <v>0</v>
      </c>
      <c r="AA309" s="147">
        <f t="shared" ca="1" si="95"/>
        <v>9.096176680097565E-6</v>
      </c>
      <c r="AB309" s="147">
        <f t="shared" ca="1" si="96"/>
        <v>1.3085314932214103E-4</v>
      </c>
      <c r="AC309" s="147">
        <f t="shared" ca="1" si="97"/>
        <v>4.4044558520077828E-7</v>
      </c>
      <c r="AD309" s="147">
        <f t="shared" ca="1" si="98"/>
        <v>5.8011765635387132E-8</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1.1342915629712529E-3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3815452201886578.5</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1.1342915629712529E-3</v>
      </c>
      <c r="AZ309" s="147">
        <f t="shared" ca="1" si="113"/>
        <v>0</v>
      </c>
      <c r="BA309" s="147">
        <f t="shared" ca="1" si="100"/>
        <v>4.0198385558450825E-6</v>
      </c>
      <c r="BB309" s="147">
        <f t="shared" ca="1" si="101"/>
        <v>5.7827431600993742E-5</v>
      </c>
      <c r="BC309" s="147">
        <f t="shared" ca="1" si="102"/>
        <v>1.94644432205867E-7</v>
      </c>
      <c r="BD309" s="147">
        <f t="shared" ca="1" si="103"/>
        <v>2.5636917618807367E-8</v>
      </c>
    </row>
    <row r="310" spans="8:56" s="147" customFormat="1" ht="0.25" customHeight="1" x14ac:dyDescent="0.2">
      <c r="H310" s="147">
        <f t="shared" si="104"/>
        <v>669</v>
      </c>
      <c r="I310" s="147">
        <f>IF($H310&gt;$H309,INDEX(Spectra!310:310,1,MATCH($I$20,Spectra!$20:$20,0)),I309)</f>
        <v>2.5812144763034E-3</v>
      </c>
      <c r="J310" s="147">
        <f>((Physics!$C$9*Physics!$C$10)/(Physics!$C$11*Physics!$C$12*$H310))^($J$17-$J$18)</f>
        <v>3.3687669744015053E+18</v>
      </c>
      <c r="K310" s="147">
        <f t="shared" si="105"/>
        <v>1</v>
      </c>
      <c r="L310" s="147">
        <f>INDEX(Photobiology!$21:$421,1+$H310-380,10)</f>
        <v>3.4200479999999998E-2</v>
      </c>
      <c r="M310" s="147">
        <f t="shared" si="106"/>
        <v>2.5812144763034E-3</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8695510081617971</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2.5812144763034E-3</v>
      </c>
      <c r="Z310" s="147">
        <f t="shared" ca="1" si="108"/>
        <v>0</v>
      </c>
      <c r="AA310" s="147">
        <f t="shared" ca="1" si="95"/>
        <v>8.5006878226652248E-6</v>
      </c>
      <c r="AB310" s="147">
        <f t="shared" ca="1" si="96"/>
        <v>1.2340683162627504E-4</v>
      </c>
      <c r="AC310" s="147">
        <f t="shared" ca="1" si="97"/>
        <v>4.111874660751316E-7</v>
      </c>
      <c r="AD310" s="147">
        <f t="shared" ca="1" si="98"/>
        <v>5.4243705976620691E-8</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1.1371499734978375E-3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3830793275661062</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1.1371499734978375E-3</v>
      </c>
      <c r="AZ310" s="147">
        <f t="shared" ca="1" si="113"/>
        <v>0</v>
      </c>
      <c r="BA310" s="147">
        <f t="shared" ca="1" si="100"/>
        <v>3.7449646362206933E-6</v>
      </c>
      <c r="BB310" s="147">
        <f t="shared" ca="1" si="101"/>
        <v>5.4366685372942211E-5</v>
      </c>
      <c r="BC310" s="147">
        <f t="shared" ca="1" si="102"/>
        <v>1.811479907782055E-7</v>
      </c>
      <c r="BD310" s="147">
        <f t="shared" ca="1" si="103"/>
        <v>2.3896979263062356E-8</v>
      </c>
    </row>
    <row r="311" spans="8:56" s="147" customFormat="1" ht="0.25" customHeight="1" x14ac:dyDescent="0.2">
      <c r="H311" s="147">
        <f t="shared" si="104"/>
        <v>670</v>
      </c>
      <c r="I311" s="147">
        <f>IF($H311&gt;$H310,INDEX(Spectra!311:311,1,MATCH($I$20,Spectra!$20:$20,0)),I310)</f>
        <v>2.5914845722361502E-3</v>
      </c>
      <c r="J311" s="147">
        <f>((Physics!$C$9*Physics!$C$10)/(Physics!$C$11*Physics!$C$12*$H311))^($J$17-$J$18)</f>
        <v>3.3738025005216865E+18</v>
      </c>
      <c r="K311" s="147">
        <f t="shared" si="105"/>
        <v>1</v>
      </c>
      <c r="L311" s="147">
        <f>INDEX(Photobiology!$21:$421,1+$H311-380,10)</f>
        <v>3.2000000000000001E-2</v>
      </c>
      <c r="M311" s="147">
        <f t="shared" si="106"/>
        <v>2.5914845722361502E-3</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8743157129873697</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2.5914845722361502E-3</v>
      </c>
      <c r="Z311" s="147">
        <f t="shared" ca="1" si="108"/>
        <v>0</v>
      </c>
      <c r="AA311" s="147">
        <f t="shared" ca="1" si="95"/>
        <v>7.9312385333287372E-6</v>
      </c>
      <c r="AB311" s="147">
        <f t="shared" ca="1" si="96"/>
        <v>1.1613271643253304E-4</v>
      </c>
      <c r="AC311" s="147">
        <f t="shared" ca="1" si="97"/>
        <v>3.8353971669095022E-7</v>
      </c>
      <c r="AD311" s="147">
        <f t="shared" ca="1" si="98"/>
        <v>5.0672593583219559E-8</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1.1400083840244224E-3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3846163136637283.5</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1.1400083840244224E-3</v>
      </c>
      <c r="AZ311" s="147">
        <f t="shared" ca="1" si="113"/>
        <v>0</v>
      </c>
      <c r="BA311" s="147">
        <f t="shared" ca="1" si="100"/>
        <v>3.4889956593067445E-6</v>
      </c>
      <c r="BB311" s="147">
        <f t="shared" ca="1" si="101"/>
        <v>5.1087423714963243E-5</v>
      </c>
      <c r="BC311" s="147">
        <f t="shared" ca="1" si="102"/>
        <v>1.6872124083561451E-7</v>
      </c>
      <c r="BD311" s="147">
        <f t="shared" ca="1" si="103"/>
        <v>2.2291153937021542E-8</v>
      </c>
    </row>
    <row r="312" spans="8:56" s="147" customFormat="1" ht="0.25" customHeight="1" x14ac:dyDescent="0.2">
      <c r="H312" s="147">
        <f t="shared" si="104"/>
        <v>671</v>
      </c>
      <c r="I312" s="147">
        <f>IF($H312&gt;$H311,INDEX(Spectra!312:312,1,MATCH($I$20,Spectra!$20:$20,0)),I311)</f>
        <v>2.60174798987958E-3</v>
      </c>
      <c r="J312" s="147">
        <f>((Physics!$C$9*Physics!$C$10)/(Physics!$C$11*Physics!$C$12*$H312))^($J$17-$J$18)</f>
        <v>3.3788380266418683E+18</v>
      </c>
      <c r="K312" s="147">
        <f t="shared" si="105"/>
        <v>1</v>
      </c>
      <c r="L312" s="147">
        <f>INDEX(Photobiology!$21:$421,1+$H312-380,10)</f>
        <v>2.9962610000000001E-2</v>
      </c>
      <c r="M312" s="147">
        <f t="shared" si="106"/>
        <v>2.60174798987958E-3</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8790885043944167</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2.60174798987958E-3</v>
      </c>
      <c r="Z312" s="147">
        <f t="shared" ca="1" si="108"/>
        <v>0</v>
      </c>
      <c r="AA312" s="147">
        <f t="shared" ca="1" si="95"/>
        <v>7.3985647413406619E-6</v>
      </c>
      <c r="AB312" s="147">
        <f t="shared" ca="1" si="96"/>
        <v>1.092294460339134E-4</v>
      </c>
      <c r="AC312" s="147">
        <f t="shared" ca="1" si="97"/>
        <v>3.5774034860844226E-7</v>
      </c>
      <c r="AD312" s="147">
        <f t="shared" ca="1" si="98"/>
        <v>4.7347130269426578E-8</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1.1344744569070303E-3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3833205435251355.5</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1.1344744569070303E-3</v>
      </c>
      <c r="AZ312" s="147">
        <f t="shared" ca="1" si="113"/>
        <v>0</v>
      </c>
      <c r="BA312" s="147">
        <f t="shared" ca="1" si="100"/>
        <v>3.2260936683619531E-6</v>
      </c>
      <c r="BB312" s="147">
        <f t="shared" ca="1" si="101"/>
        <v>4.7628754571773546E-5</v>
      </c>
      <c r="BC312" s="147">
        <f t="shared" ca="1" si="102"/>
        <v>1.5599023782471667E-7</v>
      </c>
      <c r="BD312" s="147">
        <f t="shared" ca="1" si="103"/>
        <v>2.0645393061685522E-8</v>
      </c>
    </row>
    <row r="313" spans="8:56" s="147" customFormat="1" ht="0.25" customHeight="1" x14ac:dyDescent="0.2">
      <c r="H313" s="147">
        <f t="shared" si="104"/>
        <v>672</v>
      </c>
      <c r="I313" s="147">
        <f>IF($H313&gt;$H312,INDEX(Spectra!313:313,1,MATCH($I$20,Spectra!$20:$20,0)),I312)</f>
        <v>2.6149153503309199E-3</v>
      </c>
      <c r="J313" s="147">
        <f>((Physics!$C$9*Physics!$C$10)/(Physics!$C$11*Physics!$C$12*$H313))^($J$17-$J$18)</f>
        <v>3.3838735527620506E+18</v>
      </c>
      <c r="K313" s="147">
        <f t="shared" si="105"/>
        <v>1</v>
      </c>
      <c r="L313" s="147">
        <f>INDEX(Photobiology!$21:$421,1+$H313-380,10)</f>
        <v>2.807664E-2</v>
      </c>
      <c r="M313" s="147">
        <f t="shared" si="106"/>
        <v>2.6149153503309199E-3</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8848542896696312</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2.6149153503309199E-3</v>
      </c>
      <c r="Z313" s="147">
        <f t="shared" ca="1" si="108"/>
        <v>0</v>
      </c>
      <c r="AA313" s="147">
        <f t="shared" ca="1" si="95"/>
        <v>6.9079526267367074E-6</v>
      </c>
      <c r="AB313" s="147">
        <f t="shared" ca="1" si="96"/>
        <v>1.0279519882839383E-4</v>
      </c>
      <c r="AC313" s="147">
        <f t="shared" ca="1" si="97"/>
        <v>3.3392469023725841E-7</v>
      </c>
      <c r="AD313" s="147">
        <f t="shared" ca="1" si="98"/>
        <v>4.4271039864172536E-8</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1.1289419153497579E-3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3820196689956579.5</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1.1289419153497579E-3</v>
      </c>
      <c r="AZ313" s="147">
        <f t="shared" ca="1" si="113"/>
        <v>0</v>
      </c>
      <c r="BA313" s="147">
        <f t="shared" ca="1" si="100"/>
        <v>2.9823823048752228E-6</v>
      </c>
      <c r="BB313" s="147">
        <f t="shared" ca="1" si="101"/>
        <v>4.4379948528505865E-5</v>
      </c>
      <c r="BC313" s="147">
        <f t="shared" ca="1" si="102"/>
        <v>1.4416588259016406E-7</v>
      </c>
      <c r="BD313" s="147">
        <f t="shared" ca="1" si="103"/>
        <v>1.911321241525447E-8</v>
      </c>
    </row>
    <row r="314" spans="8:56" s="147" customFormat="1" ht="0.25" customHeight="1" x14ac:dyDescent="0.2">
      <c r="H314" s="147">
        <f t="shared" si="104"/>
        <v>673</v>
      </c>
      <c r="I314" s="147">
        <f>IF($H314&gt;$H313,INDEX(Spectra!314:314,1,MATCH($I$20,Spectra!$20:$20,0)),I313)</f>
        <v>2.6273514381012302E-3</v>
      </c>
      <c r="J314" s="147">
        <f>((Physics!$C$9*Physics!$C$10)/(Physics!$C$11*Physics!$C$12*$H314))^($J$17-$J$18)</f>
        <v>3.3889090788822323E+18</v>
      </c>
      <c r="K314" s="147">
        <f t="shared" si="105"/>
        <v>1</v>
      </c>
      <c r="L314" s="147">
        <f>INDEX(Photobiology!$21:$421,1+$H314-380,10)</f>
        <v>2.632936E-2</v>
      </c>
      <c r="M314" s="147">
        <f t="shared" si="106"/>
        <v>2.6273514381012302E-3</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8903855141995548</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2.6273514381012302E-3</v>
      </c>
      <c r="Z314" s="147">
        <f t="shared" ca="1" si="108"/>
        <v>0</v>
      </c>
      <c r="AA314" s="147">
        <f t="shared" ca="1" si="95"/>
        <v>6.4468373177265124E-6</v>
      </c>
      <c r="AB314" s="147">
        <f t="shared" ca="1" si="96"/>
        <v>9.6658157526593774E-5</v>
      </c>
      <c r="AC314" s="147">
        <f t="shared" ca="1" si="97"/>
        <v>3.11866615702616E-7</v>
      </c>
      <c r="AD314" s="147">
        <f t="shared" ca="1" si="98"/>
        <v>4.13789460040877E-8</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1.123407988232366E-3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3807127530609489.5</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1.123407988232366E-3</v>
      </c>
      <c r="AZ314" s="147">
        <f t="shared" ca="1" si="113"/>
        <v>0</v>
      </c>
      <c r="BA314" s="147">
        <f t="shared" ca="1" si="100"/>
        <v>2.7565511170452858E-6</v>
      </c>
      <c r="BB314" s="147">
        <f t="shared" ca="1" si="101"/>
        <v>4.1329281160678165E-5</v>
      </c>
      <c r="BC314" s="147">
        <f t="shared" ca="1" si="102"/>
        <v>1.3334852820318184E-7</v>
      </c>
      <c r="BD314" s="147">
        <f t="shared" ca="1" si="103"/>
        <v>1.7692889429068E-8</v>
      </c>
    </row>
    <row r="315" spans="8:56" s="147" customFormat="1" ht="0.25" customHeight="1" x14ac:dyDescent="0.2">
      <c r="H315" s="147">
        <f t="shared" si="104"/>
        <v>674</v>
      </c>
      <c r="I315" s="147">
        <f>IF($H315&gt;$H314,INDEX(Spectra!315:315,1,MATCH($I$20,Spectra!$20:$20,0)),I314)</f>
        <v>2.63368579552545E-3</v>
      </c>
      <c r="J315" s="147">
        <f>((Physics!$C$9*Physics!$C$10)/(Physics!$C$11*Physics!$C$12*$H315))^($J$17-$J$18)</f>
        <v>3.3939446050024136E+18</v>
      </c>
      <c r="K315" s="147">
        <f t="shared" si="105"/>
        <v>1</v>
      </c>
      <c r="L315" s="147">
        <f>INDEX(Photobiology!$21:$421,1+$H315-380,10)</f>
        <v>2.4708049999999999E-2</v>
      </c>
      <c r="M315" s="147">
        <f t="shared" si="106"/>
        <v>2.63368579552545E-3</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8938583696995091</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2.63368579552545E-3</v>
      </c>
      <c r="Z315" s="147">
        <f t="shared" ca="1" si="108"/>
        <v>0</v>
      </c>
      <c r="AA315" s="147">
        <f t="shared" ca="1" si="95"/>
        <v>6.0015115065536191E-6</v>
      </c>
      <c r="AB315" s="147">
        <f t="shared" ca="1" si="96"/>
        <v>9.0624601486871627E-5</v>
      </c>
      <c r="AC315" s="147">
        <f t="shared" ca="1" si="97"/>
        <v>2.9075891182600965E-7</v>
      </c>
      <c r="AD315" s="147">
        <f t="shared" ca="1" si="98"/>
        <v>3.8597455439164124E-8</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1.1178754466750936E-3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3794007341307597</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1.1178754466750936E-3</v>
      </c>
      <c r="AZ315" s="147">
        <f t="shared" ca="1" si="113"/>
        <v>0</v>
      </c>
      <c r="BA315" s="147">
        <f t="shared" ca="1" si="100"/>
        <v>2.5473586741108696E-6</v>
      </c>
      <c r="BB315" s="147">
        <f t="shared" ca="1" si="101"/>
        <v>3.8465870545000634E-5</v>
      </c>
      <c r="BC315" s="147">
        <f t="shared" ca="1" si="102"/>
        <v>1.2341344931293032E-7</v>
      </c>
      <c r="BD315" s="147">
        <f t="shared" ca="1" si="103"/>
        <v>1.63828000336575E-8</v>
      </c>
    </row>
    <row r="316" spans="8:56" s="147" customFormat="1" ht="0.25" customHeight="1" x14ac:dyDescent="0.2">
      <c r="H316" s="147">
        <f t="shared" si="104"/>
        <v>675</v>
      </c>
      <c r="I316" s="147">
        <f>IF($H316&gt;$H315,INDEX(Spectra!316:316,1,MATCH($I$20,Spectra!$20:$20,0)),I315)</f>
        <v>2.6406356686157401E-3</v>
      </c>
      <c r="J316" s="147">
        <f>((Physics!$C$9*Physics!$C$10)/(Physics!$C$11*Physics!$C$12*$H316))^($J$17-$J$18)</f>
        <v>3.3989801311225948E+18</v>
      </c>
      <c r="K316" s="147">
        <f t="shared" si="105"/>
        <v>1</v>
      </c>
      <c r="L316" s="147">
        <f>INDEX(Photobiology!$21:$421,1+$H316-380,10)</f>
        <v>2.3199999999999998E-2</v>
      </c>
      <c r="M316" s="147">
        <f t="shared" si="106"/>
        <v>2.6406356686157401E-3</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8975468171158529</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2.6406356686157401E-3</v>
      </c>
      <c r="Z316" s="147">
        <f t="shared" ca="1" si="108"/>
        <v>0</v>
      </c>
      <c r="AA316" s="147">
        <f t="shared" ca="1" si="95"/>
        <v>5.5874794493641621E-6</v>
      </c>
      <c r="AB316" s="147">
        <f t="shared" ca="1" si="96"/>
        <v>8.4938686916693901E-5</v>
      </c>
      <c r="AC316" s="147">
        <f t="shared" ca="1" si="97"/>
        <v>2.7092921959997496E-7</v>
      </c>
      <c r="AD316" s="147">
        <f t="shared" ca="1" si="98"/>
        <v>3.6039395605267621E-8</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1.1123415195577015E-3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3780826723999342.5</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1.1123415195577015E-3</v>
      </c>
      <c r="AZ316" s="147">
        <f t="shared" ca="1" si="113"/>
        <v>0</v>
      </c>
      <c r="BA316" s="147">
        <f t="shared" ca="1" si="100"/>
        <v>2.3536701617233141E-6</v>
      </c>
      <c r="BB316" s="147">
        <f t="shared" ca="1" si="101"/>
        <v>3.5779577318093028E-5</v>
      </c>
      <c r="BC316" s="147">
        <f t="shared" ca="1" si="102"/>
        <v>1.1412623990662017E-7</v>
      </c>
      <c r="BD316" s="147">
        <f t="shared" ca="1" si="103"/>
        <v>1.5181237058923511E-8</v>
      </c>
    </row>
    <row r="317" spans="8:56" s="147" customFormat="1" ht="0.25" customHeight="1" x14ac:dyDescent="0.2">
      <c r="H317" s="147">
        <f t="shared" si="104"/>
        <v>676</v>
      </c>
      <c r="I317" s="147">
        <f>IF($H317&gt;$H316,INDEX(Spectra!317:317,1,MATCH($I$20,Spectra!$20:$20,0)),I316)</f>
        <v>2.65211008272333E-3</v>
      </c>
      <c r="J317" s="147">
        <f>((Physics!$C$9*Physics!$C$10)/(Physics!$C$11*Physics!$C$12*$H317))^($J$17-$J$18)</f>
        <v>3.4040156572427771E+18</v>
      </c>
      <c r="K317" s="147">
        <f t="shared" si="105"/>
        <v>1</v>
      </c>
      <c r="L317" s="147">
        <f>INDEX(Photobiology!$21:$421,1+$H317-380,10)</f>
        <v>2.1800770000000001E-2</v>
      </c>
      <c r="M317" s="147">
        <f t="shared" si="106"/>
        <v>2.65211008272333E-3</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9027824246321652</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2.65211008272333E-3</v>
      </c>
      <c r="Z317" s="147">
        <f t="shared" ca="1" si="108"/>
        <v>0</v>
      </c>
      <c r="AA317" s="147">
        <f t="shared" ca="1" si="95"/>
        <v>5.2102293841149453E-6</v>
      </c>
      <c r="AB317" s="147">
        <f t="shared" ca="1" si="96"/>
        <v>7.9698294884910512E-5</v>
      </c>
      <c r="AC317" s="147">
        <f t="shared" ca="1" si="97"/>
        <v>2.530113018918057E-7</v>
      </c>
      <c r="AD317" s="147">
        <f t="shared" ca="1" si="98"/>
        <v>3.3719723224769233E-8</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1.1068075924403095E-3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3767590374221996</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1.1068075924403095E-3</v>
      </c>
      <c r="AZ317" s="147">
        <f t="shared" ca="1" si="113"/>
        <v>0</v>
      </c>
      <c r="BA317" s="147">
        <f t="shared" ca="1" si="100"/>
        <v>2.1743899238045346E-6</v>
      </c>
      <c r="BB317" s="147">
        <f t="shared" ca="1" si="101"/>
        <v>3.3260564279664495E-5</v>
      </c>
      <c r="BC317" s="147">
        <f t="shared" ca="1" si="102"/>
        <v>1.0558944431880552E-7</v>
      </c>
      <c r="BD317" s="147">
        <f t="shared" ca="1" si="103"/>
        <v>1.4072283772563827E-8</v>
      </c>
    </row>
    <row r="318" spans="8:56" s="147" customFormat="1" ht="0.25" customHeight="1" x14ac:dyDescent="0.2">
      <c r="H318" s="147">
        <f t="shared" si="104"/>
        <v>677</v>
      </c>
      <c r="I318" s="147">
        <f>IF($H318&gt;$H317,INDEX(Spectra!318:318,1,MATCH($I$20,Spectra!$20:$20,0)),I317)</f>
        <v>2.66364348838662E-3</v>
      </c>
      <c r="J318" s="147">
        <f>((Physics!$C$9*Physics!$C$10)/(Physics!$C$11*Physics!$C$12*$H318))^($J$17-$J$18)</f>
        <v>3.4090511833629583E+18</v>
      </c>
      <c r="K318" s="147">
        <f t="shared" si="105"/>
        <v>1</v>
      </c>
      <c r="L318" s="147">
        <f>INDEX(Photobiology!$21:$421,1+$H318-380,10)</f>
        <v>2.0501120000000001E-2</v>
      </c>
      <c r="M318" s="147">
        <f t="shared" si="106"/>
        <v>2.66364348838662E-3</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9080496986141446</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2.66364348838662E-3</v>
      </c>
      <c r="Z318" s="147">
        <f t="shared" ca="1" si="108"/>
        <v>0</v>
      </c>
      <c r="AA318" s="147">
        <f t="shared" ca="1" si="95"/>
        <v>4.85789972124975E-6</v>
      </c>
      <c r="AB318" s="147">
        <f t="shared" ca="1" si="96"/>
        <v>7.4740238098035529E-5</v>
      </c>
      <c r="AC318" s="147">
        <f t="shared" ca="1" si="97"/>
        <v>2.3653154176873186E-7</v>
      </c>
      <c r="AD318" s="147">
        <f t="shared" ca="1" si="98"/>
        <v>3.1539403452939455E-8</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1.101275050883037E-3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3754303015420919.5</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1.101275050883037E-3</v>
      </c>
      <c r="AZ318" s="147">
        <f t="shared" ca="1" si="113"/>
        <v>0</v>
      </c>
      <c r="BA318" s="147">
        <f t="shared" ca="1" si="100"/>
        <v>2.0084834122994654E-6</v>
      </c>
      <c r="BB318" s="147">
        <f t="shared" ca="1" si="101"/>
        <v>3.0901117162747489E-5</v>
      </c>
      <c r="BC318" s="147">
        <f t="shared" ca="1" si="102"/>
        <v>9.779322451841369E-8</v>
      </c>
      <c r="BD318" s="147">
        <f t="shared" ca="1" si="103"/>
        <v>1.3039867494990777E-8</v>
      </c>
    </row>
    <row r="319" spans="8:56" s="147" customFormat="1" ht="0.25" customHeight="1" x14ac:dyDescent="0.2">
      <c r="H319" s="147">
        <f t="shared" si="104"/>
        <v>678</v>
      </c>
      <c r="I319" s="147">
        <f>IF($H319&gt;$H318,INDEX(Spectra!319:319,1,MATCH($I$20,Spectra!$20:$20,0)),I318)</f>
        <v>2.6750255194918902E-3</v>
      </c>
      <c r="J319" s="147">
        <f>((Physics!$C$9*Physics!$C$10)/(Physics!$C$11*Physics!$C$12*$H319))^($J$17-$J$18)</f>
        <v>3.4140867094831396E+18</v>
      </c>
      <c r="K319" s="147">
        <f t="shared" si="105"/>
        <v>1</v>
      </c>
      <c r="L319" s="147">
        <f>INDEX(Photobiology!$21:$421,1+$H319-380,10)</f>
        <v>1.9281079999999999E-2</v>
      </c>
      <c r="M319" s="147">
        <f t="shared" si="106"/>
        <v>2.6750255194918902E-3</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9132769073625494</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2.6750255194918902E-3</v>
      </c>
      <c r="Z319" s="147">
        <f t="shared" ca="1" si="108"/>
        <v>0</v>
      </c>
      <c r="AA319" s="147">
        <f t="shared" ca="1" si="95"/>
        <v>4.5284704511822362E-6</v>
      </c>
      <c r="AB319" s="147">
        <f t="shared" ca="1" si="96"/>
        <v>7.0048485755966583E-5</v>
      </c>
      <c r="AC319" s="147">
        <f t="shared" ca="1" si="97"/>
        <v>2.2095710791003012E-7</v>
      </c>
      <c r="AD319" s="147">
        <f t="shared" ca="1" si="98"/>
        <v>2.9497238900885121E-8</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1.095741123765645E-3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3740955207682408.5</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1.095741123765645E-3</v>
      </c>
      <c r="AZ319" s="147">
        <f t="shared" ca="1" si="113"/>
        <v>0</v>
      </c>
      <c r="BA319" s="147">
        <f t="shared" ca="1" si="100"/>
        <v>1.8549472761891473E-6</v>
      </c>
      <c r="BB319" s="147">
        <f t="shared" ca="1" si="101"/>
        <v>2.8693186641039556E-5</v>
      </c>
      <c r="BC319" s="147">
        <f t="shared" ca="1" si="102"/>
        <v>9.0508216823042282E-8</v>
      </c>
      <c r="BD319" s="147">
        <f t="shared" ca="1" si="103"/>
        <v>1.208262779765139E-8</v>
      </c>
    </row>
    <row r="320" spans="8:56" s="147" customFormat="1" ht="0.25" customHeight="1" x14ac:dyDescent="0.2">
      <c r="H320" s="147">
        <f t="shared" si="104"/>
        <v>679</v>
      </c>
      <c r="I320" s="147">
        <f>IF($H320&gt;$H319,INDEX(Spectra!320:320,1,MATCH($I$20,Spectra!$20:$20,0)),I319)</f>
        <v>2.68624727165338E-3</v>
      </c>
      <c r="J320" s="147">
        <f>((Physics!$C$9*Physics!$C$10)/(Physics!$C$11*Physics!$C$12*$H320))^($J$17-$J$18)</f>
        <v>3.4191222356033213E+18</v>
      </c>
      <c r="K320" s="147">
        <f t="shared" si="105"/>
        <v>1</v>
      </c>
      <c r="L320" s="147">
        <f>INDEX(Photobiology!$21:$421,1+$H320-380,10)</f>
        <v>1.8120689999999998E-2</v>
      </c>
      <c r="M320" s="147">
        <f t="shared" si="106"/>
        <v>2.68624727165338E-3</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9184607776838828</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2.68624727165338E-3</v>
      </c>
      <c r="Z320" s="147">
        <f t="shared" ca="1" si="108"/>
        <v>0</v>
      </c>
      <c r="AA320" s="147">
        <f t="shared" ca="1" si="95"/>
        <v>4.2204974008582082E-6</v>
      </c>
      <c r="AB320" s="147">
        <f t="shared" ca="1" si="96"/>
        <v>6.5614275857405467E-5</v>
      </c>
      <c r="AC320" s="147">
        <f t="shared" ca="1" si="97"/>
        <v>2.0657241519014492E-7</v>
      </c>
      <c r="AD320" s="147">
        <f t="shared" ca="1" si="98"/>
        <v>2.7593937848605016E-8</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1.0902085822083725E-3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3727556404874218</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1.0902085822083725E-3</v>
      </c>
      <c r="AZ320" s="147">
        <f t="shared" ca="1" si="113"/>
        <v>0</v>
      </c>
      <c r="BA320" s="147">
        <f t="shared" ca="1" si="100"/>
        <v>1.7128812139366845E-6</v>
      </c>
      <c r="BB320" s="147">
        <f t="shared" ca="1" si="101"/>
        <v>2.6629434829021706E-5</v>
      </c>
      <c r="BC320" s="147">
        <f t="shared" ca="1" si="102"/>
        <v>8.3837039971823844E-8</v>
      </c>
      <c r="BD320" s="147">
        <f t="shared" ca="1" si="103"/>
        <v>1.1198949619019065E-8</v>
      </c>
    </row>
    <row r="321" spans="8:56" s="147" customFormat="1" ht="0.25" customHeight="1" x14ac:dyDescent="0.2">
      <c r="H321" s="147">
        <f t="shared" si="104"/>
        <v>680</v>
      </c>
      <c r="I321" s="147">
        <f>IF($H321&gt;$H320,INDEX(Spectra!321:321,1,MATCH($I$20,Spectra!$20:$20,0)),I320)</f>
        <v>2.6963492973047999E-3</v>
      </c>
      <c r="J321" s="147">
        <f>((Physics!$C$9*Physics!$C$10)/(Physics!$C$11*Physics!$C$12*$H321))^($J$17-$J$18)</f>
        <v>3.4241577617235031E+18</v>
      </c>
      <c r="K321" s="147">
        <f t="shared" si="105"/>
        <v>1</v>
      </c>
      <c r="L321" s="147">
        <f>INDEX(Photobiology!$21:$421,1+$H321-380,10)</f>
        <v>1.7000000000000001E-2</v>
      </c>
      <c r="M321" s="147">
        <f t="shared" si="106"/>
        <v>2.6963492973047999E-3</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9232725374683944</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2.6963492973047999E-3</v>
      </c>
      <c r="Z321" s="147">
        <f t="shared" ca="1" si="108"/>
        <v>0</v>
      </c>
      <c r="AA321" s="147">
        <f t="shared" ca="1" si="95"/>
        <v>3.9312233484844522E-6</v>
      </c>
      <c r="AB321" s="147">
        <f t="shared" ca="1" si="96"/>
        <v>6.1406119626960059E-5</v>
      </c>
      <c r="AC321" s="147">
        <f t="shared" ca="1" si="97"/>
        <v>1.927889747572932E-7</v>
      </c>
      <c r="AD321" s="147">
        <f t="shared" ca="1" si="98"/>
        <v>2.5821238520230768E-8</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1.0846746550909807E-3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3714097139174545</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1.0846746550909807E-3</v>
      </c>
      <c r="AZ321" s="147">
        <f t="shared" ca="1" si="113"/>
        <v>0</v>
      </c>
      <c r="BA321" s="147">
        <f t="shared" ca="1" si="100"/>
        <v>1.581433953629548E-6</v>
      </c>
      <c r="BB321" s="147">
        <f t="shared" ca="1" si="101"/>
        <v>2.4702163660110978E-5</v>
      </c>
      <c r="BC321" s="147">
        <f t="shared" ca="1" si="102"/>
        <v>7.755423783900512E-8</v>
      </c>
      <c r="BD321" s="147">
        <f t="shared" ca="1" si="103"/>
        <v>1.0387245826773614E-8</v>
      </c>
    </row>
    <row r="322" spans="8:56" s="147" customFormat="1" ht="0.25" customHeight="1" x14ac:dyDescent="0.2">
      <c r="H322" s="147">
        <f t="shared" si="104"/>
        <v>681</v>
      </c>
      <c r="I322" s="147">
        <f>IF($H322&gt;$H321,INDEX(Spectra!322:322,1,MATCH($I$20,Spectra!$20:$20,0)),I321)</f>
        <v>2.7065514972960899E-3</v>
      </c>
      <c r="J322" s="147">
        <f>((Physics!$C$9*Physics!$C$10)/(Physics!$C$11*Physics!$C$12*$H322))^($J$17-$J$18)</f>
        <v>3.4291932878436844E+18</v>
      </c>
      <c r="K322" s="147">
        <f t="shared" si="105"/>
        <v>1</v>
      </c>
      <c r="L322" s="147">
        <f>INDEX(Photobiology!$21:$421,1+$H322-380,10)</f>
        <v>1.5903790000000001E-2</v>
      </c>
      <c r="M322" s="147">
        <f t="shared" si="106"/>
        <v>2.7065514972960899E-3</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9281288227731026</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2.7065514972960899E-3</v>
      </c>
      <c r="Z322" s="147">
        <f t="shared" ca="1" si="108"/>
        <v>0</v>
      </c>
      <c r="AA322" s="147">
        <f t="shared" ca="1" si="95"/>
        <v>3.6612604724523128E-6</v>
      </c>
      <c r="AB322" s="147">
        <f t="shared" ca="1" si="96"/>
        <v>5.7443307668312755E-5</v>
      </c>
      <c r="AC322" s="147">
        <f t="shared" ca="1" si="97"/>
        <v>1.8025632971991961E-7</v>
      </c>
      <c r="AD322" s="147">
        <f t="shared" ca="1" si="98"/>
        <v>2.4170398032848191E-8</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1.0728101037874684E-3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3678873207038873</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1.0728101037874684E-3</v>
      </c>
      <c r="AZ322" s="147">
        <f t="shared" ca="1" si="113"/>
        <v>0</v>
      </c>
      <c r="BA322" s="147">
        <f t="shared" ca="1" si="100"/>
        <v>1.4512331397974601E-6</v>
      </c>
      <c r="BB322" s="147">
        <f t="shared" ca="1" si="101"/>
        <v>2.2769107080764474E-5</v>
      </c>
      <c r="BC322" s="147">
        <f t="shared" ca="1" si="102"/>
        <v>7.1449152912245407E-8</v>
      </c>
      <c r="BD322" s="147">
        <f t="shared" ca="1" si="103"/>
        <v>9.5805482541563433E-9</v>
      </c>
    </row>
    <row r="323" spans="8:56" s="147" customFormat="1" ht="0.25" customHeight="1" x14ac:dyDescent="0.2">
      <c r="H323" s="147">
        <f t="shared" si="104"/>
        <v>682</v>
      </c>
      <c r="I323" s="147">
        <f>IF($H323&gt;$H322,INDEX(Spectra!323:323,1,MATCH($I$20,Spectra!$20:$20,0)),I322)</f>
        <v>2.7188740541478798E-3</v>
      </c>
      <c r="J323" s="147">
        <f>((Physics!$C$9*Physics!$C$10)/(Physics!$C$11*Physics!$C$12*$H323))^($J$17-$J$18)</f>
        <v>3.4342288139638666E+18</v>
      </c>
      <c r="K323" s="147">
        <f t="shared" si="105"/>
        <v>1</v>
      </c>
      <c r="L323" s="147">
        <f>INDEX(Photobiology!$21:$421,1+$H323-380,10)</f>
        <v>1.483718E-2</v>
      </c>
      <c r="M323" s="147">
        <f t="shared" si="106"/>
        <v>2.7188740541478798E-3</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9337235618293402</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2.7188740541478798E-3</v>
      </c>
      <c r="Z323" s="147">
        <f t="shared" ca="1" si="108"/>
        <v>0</v>
      </c>
      <c r="AA323" s="147">
        <f t="shared" ca="1" si="95"/>
        <v>3.4115344081825934E-6</v>
      </c>
      <c r="AB323" s="147">
        <f t="shared" ca="1" si="96"/>
        <v>5.3746430414989874E-5</v>
      </c>
      <c r="AC323" s="147">
        <f t="shared" ca="1" si="97"/>
        <v>1.6857019135716855E-7</v>
      </c>
      <c r="AD323" s="147">
        <f t="shared" ca="1" si="98"/>
        <v>2.2635795616624384E-8</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1.0609455524839564E-3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3643529786387216.5</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1.0609455524839564E-3</v>
      </c>
      <c r="AZ323" s="147">
        <f t="shared" ca="1" si="113"/>
        <v>0</v>
      </c>
      <c r="BA323" s="147">
        <f t="shared" ca="1" si="100"/>
        <v>1.331232041434769E-6</v>
      </c>
      <c r="BB323" s="147">
        <f t="shared" ca="1" si="101"/>
        <v>2.0972665586947602E-5</v>
      </c>
      <c r="BC323" s="147">
        <f t="shared" ca="1" si="102"/>
        <v>6.5778624254005298E-8</v>
      </c>
      <c r="BD323" s="147">
        <f t="shared" ca="1" si="103"/>
        <v>8.8328279310165054E-9</v>
      </c>
    </row>
    <row r="324" spans="8:56" s="147" customFormat="1" ht="0.25" customHeight="1" x14ac:dyDescent="0.2">
      <c r="H324" s="147">
        <f t="shared" si="104"/>
        <v>683</v>
      </c>
      <c r="I324" s="147">
        <f>IF($H324&gt;$H323,INDEX(Spectra!324:324,1,MATCH($I$20,Spectra!$20:$20,0)),I323)</f>
        <v>2.7301837371188102E-3</v>
      </c>
      <c r="J324" s="147">
        <f>((Physics!$C$9*Physics!$C$10)/(Physics!$C$11*Physics!$C$12*$H324))^($J$17-$J$18)</f>
        <v>3.4392643400840484E+18</v>
      </c>
      <c r="K324" s="147">
        <f t="shared" si="105"/>
        <v>1</v>
      </c>
      <c r="L324" s="147">
        <f>INDEX(Photobiology!$21:$421,1+$H324-380,10)</f>
        <v>1.3810680000000001E-2</v>
      </c>
      <c r="M324" s="147">
        <f t="shared" si="106"/>
        <v>2.7301837371188102E-3</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9389823568950126</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2.7301837371188102E-3</v>
      </c>
      <c r="Z324" s="147">
        <f t="shared" ca="1" si="108"/>
        <v>0</v>
      </c>
      <c r="AA324" s="147">
        <f t="shared" ca="1" si="95"/>
        <v>3.1762957597640237E-6</v>
      </c>
      <c r="AB324" s="147">
        <f t="shared" ca="1" si="96"/>
        <v>5.0231558505754144E-5</v>
      </c>
      <c r="AC324" s="147">
        <f t="shared" ca="1" si="97"/>
        <v>1.5780462000546723E-7</v>
      </c>
      <c r="AD324" s="147">
        <f t="shared" ca="1" si="98"/>
        <v>2.1189911548087076E-8</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1.0490810011804441E-3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3608066877219573</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1.0490810011804441E-3</v>
      </c>
      <c r="AZ324" s="147">
        <f t="shared" ca="1" si="113"/>
        <v>0</v>
      </c>
      <c r="BA324" s="147">
        <f t="shared" ca="1" si="100"/>
        <v>1.2205008367733287E-6</v>
      </c>
      <c r="BB324" s="147">
        <f t="shared" ca="1" si="101"/>
        <v>1.9301621708318521E-5</v>
      </c>
      <c r="BC324" s="147">
        <f t="shared" ca="1" si="102"/>
        <v>6.0636881868229676E-8</v>
      </c>
      <c r="BD324" s="147">
        <f t="shared" ca="1" si="103"/>
        <v>8.1422848285118396E-9</v>
      </c>
    </row>
    <row r="325" spans="8:56" s="147" customFormat="1" ht="0.25" customHeight="1" x14ac:dyDescent="0.2">
      <c r="H325" s="147">
        <f t="shared" si="104"/>
        <v>684</v>
      </c>
      <c r="I325" s="147">
        <f>IF($H325&gt;$H324,INDEX(Spectra!325:325,1,MATCH($I$20,Spectra!$20:$20,0)),I324)</f>
        <v>2.7370412272067798E-3</v>
      </c>
      <c r="J325" s="147">
        <f>((Physics!$C$9*Physics!$C$10)/(Physics!$C$11*Physics!$C$12*$H325))^($J$17-$J$18)</f>
        <v>3.4442998662042296E+18</v>
      </c>
      <c r="K325" s="147">
        <f t="shared" si="105"/>
        <v>1</v>
      </c>
      <c r="L325" s="147">
        <f>INDEX(Photobiology!$21:$421,1+$H325-380,10)</f>
        <v>1.283478E-2</v>
      </c>
      <c r="M325" s="147">
        <f t="shared" si="106"/>
        <v>2.7370412272067798E-3</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9427190732663772</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2.7370412272067798E-3</v>
      </c>
      <c r="Z325" s="147">
        <f t="shared" ca="1" si="108"/>
        <v>0</v>
      </c>
      <c r="AA325" s="147">
        <f t="shared" ca="1" si="95"/>
        <v>2.950858887876173E-6</v>
      </c>
      <c r="AB325" s="147">
        <f t="shared" ca="1" si="96"/>
        <v>4.6828585764526239E-5</v>
      </c>
      <c r="AC325" s="147">
        <f t="shared" ca="1" si="97"/>
        <v>1.4725281802372476E-7</v>
      </c>
      <c r="AD325" s="147">
        <f t="shared" ca="1" si="98"/>
        <v>1.9809965401391327E-8</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1.0372164498769318E-3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3572484479535942.5</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1.0372164498769318E-3</v>
      </c>
      <c r="AZ325" s="147">
        <f t="shared" ca="1" si="113"/>
        <v>0</v>
      </c>
      <c r="BA325" s="147">
        <f t="shared" ca="1" si="100"/>
        <v>1.1182437989413177E-6</v>
      </c>
      <c r="BB325" s="147">
        <f t="shared" ca="1" si="101"/>
        <v>1.7745943684234404E-5</v>
      </c>
      <c r="BC325" s="147">
        <f t="shared" ca="1" si="102"/>
        <v>5.5802245003378928E-8</v>
      </c>
      <c r="BD325" s="147">
        <f t="shared" ca="1" si="103"/>
        <v>7.5070926157677652E-9</v>
      </c>
    </row>
    <row r="326" spans="8:56" s="147" customFormat="1" ht="0.25" customHeight="1" x14ac:dyDescent="0.2">
      <c r="H326" s="147">
        <f t="shared" si="104"/>
        <v>685</v>
      </c>
      <c r="I326" s="147">
        <f>IF($H326&gt;$H325,INDEX(Spectra!326:326,1,MATCH($I$20,Spectra!$20:$20,0)),I325)</f>
        <v>2.7462539273298298E-3</v>
      </c>
      <c r="J326" s="147">
        <f>((Physics!$C$9*Physics!$C$10)/(Physics!$C$11*Physics!$C$12*$H326))^($J$17-$J$18)</f>
        <v>3.4493353923244114E+18</v>
      </c>
      <c r="K326" s="147">
        <f t="shared" si="105"/>
        <v>1</v>
      </c>
      <c r="L326" s="147">
        <f>INDEX(Photobiology!$21:$421,1+$H326-380,10)</f>
        <v>1.192E-2</v>
      </c>
      <c r="M326" s="147">
        <f t="shared" si="106"/>
        <v>2.7462539273298298E-3</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9472750867848694</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2.7462539273298298E-3</v>
      </c>
      <c r="Z326" s="147">
        <f t="shared" ca="1" si="108"/>
        <v>0</v>
      </c>
      <c r="AA326" s="147">
        <f t="shared" ca="1" si="95"/>
        <v>2.7419258311403578E-6</v>
      </c>
      <c r="AB326" s="147">
        <f t="shared" ca="1" si="96"/>
        <v>4.3648685295587576E-5</v>
      </c>
      <c r="AC326" s="147">
        <f t="shared" ca="1" si="97"/>
        <v>1.3758732175922448E-7</v>
      </c>
      <c r="AD326" s="147">
        <f t="shared" ca="1" si="98"/>
        <v>1.8548885588667503E-8</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1.02535189857342E-3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3536782593336327.5</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1.02535189857342E-3</v>
      </c>
      <c r="AZ326" s="147">
        <f t="shared" ca="1" si="113"/>
        <v>0</v>
      </c>
      <c r="BA326" s="147">
        <f t="shared" ca="1" si="100"/>
        <v>1.0237359439812683E-6</v>
      </c>
      <c r="BB326" s="147">
        <f t="shared" ca="1" si="101"/>
        <v>1.6296840540736078E-5</v>
      </c>
      <c r="BC326" s="147">
        <f t="shared" ca="1" si="102"/>
        <v>5.1370130118528336E-8</v>
      </c>
      <c r="BD326" s="147">
        <f t="shared" ca="1" si="103"/>
        <v>6.9254830609395216E-9</v>
      </c>
    </row>
    <row r="327" spans="8:56" s="147" customFormat="1" ht="0.25" customHeight="1" x14ac:dyDescent="0.2">
      <c r="H327" s="147">
        <f t="shared" si="104"/>
        <v>686</v>
      </c>
      <c r="I327" s="147">
        <f>IF($H327&gt;$H326,INDEX(Spectra!327:327,1,MATCH($I$20,Spectra!$20:$20,0)),I326)</f>
        <v>2.7640938642118202E-3</v>
      </c>
      <c r="J327" s="147">
        <f>((Physics!$C$9*Physics!$C$10)/(Physics!$C$11*Physics!$C$12*$H327))^($J$17-$J$18)</f>
        <v>3.4543709184445932E+18</v>
      </c>
      <c r="K327" s="147">
        <f t="shared" si="105"/>
        <v>1</v>
      </c>
      <c r="L327" s="147">
        <f>INDEX(Photobiology!$21:$421,1+$H327-380,10)</f>
        <v>1.106831E-2</v>
      </c>
      <c r="M327" s="147">
        <f t="shared" si="106"/>
        <v>2.7640938642118202E-3</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9548205460384450</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2.7640938642118202E-3</v>
      </c>
      <c r="Z327" s="147">
        <f t="shared" ca="1" si="108"/>
        <v>0</v>
      </c>
      <c r="AA327" s="147">
        <f t="shared" ca="1" si="95"/>
        <v>2.5539176949648817E-6</v>
      </c>
      <c r="AB327" s="147">
        <f t="shared" ca="1" si="96"/>
        <v>4.0768173222032977E-5</v>
      </c>
      <c r="AC327" s="147">
        <f t="shared" ca="1" si="97"/>
        <v>1.29083183458692E-7</v>
      </c>
      <c r="AD327" s="147">
        <f t="shared" ca="1" si="98"/>
        <v>1.7427584172916885E-8</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1.0134887328300272E-3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3500966004859308</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1.0134887328300272E-3</v>
      </c>
      <c r="AZ327" s="147">
        <f t="shared" ca="1" si="113"/>
        <v>0</v>
      </c>
      <c r="BA327" s="147">
        <f t="shared" ca="1" si="100"/>
        <v>9.3642507656309761E-7</v>
      </c>
      <c r="BB327" s="147">
        <f t="shared" ca="1" si="101"/>
        <v>1.4948148018256638E-5</v>
      </c>
      <c r="BC327" s="147">
        <f t="shared" ca="1" si="102"/>
        <v>4.7329923823162268E-8</v>
      </c>
      <c r="BD327" s="147">
        <f t="shared" ca="1" si="103"/>
        <v>6.3900363256059934E-9</v>
      </c>
    </row>
    <row r="328" spans="8:56" s="147" customFormat="1" ht="0.25" customHeight="1" x14ac:dyDescent="0.2">
      <c r="H328" s="147">
        <f t="shared" si="104"/>
        <v>687</v>
      </c>
      <c r="I328" s="147">
        <f>IF($H328&gt;$H327,INDEX(Spectra!328:328,1,MATCH($I$20,Spectra!$20:$20,0)),I327)</f>
        <v>2.77949511244218E-3</v>
      </c>
      <c r="J328" s="147">
        <f>((Physics!$C$9*Physics!$C$10)/(Physics!$C$11*Physics!$C$12*$H328))^($J$17-$J$18)</f>
        <v>3.4594064445647744E+18</v>
      </c>
      <c r="K328" s="147">
        <f t="shared" si="105"/>
        <v>1</v>
      </c>
      <c r="L328" s="147">
        <f>INDEX(Photobiology!$21:$421,1+$H328-380,10)</f>
        <v>1.027339E-2</v>
      </c>
      <c r="M328" s="147">
        <f t="shared" si="106"/>
        <v>2.77949511244218E-3</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9615403304618770</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2.77949511244218E-3</v>
      </c>
      <c r="Z328" s="147">
        <f t="shared" ca="1" si="108"/>
        <v>0</v>
      </c>
      <c r="AA328" s="147">
        <f t="shared" ca="1" si="95"/>
        <v>2.375670606040793E-6</v>
      </c>
      <c r="AB328" s="147">
        <f t="shared" ca="1" si="96"/>
        <v>3.8015988501405426E-5</v>
      </c>
      <c r="AC328" s="147">
        <f t="shared" ca="1" si="97"/>
        <v>1.2118598690247905E-7</v>
      </c>
      <c r="AD328" s="147">
        <f t="shared" ca="1" si="98"/>
        <v>1.6354743806267658E-8</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1.001624181526515E-3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3465025148604743.5</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1.001624181526515E-3</v>
      </c>
      <c r="AZ328" s="147">
        <f t="shared" ca="1" si="113"/>
        <v>0</v>
      </c>
      <c r="BA328" s="147">
        <f t="shared" ca="1" si="100"/>
        <v>8.5610120906507213E-7</v>
      </c>
      <c r="BB328" s="147">
        <f t="shared" ca="1" si="101"/>
        <v>1.3699514417992602E-5</v>
      </c>
      <c r="BC328" s="147">
        <f t="shared" ca="1" si="102"/>
        <v>4.3670814314556056E-8</v>
      </c>
      <c r="BD328" s="147">
        <f t="shared" ca="1" si="103"/>
        <v>5.8936267977947206E-9</v>
      </c>
    </row>
    <row r="329" spans="8:56" s="147" customFormat="1" ht="0.25" customHeight="1" x14ac:dyDescent="0.2">
      <c r="H329" s="147">
        <f t="shared" si="104"/>
        <v>688</v>
      </c>
      <c r="I329" s="147">
        <f>IF($H329&gt;$H328,INDEX(Spectra!329:329,1,MATCH($I$20,Spectra!$20:$20,0)),I328)</f>
        <v>2.7869569877140101E-3</v>
      </c>
      <c r="J329" s="147">
        <f>((Physics!$C$9*Physics!$C$10)/(Physics!$C$11*Physics!$C$12*$H329))^($J$17-$J$18)</f>
        <v>3.4644419706849562E+18</v>
      </c>
      <c r="K329" s="147">
        <f t="shared" si="105"/>
        <v>1</v>
      </c>
      <c r="L329" s="147">
        <f>INDEX(Photobiology!$21:$421,1+$H329-380,10)</f>
        <v>9.5333109999999992E-3</v>
      </c>
      <c r="M329" s="147">
        <f t="shared" si="106"/>
        <v>2.7869569877140101E-3</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9655250758730134</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2.7869569877140101E-3</v>
      </c>
      <c r="Z329" s="147">
        <f t="shared" ca="1" si="108"/>
        <v>0</v>
      </c>
      <c r="AA329" s="147">
        <f t="shared" ca="1" si="95"/>
        <v>2.2035131162500576E-6</v>
      </c>
      <c r="AB329" s="147">
        <f t="shared" ca="1" si="96"/>
        <v>3.5339729387008733E-5</v>
      </c>
      <c r="AC329" s="147">
        <f t="shared" ca="1" si="97"/>
        <v>1.1315045370118881E-7</v>
      </c>
      <c r="AD329" s="147">
        <f t="shared" ca="1" si="98"/>
        <v>1.5303598863085787E-8</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9.8975963022300269E-4</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3428964803834193</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9.8975963022300269E-4</v>
      </c>
      <c r="AZ329" s="147">
        <f t="shared" ca="1" si="113"/>
        <v>0</v>
      </c>
      <c r="BA329" s="147">
        <f t="shared" ca="1" si="100"/>
        <v>7.8255543115507748E-7</v>
      </c>
      <c r="BB329" s="147">
        <f t="shared" ca="1" si="101"/>
        <v>1.2550548015079762E-5</v>
      </c>
      <c r="BC329" s="147">
        <f t="shared" ca="1" si="102"/>
        <v>4.0184240987053907E-8</v>
      </c>
      <c r="BD329" s="147">
        <f t="shared" ca="1" si="103"/>
        <v>5.4349185934990412E-9</v>
      </c>
    </row>
    <row r="330" spans="8:56" s="147" customFormat="1" ht="0.25" customHeight="1" x14ac:dyDescent="0.2">
      <c r="H330" s="147">
        <f t="shared" si="104"/>
        <v>689</v>
      </c>
      <c r="I330" s="147">
        <f>IF($H330&gt;$H329,INDEX(Spectra!330:330,1,MATCH($I$20,Spectra!$20:$20,0)),I329)</f>
        <v>2.7955007458563999E-3</v>
      </c>
      <c r="J330" s="147">
        <f>((Physics!$C$9*Physics!$C$10)/(Physics!$C$11*Physics!$C$12*$H330))^($J$17-$J$18)</f>
        <v>3.4694774968051379E+18</v>
      </c>
      <c r="K330" s="147">
        <f t="shared" si="105"/>
        <v>1</v>
      </c>
      <c r="L330" s="147">
        <f>INDEX(Photobiology!$21:$421,1+$H330-380,10)</f>
        <v>8.8461570000000003E-3</v>
      </c>
      <c r="M330" s="147">
        <f t="shared" si="106"/>
        <v>2.7955007458563999E-3</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9698926930050758</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2.7955007458563999E-3</v>
      </c>
      <c r="Z330" s="147">
        <f t="shared" ca="1" si="108"/>
        <v>0</v>
      </c>
      <c r="AA330" s="147">
        <f t="shared" ca="1" si="95"/>
        <v>2.0454231677311942E-6</v>
      </c>
      <c r="AB330" s="147">
        <f t="shared" ca="1" si="96"/>
        <v>3.2872293270525404E-5</v>
      </c>
      <c r="AC330" s="147">
        <f t="shared" ca="1" si="97"/>
        <v>1.0592152326049899E-7</v>
      </c>
      <c r="AD330" s="147">
        <f t="shared" ca="1" si="98"/>
        <v>1.4329513183200237E-8</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9.7789507891949084E-4</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3392784970547658</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9.7789507891949084E-4</v>
      </c>
      <c r="AZ330" s="147">
        <f t="shared" ca="1" si="113"/>
        <v>0</v>
      </c>
      <c r="BA330" s="147">
        <f t="shared" ca="1" si="100"/>
        <v>7.1551018292412878E-7</v>
      </c>
      <c r="BB330" s="147">
        <f t="shared" ca="1" si="101"/>
        <v>1.1499068233014294E-5</v>
      </c>
      <c r="BC330" s="147">
        <f t="shared" ca="1" si="102"/>
        <v>3.7052444540259507E-8</v>
      </c>
      <c r="BD330" s="147">
        <f t="shared" ca="1" si="103"/>
        <v>5.012611942934997E-9</v>
      </c>
    </row>
    <row r="331" spans="8:56" s="147" customFormat="1" ht="0.25" customHeight="1" x14ac:dyDescent="0.2">
      <c r="H331" s="147">
        <f t="shared" si="104"/>
        <v>690</v>
      </c>
      <c r="I331" s="147">
        <f>IF($H331&gt;$H330,INDEX(Spectra!331:331,1,MATCH($I$20,Spectra!$20:$20,0)),I330)</f>
        <v>2.8069161684082899E-3</v>
      </c>
      <c r="J331" s="147">
        <f>((Physics!$C$9*Physics!$C$10)/(Physics!$C$11*Physics!$C$12*$H331))^($J$17-$J$18)</f>
        <v>3.4745130229253192E+18</v>
      </c>
      <c r="K331" s="147">
        <f t="shared" si="105"/>
        <v>1</v>
      </c>
      <c r="L331" s="147">
        <f>INDEX(Photobiology!$21:$421,1+$H331-380,10)</f>
        <v>8.2100000000000003E-3</v>
      </c>
      <c r="M331" s="147">
        <f t="shared" si="106"/>
        <v>2.8069161684082899E-3</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9752666781394242</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2.8069161684082899E-3</v>
      </c>
      <c r="Z331" s="147">
        <f t="shared" ca="1" si="108"/>
        <v>0</v>
      </c>
      <c r="AA331" s="147">
        <f t="shared" ca="1" si="95"/>
        <v>1.9021151622703828E-6</v>
      </c>
      <c r="AB331" s="147">
        <f t="shared" ca="1" si="96"/>
        <v>3.0629911304521782E-5</v>
      </c>
      <c r="AC331" s="147">
        <f t="shared" ca="1" si="97"/>
        <v>9.9168348229864886E-8</v>
      </c>
      <c r="AD331" s="147">
        <f t="shared" ca="1" si="98"/>
        <v>1.3439626890985629E-8</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9.6603052761597857E-4</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3356485648745134.5</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9.6603052761597857E-4</v>
      </c>
      <c r="AZ331" s="147">
        <f t="shared" ca="1" si="113"/>
        <v>0</v>
      </c>
      <c r="BA331" s="147">
        <f t="shared" ca="1" si="100"/>
        <v>6.5463348513055072E-7</v>
      </c>
      <c r="BB331" s="147">
        <f t="shared" ca="1" si="101"/>
        <v>1.0541614926503842E-5</v>
      </c>
      <c r="BC331" s="147">
        <f t="shared" ca="1" si="102"/>
        <v>3.4129858540672522E-8</v>
      </c>
      <c r="BD331" s="147">
        <f t="shared" ca="1" si="103"/>
        <v>4.6253928074464101E-9</v>
      </c>
    </row>
    <row r="332" spans="8:56" s="147" customFormat="1" ht="0.25" customHeight="1" x14ac:dyDescent="0.2">
      <c r="H332" s="147">
        <f t="shared" si="104"/>
        <v>691</v>
      </c>
      <c r="I332" s="147">
        <f>IF($H332&gt;$H331,INDEX(Spectra!332:332,1,MATCH($I$20,Spectra!$20:$20,0)),I331)</f>
        <v>2.81868776639082E-3</v>
      </c>
      <c r="J332" s="147">
        <f>((Physics!$C$9*Physics!$C$10)/(Physics!$C$11*Physics!$C$12*$H332))^($J$17-$J$18)</f>
        <v>3.4795485490455009E+18</v>
      </c>
      <c r="K332" s="147">
        <f t="shared" si="105"/>
        <v>1</v>
      </c>
      <c r="L332" s="147">
        <f>INDEX(Photobiology!$21:$421,1+$H332-380,10)</f>
        <v>7.6237809999999996E-3</v>
      </c>
      <c r="M332" s="147">
        <f t="shared" si="106"/>
        <v>2.81868776639082E-3</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9807760927757482</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2.81868776639082E-3</v>
      </c>
      <c r="Z332" s="147">
        <f t="shared" ca="1" si="108"/>
        <v>0</v>
      </c>
      <c r="AA332" s="147">
        <f t="shared" ca="1" si="95"/>
        <v>1.770973067560053E-6</v>
      </c>
      <c r="AB332" s="147">
        <f t="shared" ca="1" si="96"/>
        <v>2.857388349423366E-5</v>
      </c>
      <c r="AC332" s="147">
        <f t="shared" ca="1" si="97"/>
        <v>9.2875761902577527E-8</v>
      </c>
      <c r="AD332" s="147">
        <f t="shared" ca="1" si="98"/>
        <v>1.2609315162316341E-8</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9.6864646512164604E-4</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3370452402252077</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9.6864646512164604E-4</v>
      </c>
      <c r="AZ332" s="147">
        <f t="shared" ca="1" si="113"/>
        <v>0</v>
      </c>
      <c r="BA332" s="147">
        <f t="shared" ca="1" si="100"/>
        <v>6.0859766809653486E-7</v>
      </c>
      <c r="BB332" s="147">
        <f t="shared" ca="1" si="101"/>
        <v>9.8194598108776619E-6</v>
      </c>
      <c r="BC332" s="147">
        <f t="shared" ca="1" si="102"/>
        <v>3.1916901025758238E-8</v>
      </c>
      <c r="BD332" s="147">
        <f t="shared" ca="1" si="103"/>
        <v>4.3332109023277301E-9</v>
      </c>
    </row>
    <row r="333" spans="8:56" s="147" customFormat="1" ht="0.25" customHeight="1" x14ac:dyDescent="0.2">
      <c r="H333" s="147">
        <f t="shared" si="104"/>
        <v>692</v>
      </c>
      <c r="I333" s="147">
        <f>IF($H333&gt;$H332,INDEX(Spectra!333:333,1,MATCH($I$20,Spectra!$20:$20,0)),I332)</f>
        <v>2.8317360306825399E-3</v>
      </c>
      <c r="J333" s="147">
        <f>((Physics!$C$9*Physics!$C$10)/(Physics!$C$11*Physics!$C$12*$H333))^($J$17-$J$18)</f>
        <v>3.4845840751656827E+18</v>
      </c>
      <c r="K333" s="147">
        <f t="shared" si="105"/>
        <v>1</v>
      </c>
      <c r="L333" s="147">
        <f>INDEX(Photobiology!$21:$421,1+$H333-380,10)</f>
        <v>7.0854239999999999E-3</v>
      </c>
      <c r="M333" s="147">
        <f t="shared" si="106"/>
        <v>2.8317360306825399E-3</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9867422277589260</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2.8317360306825399E-3</v>
      </c>
      <c r="Z333" s="147">
        <f t="shared" ca="1" si="108"/>
        <v>0</v>
      </c>
      <c r="AA333" s="147">
        <f t="shared" ca="1" si="95"/>
        <v>1.6512079333792347E-6</v>
      </c>
      <c r="AB333" s="147">
        <f t="shared" ca="1" si="96"/>
        <v>2.6691037669683805E-5</v>
      </c>
      <c r="AC333" s="147">
        <f t="shared" ca="1" si="97"/>
        <v>8.707588294348811E-8</v>
      </c>
      <c r="AD333" s="147">
        <f t="shared" ca="1" si="98"/>
        <v>1.1831814339640548E-8</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9.7126240262731362E-4</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3384445501002296.5</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9.7126240262731362E-4</v>
      </c>
      <c r="AZ333" s="147">
        <f t="shared" ca="1" si="113"/>
        <v>0</v>
      </c>
      <c r="BA333" s="147">
        <f t="shared" ca="1" si="100"/>
        <v>5.6635087707120762E-7</v>
      </c>
      <c r="BB333" s="147">
        <f t="shared" ca="1" si="101"/>
        <v>9.1548086031962185E-6</v>
      </c>
      <c r="BC333" s="147">
        <f t="shared" ca="1" si="102"/>
        <v>2.9866318880789897E-8</v>
      </c>
      <c r="BD333" s="147">
        <f t="shared" ca="1" si="103"/>
        <v>4.0582159842736778E-9</v>
      </c>
    </row>
    <row r="334" spans="8:56" s="147" customFormat="1" ht="0.25" customHeight="1" x14ac:dyDescent="0.2">
      <c r="H334" s="147">
        <f t="shared" si="104"/>
        <v>693</v>
      </c>
      <c r="I334" s="147">
        <f>IF($H334&gt;$H333,INDEX(Spectra!334:334,1,MATCH($I$20,Spectra!$20:$20,0)),I333)</f>
        <v>2.8433462366730601E-3</v>
      </c>
      <c r="J334" s="147">
        <f>((Physics!$C$9*Physics!$C$10)/(Physics!$C$11*Physics!$C$12*$H334))^($J$17-$J$18)</f>
        <v>3.489619601285865E+18</v>
      </c>
      <c r="K334" s="147">
        <f t="shared" si="105"/>
        <v>1</v>
      </c>
      <c r="L334" s="147">
        <f>INDEX(Photobiology!$21:$421,1+$H334-380,10)</f>
        <v>6.5914759999999998E-3</v>
      </c>
      <c r="M334" s="147">
        <f t="shared" si="106"/>
        <v>2.8433462366730601E-3</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9922196760736708</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2.8433462366730601E-3</v>
      </c>
      <c r="Z334" s="147">
        <f t="shared" ca="1" si="108"/>
        <v>0</v>
      </c>
      <c r="AA334" s="147">
        <f t="shared" ca="1" si="95"/>
        <v>1.5399108282423427E-6</v>
      </c>
      <c r="AB334" s="147">
        <f t="shared" ca="1" si="96"/>
        <v>2.4933786518246297E-5</v>
      </c>
      <c r="AC334" s="147">
        <f t="shared" ca="1" si="97"/>
        <v>8.160403699251683E-8</v>
      </c>
      <c r="AD334" s="147">
        <f t="shared" ca="1" si="98"/>
        <v>1.1095959654380049E-8</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9.7387695457286155E-4</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3398460109918041.5</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9.7387695457286155E-4</v>
      </c>
      <c r="AZ334" s="147">
        <f t="shared" ca="1" si="113"/>
        <v>0</v>
      </c>
      <c r="BA334" s="147">
        <f t="shared" ca="1" si="100"/>
        <v>5.2743617656538863E-7</v>
      </c>
      <c r="BB334" s="147">
        <f t="shared" ca="1" si="101"/>
        <v>8.5400925737316999E-6</v>
      </c>
      <c r="BC334" s="147">
        <f t="shared" ca="1" si="102"/>
        <v>2.7950268596241128E-8</v>
      </c>
      <c r="BD334" s="147">
        <f t="shared" ca="1" si="103"/>
        <v>3.8004866438337719E-9</v>
      </c>
    </row>
    <row r="335" spans="8:56" s="147" customFormat="1" ht="0.25" customHeight="1" x14ac:dyDescent="0.2">
      <c r="H335" s="147">
        <f t="shared" si="104"/>
        <v>694</v>
      </c>
      <c r="I335" s="147">
        <f>IF($H335&gt;$H334,INDEX(Spectra!335:335,1,MATCH($I$20,Spectra!$20:$20,0)),I334)</f>
        <v>2.8522439441496399E-3</v>
      </c>
      <c r="J335" s="147">
        <f>((Physics!$C$9*Physics!$C$10)/(Physics!$C$11*Physics!$C$12*$H335))^($J$17-$J$18)</f>
        <v>3.4946551274060457E+18</v>
      </c>
      <c r="K335" s="147">
        <f t="shared" si="105"/>
        <v>1</v>
      </c>
      <c r="L335" s="147">
        <f>INDEX(Photobiology!$21:$421,1+$H335-380,10)</f>
        <v>6.1384849999999999E-3</v>
      </c>
      <c r="M335" s="147">
        <f t="shared" si="106"/>
        <v>2.8522439441496399E-3</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9967608924035382</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2.8522439441496399E-3</v>
      </c>
      <c r="Z335" s="147">
        <f t="shared" ca="1" si="108"/>
        <v>0</v>
      </c>
      <c r="AA335" s="147">
        <f t="shared" ca="1" si="95"/>
        <v>1.435517263626849E-6</v>
      </c>
      <c r="AB335" s="147">
        <f t="shared" ca="1" si="96"/>
        <v>2.3276478289658613E-5</v>
      </c>
      <c r="AC335" s="147">
        <f t="shared" ca="1" si="97"/>
        <v>7.6411615263768855E-8</v>
      </c>
      <c r="AD335" s="147">
        <f t="shared" ca="1" si="98"/>
        <v>1.0398796538899082E-8</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9.7649289207852902E-4</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3412505892177790</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9.7649289207852902E-4</v>
      </c>
      <c r="AZ335" s="147">
        <f t="shared" ca="1" si="113"/>
        <v>0</v>
      </c>
      <c r="BA335" s="147">
        <f t="shared" ca="1" si="100"/>
        <v>4.9146301362577127E-7</v>
      </c>
      <c r="BB335" s="147">
        <f t="shared" ca="1" si="101"/>
        <v>7.9689241339587755E-6</v>
      </c>
      <c r="BC335" s="147">
        <f t="shared" ca="1" si="102"/>
        <v>2.6160244578783793E-8</v>
      </c>
      <c r="BD335" s="147">
        <f t="shared" ca="1" si="103"/>
        <v>3.5601270807266633E-9</v>
      </c>
    </row>
    <row r="336" spans="8:56" s="147" customFormat="1" ht="0.25" customHeight="1" x14ac:dyDescent="0.2">
      <c r="H336" s="147">
        <f t="shared" si="104"/>
        <v>695</v>
      </c>
      <c r="I336" s="147">
        <f>IF($H336&gt;$H335,INDEX(Spectra!336:336,1,MATCH($I$20,Spectra!$20:$20,0)),I335)</f>
        <v>2.8605138924297298E-3</v>
      </c>
      <c r="J336" s="147">
        <f>((Physics!$C$9*Physics!$C$10)/(Physics!$C$11*Physics!$C$12*$H336))^($J$17-$J$18)</f>
        <v>3.4996906535262275E+18</v>
      </c>
      <c r="K336" s="147">
        <f t="shared" si="105"/>
        <v>1</v>
      </c>
      <c r="L336" s="147">
        <f>INDEX(Photobiology!$21:$421,1+$H336-380,10)</f>
        <v>5.7229999999999998E-3</v>
      </c>
      <c r="M336" s="147">
        <f t="shared" si="106"/>
        <v>2.8605138924297298E-3</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1.0010913733618254E+16</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2.8605138924297298E-3</v>
      </c>
      <c r="Z336" s="147">
        <f t="shared" ca="1" si="108"/>
        <v>0</v>
      </c>
      <c r="AA336" s="147">
        <f t="shared" ca="1" si="95"/>
        <v>1.3383486348510976E-6</v>
      </c>
      <c r="AB336" s="147">
        <f t="shared" ca="1" si="96"/>
        <v>2.1724258571474356E-5</v>
      </c>
      <c r="AC336" s="147">
        <f t="shared" ca="1" si="97"/>
        <v>7.1541452449667534E-8</v>
      </c>
      <c r="AD336" s="147">
        <f t="shared" ca="1" si="98"/>
        <v>9.7498041560964163E-9</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9.7910882958419649E-4</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3426578019680816.5</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9.7910882958419649E-4</v>
      </c>
      <c r="AZ336" s="147">
        <f t="shared" ca="1" si="113"/>
        <v>0</v>
      </c>
      <c r="BA336" s="147">
        <f t="shared" ca="1" si="100"/>
        <v>4.5809564809755802E-7</v>
      </c>
      <c r="BB336" s="147">
        <f t="shared" ca="1" si="101"/>
        <v>7.4358713795420679E-6</v>
      </c>
      <c r="BC336" s="147">
        <f t="shared" ca="1" si="102"/>
        <v>2.4487511827900753E-8</v>
      </c>
      <c r="BD336" s="147">
        <f t="shared" ca="1" si="103"/>
        <v>3.3372043258430713E-9</v>
      </c>
    </row>
    <row r="337" spans="8:56" s="147" customFormat="1" ht="0.25" customHeight="1" x14ac:dyDescent="0.2">
      <c r="H337" s="147">
        <f t="shared" si="104"/>
        <v>696</v>
      </c>
      <c r="I337" s="147">
        <f>IF($H337&gt;$H336,INDEX(Spectra!337:337,1,MATCH($I$20,Spectra!$20:$20,0)),I336)</f>
        <v>2.8677999060826801E-3</v>
      </c>
      <c r="J337" s="147">
        <f>((Physics!$C$9*Physics!$C$10)/(Physics!$C$11*Physics!$C$12*$H337))^($J$17-$J$18)</f>
        <v>3.5047261796464092E+18</v>
      </c>
      <c r="K337" s="147">
        <f t="shared" si="105"/>
        <v>1</v>
      </c>
      <c r="L337" s="147">
        <f>INDEX(Photobiology!$21:$421,1+$H337-380,10)</f>
        <v>5.3430589999999998E-3</v>
      </c>
      <c r="M337" s="147">
        <f t="shared" si="106"/>
        <v>2.8677999060826801E-3</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1.0050853408835482E+16</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2.8677999060826801E-3</v>
      </c>
      <c r="Z337" s="147">
        <f t="shared" ca="1" si="108"/>
        <v>0</v>
      </c>
      <c r="AA337" s="147">
        <f t="shared" ca="1" si="95"/>
        <v>1.2475130337453084E-6</v>
      </c>
      <c r="AB337" s="147">
        <f t="shared" ca="1" si="96"/>
        <v>2.0263530000391487E-5</v>
      </c>
      <c r="AC337" s="147">
        <f t="shared" ca="1" si="97"/>
        <v>6.6991805806091401E-8</v>
      </c>
      <c r="AD337" s="147">
        <f t="shared" ca="1" si="98"/>
        <v>9.1407967426488735E-9</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9.8172476708986408E-4</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3440676492427120</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9.8172476708986408E-4</v>
      </c>
      <c r="AZ337" s="147">
        <f t="shared" ca="1" si="113"/>
        <v>0</v>
      </c>
      <c r="BA337" s="147">
        <f t="shared" ca="1" si="100"/>
        <v>4.2705714575746052E-7</v>
      </c>
      <c r="BB337" s="147">
        <f t="shared" ca="1" si="101"/>
        <v>6.9367493972849287E-6</v>
      </c>
      <c r="BC337" s="147">
        <f t="shared" ca="1" si="102"/>
        <v>2.2933090559219225E-8</v>
      </c>
      <c r="BD337" s="147">
        <f t="shared" ca="1" si="103"/>
        <v>3.1291397053745619E-9</v>
      </c>
    </row>
    <row r="338" spans="8:56" s="147" customFormat="1" ht="0.25" customHeight="1" x14ac:dyDescent="0.2">
      <c r="H338" s="147">
        <f t="shared" si="104"/>
        <v>697</v>
      </c>
      <c r="I338" s="147">
        <f>IF($H338&gt;$H337,INDEX(Spectra!338:338,1,MATCH($I$20,Spectra!$20:$20,0)),I337)</f>
        <v>2.87705267594168E-3</v>
      </c>
      <c r="J338" s="147">
        <f>((Physics!$C$9*Physics!$C$10)/(Physics!$C$11*Physics!$C$12*$H338))^($J$17-$J$18)</f>
        <v>3.5097617057665905E+18</v>
      </c>
      <c r="K338" s="147">
        <f t="shared" si="105"/>
        <v>1</v>
      </c>
      <c r="L338" s="147">
        <f>INDEX(Photobiology!$21:$421,1+$H338-380,10)</f>
        <v>4.9957960000000003E-3</v>
      </c>
      <c r="M338" s="147">
        <f t="shared" si="106"/>
        <v>2.87705267594168E-3</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1.0097769307493404E+16</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2.87705267594168E-3</v>
      </c>
      <c r="Z338" s="147">
        <f t="shared" ca="1" si="108"/>
        <v>0</v>
      </c>
      <c r="AA338" s="147">
        <f t="shared" ca="1" si="95"/>
        <v>1.1637390368916501E-6</v>
      </c>
      <c r="AB338" s="147">
        <f t="shared" ca="1" si="96"/>
        <v>1.8909486253680212E-5</v>
      </c>
      <c r="AC338" s="147">
        <f t="shared" ca="1" si="97"/>
        <v>6.2777289389047457E-8</v>
      </c>
      <c r="AD338" s="147">
        <f t="shared" ca="1" si="98"/>
        <v>8.5735594332526885E-9</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9.8434070459553166E-4</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3454801310416700.5</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9.8434070459553166E-4</v>
      </c>
      <c r="AZ338" s="147">
        <f t="shared" ca="1" si="113"/>
        <v>0</v>
      </c>
      <c r="BA338" s="147">
        <f t="shared" ca="1" si="100"/>
        <v>3.9815597160184662E-7</v>
      </c>
      <c r="BB338" s="147">
        <f t="shared" ca="1" si="101"/>
        <v>6.4695989677682242E-6</v>
      </c>
      <c r="BC338" s="147">
        <f t="shared" ca="1" si="102"/>
        <v>2.1478314174274501E-8</v>
      </c>
      <c r="BD338" s="147">
        <f t="shared" ca="1" si="103"/>
        <v>2.9333156128805924E-9</v>
      </c>
    </row>
    <row r="339" spans="8:56" s="147" customFormat="1" ht="0.25" customHeight="1" x14ac:dyDescent="0.2">
      <c r="H339" s="147">
        <f t="shared" si="104"/>
        <v>698</v>
      </c>
      <c r="I339" s="147">
        <f>IF($H339&gt;$H338,INDEX(Spectra!339:339,1,MATCH($I$20,Spectra!$20:$20,0)),I338)</f>
        <v>2.8887908824775902E-3</v>
      </c>
      <c r="J339" s="147">
        <f>((Physics!$C$9*Physics!$C$10)/(Physics!$C$11*Physics!$C$12*$H339))^($J$17-$J$18)</f>
        <v>3.5147972318867727E+18</v>
      </c>
      <c r="K339" s="147">
        <f t="shared" si="105"/>
        <v>1</v>
      </c>
      <c r="L339" s="147">
        <f>INDEX(Photobiology!$21:$421,1+$H339-380,10)</f>
        <v>4.6764040000000003E-3</v>
      </c>
      <c r="M339" s="147">
        <f t="shared" si="106"/>
        <v>2.8887908824775902E-3</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1.0153514197231982E+16</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2.8887908824775902E-3</v>
      </c>
      <c r="Z339" s="147">
        <f t="shared" ca="1" si="108"/>
        <v>0</v>
      </c>
      <c r="AA339" s="147">
        <f t="shared" ca="1" si="95"/>
        <v>1.0865840249533557E-6</v>
      </c>
      <c r="AB339" s="147">
        <f t="shared" ca="1" si="96"/>
        <v>1.7658080924050168E-5</v>
      </c>
      <c r="AC339" s="147">
        <f t="shared" ca="1" si="97"/>
        <v>5.887355818489329E-8</v>
      </c>
      <c r="AD339" s="147">
        <f t="shared" ca="1" si="98"/>
        <v>8.0482869502178645E-9</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9.8695525654107969E-4</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3468947603686686.5</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9.8695525654107969E-4</v>
      </c>
      <c r="AZ339" s="147">
        <f t="shared" ca="1" si="113"/>
        <v>0</v>
      </c>
      <c r="BA339" s="147">
        <f t="shared" ca="1" si="100"/>
        <v>3.7123137628484864E-7</v>
      </c>
      <c r="BB339" s="147">
        <f t="shared" ca="1" si="101"/>
        <v>6.032882440238135E-6</v>
      </c>
      <c r="BC339" s="147">
        <f t="shared" ca="1" si="102"/>
        <v>2.0114148128307206E-8</v>
      </c>
      <c r="BD339" s="147">
        <f t="shared" ca="1" si="103"/>
        <v>2.7496968229337094E-9</v>
      </c>
    </row>
    <row r="340" spans="8:56" s="147" customFormat="1" ht="0.25" customHeight="1" x14ac:dyDescent="0.2">
      <c r="H340" s="147">
        <f t="shared" si="104"/>
        <v>699</v>
      </c>
      <c r="I340" s="147">
        <f>IF($H340&gt;$H339,INDEX(Spectra!340:340,1,MATCH($I$20,Spectra!$20:$20,0)),I339)</f>
        <v>2.8991255352071401E-3</v>
      </c>
      <c r="J340" s="147">
        <f>((Physics!$C$9*Physics!$C$10)/(Physics!$C$11*Physics!$C$12*$H340))^($J$17-$J$18)</f>
        <v>3.519832758006954E+18</v>
      </c>
      <c r="K340" s="147">
        <f t="shared" si="105"/>
        <v>1</v>
      </c>
      <c r="L340" s="147">
        <f>INDEX(Photobiology!$21:$421,1+$H340-380,10)</f>
        <v>4.3800749999999998E-3</v>
      </c>
      <c r="M340" s="147">
        <f t="shared" si="106"/>
        <v>2.8991255352071401E-3</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1.0204437028396534E+16</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2.8991255352071401E-3</v>
      </c>
      <c r="Z340" s="147">
        <f t="shared" ca="1" si="108"/>
        <v>0</v>
      </c>
      <c r="AA340" s="147">
        <f t="shared" ca="1" si="95"/>
        <v>1.0140677262068943E-6</v>
      </c>
      <c r="AB340" s="147">
        <f t="shared" ca="1" si="96"/>
        <v>1.6479789192331466E-5</v>
      </c>
      <c r="AC340" s="147">
        <f t="shared" ca="1" si="97"/>
        <v>5.5228341445696014E-8</v>
      </c>
      <c r="AD340" s="147">
        <f t="shared" ca="1" si="98"/>
        <v>7.5536135994714997E-9</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9.8957119404674706E-4</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3483125105185796.5</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9.8957119404674706E-4</v>
      </c>
      <c r="AZ340" s="147">
        <f t="shared" ca="1" si="113"/>
        <v>0</v>
      </c>
      <c r="BA340" s="147">
        <f t="shared" ca="1" si="100"/>
        <v>3.4613617053844739E-7</v>
      </c>
      <c r="BB340" s="147">
        <f t="shared" ca="1" si="101"/>
        <v>5.6251184954393293E-6</v>
      </c>
      <c r="BC340" s="147">
        <f t="shared" ca="1" si="102"/>
        <v>1.8851331246590529E-8</v>
      </c>
      <c r="BD340" s="147">
        <f t="shared" ca="1" si="103"/>
        <v>2.5783079546649187E-9</v>
      </c>
    </row>
    <row r="341" spans="8:56" s="147" customFormat="1" ht="0.25" customHeight="1" x14ac:dyDescent="0.2">
      <c r="H341" s="147">
        <f t="shared" si="104"/>
        <v>700</v>
      </c>
      <c r="I341" s="147">
        <f>IF($H341&gt;$H340,INDEX(Spectra!341:341,1,MATCH($I$20,Spectra!$20:$20,0)),I340)</f>
        <v>2.9079776077066801E-3</v>
      </c>
      <c r="J341" s="147">
        <f>((Physics!$C$9*Physics!$C$10)/(Physics!$C$11*Physics!$C$12*$H341))^($J$17-$J$18)</f>
        <v>3.5248682841271352E+18</v>
      </c>
      <c r="K341" s="147">
        <f t="shared" si="105"/>
        <v>1</v>
      </c>
      <c r="L341" s="147">
        <f>INDEX(Photobiology!$21:$421,1+$H341-380,10)</f>
        <v>4.1019999999999997E-3</v>
      </c>
      <c r="M341" s="147">
        <f t="shared" si="106"/>
        <v>2.9079776077066801E-3</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1.0250238040357176E+16</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2.9079776077066801E-3</v>
      </c>
      <c r="Z341" s="147">
        <f t="shared" ca="1" si="108"/>
        <v>0</v>
      </c>
      <c r="AA341" s="147">
        <f t="shared" ref="AA341:AA404" ca="1" si="115">$Y341*O341</f>
        <v>9.4590114027961354E-7</v>
      </c>
      <c r="AB341" s="147">
        <f t="shared" ref="AB341:AB404" ca="1" si="116">$Y341*P341</f>
        <v>1.5371773192770052E-5</v>
      </c>
      <c r="AC341" s="147">
        <f t="shared" ref="AC341:AC404" ca="1" si="117">$Y341*Q341</f>
        <v>5.1762001417178901E-8</v>
      </c>
      <c r="AD341" s="147">
        <f t="shared" ref="AD341:AD404" ca="1" si="118">$Y341*R341</f>
        <v>7.0902019233343498E-9</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9.9218713155241464E-4</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3497328951928184</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9.9218713155241464E-4</v>
      </c>
      <c r="AZ341" s="147">
        <f t="shared" ca="1" si="113"/>
        <v>0</v>
      </c>
      <c r="BA341" s="147">
        <f t="shared" ref="BA341:BA404" ca="1" si="120">$AY341*AO341</f>
        <v>3.2273664577710635E-7</v>
      </c>
      <c r="BB341" s="147">
        <f t="shared" ref="BB341:BB404" ca="1" si="121">$AY341*AP341</f>
        <v>5.2447706304852725E-6</v>
      </c>
      <c r="BC341" s="147">
        <f t="shared" ref="BC341:BC404" ca="1" si="122">$AY341*AQ341</f>
        <v>1.7660930941632981E-8</v>
      </c>
      <c r="BD341" s="147">
        <f t="shared" ref="BD341:BD404" ca="1" si="123">$AY341*AR341</f>
        <v>2.4191407422797817E-9</v>
      </c>
    </row>
    <row r="342" spans="8:56" s="147" customFormat="1" ht="0.25" customHeight="1" x14ac:dyDescent="0.2">
      <c r="H342" s="147">
        <f t="shared" ref="H342:H405" si="124">MIN(780,H341+$J$14)</f>
        <v>701</v>
      </c>
      <c r="I342" s="147">
        <f>IF($H342&gt;$H341,INDEX(Spectra!342:342,1,MATCH($I$20,Spectra!$20:$20,0)),I341)</f>
        <v>2.9205906701440798E-3</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2.9205906701440798E-3</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1.0309404134714354E+16</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2.9205906701440798E-3</v>
      </c>
      <c r="Z342" s="147">
        <f t="shared" ref="Z342:Z405" ca="1" si="128">$Y342*N342</f>
        <v>0</v>
      </c>
      <c r="AA342" s="147">
        <f t="shared" ca="1" si="115"/>
        <v>8.8341150413317083E-7</v>
      </c>
      <c r="AB342" s="147">
        <f t="shared" ca="1" si="116"/>
        <v>1.4356835174947357E-5</v>
      </c>
      <c r="AC342" s="147">
        <f t="shared" ca="1" si="117"/>
        <v>4.8598628751197487E-8</v>
      </c>
      <c r="AD342" s="147">
        <f t="shared" ca="1" si="118"/>
        <v>6.6655180569363265E-9</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9.9598356627991942E-4</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3515726185555199.5</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9.9598356627991942E-4</v>
      </c>
      <c r="AZ342" s="147">
        <f t="shared" ref="AZ342:AZ405" ca="1" si="133">$AY342*AN342</f>
        <v>0</v>
      </c>
      <c r="BA342" s="147">
        <f t="shared" ca="1" si="120"/>
        <v>3.0126212117765119E-7</v>
      </c>
      <c r="BB342" s="147">
        <f t="shared" ca="1" si="121"/>
        <v>4.8959862962691884E-6</v>
      </c>
      <c r="BC342" s="147">
        <f t="shared" ca="1" si="122"/>
        <v>1.6573166542897859E-8</v>
      </c>
      <c r="BD342" s="147">
        <f t="shared" ca="1" si="123"/>
        <v>2.2730834941423462E-9</v>
      </c>
    </row>
    <row r="343" spans="8:56" s="147" customFormat="1" ht="0.25" customHeight="1" x14ac:dyDescent="0.2">
      <c r="H343" s="147">
        <f t="shared" si="124"/>
        <v>702</v>
      </c>
      <c r="I343" s="147">
        <f>IF($H343&gt;$H342,INDEX(Spectra!343:343,1,MATCH($I$20,Spectra!$20:$20,0)),I342)</f>
        <v>2.9366831213195198E-3</v>
      </c>
      <c r="J343" s="147">
        <f>((Physics!$C$9*Physics!$C$10)/(Physics!$C$11*Physics!$C$12*$H343))^($J$17-$J$18)</f>
        <v>3.5349393363674993E+18</v>
      </c>
      <c r="K343" s="147">
        <f t="shared" si="125"/>
        <v>1</v>
      </c>
      <c r="L343" s="147">
        <f>INDEX(Photobiology!$21:$421,1+$H343-380,10)</f>
        <v>3.5890990000000001E-3</v>
      </c>
      <c r="M343" s="147">
        <f t="shared" si="126"/>
        <v>2.9366831213195198E-3</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1.038099668399886E+16</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2.9366831213195198E-3</v>
      </c>
      <c r="Z343" s="147">
        <f t="shared" ca="1" si="128"/>
        <v>0</v>
      </c>
      <c r="AA343" s="147">
        <f t="shared" ca="1" si="115"/>
        <v>8.2590395099053773E-7</v>
      </c>
      <c r="AB343" s="147">
        <f t="shared" ca="1" si="116"/>
        <v>1.3423167411914542E-5</v>
      </c>
      <c r="AC343" s="147">
        <f t="shared" ca="1" si="117"/>
        <v>4.5694789367731726E-8</v>
      </c>
      <c r="AD343" s="147">
        <f t="shared" ca="1" si="118"/>
        <v>6.2721678105142303E-9</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9.9978000100742421E-4</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3534161653274682</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9.9978000100742421E-4</v>
      </c>
      <c r="AZ343" s="147">
        <f t="shared" ca="1" si="133"/>
        <v>0</v>
      </c>
      <c r="BA343" s="147">
        <f t="shared" ca="1" si="120"/>
        <v>2.8117512814332495E-7</v>
      </c>
      <c r="BB343" s="147">
        <f t="shared" ca="1" si="121"/>
        <v>4.5698544154047958E-6</v>
      </c>
      <c r="BC343" s="147">
        <f t="shared" ca="1" si="122"/>
        <v>1.5556576815675522E-8</v>
      </c>
      <c r="BD343" s="147">
        <f t="shared" ca="1" si="123"/>
        <v>2.1353301261516566E-9</v>
      </c>
    </row>
    <row r="344" spans="8:56" s="147" customFormat="1" ht="0.25" customHeight="1" x14ac:dyDescent="0.2">
      <c r="H344" s="147">
        <f t="shared" si="124"/>
        <v>703</v>
      </c>
      <c r="I344" s="147">
        <f>IF($H344&gt;$H343,INDEX(Spectra!344:344,1,MATCH($I$20,Spectra!$20:$20,0)),I343)</f>
        <v>2.9466538072809001E-3</v>
      </c>
      <c r="J344" s="147">
        <f>((Physics!$C$9*Physics!$C$10)/(Physics!$C$11*Physics!$C$12*$H344))^($J$17-$J$18)</f>
        <v>3.539974862487681E+18</v>
      </c>
      <c r="K344" s="147">
        <f t="shared" si="125"/>
        <v>1</v>
      </c>
      <c r="L344" s="147">
        <f>INDEX(Photobiology!$21:$421,1+$H344-380,10)</f>
        <v>3.3542189999999999E-3</v>
      </c>
      <c r="M344" s="147">
        <f t="shared" si="126"/>
        <v>2.9466538072809001E-3</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1.0431080406228006E+16</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2.9466538072809001E-3</v>
      </c>
      <c r="Z344" s="147">
        <f t="shared" ca="1" si="128"/>
        <v>0</v>
      </c>
      <c r="AA344" s="147">
        <f t="shared" ca="1" si="115"/>
        <v>7.7033486487602393E-7</v>
      </c>
      <c r="AB344" s="147">
        <f t="shared" ca="1" si="116"/>
        <v>1.2520567759441126E-5</v>
      </c>
      <c r="AC344" s="147">
        <f t="shared" ca="1" si="117"/>
        <v>4.2844346357864287E-8</v>
      </c>
      <c r="AD344" s="147">
        <f t="shared" ca="1" si="118"/>
        <v>5.8895948307646263E-9</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1.003576435734929E-3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3552635355086632.5</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1.003576435734929E-3</v>
      </c>
      <c r="AZ344" s="147">
        <f t="shared" ca="1" si="133"/>
        <v>0</v>
      </c>
      <c r="BA344" s="147">
        <f t="shared" ca="1" si="120"/>
        <v>2.6236197686487527E-7</v>
      </c>
      <c r="BB344" s="147">
        <f t="shared" ca="1" si="121"/>
        <v>4.2642765615525721E-6</v>
      </c>
      <c r="BC344" s="147">
        <f t="shared" ca="1" si="122"/>
        <v>1.4592001375585866E-8</v>
      </c>
      <c r="BD344" s="147">
        <f t="shared" ca="1" si="123"/>
        <v>2.0058883651608317E-9</v>
      </c>
    </row>
    <row r="345" spans="8:56" s="147" customFormat="1" ht="0.25" customHeight="1" x14ac:dyDescent="0.2">
      <c r="H345" s="147">
        <f t="shared" si="124"/>
        <v>704</v>
      </c>
      <c r="I345" s="147">
        <f>IF($H345&gt;$H344,INDEX(Spectra!345:345,1,MATCH($I$20,Spectra!$20:$20,0)),I344)</f>
        <v>2.9526965460712801E-3</v>
      </c>
      <c r="J345" s="147">
        <f>((Physics!$C$9*Physics!$C$10)/(Physics!$C$11*Physics!$C$12*$H345))^($J$17-$J$18)</f>
        <v>3.5450103886078623E+18</v>
      </c>
      <c r="K345" s="147">
        <f t="shared" si="125"/>
        <v>1</v>
      </c>
      <c r="L345" s="147">
        <f>INDEX(Photobiology!$21:$421,1+$H345-380,10)</f>
        <v>3.1340930000000001E-3</v>
      </c>
      <c r="M345" s="147">
        <f t="shared" si="126"/>
        <v>2.9526965460712801E-3</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1.0467339930229242E+16</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2.9526965460712801E-3</v>
      </c>
      <c r="Z345" s="147">
        <f t="shared" ca="1" si="128"/>
        <v>0</v>
      </c>
      <c r="AA345" s="147">
        <f t="shared" ca="1" si="115"/>
        <v>7.1729857193709606E-7</v>
      </c>
      <c r="AB345" s="147">
        <f t="shared" ca="1" si="116"/>
        <v>1.1658190826784156E-5</v>
      </c>
      <c r="AC345" s="147">
        <f t="shared" ca="1" si="117"/>
        <v>4.015667302656941E-8</v>
      </c>
      <c r="AD345" s="147">
        <f t="shared" ca="1" si="118"/>
        <v>5.5245247646648259E-9</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1.0073728704624338E-3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3571147290991050</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1.0073728704624338E-3</v>
      </c>
      <c r="AZ345" s="147">
        <f t="shared" ca="1" si="133"/>
        <v>0</v>
      </c>
      <c r="BA345" s="147">
        <f t="shared" ca="1" si="120"/>
        <v>2.4472109142143904E-7</v>
      </c>
      <c r="BB345" s="147">
        <f t="shared" ca="1" si="121"/>
        <v>3.9774304519042363E-6</v>
      </c>
      <c r="BC345" s="147">
        <f t="shared" ca="1" si="122"/>
        <v>1.3700271038289099E-8</v>
      </c>
      <c r="BD345" s="147">
        <f t="shared" ca="1" si="123"/>
        <v>1.8848047143639183E-9</v>
      </c>
    </row>
    <row r="346" spans="8:56" s="147" customFormat="1" ht="0.25" customHeight="1" x14ac:dyDescent="0.2">
      <c r="H346" s="147">
        <f t="shared" si="124"/>
        <v>705</v>
      </c>
      <c r="I346" s="147">
        <f>IF($H346&gt;$H345,INDEX(Spectra!346:346,1,MATCH($I$20,Spectra!$20:$20,0)),I345)</f>
        <v>2.9598879506254699E-3</v>
      </c>
      <c r="J346" s="147">
        <f>((Physics!$C$9*Physics!$C$10)/(Physics!$C$11*Physics!$C$12*$H346))^($J$17-$J$18)</f>
        <v>3.5500459147280435E+18</v>
      </c>
      <c r="K346" s="147">
        <f t="shared" si="125"/>
        <v>1</v>
      </c>
      <c r="L346" s="147">
        <f>INDEX(Photobiology!$21:$421,1+$H346-380,10)</f>
        <v>2.9290000000000002E-3</v>
      </c>
      <c r="M346" s="147">
        <f t="shared" si="126"/>
        <v>2.9598879506254699E-3</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1.050773812717071E+16</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2.9598879506254699E-3</v>
      </c>
      <c r="Z346" s="147">
        <f t="shared" ca="1" si="128"/>
        <v>0</v>
      </c>
      <c r="AA346" s="147">
        <f t="shared" ca="1" si="115"/>
        <v>6.6787207706708165E-7</v>
      </c>
      <c r="AB346" s="147">
        <f t="shared" ca="1" si="116"/>
        <v>1.0853169142955941E-5</v>
      </c>
      <c r="AC346" s="147">
        <f t="shared" ca="1" si="117"/>
        <v>3.7679373611462231E-8</v>
      </c>
      <c r="AD346" s="147">
        <f t="shared" ca="1" si="118"/>
        <v>5.1872628312301484E-9</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1.011167919629819E-3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3589692542185893.5</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1.011167919629819E-3</v>
      </c>
      <c r="AZ346" s="147">
        <f t="shared" ca="1" si="133"/>
        <v>0</v>
      </c>
      <c r="BA346" s="147">
        <f t="shared" ca="1" si="120"/>
        <v>2.28160940553192E-7</v>
      </c>
      <c r="BB346" s="147">
        <f t="shared" ca="1" si="121"/>
        <v>3.7076999693026388E-6</v>
      </c>
      <c r="BC346" s="147">
        <f t="shared" ca="1" si="122"/>
        <v>1.2872167616887597E-8</v>
      </c>
      <c r="BD346" s="147">
        <f t="shared" ca="1" si="123"/>
        <v>1.7720920025096505E-9</v>
      </c>
    </row>
    <row r="347" spans="8:56" s="147" customFormat="1" ht="0.25" customHeight="1" x14ac:dyDescent="0.2">
      <c r="H347" s="147">
        <f t="shared" si="124"/>
        <v>706</v>
      </c>
      <c r="I347" s="147">
        <f>IF($H347&gt;$H346,INDEX(Spectra!347:347,1,MATCH($I$20,Spectra!$20:$20,0)),I346)</f>
        <v>2.9676503489169002E-3</v>
      </c>
      <c r="J347" s="147">
        <f>((Physics!$C$9*Physics!$C$10)/(Physics!$C$11*Physics!$C$12*$H347))^($J$17-$J$18)</f>
        <v>3.5550814408482253E+18</v>
      </c>
      <c r="K347" s="147">
        <f t="shared" si="125"/>
        <v>1</v>
      </c>
      <c r="L347" s="147">
        <f>INDEX(Photobiology!$21:$421,1+$H347-380,10)</f>
        <v>2.7381390000000001E-3</v>
      </c>
      <c r="M347" s="147">
        <f t="shared" si="126"/>
        <v>2.9676503489169002E-3</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1.0550238678361232E+16</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2.9676503489169002E-3</v>
      </c>
      <c r="Z347" s="147">
        <f t="shared" ca="1" si="128"/>
        <v>0</v>
      </c>
      <c r="AA347" s="147">
        <f t="shared" ca="1" si="115"/>
        <v>6.2165745979041448E-7</v>
      </c>
      <c r="AB347" s="147">
        <f t="shared" ca="1" si="116"/>
        <v>1.0098825107853744E-5</v>
      </c>
      <c r="AC347" s="147">
        <f t="shared" ca="1" si="117"/>
        <v>3.534471565560028E-8</v>
      </c>
      <c r="AD347" s="147">
        <f t="shared" ca="1" si="118"/>
        <v>4.8727928434110822E-9</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1.0149643543573238E-3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3608280939298223.5</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1.0149643543573238E-3</v>
      </c>
      <c r="AZ347" s="147">
        <f t="shared" ca="1" si="133"/>
        <v>0</v>
      </c>
      <c r="BA347" s="147">
        <f t="shared" ca="1" si="120"/>
        <v>2.1261270302206347E-7</v>
      </c>
      <c r="BB347" s="147">
        <f t="shared" ca="1" si="121"/>
        <v>3.4538932489473421E-6</v>
      </c>
      <c r="BC347" s="147">
        <f t="shared" ca="1" si="122"/>
        <v>1.2088225460395725E-8</v>
      </c>
      <c r="BD347" s="147">
        <f t="shared" ca="1" si="123"/>
        <v>1.6665410209240949E-9</v>
      </c>
    </row>
    <row r="348" spans="8:56" s="147" customFormat="1" ht="0.25" customHeight="1" x14ac:dyDescent="0.2">
      <c r="H348" s="147">
        <f t="shared" si="124"/>
        <v>707</v>
      </c>
      <c r="I348" s="147">
        <f>IF($H348&gt;$H347,INDEX(Spectra!348:348,1,MATCH($I$20,Spectra!$20:$20,0)),I347)</f>
        <v>2.9788008659922599E-3</v>
      </c>
      <c r="J348" s="147">
        <f>((Physics!$C$9*Physics!$C$10)/(Physics!$C$11*Physics!$C$12*$H348))^($J$17-$J$18)</f>
        <v>3.560116966968407E+18</v>
      </c>
      <c r="K348" s="147">
        <f t="shared" si="125"/>
        <v>1</v>
      </c>
      <c r="L348" s="147">
        <f>INDEX(Photobiology!$21:$421,1+$H348-380,10)</f>
        <v>2.559876E-3</v>
      </c>
      <c r="M348" s="147">
        <f t="shared" si="126"/>
        <v>2.9788008659922599E-3</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1.0604879504239228E+16</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2.9788008659922599E-3</v>
      </c>
      <c r="Z348" s="147">
        <f t="shared" ca="1" si="128"/>
        <v>0</v>
      </c>
      <c r="AA348" s="147">
        <f t="shared" ca="1" si="115"/>
        <v>5.7907888834889537E-7</v>
      </c>
      <c r="AB348" s="147">
        <f t="shared" ca="1" si="116"/>
        <v>9.4020487493486884E-6</v>
      </c>
      <c r="AC348" s="147">
        <f t="shared" ca="1" si="117"/>
        <v>3.3183841647153772E-8</v>
      </c>
      <c r="AD348" s="147">
        <f t="shared" ca="1" si="118"/>
        <v>4.5815744599480555E-9</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1.0187607890848286E-3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3626907570503021</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1.0187607890848286E-3</v>
      </c>
      <c r="AZ348" s="147">
        <f t="shared" ca="1" si="133"/>
        <v>0</v>
      </c>
      <c r="BA348" s="147">
        <f t="shared" ca="1" si="120"/>
        <v>1.980470973980907E-7</v>
      </c>
      <c r="BB348" s="147">
        <f t="shared" ca="1" si="121"/>
        <v>3.215535053804226E-6</v>
      </c>
      <c r="BC348" s="147">
        <f t="shared" ca="1" si="122"/>
        <v>1.1348995190404991E-8</v>
      </c>
      <c r="BD348" s="147">
        <f t="shared" ca="1" si="123"/>
        <v>1.5669152192598115E-9</v>
      </c>
    </row>
    <row r="349" spans="8:56" s="147" customFormat="1" ht="0.25" customHeight="1" x14ac:dyDescent="0.2">
      <c r="H349" s="147">
        <f t="shared" si="124"/>
        <v>708</v>
      </c>
      <c r="I349" s="147">
        <f>IF($H349&gt;$H348,INDEX(Spectra!349:349,1,MATCH($I$20,Spectra!$20:$20,0)),I348)</f>
        <v>2.99116460562822E-3</v>
      </c>
      <c r="J349" s="147">
        <f>((Physics!$C$9*Physics!$C$10)/(Physics!$C$11*Physics!$C$12*$H349))^($J$17-$J$18)</f>
        <v>3.5651524930885883E+18</v>
      </c>
      <c r="K349" s="147">
        <f t="shared" si="125"/>
        <v>1</v>
      </c>
      <c r="L349" s="147">
        <f>INDEX(Photobiology!$21:$421,1+$H349-380,10)</f>
        <v>2.3932440000000001E-3</v>
      </c>
      <c r="M349" s="147">
        <f t="shared" si="126"/>
        <v>2.99116460562822E-3</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1.0663957950993792E+16</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2.99116460562822E-3</v>
      </c>
      <c r="Z349" s="147">
        <f t="shared" ca="1" si="128"/>
        <v>0</v>
      </c>
      <c r="AA349" s="147">
        <f t="shared" ca="1" si="115"/>
        <v>5.3951635991716212E-7</v>
      </c>
      <c r="AB349" s="147">
        <f t="shared" ca="1" si="116"/>
        <v>8.7528655155735235E-6</v>
      </c>
      <c r="AC349" s="147">
        <f t="shared" ca="1" si="117"/>
        <v>3.1197846836702338E-8</v>
      </c>
      <c r="AD349" s="147">
        <f t="shared" ca="1" si="118"/>
        <v>4.3094605822667452E-9</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1.0225572238123334E-3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3645572435800286</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1.0225572238123334E-3</v>
      </c>
      <c r="AZ349" s="147">
        <f t="shared" ca="1" si="133"/>
        <v>0</v>
      </c>
      <c r="BA349" s="147">
        <f t="shared" ca="1" si="120"/>
        <v>1.8443864645903057E-7</v>
      </c>
      <c r="BB349" s="147">
        <f t="shared" ca="1" si="121"/>
        <v>2.9922478506086025E-6</v>
      </c>
      <c r="BC349" s="147">
        <f t="shared" ca="1" si="122"/>
        <v>1.0665271844362636E-8</v>
      </c>
      <c r="BD349" s="147">
        <f t="shared" ca="1" si="123"/>
        <v>1.4732288690631431E-9</v>
      </c>
    </row>
    <row r="350" spans="8:56" s="147" customFormat="1" ht="0.25" customHeight="1" x14ac:dyDescent="0.2">
      <c r="H350" s="147">
        <f t="shared" si="124"/>
        <v>709</v>
      </c>
      <c r="I350" s="147">
        <f>IF($H350&gt;$H349,INDEX(Spectra!350:350,1,MATCH($I$20,Spectra!$20:$20,0)),I349)</f>
        <v>3.0012811009065199E-3</v>
      </c>
      <c r="J350" s="147">
        <f>((Physics!$C$9*Physics!$C$10)/(Physics!$C$11*Physics!$C$12*$H350))^($J$17-$J$18)</f>
        <v>3.5701880192087706E+18</v>
      </c>
      <c r="K350" s="147">
        <f t="shared" si="125"/>
        <v>1</v>
      </c>
      <c r="L350" s="147">
        <f>INDEX(Photobiology!$21:$421,1+$H350-380,10)</f>
        <v>2.2372749999999999E-3</v>
      </c>
      <c r="M350" s="147">
        <f t="shared" si="126"/>
        <v>3.0012811009065199E-3</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1.0715137828734166E+16</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3.0012811009065199E-3</v>
      </c>
      <c r="Z350" s="147">
        <f t="shared" ca="1" si="128"/>
        <v>0</v>
      </c>
      <c r="AA350" s="147">
        <f t="shared" ca="1" si="115"/>
        <v>5.0225538839340339E-7</v>
      </c>
      <c r="AB350" s="147">
        <f t="shared" ca="1" si="116"/>
        <v>8.1398645122016004E-6</v>
      </c>
      <c r="AC350" s="147">
        <f t="shared" ca="1" si="117"/>
        <v>2.9292503544847634E-8</v>
      </c>
      <c r="AD350" s="147">
        <f t="shared" ca="1" si="118"/>
        <v>4.051519396546738E-9</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1.0263536585398381E-3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3664275535190019.5</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1.0263536585398381E-3</v>
      </c>
      <c r="AZ350" s="147">
        <f t="shared" ca="1" si="133"/>
        <v>0</v>
      </c>
      <c r="BA350" s="147">
        <f t="shared" ca="1" si="120"/>
        <v>1.717572056956663E-7</v>
      </c>
      <c r="BB350" s="147">
        <f t="shared" ca="1" si="121"/>
        <v>2.7836045479356512E-6</v>
      </c>
      <c r="BC350" s="147">
        <f t="shared" ca="1" si="122"/>
        <v>1.0017211707348821E-8</v>
      </c>
      <c r="BD350" s="147">
        <f t="shared" ca="1" si="123"/>
        <v>1.3855055942726837E-9</v>
      </c>
    </row>
    <row r="351" spans="8:56" s="147" customFormat="1" ht="0.25" customHeight="1" x14ac:dyDescent="0.2">
      <c r="H351" s="147">
        <f t="shared" si="124"/>
        <v>710</v>
      </c>
      <c r="I351" s="147">
        <f>IF($H351&gt;$H350,INDEX(Spectra!351:351,1,MATCH($I$20,Spectra!$20:$20,0)),I350)</f>
        <v>3.0108655591352899E-3</v>
      </c>
      <c r="J351" s="147">
        <f>((Physics!$C$9*Physics!$C$10)/(Physics!$C$11*Physics!$C$12*$H351))^($J$17-$J$18)</f>
        <v>3.5752235453289513E+18</v>
      </c>
      <c r="K351" s="147">
        <f t="shared" si="125"/>
        <v>1</v>
      </c>
      <c r="L351" s="147">
        <f>INDEX(Photobiology!$21:$421,1+$H351-380,10)</f>
        <v>2.091E-3</v>
      </c>
      <c r="M351" s="147">
        <f t="shared" si="126"/>
        <v>3.0108655591352899E-3</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1.0764517438840506E+16</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3.0108655591352899E-3</v>
      </c>
      <c r="Z351" s="147">
        <f t="shared" ca="1" si="128"/>
        <v>0</v>
      </c>
      <c r="AA351" s="147">
        <f t="shared" ca="1" si="115"/>
        <v>4.6754526921588262E-7</v>
      </c>
      <c r="AB351" s="147">
        <f t="shared" ca="1" si="116"/>
        <v>7.5671180838079504E-6</v>
      </c>
      <c r="AC351" s="147">
        <f t="shared" ca="1" si="117"/>
        <v>2.7519311210496551E-8</v>
      </c>
      <c r="AD351" s="147">
        <f t="shared" ca="1" si="118"/>
        <v>3.8105514516416229E-9</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1.0301500932673429E-3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3683016868672219.5</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1.0301500932673429E-3</v>
      </c>
      <c r="AZ351" s="147">
        <f t="shared" ca="1" si="133"/>
        <v>0</v>
      </c>
      <c r="BA351" s="147">
        <f t="shared" ca="1" si="120"/>
        <v>1.5996788738311261E-7</v>
      </c>
      <c r="BB351" s="147">
        <f t="shared" ca="1" si="121"/>
        <v>2.589045324906015E-6</v>
      </c>
      <c r="BC351" s="147">
        <f t="shared" ca="1" si="122"/>
        <v>9.4155718524635157E-9</v>
      </c>
      <c r="BD351" s="147">
        <f t="shared" ca="1" si="123"/>
        <v>1.3037579580391492E-9</v>
      </c>
    </row>
    <row r="352" spans="8:56" s="147" customFormat="1" ht="0.25" customHeight="1" x14ac:dyDescent="0.2">
      <c r="H352" s="147">
        <f t="shared" si="124"/>
        <v>711</v>
      </c>
      <c r="I352" s="147">
        <f>IF($H352&gt;$H351,INDEX(Spectra!352:352,1,MATCH($I$20,Spectra!$20:$20,0)),I351)</f>
        <v>3.01918782068175E-3</v>
      </c>
      <c r="J352" s="147">
        <f>((Physics!$C$9*Physics!$C$10)/(Physics!$C$11*Physics!$C$12*$H352))^($J$17-$J$18)</f>
        <v>3.5802590714491336E+18</v>
      </c>
      <c r="K352" s="147">
        <f t="shared" si="125"/>
        <v>1</v>
      </c>
      <c r="L352" s="147">
        <f>INDEX(Photobiology!$21:$421,1+$H352-380,10)</f>
        <v>1.9535870000000001E-3</v>
      </c>
      <c r="M352" s="147">
        <f t="shared" si="126"/>
        <v>3.01918782068175E-3</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1.0809474583404576E+16</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3.01918782068175E-3</v>
      </c>
      <c r="Z352" s="147">
        <f t="shared" ca="1" si="128"/>
        <v>0</v>
      </c>
      <c r="AA352" s="147">
        <f t="shared" ca="1" si="115"/>
        <v>4.3517063653396399E-7</v>
      </c>
      <c r="AB352" s="147">
        <f t="shared" ca="1" si="116"/>
        <v>7.0315374749767625E-6</v>
      </c>
      <c r="AC352" s="147">
        <f t="shared" ca="1" si="117"/>
        <v>2.5844247745035777E-8</v>
      </c>
      <c r="AD352" s="147">
        <f t="shared" ca="1" si="118"/>
        <v>3.5832626812197215E-9</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1.0124911295439675E-3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3624980551311569.5</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1.0124911295439675E-3</v>
      </c>
      <c r="AZ352" s="147">
        <f t="shared" ca="1" si="133"/>
        <v>0</v>
      </c>
      <c r="BA352" s="147">
        <f t="shared" ca="1" si="120"/>
        <v>1.4593540895681973E-7</v>
      </c>
      <c r="BB352" s="147">
        <f t="shared" ca="1" si="121"/>
        <v>2.3580412161514234E-6</v>
      </c>
      <c r="BC352" s="147">
        <f t="shared" ca="1" si="122"/>
        <v>8.666924068896361E-9</v>
      </c>
      <c r="BD352" s="147">
        <f t="shared" ca="1" si="123"/>
        <v>1.2016548472766668E-9</v>
      </c>
    </row>
    <row r="353" spans="8:56" s="147" customFormat="1" ht="0.25" customHeight="1" x14ac:dyDescent="0.2">
      <c r="H353" s="147">
        <f t="shared" si="124"/>
        <v>712</v>
      </c>
      <c r="I353" s="147">
        <f>IF($H353&gt;$H352,INDEX(Spectra!353:353,1,MATCH($I$20,Spectra!$20:$20,0)),I352)</f>
        <v>3.02740990788835E-3</v>
      </c>
      <c r="J353" s="147">
        <f>((Physics!$C$9*Physics!$C$10)/(Physics!$C$11*Physics!$C$12*$H353))^($J$17-$J$18)</f>
        <v>3.5852945975693153E+18</v>
      </c>
      <c r="K353" s="147">
        <f t="shared" si="125"/>
        <v>1</v>
      </c>
      <c r="L353" s="147">
        <f>INDEX(Photobiology!$21:$421,1+$H353-380,10)</f>
        <v>1.8245799999999999E-3</v>
      </c>
      <c r="M353" s="147">
        <f t="shared" si="126"/>
        <v>3.02740990788835E-3</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1.085415638737992E+16</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3.02740990788835E-3</v>
      </c>
      <c r="Z353" s="147">
        <f t="shared" ca="1" si="128"/>
        <v>0</v>
      </c>
      <c r="AA353" s="147">
        <f t="shared" ca="1" si="115"/>
        <v>4.0515826797269793E-7</v>
      </c>
      <c r="AB353" s="147">
        <f t="shared" ca="1" si="116"/>
        <v>6.5342404487898983E-6</v>
      </c>
      <c r="AC353" s="147">
        <f t="shared" ca="1" si="117"/>
        <v>2.4279827461264564E-8</v>
      </c>
      <c r="AD353" s="147">
        <f t="shared" ca="1" si="118"/>
        <v>3.3686898268046035E-9</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9.9483216582059225E-4</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3566766389604750.5</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9.9483216582059225E-4</v>
      </c>
      <c r="AZ353" s="147">
        <f t="shared" ca="1" si="133"/>
        <v>0</v>
      </c>
      <c r="BA353" s="147">
        <f t="shared" ca="1" si="120"/>
        <v>1.3313838875176987E-7</v>
      </c>
      <c r="BB353" s="147">
        <f t="shared" ca="1" si="121"/>
        <v>2.1472059534205331E-6</v>
      </c>
      <c r="BC353" s="147">
        <f t="shared" ca="1" si="122"/>
        <v>7.9785539698811495E-9</v>
      </c>
      <c r="BD353" s="147">
        <f t="shared" ca="1" si="123"/>
        <v>1.1069795958735476E-9</v>
      </c>
    </row>
    <row r="354" spans="8:56" s="147" customFormat="1" ht="0.25" customHeight="1" x14ac:dyDescent="0.2">
      <c r="H354" s="147">
        <f t="shared" si="124"/>
        <v>713</v>
      </c>
      <c r="I354" s="147">
        <f>IF($H354&gt;$H353,INDEX(Spectra!354:354,1,MATCH($I$20,Spectra!$20:$20,0)),I353)</f>
        <v>3.0437739428296499E-3</v>
      </c>
      <c r="J354" s="147">
        <f>((Physics!$C$9*Physics!$C$10)/(Physics!$C$11*Physics!$C$12*$H354))^($J$17-$J$18)</f>
        <v>3.5903301236894971E+18</v>
      </c>
      <c r="K354" s="147">
        <f t="shared" si="125"/>
        <v>1</v>
      </c>
      <c r="L354" s="147">
        <f>INDEX(Photobiology!$21:$421,1+$H354-380,10)</f>
        <v>1.7035799999999999E-3</v>
      </c>
      <c r="M354" s="147">
        <f t="shared" si="126"/>
        <v>3.0437739428296499E-3</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1.0928153276642446E+16</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3.0437739428296499E-3</v>
      </c>
      <c r="Z354" s="147">
        <f t="shared" ca="1" si="128"/>
        <v>0</v>
      </c>
      <c r="AA354" s="147">
        <f t="shared" ca="1" si="115"/>
        <v>3.7836849505921095E-7</v>
      </c>
      <c r="AB354" s="147">
        <f t="shared" ca="1" si="116"/>
        <v>6.0897089651587091E-6</v>
      </c>
      <c r="AC354" s="147">
        <f t="shared" ca="1" si="117"/>
        <v>2.285874231065067E-8</v>
      </c>
      <c r="AD354" s="147">
        <f t="shared" ca="1" si="118"/>
        <v>3.1754476035964604E-9</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9.771732020972168E-4</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3508374383551762.5</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9.771732020972168E-4</v>
      </c>
      <c r="AZ354" s="147">
        <f t="shared" ca="1" si="133"/>
        <v>0</v>
      </c>
      <c r="BA354" s="147">
        <f t="shared" ca="1" si="120"/>
        <v>1.2147142357950293E-7</v>
      </c>
      <c r="BB354" s="147">
        <f t="shared" ca="1" si="121"/>
        <v>1.9550401971679229E-6</v>
      </c>
      <c r="BC354" s="147">
        <f t="shared" ca="1" si="122"/>
        <v>7.3385707477500986E-9</v>
      </c>
      <c r="BD354" s="147">
        <f t="shared" ca="1" si="123"/>
        <v>1.0194457148199423E-9</v>
      </c>
    </row>
    <row r="355" spans="8:56" s="147" customFormat="1" ht="0.25" customHeight="1" x14ac:dyDescent="0.2">
      <c r="H355" s="147">
        <f t="shared" si="124"/>
        <v>714</v>
      </c>
      <c r="I355" s="147">
        <f>IF($H355&gt;$H354,INDEX(Spectra!355:355,1,MATCH($I$20,Spectra!$20:$20,0)),I354)</f>
        <v>3.0599810379718199E-3</v>
      </c>
      <c r="J355" s="147">
        <f>((Physics!$C$9*Physics!$C$10)/(Physics!$C$11*Physics!$C$12*$H355))^($J$17-$J$18)</f>
        <v>3.5953656498096783E+18</v>
      </c>
      <c r="K355" s="147">
        <f t="shared" si="125"/>
        <v>1</v>
      </c>
      <c r="L355" s="147">
        <f>INDEX(Photobiology!$21:$421,1+$H355-380,10)</f>
        <v>1.5901870000000001E-3</v>
      </c>
      <c r="M355" s="147">
        <f t="shared" si="126"/>
        <v>3.0599810379718199E-3</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1.1001750712992846E+16</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3.0599810379718199E-3</v>
      </c>
      <c r="Z355" s="147">
        <f t="shared" ca="1" si="128"/>
        <v>0</v>
      </c>
      <c r="AA355" s="147">
        <f t="shared" ca="1" si="115"/>
        <v>3.5346758963923887E-7</v>
      </c>
      <c r="AB355" s="147">
        <f t="shared" ca="1" si="116"/>
        <v>5.6769074214556999E-6</v>
      </c>
      <c r="AC355" s="147">
        <f t="shared" ca="1" si="117"/>
        <v>2.1542266507321613E-8</v>
      </c>
      <c r="AD355" s="147">
        <f t="shared" ca="1" si="118"/>
        <v>2.9938395478360591E-9</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9.5951423837384179E-4</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3449804533152606.5</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9.5951423837384179E-4</v>
      </c>
      <c r="AZ355" s="147">
        <f t="shared" ca="1" si="133"/>
        <v>0</v>
      </c>
      <c r="BA355" s="147">
        <f t="shared" ca="1" si="120"/>
        <v>1.1083636821727759E-7</v>
      </c>
      <c r="BB355" s="147">
        <f t="shared" ca="1" si="121"/>
        <v>1.7801004101735349E-6</v>
      </c>
      <c r="BC355" s="147">
        <f t="shared" ca="1" si="122"/>
        <v>6.7549802381518465E-9</v>
      </c>
      <c r="BD355" s="147">
        <f t="shared" ca="1" si="123"/>
        <v>9.3877433811139131E-10</v>
      </c>
    </row>
    <row r="356" spans="8:56" s="147" customFormat="1" ht="0.25" customHeight="1" x14ac:dyDescent="0.2">
      <c r="H356" s="147">
        <f t="shared" si="124"/>
        <v>715</v>
      </c>
      <c r="I356" s="147">
        <f>IF($H356&gt;$H355,INDEX(Spectra!356:356,1,MATCH($I$20,Spectra!$20:$20,0)),I355)</f>
        <v>3.0625232401079801E-3</v>
      </c>
      <c r="J356" s="147">
        <f>((Physics!$C$9*Physics!$C$10)/(Physics!$C$11*Physics!$C$12*$H356))^($J$17-$J$18)</f>
        <v>3.6004011759298601E+18</v>
      </c>
      <c r="K356" s="147">
        <f t="shared" si="125"/>
        <v>1</v>
      </c>
      <c r="L356" s="147">
        <f>INDEX(Photobiology!$21:$421,1+$H356-380,10)</f>
        <v>1.4840000000000001E-3</v>
      </c>
      <c r="M356" s="147">
        <f t="shared" si="126"/>
        <v>3.0625232401079801E-3</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1.1026312274997296E+16</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3.0625232401079801E-3</v>
      </c>
      <c r="Z356" s="147">
        <f t="shared" ca="1" si="128"/>
        <v>0</v>
      </c>
      <c r="AA356" s="147">
        <f t="shared" ca="1" si="115"/>
        <v>3.2887824570871575E-7</v>
      </c>
      <c r="AB356" s="147">
        <f t="shared" ca="1" si="116"/>
        <v>5.2708474980850427E-6</v>
      </c>
      <c r="AC356" s="147">
        <f t="shared" ca="1" si="117"/>
        <v>2.0212653384712669E-8</v>
      </c>
      <c r="AD356" s="147">
        <f t="shared" ca="1" si="118"/>
        <v>2.8116352112318539E-9</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9.4185527465046645E-4</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3391056838407280.5</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9.4185527465046645E-4</v>
      </c>
      <c r="AZ356" s="147">
        <f t="shared" ca="1" si="133"/>
        <v>0</v>
      </c>
      <c r="BA356" s="147">
        <f t="shared" ca="1" si="120"/>
        <v>1.0114395423416428E-7</v>
      </c>
      <c r="BB356" s="147">
        <f t="shared" ca="1" si="121"/>
        <v>1.6210082760954248E-6</v>
      </c>
      <c r="BC356" s="147">
        <f t="shared" ca="1" si="122"/>
        <v>6.2162448126930785E-9</v>
      </c>
      <c r="BD356" s="147">
        <f t="shared" ca="1" si="123"/>
        <v>8.6469660684055089E-10</v>
      </c>
    </row>
    <row r="357" spans="8:56" s="147" customFormat="1" ht="0.25" customHeight="1" x14ac:dyDescent="0.2">
      <c r="H357" s="147">
        <f t="shared" si="124"/>
        <v>716</v>
      </c>
      <c r="I357" s="147">
        <f>IF($H357&gt;$H356,INDEX(Spectra!357:357,1,MATCH($I$20,Spectra!$20:$20,0)),I356)</f>
        <v>3.0667973452756202E-3</v>
      </c>
      <c r="J357" s="147">
        <f>((Physics!$C$9*Physics!$C$10)/(Physics!$C$11*Physics!$C$12*$H357))^($J$17-$J$18)</f>
        <v>3.6054367020500419E+18</v>
      </c>
      <c r="K357" s="147">
        <f t="shared" si="125"/>
        <v>1</v>
      </c>
      <c r="L357" s="147">
        <f>INDEX(Photobiology!$21:$421,1+$H357-380,10)</f>
        <v>1.384496E-3</v>
      </c>
      <c r="M357" s="147">
        <f t="shared" si="126"/>
        <v>3.0667973452756202E-3</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1.1057143706406356E+16</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3.0667973452756202E-3</v>
      </c>
      <c r="Z357" s="147">
        <f t="shared" ca="1" si="128"/>
        <v>0</v>
      </c>
      <c r="AA357" s="147">
        <f t="shared" ca="1" si="115"/>
        <v>3.0631171884612893E-7</v>
      </c>
      <c r="AB357" s="147">
        <f t="shared" ca="1" si="116"/>
        <v>4.8992087590778031E-6</v>
      </c>
      <c r="AC357" s="147">
        <f t="shared" ca="1" si="117"/>
        <v>1.8952807593803335E-8</v>
      </c>
      <c r="AD357" s="147">
        <f t="shared" ca="1" si="118"/>
        <v>2.6426746064107281E-9</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9.2419631092709111E-4</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3332131299315786.5</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9.2419631092709111E-4</v>
      </c>
      <c r="AZ357" s="147">
        <f t="shared" ca="1" si="133"/>
        <v>0</v>
      </c>
      <c r="BA357" s="147">
        <f t="shared" ca="1" si="120"/>
        <v>9.2308727535397865E-8</v>
      </c>
      <c r="BB357" s="147">
        <f t="shared" ca="1" si="121"/>
        <v>1.4764036067060279E-6</v>
      </c>
      <c r="BC357" s="147">
        <f t="shared" ca="1" si="122"/>
        <v>5.7115332015294233E-9</v>
      </c>
      <c r="BD357" s="147">
        <f t="shared" ca="1" si="123"/>
        <v>7.9638458210742906E-10</v>
      </c>
    </row>
    <row r="358" spans="8:56" s="147" customFormat="1" ht="0.25" customHeight="1" x14ac:dyDescent="0.2">
      <c r="H358" s="147">
        <f t="shared" si="124"/>
        <v>717</v>
      </c>
      <c r="I358" s="147">
        <f>IF($H358&gt;$H357,INDEX(Spectra!358:358,1,MATCH($I$20,Spectra!$20:$20,0)),I357)</f>
        <v>3.0830801276967999E-3</v>
      </c>
      <c r="J358" s="147">
        <f>((Physics!$C$9*Physics!$C$10)/(Physics!$C$11*Physics!$C$12*$H358))^($J$17-$J$18)</f>
        <v>3.6104722281702231E+18</v>
      </c>
      <c r="K358" s="147">
        <f t="shared" si="125"/>
        <v>1</v>
      </c>
      <c r="L358" s="147">
        <f>INDEX(Photobiology!$21:$421,1+$H358-380,10)</f>
        <v>1.2912679999999999E-3</v>
      </c>
      <c r="M358" s="147">
        <f t="shared" si="126"/>
        <v>3.0830801276967999E-3</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1.1131375178272802E+16</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3.0830801276967999E-3</v>
      </c>
      <c r="Z358" s="147">
        <f t="shared" ca="1" si="128"/>
        <v>0</v>
      </c>
      <c r="AA358" s="147">
        <f t="shared" ca="1" si="115"/>
        <v>2.86516802427119E-7</v>
      </c>
      <c r="AB358" s="147">
        <f t="shared" ca="1" si="116"/>
        <v>4.573502723027987E-6</v>
      </c>
      <c r="AC358" s="147">
        <f t="shared" ca="1" si="117"/>
        <v>1.7881864740641441E-8</v>
      </c>
      <c r="AD358" s="147">
        <f t="shared" ca="1" si="118"/>
        <v>2.4931019144607402E-9</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9.0653734720371577E-4</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3273027915878123</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9.0653734720371577E-4</v>
      </c>
      <c r="AZ358" s="147">
        <f t="shared" ca="1" si="133"/>
        <v>0</v>
      </c>
      <c r="BA358" s="147">
        <f t="shared" ca="1" si="120"/>
        <v>8.4246328750335716E-8</v>
      </c>
      <c r="BB358" s="147">
        <f t="shared" ca="1" si="121"/>
        <v>1.3447756315889361E-6</v>
      </c>
      <c r="BC358" s="147">
        <f t="shared" ca="1" si="122"/>
        <v>5.2579166137815517E-9</v>
      </c>
      <c r="BD358" s="147">
        <f t="shared" ca="1" si="123"/>
        <v>7.3306236044281275E-10</v>
      </c>
    </row>
    <row r="359" spans="8:56" s="147" customFormat="1" ht="0.25" customHeight="1" x14ac:dyDescent="0.2">
      <c r="H359" s="147">
        <f t="shared" si="124"/>
        <v>718</v>
      </c>
      <c r="I359" s="147">
        <f>IF($H359&gt;$H358,INDEX(Spectra!359:359,1,MATCH($I$20,Spectra!$20:$20,0)),I358)</f>
        <v>3.0978836690326202E-3</v>
      </c>
      <c r="J359" s="147">
        <f>((Physics!$C$9*Physics!$C$10)/(Physics!$C$11*Physics!$C$12*$H359))^($J$17-$J$18)</f>
        <v>3.6155077542904049E+18</v>
      </c>
      <c r="K359" s="147">
        <f t="shared" si="125"/>
        <v>1</v>
      </c>
      <c r="L359" s="147">
        <f>INDEX(Photobiology!$21:$421,1+$H359-380,10)</f>
        <v>1.2040919999999999E-3</v>
      </c>
      <c r="M359" s="147">
        <f t="shared" si="126"/>
        <v>3.0978836690326202E-3</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1.1200422427277048E+16</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3.0978836690326202E-3</v>
      </c>
      <c r="Z359" s="147">
        <f t="shared" ca="1" si="128"/>
        <v>0</v>
      </c>
      <c r="AA359" s="147">
        <f t="shared" ca="1" si="115"/>
        <v>2.6793812705319964E-7</v>
      </c>
      <c r="AB359" s="147">
        <f t="shared" ca="1" si="116"/>
        <v>4.2684809710499762E-6</v>
      </c>
      <c r="AC359" s="147">
        <f t="shared" ca="1" si="117"/>
        <v>1.6852487159537452E-8</v>
      </c>
      <c r="AD359" s="147">
        <f t="shared" ca="1" si="118"/>
        <v>2.3508383158964108E-9</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8.8887838348034065E-4</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3213746688094291.5</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8.8887838348034065E-4</v>
      </c>
      <c r="AZ359" s="147">
        <f t="shared" ca="1" si="133"/>
        <v>0</v>
      </c>
      <c r="BA359" s="147">
        <f t="shared" ca="1" si="120"/>
        <v>7.6879713602083104E-8</v>
      </c>
      <c r="BB359" s="147">
        <f t="shared" ca="1" si="121"/>
        <v>1.2247588582460569E-6</v>
      </c>
      <c r="BC359" s="147">
        <f t="shared" ca="1" si="122"/>
        <v>4.8354984061330529E-9</v>
      </c>
      <c r="BD359" s="147">
        <f t="shared" ca="1" si="123"/>
        <v>6.7452802793920695E-10</v>
      </c>
    </row>
    <row r="360" spans="8:56" s="147" customFormat="1" ht="0.25" customHeight="1" x14ac:dyDescent="0.2">
      <c r="H360" s="147">
        <f t="shared" si="124"/>
        <v>719</v>
      </c>
      <c r="I360" s="147">
        <f>IF($H360&gt;$H359,INDEX(Spectra!360:360,1,MATCH($I$20,Spectra!$20:$20,0)),I359)</f>
        <v>3.10712864755408E-3</v>
      </c>
      <c r="J360" s="147">
        <f>((Physics!$C$9*Physics!$C$10)/(Physics!$C$11*Physics!$C$12*$H360))^($J$17-$J$18)</f>
        <v>3.6205432804105871E+18</v>
      </c>
      <c r="K360" s="147">
        <f t="shared" si="125"/>
        <v>1</v>
      </c>
      <c r="L360" s="147">
        <f>INDEX(Photobiology!$21:$421,1+$H360-380,10)</f>
        <v>1.122744E-3</v>
      </c>
      <c r="M360" s="147">
        <f t="shared" si="126"/>
        <v>3.10712864755408E-3</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1.124949374627316E+16</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3.10712864755408E-3</v>
      </c>
      <c r="Z360" s="147">
        <f t="shared" ca="1" si="128"/>
        <v>0</v>
      </c>
      <c r="AA360" s="147">
        <f t="shared" ca="1" si="115"/>
        <v>2.5015182028593141E-7</v>
      </c>
      <c r="AB360" s="147">
        <f t="shared" ca="1" si="116"/>
        <v>3.9770625262962712E-6</v>
      </c>
      <c r="AC360" s="147">
        <f t="shared" ca="1" si="117"/>
        <v>1.584635610252581E-8</v>
      </c>
      <c r="AD360" s="147">
        <f t="shared" ca="1" si="118"/>
        <v>2.2132481283251893E-9</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8.7121941975696531E-4</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3154287615964291.5</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8.7121941975696531E-4</v>
      </c>
      <c r="AZ360" s="147">
        <f t="shared" ca="1" si="133"/>
        <v>0</v>
      </c>
      <c r="BA360" s="147">
        <f t="shared" ca="1" si="120"/>
        <v>7.0141004265213514E-8</v>
      </c>
      <c r="BB360" s="147">
        <f t="shared" ca="1" si="121"/>
        <v>1.1151434329005205E-6</v>
      </c>
      <c r="BC360" s="147">
        <f t="shared" ca="1" si="122"/>
        <v>4.4432190407605232E-9</v>
      </c>
      <c r="BD360" s="147">
        <f t="shared" ca="1" si="123"/>
        <v>6.2058091854534324E-10</v>
      </c>
    </row>
    <row r="361" spans="8:56" s="147" customFormat="1" ht="0.25" customHeight="1" x14ac:dyDescent="0.2">
      <c r="H361" s="147">
        <f t="shared" si="124"/>
        <v>720</v>
      </c>
      <c r="I361" s="147">
        <f>IF($H361&gt;$H360,INDEX(Spectra!361:361,1,MATCH($I$20,Spectra!$20:$20,0)),I360)</f>
        <v>3.1165116440548999E-3</v>
      </c>
      <c r="J361" s="147">
        <f>((Physics!$C$9*Physics!$C$10)/(Physics!$C$11*Physics!$C$12*$H361))^($J$17-$J$18)</f>
        <v>3.6255788065307679E+18</v>
      </c>
      <c r="K361" s="147">
        <f t="shared" si="125"/>
        <v>1</v>
      </c>
      <c r="L361" s="147">
        <f>INDEX(Photobiology!$21:$421,1+$H361-380,10)</f>
        <v>1.047E-3</v>
      </c>
      <c r="M361" s="147">
        <f t="shared" si="126"/>
        <v>3.1165116440548999E-3</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1.1299158566991806E+16</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3.1165116440548999E-3</v>
      </c>
      <c r="Z361" s="147">
        <f t="shared" ca="1" si="128"/>
        <v>0</v>
      </c>
      <c r="AA361" s="147">
        <f t="shared" ca="1" si="115"/>
        <v>2.335679001171877E-7</v>
      </c>
      <c r="AB361" s="147">
        <f t="shared" ca="1" si="116"/>
        <v>3.7055323447812756E-6</v>
      </c>
      <c r="AC361" s="147">
        <f t="shared" ca="1" si="117"/>
        <v>1.4896925658582422E-8</v>
      </c>
      <c r="AD361" s="147">
        <f t="shared" ca="1" si="118"/>
        <v>2.0849182412679317E-9</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8.5356045603359007E-4</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3094650699488121.5</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8.5356045603359007E-4</v>
      </c>
      <c r="AZ361" s="147">
        <f t="shared" ca="1" si="133"/>
        <v>0</v>
      </c>
      <c r="BA361" s="147">
        <f t="shared" ca="1" si="120"/>
        <v>6.3970344445574218E-8</v>
      </c>
      <c r="BB361" s="147">
        <f t="shared" ca="1" si="121"/>
        <v>1.0148833822239387E-6</v>
      </c>
      <c r="BC361" s="147">
        <f t="shared" ca="1" si="122"/>
        <v>4.0800189798405607E-9</v>
      </c>
      <c r="BD361" s="147">
        <f t="shared" ca="1" si="123"/>
        <v>5.7102426304236751E-10</v>
      </c>
    </row>
    <row r="362" spans="8:56" s="147" customFormat="1" ht="0.25" customHeight="1" x14ac:dyDescent="0.2">
      <c r="H362" s="147">
        <f t="shared" si="124"/>
        <v>721</v>
      </c>
      <c r="I362" s="147">
        <f>IF($H362&gt;$H361,INDEX(Spectra!362:362,1,MATCH($I$20,Spectra!$20:$20,0)),I361)</f>
        <v>3.1258490055786799E-3</v>
      </c>
      <c r="J362" s="147">
        <f>((Physics!$C$9*Physics!$C$10)/(Physics!$C$11*Physics!$C$12*$H362))^($J$17-$J$18)</f>
        <v>3.6306143326509496E+18</v>
      </c>
      <c r="K362" s="147">
        <f t="shared" si="125"/>
        <v>1</v>
      </c>
      <c r="L362" s="147">
        <f>INDEX(Photobiology!$21:$421,1+$H362-380,10)</f>
        <v>9.7658959999999992E-4</v>
      </c>
      <c r="M362" s="147">
        <f t="shared" si="126"/>
        <v>3.1258490055786799E-3</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1.1348752201356674E+16</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3.1258490055786799E-3</v>
      </c>
      <c r="Z362" s="147">
        <f t="shared" ca="1" si="128"/>
        <v>0</v>
      </c>
      <c r="AA362" s="147">
        <f t="shared" ca="1" si="115"/>
        <v>2.1807548104399769E-7</v>
      </c>
      <c r="AB362" s="147">
        <f t="shared" ca="1" si="116"/>
        <v>3.4519688323307034E-6</v>
      </c>
      <c r="AC362" s="147">
        <f t="shared" ca="1" si="117"/>
        <v>1.4035062035048274E-8</v>
      </c>
      <c r="AD362" s="147">
        <f t="shared" ca="1" si="118"/>
        <v>1.9644210524618881E-9</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8.6503566494351507E-4</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3140610883398170.5</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8.6503566494351507E-4</v>
      </c>
      <c r="AZ362" s="147">
        <f t="shared" ca="1" si="133"/>
        <v>0</v>
      </c>
      <c r="BA362" s="147">
        <f t="shared" ca="1" si="120"/>
        <v>6.0349386171917318E-8</v>
      </c>
      <c r="BB362" s="147">
        <f t="shared" ca="1" si="121"/>
        <v>9.5528483586707198E-7</v>
      </c>
      <c r="BC362" s="147">
        <f t="shared" ca="1" si="122"/>
        <v>3.8840101355963827E-9</v>
      </c>
      <c r="BD362" s="147">
        <f t="shared" ca="1" si="123"/>
        <v>5.4362647341976246E-10</v>
      </c>
    </row>
    <row r="363" spans="8:56" s="147" customFormat="1" ht="0.25" customHeight="1" x14ac:dyDescent="0.2">
      <c r="H363" s="147">
        <f t="shared" si="124"/>
        <v>722</v>
      </c>
      <c r="I363" s="147">
        <f>IF($H363&gt;$H362,INDEX(Spectra!363:363,1,MATCH($I$20,Spectra!$20:$20,0)),I362)</f>
        <v>3.1348736005524201E-3</v>
      </c>
      <c r="J363" s="147">
        <f>((Physics!$C$9*Physics!$C$10)/(Physics!$C$11*Physics!$C$12*$H363))^($J$17-$J$18)</f>
        <v>3.6356498587711314E+18</v>
      </c>
      <c r="K363" s="147">
        <f t="shared" si="125"/>
        <v>1</v>
      </c>
      <c r="L363" s="147">
        <f>INDEX(Photobiology!$21:$421,1+$H363-380,10)</f>
        <v>9.1110880000000005E-4</v>
      </c>
      <c r="M363" s="147">
        <f t="shared" si="126"/>
        <v>3.1348736005524201E-3</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1.1397302763113754E+16</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3.1348736005524201E-3</v>
      </c>
      <c r="Z363" s="147">
        <f t="shared" ca="1" si="128"/>
        <v>0</v>
      </c>
      <c r="AA363" s="147">
        <f t="shared" ca="1" si="115"/>
        <v>2.0360063573507803E-7</v>
      </c>
      <c r="AB363" s="147">
        <f t="shared" ca="1" si="116"/>
        <v>3.2152204109345787E-6</v>
      </c>
      <c r="AC363" s="147">
        <f t="shared" ca="1" si="117"/>
        <v>1.3197817858325689E-8</v>
      </c>
      <c r="AD363" s="147">
        <f t="shared" ca="1" si="118"/>
        <v>1.8503246591164598E-9</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8.7650948829332052E-4</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3186681597325167.5</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8.7650948829332052E-4</v>
      </c>
      <c r="AZ363" s="147">
        <f t="shared" ca="1" si="133"/>
        <v>0</v>
      </c>
      <c r="BA363" s="147">
        <f t="shared" ca="1" si="120"/>
        <v>5.692666173618629E-8</v>
      </c>
      <c r="BB363" s="147">
        <f t="shared" ca="1" si="121"/>
        <v>8.9897442647827839E-7</v>
      </c>
      <c r="BC363" s="147">
        <f t="shared" ca="1" si="122"/>
        <v>3.6901049457148796E-9</v>
      </c>
      <c r="BD363" s="147">
        <f t="shared" ca="1" si="123"/>
        <v>5.173500838607612E-10</v>
      </c>
    </row>
    <row r="364" spans="8:56" s="147" customFormat="1" ht="0.25" customHeight="1" x14ac:dyDescent="0.2">
      <c r="H364" s="147">
        <f t="shared" si="124"/>
        <v>723</v>
      </c>
      <c r="I364" s="147">
        <f>IF($H364&gt;$H363,INDEX(Spectra!364:364,1,MATCH($I$20,Spectra!$20:$20,0)),I363)</f>
        <v>3.14336615847666E-3</v>
      </c>
      <c r="J364" s="147">
        <f>((Physics!$C$9*Physics!$C$10)/(Physics!$C$11*Physics!$C$12*$H364))^($J$17-$J$18)</f>
        <v>3.6406853848913132E+18</v>
      </c>
      <c r="K364" s="147">
        <f t="shared" si="125"/>
        <v>1</v>
      </c>
      <c r="L364" s="147">
        <f>INDEX(Photobiology!$21:$421,1+$H364-380,10)</f>
        <v>8.5013319999999995E-4</v>
      </c>
      <c r="M364" s="147">
        <f t="shared" si="126"/>
        <v>3.14336615847666E-3</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1.1444007232527928E+16</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3.14336615847666E-3</v>
      </c>
      <c r="Z364" s="147">
        <f t="shared" ca="1" si="128"/>
        <v>0</v>
      </c>
      <c r="AA364" s="147">
        <f t="shared" ca="1" si="115"/>
        <v>1.9008500966216888E-7</v>
      </c>
      <c r="AB364" s="147">
        <f t="shared" ca="1" si="116"/>
        <v>2.9943768892971832E-6</v>
      </c>
      <c r="AC364" s="147">
        <f t="shared" ca="1" si="117"/>
        <v>1.2419439692141284E-8</v>
      </c>
      <c r="AD364" s="147">
        <f t="shared" ca="1" si="118"/>
        <v>1.7425658937115966E-9</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8.8798469720324541E-4</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3232872909114993.5</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8.8798469720324541E-4</v>
      </c>
      <c r="AZ364" s="147">
        <f t="shared" ca="1" si="133"/>
        <v>0</v>
      </c>
      <c r="BA364" s="147">
        <f t="shared" ca="1" si="120"/>
        <v>5.3698033012335218E-8</v>
      </c>
      <c r="BB364" s="147">
        <f t="shared" ca="1" si="121"/>
        <v>8.4589599852520597E-7</v>
      </c>
      <c r="BC364" s="147">
        <f t="shared" ca="1" si="122"/>
        <v>3.5084275386500225E-9</v>
      </c>
      <c r="BD364" s="147">
        <f t="shared" ca="1" si="123"/>
        <v>4.9226586069568274E-10</v>
      </c>
    </row>
    <row r="365" spans="8:56" s="147" customFormat="1" ht="0.25" customHeight="1" x14ac:dyDescent="0.2">
      <c r="H365" s="147">
        <f t="shared" si="124"/>
        <v>724</v>
      </c>
      <c r="I365" s="147">
        <f>IF($H365&gt;$H364,INDEX(Spectra!365:365,1,MATCH($I$20,Spectra!$20:$20,0)),I364)</f>
        <v>3.1508569730022301E-3</v>
      </c>
      <c r="J365" s="147">
        <f>((Physics!$C$9*Physics!$C$10)/(Physics!$C$11*Physics!$C$12*$H365))^($J$17-$J$18)</f>
        <v>3.6457209110114944E+18</v>
      </c>
      <c r="K365" s="147">
        <f t="shared" si="125"/>
        <v>1</v>
      </c>
      <c r="L365" s="147">
        <f>INDEX(Photobiology!$21:$421,1+$H365-380,10)</f>
        <v>7.9323839999999996E-4</v>
      </c>
      <c r="M365" s="147">
        <f t="shared" si="126"/>
        <v>3.1508569730022301E-3</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1.148714515408061E+16</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3.1508569730022301E-3</v>
      </c>
      <c r="Z365" s="147">
        <f t="shared" ca="1" si="128"/>
        <v>0</v>
      </c>
      <c r="AA365" s="147">
        <f t="shared" ca="1" si="115"/>
        <v>1.7745847031936669E-7</v>
      </c>
      <c r="AB365" s="147">
        <f t="shared" ca="1" si="116"/>
        <v>2.7883792359710805E-6</v>
      </c>
      <c r="AC365" s="147">
        <f t="shared" ca="1" si="117"/>
        <v>1.1686528512865272E-8</v>
      </c>
      <c r="AD365" s="147">
        <f t="shared" ca="1" si="118"/>
        <v>1.6409600098256154E-9</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8.9945852055305097E-4</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3279174736967720</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8.9945852055305097E-4</v>
      </c>
      <c r="AZ365" s="147">
        <f t="shared" ca="1" si="133"/>
        <v>0</v>
      </c>
      <c r="BA365" s="147">
        <f t="shared" ca="1" si="120"/>
        <v>5.0658133498512217E-8</v>
      </c>
      <c r="BB365" s="147">
        <f t="shared" ca="1" si="121"/>
        <v>7.959839128901075E-7</v>
      </c>
      <c r="BC365" s="147">
        <f t="shared" ca="1" si="122"/>
        <v>3.3360916527312659E-9</v>
      </c>
      <c r="BD365" s="147">
        <f t="shared" ca="1" si="123"/>
        <v>4.6843619858698786E-10</v>
      </c>
    </row>
    <row r="366" spans="8:56" s="147" customFormat="1" ht="0.25" customHeight="1" x14ac:dyDescent="0.2">
      <c r="H366" s="147">
        <f t="shared" si="124"/>
        <v>725</v>
      </c>
      <c r="I366" s="147">
        <f>IF($H366&gt;$H365,INDEX(Spectra!366:366,1,MATCH($I$20,Spectra!$20:$20,0)),I365)</f>
        <v>3.1573504963220101E-3</v>
      </c>
      <c r="J366" s="147">
        <f>((Physics!$C$9*Physics!$C$10)/(Physics!$C$11*Physics!$C$12*$H366))^($J$17-$J$18)</f>
        <v>3.6507564371316762E+18</v>
      </c>
      <c r="K366" s="147">
        <f t="shared" si="125"/>
        <v>1</v>
      </c>
      <c r="L366" s="147">
        <f>INDEX(Photobiology!$21:$421,1+$H366-380,10)</f>
        <v>7.3999999999999999E-4</v>
      </c>
      <c r="M366" s="147">
        <f t="shared" si="126"/>
        <v>3.1573504963220101E-3</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1.1526717648728472E+16</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3.1573504963220101E-3</v>
      </c>
      <c r="Z366" s="147">
        <f t="shared" ca="1" si="128"/>
        <v>0</v>
      </c>
      <c r="AA366" s="147">
        <f t="shared" ca="1" si="115"/>
        <v>1.6568133582439823E-7</v>
      </c>
      <c r="AB366" s="147">
        <f t="shared" ca="1" si="116"/>
        <v>2.5965924187732357E-6</v>
      </c>
      <c r="AC366" s="147">
        <f t="shared" ca="1" si="117"/>
        <v>1.0993894428193239E-8</v>
      </c>
      <c r="AD366" s="147">
        <f t="shared" ca="1" si="118"/>
        <v>1.5456209458150102E-9</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9.1093372946297597E-4</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3325597176637324.5</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9.1093372946297597E-4</v>
      </c>
      <c r="AZ366" s="147">
        <f t="shared" ca="1" si="133"/>
        <v>0</v>
      </c>
      <c r="BA366" s="147">
        <f t="shared" ca="1" si="120"/>
        <v>4.7801065266823773E-8</v>
      </c>
      <c r="BB366" s="147">
        <f t="shared" ca="1" si="121"/>
        <v>7.4914825537543357E-7</v>
      </c>
      <c r="BC366" s="147">
        <f t="shared" ca="1" si="122"/>
        <v>3.171871245990082E-9</v>
      </c>
      <c r="BD366" s="147">
        <f t="shared" ca="1" si="123"/>
        <v>4.4593029951774013E-10</v>
      </c>
    </row>
    <row r="367" spans="8:56" s="147" customFormat="1" ht="0.25" customHeight="1" x14ac:dyDescent="0.2">
      <c r="H367" s="147">
        <f t="shared" si="124"/>
        <v>726</v>
      </c>
      <c r="I367" s="147">
        <f>IF($H367&gt;$H366,INDEX(Spectra!367:367,1,MATCH($I$20,Spectra!$20:$20,0)),I366)</f>
        <v>3.1669238240685802E-3</v>
      </c>
      <c r="J367" s="147">
        <f>((Physics!$C$9*Physics!$C$10)/(Physics!$C$11*Physics!$C$12*$H367))^($J$17-$J$18)</f>
        <v>3.6557919632518584E+18</v>
      </c>
      <c r="K367" s="147">
        <f t="shared" si="125"/>
        <v>1</v>
      </c>
      <c r="L367" s="147">
        <f>INDEX(Photobiology!$21:$421,1+$H367-380,10)</f>
        <v>6.9008269999999998E-4</v>
      </c>
      <c r="M367" s="147">
        <f t="shared" si="126"/>
        <v>3.1669238240685802E-3</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1.1577614664260758E+16</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3.1669238240685802E-3</v>
      </c>
      <c r="Z367" s="147">
        <f t="shared" ca="1" si="128"/>
        <v>0</v>
      </c>
      <c r="AA367" s="147">
        <f t="shared" ca="1" si="115"/>
        <v>1.5490754531525536E-7</v>
      </c>
      <c r="AB367" s="147">
        <f t="shared" ca="1" si="116"/>
        <v>2.4213824520254755E-6</v>
      </c>
      <c r="AC367" s="147">
        <f t="shared" ca="1" si="117"/>
        <v>1.0355840904704258E-8</v>
      </c>
      <c r="AD367" s="147">
        <f t="shared" ca="1" si="118"/>
        <v>1.4575798569513881E-9</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9.2240893837290086E-4</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3372135183735329.5</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9.2240893837290086E-4</v>
      </c>
      <c r="AZ367" s="147">
        <f t="shared" ca="1" si="133"/>
        <v>0</v>
      </c>
      <c r="BA367" s="147">
        <f t="shared" ca="1" si="120"/>
        <v>4.5118895293359748E-8</v>
      </c>
      <c r="BB367" s="147">
        <f t="shared" ca="1" si="121"/>
        <v>7.0526003814584439E-7</v>
      </c>
      <c r="BC367" s="147">
        <f t="shared" ca="1" si="122"/>
        <v>3.0162772284793857E-9</v>
      </c>
      <c r="BD367" s="147">
        <f t="shared" ca="1" si="123"/>
        <v>4.2453963629506596E-10</v>
      </c>
    </row>
    <row r="368" spans="8:56" s="147" customFormat="1" ht="0.25" customHeight="1" x14ac:dyDescent="0.2">
      <c r="H368" s="147">
        <f t="shared" si="124"/>
        <v>727</v>
      </c>
      <c r="I368" s="147">
        <f>IF($H368&gt;$H367,INDEX(Spectra!368:368,1,MATCH($I$20,Spectra!$20:$20,0)),I367)</f>
        <v>3.1785518388306399E-3</v>
      </c>
      <c r="J368" s="147">
        <f>((Physics!$C$9*Physics!$C$10)/(Physics!$C$11*Physics!$C$12*$H368))^($J$17-$J$18)</f>
        <v>3.6608274893720397E+18</v>
      </c>
      <c r="K368" s="147">
        <f t="shared" si="125"/>
        <v>1</v>
      </c>
      <c r="L368" s="147">
        <f>INDEX(Photobiology!$21:$421,1+$H368-380,10)</f>
        <v>6.4331000000000002E-4</v>
      </c>
      <c r="M368" s="147">
        <f t="shared" si="126"/>
        <v>3.1785518388306399E-3</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1.1636129947985252E+16</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3.1785518388306399E-3</v>
      </c>
      <c r="Z368" s="147">
        <f t="shared" ca="1" si="128"/>
        <v>0</v>
      </c>
      <c r="AA368" s="147">
        <f t="shared" ca="1" si="115"/>
        <v>1.4498551001086915E-7</v>
      </c>
      <c r="AB368" s="147">
        <f t="shared" ca="1" si="116"/>
        <v>2.2602999981108563E-6</v>
      </c>
      <c r="AC368" s="147">
        <f t="shared" ca="1" si="117"/>
        <v>9.7581541452100642E-9</v>
      </c>
      <c r="AD368" s="147">
        <f t="shared" ca="1" si="118"/>
        <v>1.3751940959663987E-9</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9.3388276172270642E-4</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3418783685965162</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9.3388276172270642E-4</v>
      </c>
      <c r="AZ368" s="147">
        <f t="shared" ca="1" si="133"/>
        <v>0</v>
      </c>
      <c r="BA368" s="147">
        <f t="shared" ca="1" si="120"/>
        <v>4.2597848128391011E-8</v>
      </c>
      <c r="BB368" s="147">
        <f t="shared" ca="1" si="121"/>
        <v>6.6409337068863377E-7</v>
      </c>
      <c r="BC368" s="147">
        <f t="shared" ca="1" si="122"/>
        <v>2.8670200784887086E-9</v>
      </c>
      <c r="BD368" s="147">
        <f t="shared" ca="1" si="123"/>
        <v>4.0404250909380549E-10</v>
      </c>
    </row>
    <row r="369" spans="8:56" s="147" customFormat="1" ht="0.25" customHeight="1" x14ac:dyDescent="0.2">
      <c r="H369" s="147">
        <f t="shared" si="124"/>
        <v>728</v>
      </c>
      <c r="I369" s="147">
        <f>IF($H369&gt;$H368,INDEX(Spectra!369:369,1,MATCH($I$20,Spectra!$20:$20,0)),I368)</f>
        <v>3.19167133820848E-3</v>
      </c>
      <c r="J369" s="147">
        <f>((Physics!$C$9*Physics!$C$10)/(Physics!$C$11*Physics!$C$12*$H369))^($J$17-$J$18)</f>
        <v>3.6658630154922214E+18</v>
      </c>
      <c r="K369" s="147">
        <f t="shared" si="125"/>
        <v>1</v>
      </c>
      <c r="L369" s="147">
        <f>INDEX(Photobiology!$21:$421,1+$H369-380,10)</f>
        <v>5.9949600000000003E-4</v>
      </c>
      <c r="M369" s="147">
        <f t="shared" si="126"/>
        <v>3.19167133820848E-3</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1.1700229916345032E+16</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3.19167133820848E-3</v>
      </c>
      <c r="Z369" s="147">
        <f t="shared" ca="1" si="128"/>
        <v>0</v>
      </c>
      <c r="AA369" s="147">
        <f t="shared" ca="1" si="115"/>
        <v>1.3580242376943262E-7</v>
      </c>
      <c r="AB369" s="147">
        <f t="shared" ca="1" si="116"/>
        <v>2.1115140072185842E-6</v>
      </c>
      <c r="AC369" s="147">
        <f t="shared" ca="1" si="117"/>
        <v>9.2047801393932555E-9</v>
      </c>
      <c r="AD369" s="147">
        <f t="shared" ca="1" si="118"/>
        <v>1.298084649962771E-9</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9.4535797063263131E-4</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3465552820942944.5</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9.4535797063263131E-4</v>
      </c>
      <c r="AZ369" s="147">
        <f t="shared" ca="1" si="133"/>
        <v>0</v>
      </c>
      <c r="BA369" s="147">
        <f t="shared" ca="1" si="120"/>
        <v>4.0224036292447834E-8</v>
      </c>
      <c r="BB369" s="147">
        <f t="shared" ca="1" si="121"/>
        <v>6.2542047263142994E-7</v>
      </c>
      <c r="BC369" s="147">
        <f t="shared" ca="1" si="122"/>
        <v>2.7264123873045087E-9</v>
      </c>
      <c r="BD369" s="147">
        <f t="shared" ca="1" si="123"/>
        <v>3.844865402359975E-10</v>
      </c>
    </row>
    <row r="370" spans="8:56" s="147" customFormat="1" ht="0.25" customHeight="1" x14ac:dyDescent="0.2">
      <c r="H370" s="147">
        <f t="shared" si="124"/>
        <v>729</v>
      </c>
      <c r="I370" s="147">
        <f>IF($H370&gt;$H369,INDEX(Spectra!370:370,1,MATCH($I$20,Spectra!$20:$20,0)),I369)</f>
        <v>3.2054586665187699E-3</v>
      </c>
      <c r="J370" s="147">
        <f>((Physics!$C$9*Physics!$C$10)/(Physics!$C$11*Physics!$C$12*$H370))^($J$17-$J$18)</f>
        <v>3.6708985416124032E+18</v>
      </c>
      <c r="K370" s="147">
        <f t="shared" si="125"/>
        <v>1</v>
      </c>
      <c r="L370" s="147">
        <f>INDEX(Photobiology!$21:$421,1+$H370-380,10)</f>
        <v>5.5845470000000003E-4</v>
      </c>
      <c r="M370" s="147">
        <f t="shared" si="126"/>
        <v>3.2054586665187699E-3</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1.1766913544122592E+16</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3.2054586665187699E-3</v>
      </c>
      <c r="Z370" s="147">
        <f t="shared" ca="1" si="128"/>
        <v>0</v>
      </c>
      <c r="AA370" s="147">
        <f t="shared" ca="1" si="115"/>
        <v>1.27253183056262E-7</v>
      </c>
      <c r="AB370" s="147">
        <f t="shared" ca="1" si="116"/>
        <v>1.9733188206129527E-6</v>
      </c>
      <c r="AC370" s="147">
        <f t="shared" ca="1" si="117"/>
        <v>8.6867929862658658E-9</v>
      </c>
      <c r="AD370" s="147">
        <f t="shared" ca="1" si="118"/>
        <v>1.225831503250108E-9</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9.5683179398243687E-4</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3512432437098507</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9.5683179398243687E-4</v>
      </c>
      <c r="AZ370" s="147">
        <f t="shared" ca="1" si="133"/>
        <v>0</v>
      </c>
      <c r="BA370" s="147">
        <f t="shared" ca="1" si="120"/>
        <v>3.7985169706129364E-8</v>
      </c>
      <c r="BB370" s="147">
        <f t="shared" ca="1" si="121"/>
        <v>5.8903713435711589E-7</v>
      </c>
      <c r="BC370" s="147">
        <f t="shared" ca="1" si="122"/>
        <v>2.5930141616924039E-9</v>
      </c>
      <c r="BD370" s="147">
        <f t="shared" ca="1" si="123"/>
        <v>3.6591161465476349E-10</v>
      </c>
    </row>
    <row r="371" spans="8:56" s="147" customFormat="1" ht="0.25" customHeight="1" x14ac:dyDescent="0.2">
      <c r="H371" s="147">
        <f t="shared" si="124"/>
        <v>730</v>
      </c>
      <c r="I371" s="147">
        <f>IF($H371&gt;$H370,INDEX(Spectra!371:371,1,MATCH($I$20,Spectra!$20:$20,0)),I370)</f>
        <v>3.2153191607062902E-3</v>
      </c>
      <c r="J371" s="147">
        <f>((Physics!$C$9*Physics!$C$10)/(Physics!$C$11*Physics!$C$12*$H371))^($J$17-$J$18)</f>
        <v>3.6759340677325839E+18</v>
      </c>
      <c r="K371" s="147">
        <f t="shared" si="125"/>
        <v>1</v>
      </c>
      <c r="L371" s="147">
        <f>INDEX(Photobiology!$21:$421,1+$H371-380,10)</f>
        <v>5.1999999999999995E-4</v>
      </c>
      <c r="M371" s="147">
        <f t="shared" si="126"/>
        <v>3.2153191607062902E-3</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1.1819301241473592E+16</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3.2153191607062902E-3</v>
      </c>
      <c r="Z371" s="147">
        <f t="shared" ca="1" si="128"/>
        <v>0</v>
      </c>
      <c r="AA371" s="147">
        <f t="shared" ca="1" si="115"/>
        <v>1.1910924758495203E-7</v>
      </c>
      <c r="AB371" s="147">
        <f t="shared" ca="1" si="116"/>
        <v>1.8421110075943659E-6</v>
      </c>
      <c r="AC371" s="147">
        <f t="shared" ca="1" si="117"/>
        <v>8.1862025831582137E-9</v>
      </c>
      <c r="AD371" s="147">
        <f t="shared" ca="1" si="118"/>
        <v>1.1567625131706592E-9</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9.6830700289236187E-4</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3559432699956066.5</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9.6830700289236187E-4</v>
      </c>
      <c r="AZ371" s="147">
        <f t="shared" ca="1" si="133"/>
        <v>0</v>
      </c>
      <c r="BA371" s="147">
        <f t="shared" ca="1" si="120"/>
        <v>3.5870255107245523E-8</v>
      </c>
      <c r="BB371" s="147">
        <f t="shared" ca="1" si="121"/>
        <v>5.5475954317608328E-7</v>
      </c>
      <c r="BC371" s="147">
        <f t="shared" ca="1" si="122"/>
        <v>2.4653096293639534E-9</v>
      </c>
      <c r="BD371" s="147">
        <f t="shared" ca="1" si="123"/>
        <v>3.4836393720257345E-10</v>
      </c>
    </row>
    <row r="372" spans="8:56" s="147" customFormat="1" ht="0.25" customHeight="1" x14ac:dyDescent="0.2">
      <c r="H372" s="147">
        <f t="shared" si="124"/>
        <v>731</v>
      </c>
      <c r="I372" s="147">
        <f>IF($H372&gt;$H371,INDEX(Spectra!372:372,1,MATCH($I$20,Spectra!$20:$20,0)),I371)</f>
        <v>3.2240042759727099E-3</v>
      </c>
      <c r="J372" s="147">
        <f>((Physics!$C$9*Physics!$C$10)/(Physics!$C$11*Physics!$C$12*$H372))^($J$17-$J$18)</f>
        <v>3.6809695938527657E+18</v>
      </c>
      <c r="K372" s="147">
        <f t="shared" si="125"/>
        <v>1</v>
      </c>
      <c r="L372" s="147">
        <f>INDEX(Photobiology!$21:$421,1+$H372-380,10)</f>
        <v>4.8391359999999997E-4</v>
      </c>
      <c r="M372" s="147">
        <f t="shared" si="126"/>
        <v>3.2240042759727099E-3</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1.1867461710306846E+16</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3.2240042759727099E-3</v>
      </c>
      <c r="Z372" s="147">
        <f t="shared" ca="1" si="128"/>
        <v>0</v>
      </c>
      <c r="AA372" s="147">
        <f t="shared" ca="1" si="115"/>
        <v>1.1144995901524542E-7</v>
      </c>
      <c r="AB372" s="147">
        <f t="shared" ca="1" si="116"/>
        <v>1.719058423974305E-6</v>
      </c>
      <c r="AC372" s="147">
        <f t="shared" ca="1" si="117"/>
        <v>7.7150422324026946E-9</v>
      </c>
      <c r="AD372" s="147">
        <f t="shared" ca="1" si="118"/>
        <v>1.0914157195364894E-9</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9.7551330107402325E-4</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3590834799652418</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9.7551330107402325E-4</v>
      </c>
      <c r="AZ372" s="147">
        <f t="shared" ca="1" si="133"/>
        <v>0</v>
      </c>
      <c r="BA372" s="147">
        <f t="shared" ca="1" si="120"/>
        <v>3.3722324202167693E-8</v>
      </c>
      <c r="BB372" s="147">
        <f t="shared" ca="1" si="121"/>
        <v>5.2014954521247573E-7</v>
      </c>
      <c r="BC372" s="147">
        <f t="shared" ca="1" si="122"/>
        <v>2.3344033294701373E-9</v>
      </c>
      <c r="BD372" s="147">
        <f t="shared" ca="1" si="123"/>
        <v>3.3023856678598697E-10</v>
      </c>
    </row>
    <row r="373" spans="8:56" s="147" customFormat="1" ht="0.25" customHeight="1" x14ac:dyDescent="0.2">
      <c r="H373" s="147">
        <f t="shared" si="124"/>
        <v>732</v>
      </c>
      <c r="I373" s="147">
        <f>IF($H373&gt;$H372,INDEX(Spectra!373:373,1,MATCH($I$20,Spectra!$20:$20,0)),I372)</f>
        <v>3.23232542447095E-3</v>
      </c>
      <c r="J373" s="147">
        <f>((Physics!$C$9*Physics!$C$10)/(Physics!$C$11*Physics!$C$12*$H373))^($J$17-$J$18)</f>
        <v>3.686005119972948E+18</v>
      </c>
      <c r="K373" s="147">
        <f t="shared" si="125"/>
        <v>1</v>
      </c>
      <c r="L373" s="147">
        <f>INDEX(Photobiology!$21:$421,1+$H373-380,10)</f>
        <v>4.500528E-4</v>
      </c>
      <c r="M373" s="147">
        <f t="shared" si="126"/>
        <v>3.23232542447095E-3</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1.1914368064018654E+16</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3.23232542447095E-3</v>
      </c>
      <c r="Z373" s="147">
        <f t="shared" ca="1" si="128"/>
        <v>0</v>
      </c>
      <c r="AA373" s="147">
        <f t="shared" ca="1" si="115"/>
        <v>1.0427093940292347E-7</v>
      </c>
      <c r="AB373" s="147">
        <f t="shared" ca="1" si="116"/>
        <v>1.6039897746869174E-6</v>
      </c>
      <c r="AC373" s="147">
        <f t="shared" ca="1" si="117"/>
        <v>7.2727322050596378E-9</v>
      </c>
      <c r="AD373" s="147">
        <f t="shared" ca="1" si="118"/>
        <v>1.0294633244397527E-9</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9.8272098481580429E-4</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3622314581535912.5</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9.8272098481580429E-4</v>
      </c>
      <c r="AZ373" s="147">
        <f t="shared" ca="1" si="133"/>
        <v>0</v>
      </c>
      <c r="BA373" s="147">
        <f t="shared" ca="1" si="120"/>
        <v>3.1701399704976064E-8</v>
      </c>
      <c r="BB373" s="147">
        <f t="shared" ca="1" si="121"/>
        <v>4.8765956517908582E-7</v>
      </c>
      <c r="BC373" s="147">
        <f t="shared" ca="1" si="122"/>
        <v>2.2111222158355597E-9</v>
      </c>
      <c r="BD373" s="147">
        <f t="shared" ca="1" si="123"/>
        <v>3.1298680645398552E-10</v>
      </c>
    </row>
    <row r="374" spans="8:56" s="147" customFormat="1" ht="0.25" customHeight="1" x14ac:dyDescent="0.2">
      <c r="H374" s="147">
        <f t="shared" si="124"/>
        <v>733</v>
      </c>
      <c r="I374" s="147">
        <f>IF($H374&gt;$H373,INDEX(Spectra!374:374,1,MATCH($I$20,Spectra!$20:$20,0)),I373)</f>
        <v>3.2407311646339698E-3</v>
      </c>
      <c r="J374" s="147">
        <f>((Physics!$C$9*Physics!$C$10)/(Physics!$C$11*Physics!$C$12*$H374))^($J$17-$J$18)</f>
        <v>3.6910406460931297E+18</v>
      </c>
      <c r="K374" s="147">
        <f t="shared" si="125"/>
        <v>1</v>
      </c>
      <c r="L374" s="147">
        <f>INDEX(Photobiology!$21:$421,1+$H374-380,10)</f>
        <v>4.1834519999999999E-4</v>
      </c>
      <c r="M374" s="147">
        <f t="shared" si="126"/>
        <v>3.2407311646339698E-3</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1.1961670451724708E+16</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3.2407311646339698E-3</v>
      </c>
      <c r="Z374" s="147">
        <f t="shared" ca="1" si="128"/>
        <v>0</v>
      </c>
      <c r="AA374" s="147">
        <f t="shared" ca="1" si="115"/>
        <v>9.7554433956510537E-8</v>
      </c>
      <c r="AB374" s="147">
        <f t="shared" ca="1" si="116"/>
        <v>1.4965113186670039E-6</v>
      </c>
      <c r="AC374" s="147">
        <f t="shared" ca="1" si="117"/>
        <v>6.8541464132008464E-9</v>
      </c>
      <c r="AD374" s="147">
        <f t="shared" ca="1" si="118"/>
        <v>9.7106564909558129E-10</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9.8992728299746556E-4</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3653861838220182</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9.8992728299746556E-4</v>
      </c>
      <c r="AZ374" s="147">
        <f t="shared" ca="1" si="133"/>
        <v>0</v>
      </c>
      <c r="BA374" s="147">
        <f t="shared" ca="1" si="120"/>
        <v>2.9799385029159504E-8</v>
      </c>
      <c r="BB374" s="147">
        <f t="shared" ca="1" si="121"/>
        <v>4.5713060059713565E-7</v>
      </c>
      <c r="BC374" s="147">
        <f t="shared" ca="1" si="122"/>
        <v>2.0936962035396398E-9</v>
      </c>
      <c r="BD374" s="147">
        <f t="shared" ca="1" si="123"/>
        <v>2.966257707864926E-10</v>
      </c>
    </row>
    <row r="375" spans="8:56" s="147" customFormat="1" ht="0.25" customHeight="1" x14ac:dyDescent="0.2">
      <c r="H375" s="147">
        <f t="shared" si="124"/>
        <v>734</v>
      </c>
      <c r="I375" s="147">
        <f>IF($H375&gt;$H374,INDEX(Spectra!375:375,1,MATCH($I$20,Spectra!$20:$20,0)),I374)</f>
        <v>3.2496967680520198E-3</v>
      </c>
      <c r="J375" s="147">
        <f>((Physics!$C$9*Physics!$C$10)/(Physics!$C$11*Physics!$C$12*$H375))^($J$17-$J$18)</f>
        <v>3.696076172213311E+18</v>
      </c>
      <c r="K375" s="147">
        <f t="shared" si="125"/>
        <v>1</v>
      </c>
      <c r="L375" s="147">
        <f>INDEX(Photobiology!$21:$421,1+$H375-380,10)</f>
        <v>3.887184E-4</v>
      </c>
      <c r="M375" s="147">
        <f t="shared" si="126"/>
        <v>3.2496967680520198E-3</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1.2011126791315678E+16</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3.2496967680520198E-3</v>
      </c>
      <c r="Z375" s="147">
        <f t="shared" ca="1" si="128"/>
        <v>0</v>
      </c>
      <c r="AA375" s="147">
        <f t="shared" ca="1" si="115"/>
        <v>9.1281707426843598E-8</v>
      </c>
      <c r="AB375" s="147">
        <f t="shared" ca="1" si="116"/>
        <v>1.3962452151806227E-6</v>
      </c>
      <c r="AC375" s="147">
        <f t="shared" ca="1" si="117"/>
        <v>6.4636468716554676E-9</v>
      </c>
      <c r="AD375" s="147">
        <f t="shared" ca="1" si="118"/>
        <v>9.1635274435207663E-10</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9.971349667392466E-4</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3685486791045641.5</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9.971349667392466E-4</v>
      </c>
      <c r="AZ375" s="147">
        <f t="shared" ca="1" si="133"/>
        <v>0</v>
      </c>
      <c r="BA375" s="147">
        <f t="shared" ca="1" si="120"/>
        <v>2.800882322122872E-8</v>
      </c>
      <c r="BB375" s="147">
        <f t="shared" ca="1" si="121"/>
        <v>4.2842302699938425E-7</v>
      </c>
      <c r="BC375" s="147">
        <f t="shared" ca="1" si="122"/>
        <v>1.9833014488443613E-9</v>
      </c>
      <c r="BD375" s="147">
        <f t="shared" ca="1" si="123"/>
        <v>2.8117311505609948E-10</v>
      </c>
    </row>
    <row r="376" spans="8:56" s="147" customFormat="1" ht="0.25" customHeight="1" x14ac:dyDescent="0.2">
      <c r="H376" s="147">
        <f t="shared" si="124"/>
        <v>735</v>
      </c>
      <c r="I376" s="147">
        <f>IF($H376&gt;$H375,INDEX(Spectra!376:376,1,MATCH($I$20,Spectra!$20:$20,0)),I375)</f>
        <v>3.2583896746559799E-3</v>
      </c>
      <c r="J376" s="147">
        <f>((Physics!$C$9*Physics!$C$10)/(Physics!$C$11*Physics!$C$12*$H376))^($J$17-$J$18)</f>
        <v>3.7011116983334927E+18</v>
      </c>
      <c r="K376" s="147">
        <f t="shared" si="125"/>
        <v>1</v>
      </c>
      <c r="L376" s="147">
        <f>INDEX(Photobiology!$21:$421,1+$H376-380,10)</f>
        <v>3.611E-4</v>
      </c>
      <c r="M376" s="147">
        <f t="shared" si="126"/>
        <v>3.2583896746559799E-3</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1.205966414259831E+16</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3.2583896746559799E-3</v>
      </c>
      <c r="Z376" s="147">
        <f t="shared" ca="1" si="128"/>
        <v>0</v>
      </c>
      <c r="AA376" s="147">
        <f t="shared" ca="1" si="115"/>
        <v>8.5398483305123648E-8</v>
      </c>
      <c r="AB376" s="147">
        <f t="shared" ca="1" si="116"/>
        <v>1.3022806012697555E-6</v>
      </c>
      <c r="AC376" s="147">
        <f t="shared" ca="1" si="117"/>
        <v>6.0931886916066828E-9</v>
      </c>
      <c r="AD376" s="147">
        <f t="shared" ca="1" si="118"/>
        <v>8.6507964989344008E-10</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1.0043412649209081E-3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3717179204717830.5</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1.0043412649209081E-3</v>
      </c>
      <c r="AZ376" s="147">
        <f t="shared" ca="1" si="133"/>
        <v>0</v>
      </c>
      <c r="BA376" s="147">
        <f t="shared" ca="1" si="120"/>
        <v>2.6322579344059094E-8</v>
      </c>
      <c r="BB376" s="147">
        <f t="shared" ca="1" si="121"/>
        <v>4.0140507335093932E-7</v>
      </c>
      <c r="BC376" s="147">
        <f t="shared" ca="1" si="122"/>
        <v>1.8781181654020984E-9</v>
      </c>
      <c r="BD376" s="147">
        <f t="shared" ca="1" si="123"/>
        <v>2.6664557544764667E-10</v>
      </c>
    </row>
    <row r="377" spans="8:56" s="147" customFormat="1" ht="0.25" customHeight="1" x14ac:dyDescent="0.2">
      <c r="H377" s="147">
        <f t="shared" si="124"/>
        <v>736</v>
      </c>
      <c r="I377" s="147">
        <f>IF($H377&gt;$H376,INDEX(Spectra!377:377,1,MATCH($I$20,Spectra!$20:$20,0)),I376)</f>
        <v>3.2656523142962999E-3</v>
      </c>
      <c r="J377" s="147">
        <f>((Physics!$C$9*Physics!$C$10)/(Physics!$C$11*Physics!$C$12*$H377))^($J$17-$J$18)</f>
        <v>3.7061472244536745E+18</v>
      </c>
      <c r="K377" s="147">
        <f t="shared" si="125"/>
        <v>1</v>
      </c>
      <c r="L377" s="147">
        <f>INDEX(Photobiology!$21:$421,1+$H377-380,10)</f>
        <v>3.3538349999999998E-4</v>
      </c>
      <c r="M377" s="147">
        <f t="shared" si="126"/>
        <v>3.2656523142962999E-3</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1.210298826065995E+16</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3.2656523142962999E-3</v>
      </c>
      <c r="Z377" s="147">
        <f t="shared" ca="1" si="128"/>
        <v>0</v>
      </c>
      <c r="AA377" s="147">
        <f t="shared" ca="1" si="115"/>
        <v>7.9854669476256E-8</v>
      </c>
      <c r="AB377" s="147">
        <f t="shared" ca="1" si="116"/>
        <v>1.2138103087007917E-6</v>
      </c>
      <c r="AC377" s="147">
        <f t="shared" ca="1" si="117"/>
        <v>5.7442824208471913E-9</v>
      </c>
      <c r="AD377" s="147">
        <f t="shared" ca="1" si="118"/>
        <v>8.1649798553424674E-10</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1.0115475631025694E-3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3748944193395465.5</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1.0115475631025694E-3</v>
      </c>
      <c r="AZ377" s="147">
        <f t="shared" ca="1" si="133"/>
        <v>0</v>
      </c>
      <c r="BA377" s="147">
        <f t="shared" ca="1" si="120"/>
        <v>2.473527140579082E-8</v>
      </c>
      <c r="BB377" s="147">
        <f t="shared" ca="1" si="121"/>
        <v>3.75982113729594E-7</v>
      </c>
      <c r="BC377" s="147">
        <f t="shared" ca="1" si="122"/>
        <v>1.7793121634974195E-9</v>
      </c>
      <c r="BD377" s="147">
        <f t="shared" ca="1" si="123"/>
        <v>2.5291319101228301E-10</v>
      </c>
    </row>
    <row r="378" spans="8:56" s="147" customFormat="1" ht="0.25" customHeight="1" x14ac:dyDescent="0.2">
      <c r="H378" s="147">
        <f t="shared" si="124"/>
        <v>737</v>
      </c>
      <c r="I378" s="147">
        <f>IF($H378&gt;$H377,INDEX(Spectra!378:378,1,MATCH($I$20,Spectra!$20:$20,0)),I377)</f>
        <v>3.2738799667439999E-3</v>
      </c>
      <c r="J378" s="147">
        <f>((Physics!$C$9*Physics!$C$10)/(Physics!$C$11*Physics!$C$12*$H378))^($J$17-$J$18)</f>
        <v>3.7111827505738552E+18</v>
      </c>
      <c r="K378" s="147">
        <f t="shared" si="125"/>
        <v>1</v>
      </c>
      <c r="L378" s="147">
        <f>INDEX(Photobiology!$21:$421,1+$H378-380,10)</f>
        <v>3.1144039999999999E-4</v>
      </c>
      <c r="M378" s="147">
        <f t="shared" si="126"/>
        <v>3.2738799667439999E-3</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1.214996686002964E+16</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3.2738799667439999E-3</v>
      </c>
      <c r="Z378" s="147">
        <f t="shared" ca="1" si="128"/>
        <v>0</v>
      </c>
      <c r="AA378" s="147">
        <f t="shared" ca="1" si="115"/>
        <v>7.4702410917174562E-8</v>
      </c>
      <c r="AB378" s="147">
        <f t="shared" ca="1" si="116"/>
        <v>1.1316166105050637E-6</v>
      </c>
      <c r="AC378" s="147">
        <f t="shared" ca="1" si="117"/>
        <v>5.41827134496132E-9</v>
      </c>
      <c r="AD378" s="147">
        <f t="shared" ca="1" si="118"/>
        <v>7.7074991729073948E-10</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1.0187552468443504E-3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3780786899145363</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1.0187552468443504E-3</v>
      </c>
      <c r="AZ378" s="147">
        <f t="shared" ca="1" si="133"/>
        <v>0</v>
      </c>
      <c r="BA378" s="147">
        <f t="shared" ca="1" si="120"/>
        <v>2.3245651595920335E-8</v>
      </c>
      <c r="BB378" s="147">
        <f t="shared" ca="1" si="121"/>
        <v>3.5213275107174972E-7</v>
      </c>
      <c r="BC378" s="147">
        <f t="shared" ca="1" si="122"/>
        <v>1.6860399335273998E-9</v>
      </c>
      <c r="BD378" s="147">
        <f t="shared" ca="1" si="123"/>
        <v>2.3983943523308434E-10</v>
      </c>
    </row>
    <row r="379" spans="8:56" s="147" customFormat="1" ht="0.25" customHeight="1" x14ac:dyDescent="0.2">
      <c r="H379" s="147">
        <f t="shared" si="124"/>
        <v>738</v>
      </c>
      <c r="I379" s="147">
        <f>IF($H379&gt;$H378,INDEX(Spectra!379:379,1,MATCH($I$20,Spectra!$20:$20,0)),I378)</f>
        <v>3.2842446717755202E-3</v>
      </c>
      <c r="J379" s="147">
        <f>((Physics!$C$9*Physics!$C$10)/(Physics!$C$11*Physics!$C$12*$H379))^($J$17-$J$18)</f>
        <v>3.7162182766940375E+18</v>
      </c>
      <c r="K379" s="147">
        <f t="shared" si="125"/>
        <v>1</v>
      </c>
      <c r="L379" s="147">
        <f>INDEX(Photobiology!$21:$421,1+$H379-380,10)</f>
        <v>2.8916560000000002E-4</v>
      </c>
      <c r="M379" s="147">
        <f t="shared" si="126"/>
        <v>3.2842446717755202E-3</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1.2204970074387198E+16</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3.2842446717755202E-3</v>
      </c>
      <c r="Z379" s="147">
        <f t="shared" ca="1" si="128"/>
        <v>0</v>
      </c>
      <c r="AA379" s="147">
        <f t="shared" ca="1" si="115"/>
        <v>6.9952769386482698E-8</v>
      </c>
      <c r="AB379" s="147">
        <f t="shared" ca="1" si="116"/>
        <v>1.0558649565077991E-6</v>
      </c>
      <c r="AC379" s="147">
        <f t="shared" ca="1" si="117"/>
        <v>5.1135689539544852E-9</v>
      </c>
      <c r="AD379" s="147">
        <f t="shared" ca="1" si="118"/>
        <v>7.2805464308386909E-10</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1.0259615450260119E-3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3812697044810918</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1.0259615450260119E-3</v>
      </c>
      <c r="AZ379" s="147">
        <f t="shared" ca="1" si="133"/>
        <v>0</v>
      </c>
      <c r="BA379" s="147">
        <f t="shared" ca="1" si="120"/>
        <v>2.1852467928281541E-8</v>
      </c>
      <c r="BB379" s="147">
        <f t="shared" ca="1" si="121"/>
        <v>3.2984048095659268E-7</v>
      </c>
      <c r="BC379" s="147">
        <f t="shared" ca="1" si="122"/>
        <v>1.5974221256055007E-9</v>
      </c>
      <c r="BD379" s="147">
        <f t="shared" ca="1" si="123"/>
        <v>2.2743618126291135E-10</v>
      </c>
    </row>
    <row r="380" spans="8:56" s="147" customFormat="1" ht="0.25" customHeight="1" x14ac:dyDescent="0.2">
      <c r="H380" s="147">
        <f t="shared" si="124"/>
        <v>739</v>
      </c>
      <c r="I380" s="147">
        <f>IF($H380&gt;$H379,INDEX(Spectra!380:380,1,MATCH($I$20,Spectra!$20:$20,0)),I379)</f>
        <v>3.2939526783568002E-3</v>
      </c>
      <c r="J380" s="147">
        <f>((Physics!$C$9*Physics!$C$10)/(Physics!$C$11*Physics!$C$12*$H380))^($J$17-$J$18)</f>
        <v>3.7212538028142193E+18</v>
      </c>
      <c r="K380" s="147">
        <f t="shared" si="125"/>
        <v>1</v>
      </c>
      <c r="L380" s="147">
        <f>INDEX(Photobiology!$21:$421,1+$H380-380,10)</f>
        <v>2.6845390000000002E-4</v>
      </c>
      <c r="M380" s="147">
        <f t="shared" si="126"/>
        <v>3.2939526783568002E-3</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1.2257633930625326E+16</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3.2939526783568002E-3</v>
      </c>
      <c r="Z380" s="147">
        <f t="shared" ca="1" si="128"/>
        <v>0</v>
      </c>
      <c r="AA380" s="147">
        <f t="shared" ca="1" si="115"/>
        <v>6.5530223978498013E-8</v>
      </c>
      <c r="AB380" s="147">
        <f t="shared" ca="1" si="116"/>
        <v>9.8540241349382856E-7</v>
      </c>
      <c r="AC380" s="147">
        <f t="shared" ca="1" si="117"/>
        <v>4.8289346264710688E-9</v>
      </c>
      <c r="AD380" s="147">
        <f t="shared" ca="1" si="118"/>
        <v>6.8774108576143797E-10</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1.0331692287677929E-3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3844684921502783.5</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1.0331692287677929E-3</v>
      </c>
      <c r="AZ380" s="147">
        <f t="shared" ca="1" si="133"/>
        <v>0</v>
      </c>
      <c r="BA380" s="147">
        <f t="shared" ca="1" si="120"/>
        <v>2.0553971954029349E-8</v>
      </c>
      <c r="BB380" s="147">
        <f t="shared" ca="1" si="121"/>
        <v>3.0907774063202911E-7</v>
      </c>
      <c r="BC380" s="147">
        <f t="shared" ca="1" si="122"/>
        <v>1.5146260893735845E-9</v>
      </c>
      <c r="BD380" s="147">
        <f t="shared" ca="1" si="123"/>
        <v>2.1571437010519871E-10</v>
      </c>
    </row>
    <row r="381" spans="8:56" s="147" customFormat="1" ht="0.25" customHeight="1" x14ac:dyDescent="0.2">
      <c r="H381" s="147">
        <f t="shared" si="124"/>
        <v>740</v>
      </c>
      <c r="I381" s="147">
        <f>IF($H381&gt;$H380,INDEX(Spectra!381:381,1,MATCH($I$20,Spectra!$20:$20,0)),I380)</f>
        <v>3.3028136552420901E-3</v>
      </c>
      <c r="J381" s="147">
        <f>((Physics!$C$9*Physics!$C$10)/(Physics!$C$11*Physics!$C$12*$H381))^($J$17-$J$18)</f>
        <v>3.7262893289344E+18</v>
      </c>
      <c r="K381" s="147">
        <f t="shared" si="125"/>
        <v>1</v>
      </c>
      <c r="L381" s="147">
        <f>INDEX(Photobiology!$21:$421,1+$H381-380,10)</f>
        <v>2.4919999999999999E-4</v>
      </c>
      <c r="M381" s="147">
        <f t="shared" si="126"/>
        <v>3.3028136552420901E-3</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1.230723927898742E+16</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3.3028136552420901E-3</v>
      </c>
      <c r="Z381" s="147">
        <f t="shared" ca="1" si="128"/>
        <v>0</v>
      </c>
      <c r="AA381" s="147">
        <f t="shared" ca="1" si="115"/>
        <v>6.1420774139709527E-8</v>
      </c>
      <c r="AB381" s="147">
        <f t="shared" ca="1" si="116"/>
        <v>9.2000865210865E-7</v>
      </c>
      <c r="AC381" s="147">
        <f t="shared" ca="1" si="117"/>
        <v>4.5545800305788425E-9</v>
      </c>
      <c r="AD381" s="147">
        <f t="shared" ca="1" si="118"/>
        <v>6.4979555853232883E-10</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1.0403755269494542E-3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3876740224156254.5</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1.0403755269494542E-3</v>
      </c>
      <c r="AZ381" s="147">
        <f t="shared" ca="1" si="133"/>
        <v>0</v>
      </c>
      <c r="BA381" s="147">
        <f t="shared" ca="1" si="120"/>
        <v>1.9347343486915524E-8</v>
      </c>
      <c r="BB381" s="147">
        <f t="shared" ca="1" si="121"/>
        <v>2.8979972415835135E-7</v>
      </c>
      <c r="BC381" s="147">
        <f t="shared" ca="1" si="122"/>
        <v>1.4346778516632975E-9</v>
      </c>
      <c r="BD381" s="147">
        <f t="shared" ca="1" si="123"/>
        <v>2.0468348117203563E-10</v>
      </c>
    </row>
    <row r="382" spans="8:56" s="147" customFormat="1" ht="0.25" customHeight="1" x14ac:dyDescent="0.2">
      <c r="H382" s="147">
        <f t="shared" si="124"/>
        <v>741</v>
      </c>
      <c r="I382" s="147">
        <f>IF($H382&gt;$H381,INDEX(Spectra!382:382,1,MATCH($I$20,Spectra!$20:$20,0)),I381)</f>
        <v>3.3125027400036202E-3</v>
      </c>
      <c r="J382" s="147">
        <f>((Physics!$C$9*Physics!$C$10)/(Physics!$C$11*Physics!$C$12*$H382))^($J$17-$J$18)</f>
        <v>3.7313248550545823E+18</v>
      </c>
      <c r="K382" s="147">
        <f t="shared" si="125"/>
        <v>1</v>
      </c>
      <c r="L382" s="147">
        <f>INDEX(Photobiology!$21:$421,1+$H382-380,10)</f>
        <v>2.3130190000000001E-4</v>
      </c>
      <c r="M382" s="147">
        <f t="shared" si="126"/>
        <v>3.3125027400036202E-3</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1.2360023806211914E+16</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3.3125027400036202E-3</v>
      </c>
      <c r="Z382" s="147">
        <f t="shared" ca="1" si="128"/>
        <v>0</v>
      </c>
      <c r="AA382" s="147">
        <f t="shared" ca="1" si="115"/>
        <v>5.7638541426884991E-8</v>
      </c>
      <c r="AB382" s="147">
        <f t="shared" ca="1" si="116"/>
        <v>8.5986939875835979E-7</v>
      </c>
      <c r="AC382" s="147">
        <f t="shared" ca="1" si="117"/>
        <v>4.3029410592647024E-9</v>
      </c>
      <c r="AD382" s="147">
        <f t="shared" ca="1" si="118"/>
        <v>6.1422413306791132E-10</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1.0244498989356076E-3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3822555370656587.5</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1.0244498989356076E-3</v>
      </c>
      <c r="AZ382" s="147">
        <f t="shared" ca="1" si="133"/>
        <v>0</v>
      </c>
      <c r="BA382" s="147">
        <f t="shared" ca="1" si="120"/>
        <v>1.7825735576449253E-8</v>
      </c>
      <c r="BB382" s="147">
        <f t="shared" ca="1" si="121"/>
        <v>2.6592977811540182E-7</v>
      </c>
      <c r="BC382" s="147">
        <f t="shared" ca="1" si="122"/>
        <v>1.3307604187173542E-9</v>
      </c>
      <c r="BD382" s="147">
        <f t="shared" ca="1" si="123"/>
        <v>1.8995964696003399E-10</v>
      </c>
    </row>
    <row r="383" spans="8:56" s="147" customFormat="1" ht="0.25" customHeight="1" x14ac:dyDescent="0.2">
      <c r="H383" s="147">
        <f t="shared" si="124"/>
        <v>742</v>
      </c>
      <c r="I383" s="147">
        <f>IF($H383&gt;$H382,INDEX(Spectra!383:383,1,MATCH($I$20,Spectra!$20:$20,0)),I382)</f>
        <v>3.32311676783658E-3</v>
      </c>
      <c r="J383" s="147">
        <f>((Physics!$C$9*Physics!$C$10)/(Physics!$C$11*Physics!$C$12*$H383))^($J$17-$J$18)</f>
        <v>3.736360381174764E+18</v>
      </c>
      <c r="K383" s="147">
        <f t="shared" si="125"/>
        <v>1</v>
      </c>
      <c r="L383" s="147">
        <f>INDEX(Photobiology!$21:$421,1+$H383-380,10)</f>
        <v>2.1468560000000001E-4</v>
      </c>
      <c r="M383" s="147">
        <f t="shared" si="126"/>
        <v>3.32311676783658E-3</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1.2416361833362134E+16</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3.32311676783658E-3</v>
      </c>
      <c r="Z383" s="147">
        <f t="shared" ca="1" si="128"/>
        <v>0</v>
      </c>
      <c r="AA383" s="147">
        <f t="shared" ca="1" si="115"/>
        <v>5.4143873810038189E-8</v>
      </c>
      <c r="AB383" s="147">
        <f t="shared" ca="1" si="116"/>
        <v>8.0439696793929039E-7</v>
      </c>
      <c r="AC383" s="147">
        <f t="shared" ca="1" si="117"/>
        <v>4.0641718070641375E-9</v>
      </c>
      <c r="AD383" s="147">
        <f t="shared" ca="1" si="118"/>
        <v>5.8066813154469265E-10</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1.0085228853616414E-3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3768204952373295.5</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1.0085228853616414E-3</v>
      </c>
      <c r="AZ383" s="147">
        <f t="shared" ca="1" si="133"/>
        <v>0</v>
      </c>
      <c r="BA383" s="147">
        <f t="shared" ca="1" si="120"/>
        <v>1.6431964223485762E-8</v>
      </c>
      <c r="BB383" s="147">
        <f t="shared" ca="1" si="121"/>
        <v>2.4412405815352429E-7</v>
      </c>
      <c r="BC383" s="147">
        <f t="shared" ca="1" si="122"/>
        <v>1.2334234887972874E-9</v>
      </c>
      <c r="BD383" s="147">
        <f t="shared" ca="1" si="123"/>
        <v>1.7622525489655179E-10</v>
      </c>
    </row>
    <row r="384" spans="8:56" s="147" customFormat="1" ht="0.25" customHeight="1" x14ac:dyDescent="0.2">
      <c r="H384" s="147">
        <f t="shared" si="124"/>
        <v>743</v>
      </c>
      <c r="I384" s="147">
        <f>IF($H384&gt;$H383,INDEX(Spectra!384:384,1,MATCH($I$20,Spectra!$20:$20,0)),I383)</f>
        <v>3.33380091770745E-3</v>
      </c>
      <c r="J384" s="147">
        <f>((Physics!$C$9*Physics!$C$10)/(Physics!$C$11*Physics!$C$12*$H384))^($J$17-$J$18)</f>
        <v>3.7413959072949458E+18</v>
      </c>
      <c r="K384" s="147">
        <f t="shared" si="125"/>
        <v>1</v>
      </c>
      <c r="L384" s="147">
        <f>INDEX(Photobiology!$21:$421,1+$H384-380,10)</f>
        <v>1.9928839999999999E-4</v>
      </c>
      <c r="M384" s="147">
        <f t="shared" si="126"/>
        <v>3.33380091770745E-3</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1.2473069109246788E+16</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3.33380091770745E-3</v>
      </c>
      <c r="Z384" s="147">
        <f t="shared" ca="1" si="128"/>
        <v>0</v>
      </c>
      <c r="AA384" s="147">
        <f t="shared" ca="1" si="115"/>
        <v>5.0884470167152349E-8</v>
      </c>
      <c r="AB384" s="147">
        <f t="shared" ca="1" si="116"/>
        <v>7.528022514266015E-7</v>
      </c>
      <c r="AC384" s="147">
        <f t="shared" ca="1" si="117"/>
        <v>3.8372048562812752E-9</v>
      </c>
      <c r="AD384" s="147">
        <f t="shared" ca="1" si="118"/>
        <v>5.4896366191521501E-10</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9.9259725734779478E-4</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3713699316233227.5</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9.9259725734779478E-4</v>
      </c>
      <c r="AZ384" s="147">
        <f t="shared" ca="1" si="133"/>
        <v>0</v>
      </c>
      <c r="BA384" s="147">
        <f t="shared" ca="1" si="120"/>
        <v>1.515021045835086E-8</v>
      </c>
      <c r="BB384" s="147">
        <f t="shared" ca="1" si="121"/>
        <v>2.241373940844482E-7</v>
      </c>
      <c r="BC384" s="147">
        <f t="shared" ca="1" si="122"/>
        <v>1.1424794432073119E-9</v>
      </c>
      <c r="BD384" s="147">
        <f t="shared" ca="1" si="123"/>
        <v>1.6344701997843196E-10</v>
      </c>
    </row>
    <row r="385" spans="8:56" s="147" customFormat="1" ht="0.25" customHeight="1" x14ac:dyDescent="0.2">
      <c r="H385" s="147">
        <f t="shared" si="124"/>
        <v>744</v>
      </c>
      <c r="I385" s="147">
        <f>IF($H385&gt;$H384,INDEX(Spectra!385:385,1,MATCH($I$20,Spectra!$20:$20,0)),I384)</f>
        <v>3.3445952593521701E-3</v>
      </c>
      <c r="J385" s="147">
        <f>((Physics!$C$9*Physics!$C$10)/(Physics!$C$11*Physics!$C$12*$H385))^($J$17-$J$18)</f>
        <v>3.746431433415127E+18</v>
      </c>
      <c r="K385" s="147">
        <f t="shared" si="125"/>
        <v>1</v>
      </c>
      <c r="L385" s="147">
        <f>INDEX(Photobiology!$21:$421,1+$H385-380,10)</f>
        <v>1.8504750000000001E-4</v>
      </c>
      <c r="M385" s="147">
        <f t="shared" si="126"/>
        <v>3.3445952593521701E-3</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1.253029681168819E+16</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3.3445952593521701E-3</v>
      </c>
      <c r="Z385" s="147">
        <f t="shared" ca="1" si="128"/>
        <v>0</v>
      </c>
      <c r="AA385" s="147">
        <f t="shared" ca="1" si="115"/>
        <v>4.7829384506365707E-8</v>
      </c>
      <c r="AB385" s="147">
        <f t="shared" ca="1" si="116"/>
        <v>7.0461926166875907E-7</v>
      </c>
      <c r="AC385" s="147">
        <f t="shared" ca="1" si="117"/>
        <v>3.6255412611377519E-9</v>
      </c>
      <c r="AD385" s="147">
        <f t="shared" ca="1" si="118"/>
        <v>5.1912131939456898E-10</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9.7667162933394816E-4</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3659033292261471</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9.7667162933394816E-4</v>
      </c>
      <c r="AZ385" s="147">
        <f t="shared" ca="1" si="133"/>
        <v>0</v>
      </c>
      <c r="BA385" s="147">
        <f t="shared" ca="1" si="120"/>
        <v>1.3966892635290125E-8</v>
      </c>
      <c r="BB385" s="147">
        <f t="shared" ca="1" si="121"/>
        <v>2.0575931883830019E-7</v>
      </c>
      <c r="BC385" s="147">
        <f t="shared" ca="1" si="122"/>
        <v>1.0587120461979998E-9</v>
      </c>
      <c r="BD385" s="147">
        <f t="shared" ca="1" si="123"/>
        <v>1.5159115693218076E-10</v>
      </c>
    </row>
    <row r="386" spans="8:56" s="147" customFormat="1" ht="0.25" customHeight="1" x14ac:dyDescent="0.2">
      <c r="H386" s="147">
        <f t="shared" si="124"/>
        <v>745</v>
      </c>
      <c r="I386" s="147">
        <f>IF($H386&gt;$H385,INDEX(Spectra!386:386,1,MATCH($I$20,Spectra!$20:$20,0)),I385)</f>
        <v>3.3574220270479599E-3</v>
      </c>
      <c r="J386" s="147">
        <f>((Physics!$C$9*Physics!$C$10)/(Physics!$C$11*Physics!$C$12*$H386))^($J$17-$J$18)</f>
        <v>3.7514669595353088E+18</v>
      </c>
      <c r="K386" s="147">
        <f t="shared" si="125"/>
        <v>1</v>
      </c>
      <c r="L386" s="147">
        <f>INDEX(Photobiology!$21:$421,1+$H386-380,10)</f>
        <v>1.719E-4</v>
      </c>
      <c r="M386" s="147">
        <f t="shared" si="126"/>
        <v>3.3574220270479599E-3</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1.2595257803686484E+16</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3.3574220270479599E-3</v>
      </c>
      <c r="Z386" s="147">
        <f t="shared" ca="1" si="128"/>
        <v>0</v>
      </c>
      <c r="AA386" s="147">
        <f t="shared" ca="1" si="115"/>
        <v>4.4977704185347993E-8</v>
      </c>
      <c r="AB386" s="147">
        <f t="shared" ca="1" si="116"/>
        <v>6.5982743613168145E-7</v>
      </c>
      <c r="AC386" s="147">
        <f t="shared" ca="1" si="117"/>
        <v>3.4312853116430148E-9</v>
      </c>
      <c r="AD386" s="147">
        <f t="shared" ca="1" si="118"/>
        <v>4.9142586209900988E-10</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9.6074461575998188E-4</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3604201682575017.5</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9.6074461575998188E-4</v>
      </c>
      <c r="AZ386" s="147">
        <f t="shared" ca="1" si="133"/>
        <v>0</v>
      </c>
      <c r="BA386" s="147">
        <f t="shared" ca="1" si="120"/>
        <v>1.2870615245028597E-8</v>
      </c>
      <c r="BB386" s="147">
        <f t="shared" ca="1" si="121"/>
        <v>1.8881321784607774E-7</v>
      </c>
      <c r="BC386" s="147">
        <f t="shared" ca="1" si="122"/>
        <v>9.8188099730670141E-10</v>
      </c>
      <c r="BD386" s="147">
        <f t="shared" ca="1" si="123"/>
        <v>1.4062418940878856E-10</v>
      </c>
    </row>
    <row r="387" spans="8:56" s="147" customFormat="1" ht="0.25" customHeight="1" x14ac:dyDescent="0.2">
      <c r="H387" s="147">
        <f t="shared" si="124"/>
        <v>746</v>
      </c>
      <c r="I387" s="147">
        <f>IF($H387&gt;$H386,INDEX(Spectra!387:387,1,MATCH($I$20,Spectra!$20:$20,0)),I386)</f>
        <v>3.3706951270802699E-3</v>
      </c>
      <c r="J387" s="147">
        <f>((Physics!$C$9*Physics!$C$10)/(Physics!$C$11*Physics!$C$12*$H387))^($J$17-$J$18)</f>
        <v>3.7565024856554906E+18</v>
      </c>
      <c r="K387" s="147">
        <f t="shared" si="125"/>
        <v>1</v>
      </c>
      <c r="L387" s="147">
        <f>INDEX(Photobiology!$21:$421,1+$H387-380,10)</f>
        <v>1.5977809999999999E-4</v>
      </c>
      <c r="M387" s="147">
        <f t="shared" si="126"/>
        <v>3.3706951270802699E-3</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1.2662024623263884E+16</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3.3706951270802699E-3</v>
      </c>
      <c r="Z387" s="147">
        <f t="shared" ca="1" si="128"/>
        <v>0</v>
      </c>
      <c r="AA387" s="147">
        <f t="shared" ca="1" si="115"/>
        <v>4.2285033299709279E-8</v>
      </c>
      <c r="AB387" s="147">
        <f t="shared" ca="1" si="116"/>
        <v>6.1775066663512808E-7</v>
      </c>
      <c r="AC387" s="147">
        <f t="shared" ca="1" si="117"/>
        <v>3.2426087122512197E-9</v>
      </c>
      <c r="AD387" s="147">
        <f t="shared" ca="1" si="118"/>
        <v>4.6536491063495623E-10</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9.4481898774613526E-4</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3549214875962861.5</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9.4481898774613526E-4</v>
      </c>
      <c r="AZ387" s="147">
        <f t="shared" ca="1" si="133"/>
        <v>0</v>
      </c>
      <c r="BA387" s="147">
        <f t="shared" ca="1" si="120"/>
        <v>1.1852659719376493E-8</v>
      </c>
      <c r="BB387" s="147">
        <f t="shared" ca="1" si="121"/>
        <v>1.7315792070322194E-7</v>
      </c>
      <c r="BC387" s="147">
        <f t="shared" ca="1" si="122"/>
        <v>9.0891586621178215E-10</v>
      </c>
      <c r="BD387" s="147">
        <f t="shared" ca="1" si="123"/>
        <v>1.3044359908620694E-10</v>
      </c>
    </row>
    <row r="388" spans="8:56" s="147" customFormat="1" ht="0.25" customHeight="1" x14ac:dyDescent="0.2">
      <c r="H388" s="147">
        <f t="shared" si="124"/>
        <v>747</v>
      </c>
      <c r="I388" s="147">
        <f>IF($H388&gt;$H387,INDEX(Spectra!388:388,1,MATCH($I$20,Spectra!$20:$20,0)),I387)</f>
        <v>3.3722756555537199E-3</v>
      </c>
      <c r="J388" s="147">
        <f>((Physics!$C$9*Physics!$C$10)/(Physics!$C$11*Physics!$C$12*$H388))^($J$17-$J$18)</f>
        <v>3.7615380117756718E+18</v>
      </c>
      <c r="K388" s="147">
        <f t="shared" si="125"/>
        <v>1</v>
      </c>
      <c r="L388" s="147">
        <f>INDEX(Photobiology!$21:$421,1+$H388-380,10)</f>
        <v>1.4860439999999999E-4</v>
      </c>
      <c r="M388" s="147">
        <f t="shared" si="126"/>
        <v>3.3722756555537199E-3</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1.268494306455104E+16</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3.3722756555537199E-3</v>
      </c>
      <c r="Z388" s="147">
        <f t="shared" ca="1" si="128"/>
        <v>0</v>
      </c>
      <c r="AA388" s="147">
        <f t="shared" ca="1" si="115"/>
        <v>3.9604342526388445E-8</v>
      </c>
      <c r="AB388" s="147">
        <f t="shared" ca="1" si="116"/>
        <v>5.7621399671315297E-7</v>
      </c>
      <c r="AC388" s="147">
        <f t="shared" ca="1" si="117"/>
        <v>3.0586540195872237E-9</v>
      </c>
      <c r="AD388" s="147">
        <f t="shared" ca="1" si="118"/>
        <v>4.3909726855833876E-10</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9.2889335973228863E-4</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3494067681519017</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9.2889335973228863E-4</v>
      </c>
      <c r="AZ388" s="147">
        <f t="shared" ca="1" si="133"/>
        <v>0</v>
      </c>
      <c r="BA388" s="147">
        <f t="shared" ca="1" si="120"/>
        <v>1.090901650603197E-8</v>
      </c>
      <c r="BB388" s="147">
        <f t="shared" ca="1" si="121"/>
        <v>1.5871815059073668E-7</v>
      </c>
      <c r="BC388" s="147">
        <f t="shared" ca="1" si="122"/>
        <v>8.425062772771857E-10</v>
      </c>
      <c r="BD388" s="147">
        <f t="shared" ca="1" si="123"/>
        <v>1.2094934658402183E-10</v>
      </c>
    </row>
    <row r="389" spans="8:56" s="147" customFormat="1" ht="0.25" customHeight="1" x14ac:dyDescent="0.2">
      <c r="H389" s="147">
        <f t="shared" si="124"/>
        <v>748</v>
      </c>
      <c r="I389" s="147">
        <f>IF($H389&gt;$H388,INDEX(Spectra!389:389,1,MATCH($I$20,Spectra!$20:$20,0)),I388)</f>
        <v>3.3755903131550799E-3</v>
      </c>
      <c r="J389" s="147">
        <f>((Physics!$C$9*Physics!$C$10)/(Physics!$C$11*Physics!$C$12*$H389))^($J$17-$J$18)</f>
        <v>3.7665735378958536E+18</v>
      </c>
      <c r="K389" s="147">
        <f t="shared" si="125"/>
        <v>1</v>
      </c>
      <c r="L389" s="147">
        <f>INDEX(Photobiology!$21:$421,1+$H389-380,10)</f>
        <v>1.383016E-4</v>
      </c>
      <c r="M389" s="147">
        <f t="shared" si="126"/>
        <v>3.3755903131550799E-3</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1.2714409148307502E+16</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3.3755903131550799E-3</v>
      </c>
      <c r="Z389" s="147">
        <f t="shared" ca="1" si="128"/>
        <v>0</v>
      </c>
      <c r="AA389" s="147">
        <f t="shared" ca="1" si="115"/>
        <v>3.7107526753482478E-8</v>
      </c>
      <c r="AB389" s="147">
        <f t="shared" ca="1" si="116"/>
        <v>5.3769778098247272E-7</v>
      </c>
      <c r="AC389" s="147">
        <f t="shared" ca="1" si="117"/>
        <v>2.8861297177475932E-9</v>
      </c>
      <c r="AD389" s="147">
        <f t="shared" ca="1" si="118"/>
        <v>4.1453936840700956E-10</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9.1296773171844201E-4</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3438760099243484.5</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9.1296773171844201E-4</v>
      </c>
      <c r="AZ389" s="147">
        <f t="shared" ca="1" si="133"/>
        <v>0</v>
      </c>
      <c r="BA389" s="147">
        <f t="shared" ca="1" si="120"/>
        <v>1.003616297800766E-8</v>
      </c>
      <c r="BB389" s="147">
        <f t="shared" ca="1" si="121"/>
        <v>1.4542662998543064E-7</v>
      </c>
      <c r="BC389" s="147">
        <f t="shared" ca="1" si="122"/>
        <v>7.8058741061926787E-10</v>
      </c>
      <c r="BD389" s="147">
        <f t="shared" ca="1" si="123"/>
        <v>1.1211700229368326E-10</v>
      </c>
    </row>
    <row r="390" spans="8:56" s="147" customFormat="1" ht="0.25" customHeight="1" x14ac:dyDescent="0.2">
      <c r="H390" s="147">
        <f t="shared" si="124"/>
        <v>749</v>
      </c>
      <c r="I390" s="147">
        <f>IF($H390&gt;$H389,INDEX(Spectra!390:390,1,MATCH($I$20,Spectra!$20:$20,0)),I389)</f>
        <v>3.3889235177913001E-3</v>
      </c>
      <c r="J390" s="147">
        <f>((Physics!$C$9*Physics!$C$10)/(Physics!$C$11*Physics!$C$12*$H390))^($J$17-$J$18)</f>
        <v>3.7716090640160353E+18</v>
      </c>
      <c r="K390" s="147">
        <f t="shared" si="125"/>
        <v>1</v>
      </c>
      <c r="L390" s="147">
        <f>INDEX(Photobiology!$21:$421,1+$H390-380,10)</f>
        <v>1.287925E-4</v>
      </c>
      <c r="M390" s="147">
        <f t="shared" si="126"/>
        <v>3.3889235177913001E-3</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1.2781694656958776E+16</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3.3889235177913001E-3</v>
      </c>
      <c r="Z390" s="147">
        <f t="shared" ca="1" si="128"/>
        <v>0</v>
      </c>
      <c r="AA390" s="147">
        <f t="shared" ca="1" si="115"/>
        <v>3.4872022998072478E-8</v>
      </c>
      <c r="AB390" s="147">
        <f t="shared" ca="1" si="116"/>
        <v>5.0327547593311478E-7</v>
      </c>
      <c r="AC390" s="147">
        <f t="shared" ca="1" si="117"/>
        <v>2.7314723553397877E-9</v>
      </c>
      <c r="AD390" s="147">
        <f t="shared" ca="1" si="118"/>
        <v>3.9260001168908654E-10</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8.9704071814447573E-4</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3383286903345158.5</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8.9704071814447573E-4</v>
      </c>
      <c r="AZ390" s="147">
        <f t="shared" ca="1" si="133"/>
        <v>0</v>
      </c>
      <c r="BA390" s="147">
        <f t="shared" ca="1" si="120"/>
        <v>9.2305489897066557E-9</v>
      </c>
      <c r="BB390" s="147">
        <f t="shared" ca="1" si="121"/>
        <v>1.332159288887635E-7</v>
      </c>
      <c r="BC390" s="147">
        <f t="shared" ca="1" si="122"/>
        <v>7.2301481882444745E-10</v>
      </c>
      <c r="BD390" s="147">
        <f t="shared" ca="1" si="123"/>
        <v>1.0392037311560123E-10</v>
      </c>
    </row>
    <row r="391" spans="8:56" s="147" customFormat="1" ht="0.25" customHeight="1" x14ac:dyDescent="0.2">
      <c r="H391" s="147">
        <f t="shared" si="124"/>
        <v>750</v>
      </c>
      <c r="I391" s="147">
        <f>IF($H391&gt;$H390,INDEX(Spectra!391:391,1,MATCH($I$20,Spectra!$20:$20,0)),I390)</f>
        <v>3.4006928896773902E-3</v>
      </c>
      <c r="J391" s="147">
        <f>((Physics!$C$9*Physics!$C$10)/(Physics!$C$11*Physics!$C$12*$H391))^($J$17-$J$18)</f>
        <v>3.7766445901362166E+18</v>
      </c>
      <c r="K391" s="147">
        <f t="shared" si="125"/>
        <v>1</v>
      </c>
      <c r="L391" s="147">
        <f>INDEX(Photobiology!$21:$421,1+$H391-380,10)</f>
        <v>1.2E-4</v>
      </c>
      <c r="M391" s="147">
        <f t="shared" si="126"/>
        <v>3.4006928896773902E-3</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1.2843208404514814E+16</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3.4006928896773902E-3</v>
      </c>
      <c r="Z391" s="147">
        <f t="shared" ca="1" si="128"/>
        <v>0</v>
      </c>
      <c r="AA391" s="147">
        <f t="shared" ca="1" si="115"/>
        <v>3.2762173278365286E-8</v>
      </c>
      <c r="AB391" s="147">
        <f t="shared" ca="1" si="116"/>
        <v>4.7093475274830435E-7</v>
      </c>
      <c r="AC391" s="147">
        <f t="shared" ca="1" si="117"/>
        <v>2.5845265961548167E-9</v>
      </c>
      <c r="AD391" s="147">
        <f t="shared" ca="1" si="118"/>
        <v>3.7180455501420845E-10</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8.8111509013062922E-4</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3327658538429225.5</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8.8111509013062922E-4</v>
      </c>
      <c r="AZ391" s="147">
        <f t="shared" ca="1" si="133"/>
        <v>0</v>
      </c>
      <c r="BA391" s="147">
        <f t="shared" ca="1" si="120"/>
        <v>8.4886363448657775E-9</v>
      </c>
      <c r="BB391" s="147">
        <f t="shared" ca="1" si="121"/>
        <v>1.220185799114698E-7</v>
      </c>
      <c r="BC391" s="147">
        <f t="shared" ca="1" si="122"/>
        <v>6.6964746849927823E-10</v>
      </c>
      <c r="BD391" s="147">
        <f t="shared" ca="1" si="123"/>
        <v>9.633407503416195E-11</v>
      </c>
    </row>
    <row r="392" spans="8:56" s="147" customFormat="1" ht="0.25" customHeight="1" x14ac:dyDescent="0.2">
      <c r="H392" s="147">
        <f t="shared" si="124"/>
        <v>751</v>
      </c>
      <c r="I392" s="147">
        <f>IF($H392&gt;$H391,INDEX(Spectra!392:392,1,MATCH($I$20,Spectra!$20:$20,0)),I391)</f>
        <v>3.4081436344670099E-3</v>
      </c>
      <c r="J392" s="147">
        <f>((Physics!$C$9*Physics!$C$10)/(Physics!$C$11*Physics!$C$12*$H392))^($J$17-$J$18)</f>
        <v>3.7816801162563983E+18</v>
      </c>
      <c r="K392" s="147">
        <f t="shared" si="125"/>
        <v>1</v>
      </c>
      <c r="L392" s="147">
        <f>INDEX(Photobiology!$21:$421,1+$H392-380,10)</f>
        <v>1.118595E-4</v>
      </c>
      <c r="M392" s="147">
        <f t="shared" si="126"/>
        <v>3.4081436344670099E-3</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1.2888509015809706E+16</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3.4081436344670099E-3</v>
      </c>
      <c r="Z392" s="147">
        <f t="shared" ca="1" si="128"/>
        <v>0</v>
      </c>
      <c r="AA392" s="147">
        <f t="shared" ca="1" si="115"/>
        <v>3.0750419000651076E-8</v>
      </c>
      <c r="AB392" s="147">
        <f t="shared" ca="1" si="116"/>
        <v>4.4026058655681384E-7</v>
      </c>
      <c r="AC392" s="147">
        <f t="shared" ca="1" si="117"/>
        <v>2.4402308422783792E-9</v>
      </c>
      <c r="AD392" s="147">
        <f t="shared" ca="1" si="118"/>
        <v>3.5172723936426434E-10</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8.5731809507774801E-4</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3242102793462332</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8.5731809507774801E-4</v>
      </c>
      <c r="AZ392" s="147">
        <f t="shared" ca="1" si="133"/>
        <v>0</v>
      </c>
      <c r="BA392" s="147">
        <f t="shared" ca="1" si="120"/>
        <v>7.7352639641913406E-9</v>
      </c>
      <c r="BB392" s="147">
        <f t="shared" ca="1" si="121"/>
        <v>1.1074749420404841E-7</v>
      </c>
      <c r="BC392" s="147">
        <f t="shared" ca="1" si="122"/>
        <v>6.138397560756676E-10</v>
      </c>
      <c r="BD392" s="147">
        <f t="shared" ca="1" si="123"/>
        <v>8.8476942048213754E-11</v>
      </c>
    </row>
    <row r="393" spans="8:56" s="147" customFormat="1" ht="0.25" customHeight="1" x14ac:dyDescent="0.2">
      <c r="H393" s="147">
        <f t="shared" si="124"/>
        <v>752</v>
      </c>
      <c r="I393" s="147">
        <f>IF($H393&gt;$H392,INDEX(Spectra!393:393,1,MATCH($I$20,Spectra!$20:$20,0)),I392)</f>
        <v>3.4183769998084798E-3</v>
      </c>
      <c r="J393" s="147">
        <f>((Physics!$C$9*Physics!$C$10)/(Physics!$C$11*Physics!$C$12*$H393))^($J$17-$J$18)</f>
        <v>3.7867156423765801E+18</v>
      </c>
      <c r="K393" s="147">
        <f t="shared" si="125"/>
        <v>1</v>
      </c>
      <c r="L393" s="147">
        <f>INDEX(Photobiology!$21:$421,1+$H393-380,10)</f>
        <v>1.043224E-4</v>
      </c>
      <c r="M393" s="147">
        <f t="shared" si="126"/>
        <v>3.4183769998084798E-3</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1.2944421656715094E+16</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3.4183769998084798E-3</v>
      </c>
      <c r="Z393" s="147">
        <f t="shared" ca="1" si="128"/>
        <v>0</v>
      </c>
      <c r="AA393" s="147">
        <f t="shared" ca="1" si="115"/>
        <v>2.8895574963151075E-8</v>
      </c>
      <c r="AB393" s="147">
        <f t="shared" ca="1" si="116"/>
        <v>4.1205800031091376E-7</v>
      </c>
      <c r="AC393" s="147">
        <f t="shared" ca="1" si="117"/>
        <v>2.307404474870724E-9</v>
      </c>
      <c r="AD393" s="147">
        <f t="shared" ca="1" si="118"/>
        <v>3.3295162896984586E-10</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8.3352248558498645E-4</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3156312634437275.5</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8.3352248558498645E-4</v>
      </c>
      <c r="AZ393" s="147">
        <f t="shared" ca="1" si="133"/>
        <v>0</v>
      </c>
      <c r="BA393" s="147">
        <f t="shared" ca="1" si="120"/>
        <v>7.0457739058747457E-9</v>
      </c>
      <c r="BB393" s="147">
        <f t="shared" ca="1" si="121"/>
        <v>1.0047446745738543E-7</v>
      </c>
      <c r="BC393" s="147">
        <f t="shared" ca="1" si="122"/>
        <v>5.6262767776986581E-10</v>
      </c>
      <c r="BD393" s="147">
        <f t="shared" ca="1" si="123"/>
        <v>8.1185506857220475E-11</v>
      </c>
    </row>
    <row r="394" spans="8:56" s="147" customFormat="1" ht="0.25" customHeight="1" x14ac:dyDescent="0.2">
      <c r="H394" s="147">
        <f t="shared" si="124"/>
        <v>753</v>
      </c>
      <c r="I394" s="147">
        <f>IF($H394&gt;$H393,INDEX(Spectra!394:394,1,MATCH($I$20,Spectra!$20:$20,0)),I393)</f>
        <v>3.4319439445710601E-3</v>
      </c>
      <c r="J394" s="147">
        <f>((Physics!$C$9*Physics!$C$10)/(Physics!$C$11*Physics!$C$12*$H394))^($J$17-$J$18)</f>
        <v>3.7917511684967619E+18</v>
      </c>
      <c r="K394" s="147">
        <f t="shared" si="125"/>
        <v>1</v>
      </c>
      <c r="L394" s="147">
        <f>INDEX(Photobiology!$21:$421,1+$H394-380,10)</f>
        <v>9.7335600000000004E-5</v>
      </c>
      <c r="M394" s="147">
        <f t="shared" si="126"/>
        <v>3.4319439445710601E-3</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1.3013077462042704E+16</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3.4319439445710601E-3</v>
      </c>
      <c r="Z394" s="147">
        <f t="shared" ca="1" si="128"/>
        <v>0</v>
      </c>
      <c r="AA394" s="147">
        <f t="shared" ca="1" si="115"/>
        <v>2.7188100164968055E-8</v>
      </c>
      <c r="AB394" s="147">
        <f t="shared" ca="1" si="116"/>
        <v>3.8615890069919112E-7</v>
      </c>
      <c r="AC394" s="147">
        <f t="shared" ca="1" si="117"/>
        <v>2.1861482926917652E-9</v>
      </c>
      <c r="AD394" s="147">
        <f t="shared" ca="1" si="118"/>
        <v>3.1548968377016162E-10</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8.0972549053210524E-4</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3070277574886723.5</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8.0972549053210524E-4</v>
      </c>
      <c r="AZ394" s="147">
        <f t="shared" ca="1" si="133"/>
        <v>0</v>
      </c>
      <c r="BA394" s="147">
        <f t="shared" ca="1" si="120"/>
        <v>6.4147020167796747E-9</v>
      </c>
      <c r="BB394" s="147">
        <f t="shared" ca="1" si="121"/>
        <v>9.1109502469181945E-8</v>
      </c>
      <c r="BC394" s="147">
        <f t="shared" ca="1" si="122"/>
        <v>5.1579513746895107E-10</v>
      </c>
      <c r="BD394" s="147">
        <f t="shared" ca="1" si="123"/>
        <v>7.4435959058341052E-11</v>
      </c>
    </row>
    <row r="395" spans="8:56" s="147" customFormat="1" ht="0.25" customHeight="1" x14ac:dyDescent="0.2">
      <c r="H395" s="147">
        <f t="shared" si="124"/>
        <v>754</v>
      </c>
      <c r="I395" s="147">
        <f>IF($H395&gt;$H394,INDEX(Spectra!395:395,1,MATCH($I$20,Spectra!$20:$20,0)),I394)</f>
        <v>3.44412514429882E-3</v>
      </c>
      <c r="J395" s="147">
        <f>((Physics!$C$9*Physics!$C$10)/(Physics!$C$11*Physics!$C$12*$H395))^($J$17-$J$18)</f>
        <v>3.7967866946169431E+18</v>
      </c>
      <c r="K395" s="147">
        <f t="shared" si="125"/>
        <v>1</v>
      </c>
      <c r="L395" s="147">
        <f>INDEX(Photobiology!$21:$421,1+$H395-380,10)</f>
        <v>9.0845869999999995E-5</v>
      </c>
      <c r="M395" s="147">
        <f t="shared" si="126"/>
        <v>3.44412514429882E-3</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1.3076608522469418E+16</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3.44412514429882E-3</v>
      </c>
      <c r="Z395" s="147">
        <f t="shared" ca="1" si="128"/>
        <v>0</v>
      </c>
      <c r="AA395" s="147">
        <f t="shared" ca="1" si="115"/>
        <v>2.5579517446707335E-8</v>
      </c>
      <c r="AB395" s="147">
        <f t="shared" ca="1" si="116"/>
        <v>3.6184323178517835E-7</v>
      </c>
      <c r="AC395" s="147">
        <f t="shared" ca="1" si="117"/>
        <v>2.0699192117235911E-9</v>
      </c>
      <c r="AD395" s="147">
        <f t="shared" ca="1" si="118"/>
        <v>2.9888359090985258E-10</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7.8592988103934368E-4</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2984008115232057</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7.8592988103934368E-4</v>
      </c>
      <c r="AZ395" s="147">
        <f t="shared" ca="1" si="133"/>
        <v>0</v>
      </c>
      <c r="BA395" s="147">
        <f t="shared" ca="1" si="120"/>
        <v>5.8371012264792057E-9</v>
      </c>
      <c r="BB395" s="147">
        <f t="shared" ca="1" si="121"/>
        <v>8.2570579231874489E-8</v>
      </c>
      <c r="BC395" s="147">
        <f t="shared" ca="1" si="122"/>
        <v>4.7234385850464561E-10</v>
      </c>
      <c r="BD395" s="147">
        <f t="shared" ca="1" si="123"/>
        <v>6.8203545227510966E-11</v>
      </c>
    </row>
    <row r="396" spans="8:56" s="147" customFormat="1" ht="0.25" customHeight="1" x14ac:dyDescent="0.2">
      <c r="H396" s="147">
        <f t="shared" si="124"/>
        <v>755</v>
      </c>
      <c r="I396" s="147">
        <f>IF($H396&gt;$H395,INDEX(Spectra!396:396,1,MATCH($I$20,Spectra!$20:$20,0)),I395)</f>
        <v>3.4554715578610298E-3</v>
      </c>
      <c r="J396" s="147">
        <f>((Physics!$C$9*Physics!$C$10)/(Physics!$C$11*Physics!$C$12*$H396))^($J$17-$J$18)</f>
        <v>3.8018222207371249E+18</v>
      </c>
      <c r="K396" s="147">
        <f t="shared" si="125"/>
        <v>1</v>
      </c>
      <c r="L396" s="147">
        <f>INDEX(Photobiology!$21:$421,1+$H396-380,10)</f>
        <v>8.4800000000000001E-5</v>
      </c>
      <c r="M396" s="147">
        <f t="shared" si="126"/>
        <v>3.4554715578610298E-3</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1.3137088551801192E+16</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3.4554715578610298E-3</v>
      </c>
      <c r="Z396" s="147">
        <f t="shared" ca="1" si="128"/>
        <v>0</v>
      </c>
      <c r="AA396" s="147">
        <f t="shared" ca="1" si="115"/>
        <v>2.4068119604244802E-8</v>
      </c>
      <c r="AB396" s="147">
        <f t="shared" ca="1" si="116"/>
        <v>3.3905985348337467E-7</v>
      </c>
      <c r="AC396" s="147">
        <f t="shared" ca="1" si="117"/>
        <v>1.959252373307204E-9</v>
      </c>
      <c r="AD396" s="147">
        <f t="shared" ca="1" si="118"/>
        <v>2.8320595676926475E-10</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7.6213288598646247E-4</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2897493741097846.5</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7.6213288598646247E-4</v>
      </c>
      <c r="AZ396" s="147">
        <f t="shared" ca="1" si="133"/>
        <v>0</v>
      </c>
      <c r="BA396" s="147">
        <f t="shared" ca="1" si="120"/>
        <v>5.3084232201306284E-9</v>
      </c>
      <c r="BB396" s="147">
        <f t="shared" ca="1" si="121"/>
        <v>7.4782460318495256E-8</v>
      </c>
      <c r="BC396" s="147">
        <f t="shared" ca="1" si="122"/>
        <v>4.3212934635432427E-10</v>
      </c>
      <c r="BD396" s="147">
        <f t="shared" ca="1" si="123"/>
        <v>6.2463420562698678E-11</v>
      </c>
    </row>
    <row r="397" spans="8:56" s="147" customFormat="1" ht="0.25" customHeight="1" x14ac:dyDescent="0.2">
      <c r="H397" s="147">
        <f t="shared" si="124"/>
        <v>756</v>
      </c>
      <c r="I397" s="147">
        <f>IF($H397&gt;$H396,INDEX(Spectra!397:397,1,MATCH($I$20,Spectra!$20:$20,0)),I396)</f>
        <v>3.45998051620324E-3</v>
      </c>
      <c r="J397" s="147">
        <f>((Physics!$C$9*Physics!$C$10)/(Physics!$C$11*Physics!$C$12*$H397))^($J$17-$J$18)</f>
        <v>3.8068577468573066E+18</v>
      </c>
      <c r="K397" s="147">
        <f t="shared" si="125"/>
        <v>1</v>
      </c>
      <c r="L397" s="147">
        <f>INDEX(Photobiology!$21:$421,1+$H397-380,10)</f>
        <v>7.9146669999999997E-5</v>
      </c>
      <c r="M397" s="147">
        <f t="shared" si="126"/>
        <v>3.45998051620324E-3</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1.3171653632083646E+16</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3.45998051620324E-3</v>
      </c>
      <c r="Z397" s="147">
        <f t="shared" ca="1" si="128"/>
        <v>0</v>
      </c>
      <c r="AA397" s="147">
        <f t="shared" ca="1" si="115"/>
        <v>2.2608273888585532E-8</v>
      </c>
      <c r="AB397" s="147">
        <f t="shared" ca="1" si="116"/>
        <v>3.171560000353054E-7</v>
      </c>
      <c r="AC397" s="147">
        <f t="shared" ca="1" si="117"/>
        <v>1.8510895761687331E-9</v>
      </c>
      <c r="AD397" s="147">
        <f t="shared" ca="1" si="118"/>
        <v>2.6787238356055808E-10</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7.3833727649370081E-4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2810744980813570</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7.3833727649370081E-4</v>
      </c>
      <c r="AZ397" s="147">
        <f t="shared" ca="1" si="133"/>
        <v>0</v>
      </c>
      <c r="BA397" s="147">
        <f t="shared" ca="1" si="120"/>
        <v>4.8244581988106693E-9</v>
      </c>
      <c r="BB397" s="147">
        <f t="shared" ca="1" si="121"/>
        <v>6.7679021946246237E-8</v>
      </c>
      <c r="BC397" s="147">
        <f t="shared" ca="1" si="122"/>
        <v>3.950104429241299E-10</v>
      </c>
      <c r="BD397" s="147">
        <f t="shared" ca="1" si="123"/>
        <v>5.7162219613597616E-11</v>
      </c>
    </row>
    <row r="398" spans="8:56" s="147" customFormat="1" ht="0.25" customHeight="1" x14ac:dyDescent="0.2">
      <c r="H398" s="147">
        <f t="shared" si="124"/>
        <v>757</v>
      </c>
      <c r="I398" s="147">
        <f>IF($H398&gt;$H397,INDEX(Spectra!398:398,1,MATCH($I$20,Spectra!$20:$20,0)),I397)</f>
        <v>3.4626384753543601E-3</v>
      </c>
      <c r="J398" s="147">
        <f>((Physics!$C$9*Physics!$C$10)/(Physics!$C$11*Physics!$C$12*$H398))^($J$17-$J$18)</f>
        <v>3.8118932729774879E+18</v>
      </c>
      <c r="K398" s="147">
        <f t="shared" si="125"/>
        <v>1</v>
      </c>
      <c r="L398" s="147">
        <f>INDEX(Photobiology!$21:$421,1+$H398-380,10)</f>
        <v>7.3857999999999997E-5</v>
      </c>
      <c r="M398" s="147">
        <f t="shared" si="126"/>
        <v>3.4626384753543601E-3</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1.319920831095631E+16</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3.4626384753543601E-3</v>
      </c>
      <c r="Z398" s="147">
        <f t="shared" ca="1" si="128"/>
        <v>0</v>
      </c>
      <c r="AA398" s="147">
        <f t="shared" ca="1" si="115"/>
        <v>2.1230440657555436E-8</v>
      </c>
      <c r="AB398" s="147">
        <f t="shared" ca="1" si="116"/>
        <v>2.9655940354096189E-7</v>
      </c>
      <c r="AC398" s="147">
        <f t="shared" ca="1" si="117"/>
        <v>1.7486324300539521E-9</v>
      </c>
      <c r="AD398" s="147">
        <f t="shared" ca="1" si="118"/>
        <v>2.5320301466335487E-10</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7.145402814408197E-4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2723751292095701.5</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7.145402814408197E-4</v>
      </c>
      <c r="AZ398" s="147">
        <f t="shared" ca="1" si="133"/>
        <v>0</v>
      </c>
      <c r="BA398" s="147">
        <f t="shared" ca="1" si="120"/>
        <v>4.3810536821952833E-9</v>
      </c>
      <c r="BB398" s="147">
        <f t="shared" ca="1" si="121"/>
        <v>6.1197159674139728E-8</v>
      </c>
      <c r="BC398" s="147">
        <f t="shared" ca="1" si="122"/>
        <v>3.6084284212761395E-10</v>
      </c>
      <c r="BD398" s="147">
        <f t="shared" ca="1" si="123"/>
        <v>5.2250257902162933E-11</v>
      </c>
    </row>
    <row r="399" spans="8:56" s="147" customFormat="1" ht="0.25" customHeight="1" x14ac:dyDescent="0.2">
      <c r="H399" s="147">
        <f t="shared" si="124"/>
        <v>758</v>
      </c>
      <c r="I399" s="147">
        <f>IF($H399&gt;$H398,INDEX(Spectra!399:399,1,MATCH($I$20,Spectra!$20:$20,0)),I398)</f>
        <v>3.4742353247662399E-3</v>
      </c>
      <c r="J399" s="147">
        <f>((Physics!$C$9*Physics!$C$10)/(Physics!$C$11*Physics!$C$12*$H399))^($J$17-$J$18)</f>
        <v>3.8169287990976696E+18</v>
      </c>
      <c r="K399" s="147">
        <f t="shared" si="125"/>
        <v>1</v>
      </c>
      <c r="L399" s="147">
        <f>INDEX(Photobiology!$21:$421,1+$H399-380,10)</f>
        <v>6.8916000000000002E-5</v>
      </c>
      <c r="M399" s="147">
        <f t="shared" si="126"/>
        <v>3.4742353247662399E-3</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1.3260908865942706E+16</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3.4742353247662399E-3</v>
      </c>
      <c r="Z399" s="147">
        <f t="shared" ca="1" si="128"/>
        <v>0</v>
      </c>
      <c r="AA399" s="147">
        <f t="shared" ca="1" si="115"/>
        <v>1.9990437377525714E-8</v>
      </c>
      <c r="AB399" s="147">
        <f t="shared" ca="1" si="116"/>
        <v>2.7804374788810717E-7</v>
      </c>
      <c r="AC399" s="147">
        <f t="shared" ca="1" si="117"/>
        <v>1.6572102499134965E-9</v>
      </c>
      <c r="AD399" s="147">
        <f t="shared" ca="1" si="118"/>
        <v>2.3996300191687686E-10</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6.9074467194805804E-4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2636523231181815</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6.9074467194805804E-4</v>
      </c>
      <c r="AZ399" s="147">
        <f t="shared" ca="1" si="133"/>
        <v>0</v>
      </c>
      <c r="BA399" s="147">
        <f t="shared" ca="1" si="120"/>
        <v>3.9744826753686506E-9</v>
      </c>
      <c r="BB399" s="147">
        <f t="shared" ca="1" si="121"/>
        <v>5.5280434244937479E-8</v>
      </c>
      <c r="BC399" s="147">
        <f t="shared" ca="1" si="122"/>
        <v>3.2948520851922374E-10</v>
      </c>
      <c r="BD399" s="147">
        <f t="shared" ca="1" si="123"/>
        <v>4.7709250970182003E-11</v>
      </c>
    </row>
    <row r="400" spans="8:56" s="147" customFormat="1" ht="0.25" customHeight="1" x14ac:dyDescent="0.2">
      <c r="H400" s="147">
        <f t="shared" si="124"/>
        <v>759</v>
      </c>
      <c r="I400" s="147">
        <f>IF($H400&gt;$H399,INDEX(Spectra!400:400,1,MATCH($I$20,Spectra!$20:$20,0)),I399)</f>
        <v>3.4856039992928601E-3</v>
      </c>
      <c r="J400" s="147">
        <f>((Physics!$C$9*Physics!$C$10)/(Physics!$C$11*Physics!$C$12*$H400))^($J$17-$J$18)</f>
        <v>3.8219643252178519E+18</v>
      </c>
      <c r="K400" s="147">
        <f t="shared" si="125"/>
        <v>1</v>
      </c>
      <c r="L400" s="147">
        <f>INDEX(Photobiology!$21:$421,1+$H400-380,10)</f>
        <v>6.4302670000000001E-5</v>
      </c>
      <c r="M400" s="147">
        <f t="shared" si="126"/>
        <v>3.4856039992928601E-3</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1.3321854137133982E+16</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3.4856039992928601E-3</v>
      </c>
      <c r="Z400" s="147">
        <f t="shared" ca="1" si="128"/>
        <v>0</v>
      </c>
      <c r="AA400" s="147">
        <f t="shared" ca="1" si="115"/>
        <v>1.8821703899541558E-8</v>
      </c>
      <c r="AB400" s="147">
        <f t="shared" ca="1" si="116"/>
        <v>2.6067368357031595E-7</v>
      </c>
      <c r="AC400" s="147">
        <f t="shared" ca="1" si="117"/>
        <v>1.568521799681787E-9</v>
      </c>
      <c r="AD400" s="147">
        <f t="shared" ca="1" si="118"/>
        <v>2.2744751200745673E-10</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6.6694767689517683E-4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2549050227880288.5</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6.6694767689517683E-4</v>
      </c>
      <c r="AZ400" s="147">
        <f t="shared" ca="1" si="133"/>
        <v>0</v>
      </c>
      <c r="BA400" s="147">
        <f t="shared" ca="1" si="120"/>
        <v>3.6014107436056516E-9</v>
      </c>
      <c r="BB400" s="147">
        <f t="shared" ca="1" si="121"/>
        <v>4.9878215574747315E-8</v>
      </c>
      <c r="BC400" s="147">
        <f t="shared" ca="1" si="122"/>
        <v>3.0012645460282954E-10</v>
      </c>
      <c r="BD400" s="147">
        <f t="shared" ca="1" si="123"/>
        <v>4.3520603539511734E-11</v>
      </c>
    </row>
    <row r="401" spans="8:56" s="147" customFormat="1" ht="0.25" customHeight="1" x14ac:dyDescent="0.2">
      <c r="H401" s="147">
        <f t="shared" si="124"/>
        <v>760</v>
      </c>
      <c r="I401" s="147">
        <f>IF($H401&gt;$H400,INDEX(Spectra!401:401,1,MATCH($I$20,Spectra!$20:$20,0)),I400)</f>
        <v>3.4923535237034202E-3</v>
      </c>
      <c r="J401" s="147">
        <f>((Physics!$C$9*Physics!$C$10)/(Physics!$C$11*Physics!$C$12*$H401))^($J$17-$J$18)</f>
        <v>3.8269998513380326E+18</v>
      </c>
      <c r="K401" s="147">
        <f t="shared" si="125"/>
        <v>1</v>
      </c>
      <c r="L401" s="147">
        <f>INDEX(Photobiology!$21:$421,1+$H401-380,10)</f>
        <v>6.0000000000000002E-5</v>
      </c>
      <c r="M401" s="147">
        <f t="shared" si="126"/>
        <v>3.4923535237034202E-3</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1.3365236416032844E+16</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3.4923535237034202E-3</v>
      </c>
      <c r="Z401" s="147">
        <f t="shared" ca="1" si="128"/>
        <v>0</v>
      </c>
      <c r="AA401" s="147">
        <f t="shared" ca="1" si="115"/>
        <v>1.7696139463492839E-8</v>
      </c>
      <c r="AB401" s="147">
        <f t="shared" ca="1" si="116"/>
        <v>2.4405509359090899E-7</v>
      </c>
      <c r="AC401" s="147">
        <f t="shared" ca="1" si="117"/>
        <v>1.4842502475739535E-9</v>
      </c>
      <c r="AD401" s="147">
        <f t="shared" ca="1" si="118"/>
        <v>2.1539055433905605E-10</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6.4315206740241527E-4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2461342866336791.5</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6.4315206740241527E-4</v>
      </c>
      <c r="AZ401" s="147">
        <f t="shared" ca="1" si="133"/>
        <v>0</v>
      </c>
      <c r="BA401" s="147">
        <f t="shared" ca="1" si="120"/>
        <v>3.2589222722554524E-9</v>
      </c>
      <c r="BB401" s="147">
        <f t="shared" ca="1" si="121"/>
        <v>4.4945202980662766E-8</v>
      </c>
      <c r="BC401" s="147">
        <f t="shared" ca="1" si="122"/>
        <v>2.7333962864602648E-10</v>
      </c>
      <c r="BD401" s="147">
        <f t="shared" ca="1" si="123"/>
        <v>3.9666339441837216E-11</v>
      </c>
    </row>
    <row r="402" spans="8:56" s="147" customFormat="1" ht="0.25" customHeight="1" x14ac:dyDescent="0.2">
      <c r="H402" s="147">
        <f t="shared" si="124"/>
        <v>761</v>
      </c>
      <c r="I402" s="147">
        <f>IF($H402&gt;$H401,INDEX(Spectra!402:402,1,MATCH($I$20,Spectra!$20:$20,0)),I401)</f>
        <v>3.4998376599396602E-3</v>
      </c>
      <c r="J402" s="147">
        <f>((Physics!$C$9*Physics!$C$10)/(Physics!$C$11*Physics!$C$12*$H402))^($J$17-$J$18)</f>
        <v>3.8320353774582149E+18</v>
      </c>
      <c r="K402" s="147">
        <f t="shared" si="125"/>
        <v>1</v>
      </c>
      <c r="L402" s="147">
        <f>INDEX(Photobiology!$21:$421,1+$H402-380,10)</f>
        <v>5.5981869999999998E-5</v>
      </c>
      <c r="M402" s="147">
        <f t="shared" si="126"/>
        <v>3.4998376599396602E-3</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1.3411501728249352E+16</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3.4998376599396602E-3</v>
      </c>
      <c r="Z402" s="147">
        <f t="shared" ca="1" si="128"/>
        <v>0</v>
      </c>
      <c r="AA402" s="147">
        <f t="shared" ca="1" si="115"/>
        <v>1.6638683214248936E-8</v>
      </c>
      <c r="AB402" s="147">
        <f t="shared" ca="1" si="116"/>
        <v>2.2852749974601599E-7</v>
      </c>
      <c r="AC402" s="147">
        <f t="shared" ca="1" si="117"/>
        <v>1.4034349016358037E-9</v>
      </c>
      <c r="AD402" s="147">
        <f t="shared" ca="1" si="118"/>
        <v>2.0405593486018593E-10</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6.71399481559218E-4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2572826565742027.5</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6.71399481559218E-4</v>
      </c>
      <c r="AZ402" s="147">
        <f t="shared" ca="1" si="133"/>
        <v>0</v>
      </c>
      <c r="BA402" s="147">
        <f t="shared" ca="1" si="120"/>
        <v>3.1919204172651251E-9</v>
      </c>
      <c r="BB402" s="147">
        <f t="shared" ca="1" si="121"/>
        <v>4.3840103387579629E-8</v>
      </c>
      <c r="BC402" s="147">
        <f t="shared" ca="1" si="122"/>
        <v>2.692311921052464E-10</v>
      </c>
      <c r="BD402" s="147">
        <f t="shared" ca="1" si="123"/>
        <v>3.9145543932621268E-11</v>
      </c>
    </row>
    <row r="403" spans="8:56" s="147" customFormat="1" ht="0.25" customHeight="1" x14ac:dyDescent="0.2">
      <c r="H403" s="147">
        <f t="shared" si="124"/>
        <v>762</v>
      </c>
      <c r="I403" s="147">
        <f>IF($H403&gt;$H402,INDEX(Spectra!403:403,1,MATCH($I$20,Spectra!$20:$20,0)),I402)</f>
        <v>3.5098050067563801E-3</v>
      </c>
      <c r="J403" s="147">
        <f>((Physics!$C$9*Physics!$C$10)/(Physics!$C$11*Physics!$C$12*$H403))^($J$17-$J$18)</f>
        <v>3.8370709035783967E+18</v>
      </c>
      <c r="K403" s="147">
        <f t="shared" si="125"/>
        <v>1</v>
      </c>
      <c r="L403" s="147">
        <f>INDEX(Photobiology!$21:$421,1+$H403-380,10)</f>
        <v>5.2225599999999997E-5</v>
      </c>
      <c r="M403" s="147">
        <f t="shared" si="126"/>
        <v>3.5098050067563801E-3</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1.3467370668658684E+16</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3.5098050067563801E-3</v>
      </c>
      <c r="Z403" s="147">
        <f t="shared" ca="1" si="128"/>
        <v>0</v>
      </c>
      <c r="AA403" s="147">
        <f t="shared" ca="1" si="115"/>
        <v>1.565439719308474E-8</v>
      </c>
      <c r="AB403" s="147">
        <f t="shared" ca="1" si="116"/>
        <v>2.1414303091622566E-7</v>
      </c>
      <c r="AC403" s="147">
        <f t="shared" ca="1" si="117"/>
        <v>1.3302160975606681E-9</v>
      </c>
      <c r="AD403" s="147">
        <f t="shared" ca="1" si="118"/>
        <v>1.9343377745436033E-10</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6.9964689571602094E-4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2684594746330892.5</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6.9964689571602094E-4</v>
      </c>
      <c r="AZ403" s="147">
        <f t="shared" ca="1" si="133"/>
        <v>0</v>
      </c>
      <c r="BA403" s="147">
        <f t="shared" ca="1" si="120"/>
        <v>3.1205580878036396E-9</v>
      </c>
      <c r="BB403" s="147">
        <f t="shared" ca="1" si="121"/>
        <v>4.2687416118942442E-8</v>
      </c>
      <c r="BC403" s="147">
        <f t="shared" ca="1" si="122"/>
        <v>2.6516617347637193E-10</v>
      </c>
      <c r="BD403" s="147">
        <f t="shared" ca="1" si="123"/>
        <v>3.8559219575459634E-11</v>
      </c>
    </row>
    <row r="404" spans="8:56" s="147" customFormat="1" ht="0.25" customHeight="1" x14ac:dyDescent="0.2">
      <c r="H404" s="147">
        <f t="shared" si="124"/>
        <v>763</v>
      </c>
      <c r="I404" s="147">
        <f>IF($H404&gt;$H403,INDEX(Spectra!404:404,1,MATCH($I$20,Spectra!$20:$20,0)),I403)</f>
        <v>3.5162729299670899E-3</v>
      </c>
      <c r="J404" s="147">
        <f>((Physics!$C$9*Physics!$C$10)/(Physics!$C$11*Physics!$C$12*$H404))^($J$17-$J$18)</f>
        <v>3.8421064296985779E+18</v>
      </c>
      <c r="K404" s="147">
        <f t="shared" si="125"/>
        <v>1</v>
      </c>
      <c r="L404" s="147">
        <f>INDEX(Photobiology!$21:$421,1+$H404-380,10)</f>
        <v>4.8718399999999998E-5</v>
      </c>
      <c r="M404" s="147">
        <f t="shared" si="126"/>
        <v>3.5162729299670899E-3</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1.3509894832801614E+16</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3.5162729299670899E-3</v>
      </c>
      <c r="Z404" s="147">
        <f t="shared" ca="1" si="128"/>
        <v>0</v>
      </c>
      <c r="AA404" s="147">
        <f t="shared" ca="1" si="115"/>
        <v>1.4714406679116081E-8</v>
      </c>
      <c r="AB404" s="147">
        <f t="shared" ca="1" si="116"/>
        <v>2.0049190480274254E-7</v>
      </c>
      <c r="AC404" s="147">
        <f t="shared" ca="1" si="117"/>
        <v>1.2588257089282182E-9</v>
      </c>
      <c r="AD404" s="147">
        <f t="shared" ca="1" si="118"/>
        <v>1.8318797408708146E-10</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7.2789569543294322E-4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2796652731572829</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7.2789569543294322E-4</v>
      </c>
      <c r="AZ404" s="147">
        <f t="shared" ca="1" si="133"/>
        <v>0</v>
      </c>
      <c r="BA404" s="147">
        <f t="shared" ca="1" si="120"/>
        <v>3.0459960008504198E-9</v>
      </c>
      <c r="BB404" s="147">
        <f t="shared" ca="1" si="121"/>
        <v>4.1503375130904186E-8</v>
      </c>
      <c r="BC404" s="147">
        <f t="shared" ca="1" si="122"/>
        <v>2.6058665896499366E-10</v>
      </c>
      <c r="BD404" s="147">
        <f t="shared" ca="1" si="123"/>
        <v>3.7921327624109129E-11</v>
      </c>
    </row>
    <row r="405" spans="8:56" s="147" customFormat="1" ht="0.25" customHeight="1" x14ac:dyDescent="0.2">
      <c r="H405" s="147">
        <f t="shared" si="124"/>
        <v>764</v>
      </c>
      <c r="I405" s="147">
        <f>IF($H405&gt;$H404,INDEX(Spectra!405:405,1,MATCH($I$20,Spectra!$20:$20,0)),I404)</f>
        <v>3.5189954459150098E-3</v>
      </c>
      <c r="J405" s="147">
        <f>((Physics!$C$9*Physics!$C$10)/(Physics!$C$11*Physics!$C$12*$H405))^($J$17-$J$18)</f>
        <v>3.8471419558187597E+18</v>
      </c>
      <c r="K405" s="147">
        <f t="shared" si="125"/>
        <v>1</v>
      </c>
      <c r="L405" s="147">
        <f>INDEX(Photobiology!$21:$421,1+$H405-380,10)</f>
        <v>4.5447469999999999E-5</v>
      </c>
      <c r="M405" s="147">
        <f t="shared" si="126"/>
        <v>3.5189954459150098E-3</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1.353807502231478E+16</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3.5189954459150098E-3</v>
      </c>
      <c r="Z405" s="147">
        <f t="shared" ca="1" si="128"/>
        <v>0</v>
      </c>
      <c r="AA405" s="147">
        <f t="shared" ref="AA405:AA421" ca="1" si="135">$Y405*O405</f>
        <v>1.381874321656365E-8</v>
      </c>
      <c r="AB405" s="147">
        <f t="shared" ref="AB405:AB421" ca="1" si="136">$Y405*P405</f>
        <v>1.8756104966909167E-7</v>
      </c>
      <c r="AC405" s="147">
        <f t="shared" ref="AC405:AC421" ca="1" si="137">$Y405*Q405</f>
        <v>1.1901242598084564E-9</v>
      </c>
      <c r="AD405" s="147">
        <f t="shared" ref="AD405:AD421" ca="1" si="138">$Y405*R405</f>
        <v>1.733369181771586E-10</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7.5614310958974594E-4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2908989881505974</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7.5614310958974594E-4</v>
      </c>
      <c r="AZ405" s="147">
        <f t="shared" ca="1" si="133"/>
        <v>0</v>
      </c>
      <c r="BA405" s="147">
        <f t="shared" ref="BA405:BA421" ca="1" si="140">$AY405*AO405</f>
        <v>2.969298377047973E-9</v>
      </c>
      <c r="BB405" s="147">
        <f t="shared" ref="BB405:BB421" ca="1" si="141">$AY405*AP405</f>
        <v>4.0302125283889626E-8</v>
      </c>
      <c r="BC405" s="147">
        <f t="shared" ref="BC405:BC421" ca="1" si="142">$AY405*AQ405</f>
        <v>2.557275996632521E-10</v>
      </c>
      <c r="BD405" s="147">
        <f t="shared" ref="BD405:BD421" ca="1" si="143">$AY405*AR405</f>
        <v>3.7245719220616913E-11</v>
      </c>
    </row>
    <row r="406" spans="8:56" s="147" customFormat="1" ht="0.25" customHeight="1" x14ac:dyDescent="0.2">
      <c r="H406" s="147">
        <f t="shared" ref="H406:H421" si="144">MIN(780,H405+$J$14)</f>
        <v>765</v>
      </c>
      <c r="I406" s="147">
        <f>IF($H406&gt;$H405,INDEX(Spectra!406:406,1,MATCH($I$20,Spectra!$20:$20,0)),I405)</f>
        <v>3.52546002998106E-3</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3.52546002998106E-3</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1.3580697740968822E+16</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3.52546002998106E-3</v>
      </c>
      <c r="Z406" s="147">
        <f t="shared" ref="Z406:Z421" ca="1" si="148">$Y406*N406</f>
        <v>0</v>
      </c>
      <c r="AA406" s="147">
        <f t="shared" ca="1" si="135"/>
        <v>1.2995444998715284E-8</v>
      </c>
      <c r="AB406" s="147">
        <f t="shared" ca="1" si="136"/>
        <v>1.7571950427434597E-7</v>
      </c>
      <c r="AC406" s="147">
        <f t="shared" ca="1" si="137"/>
        <v>1.1267370255819466E-9</v>
      </c>
      <c r="AD406" s="147">
        <f t="shared" ca="1" si="138"/>
        <v>1.6425682353286555E-10</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7.8439052374654889E-4</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3021611512622747.5</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7.8439052374654889E-4</v>
      </c>
      <c r="AZ406" s="147">
        <f t="shared" ref="AZ406:AZ421" ca="1" si="153">$AY406*AN406</f>
        <v>0</v>
      </c>
      <c r="BA406" s="147">
        <f t="shared" ca="1" si="140"/>
        <v>2.891396816918816E-9</v>
      </c>
      <c r="BB406" s="147">
        <f t="shared" ca="1" si="141"/>
        <v>3.9096376875099234E-8</v>
      </c>
      <c r="BC406" s="147">
        <f t="shared" ca="1" si="142"/>
        <v>2.5069121138939703E-10</v>
      </c>
      <c r="BD406" s="147">
        <f t="shared" ca="1" si="143"/>
        <v>3.6546009526189707E-11</v>
      </c>
    </row>
    <row r="407" spans="8:56" s="147" customFormat="1" ht="0.25" customHeight="1" x14ac:dyDescent="0.2">
      <c r="H407" s="147">
        <f t="shared" si="144"/>
        <v>766</v>
      </c>
      <c r="I407" s="147">
        <f>IF($H407&gt;$H406,INDEX(Spectra!407:407,1,MATCH($I$20,Spectra!$20:$20,0)),I406)</f>
        <v>3.5337811784793001E-3</v>
      </c>
      <c r="J407" s="147">
        <f>((Physics!$C$9*Physics!$C$10)/(Physics!$C$11*Physics!$C$12*$H407))^($J$17-$J$18)</f>
        <v>3.8572130080591232E+18</v>
      </c>
      <c r="K407" s="147">
        <f t="shared" si="145"/>
        <v>1</v>
      </c>
      <c r="L407" s="147">
        <f>INDEX(Photobiology!$21:$421,1+$H407-380,10)</f>
        <v>3.9561039999999999E-5</v>
      </c>
      <c r="M407" s="147">
        <f t="shared" si="146"/>
        <v>3.5337811784793001E-3</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1.3630546729264854E+16</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3.5337811784793001E-3</v>
      </c>
      <c r="Z407" s="147">
        <f t="shared" ca="1" si="148"/>
        <v>0</v>
      </c>
      <c r="AA407" s="147">
        <f t="shared" ca="1" si="135"/>
        <v>1.223243091398859E-8</v>
      </c>
      <c r="AB407" s="147">
        <f t="shared" ca="1" si="136"/>
        <v>1.6478799067108242E-7</v>
      </c>
      <c r="AC407" s="147">
        <f t="shared" ca="1" si="137"/>
        <v>1.0675552940185965E-9</v>
      </c>
      <c r="AD407" s="147">
        <f t="shared" ca="1" si="138"/>
        <v>1.5576271354124627E-10</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8.1263793790335161E-4</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3134517624923150</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8.1263793790335161E-4</v>
      </c>
      <c r="AZ407" s="147">
        <f t="shared" ca="1" si="153"/>
        <v>0</v>
      </c>
      <c r="BA407" s="147">
        <f t="shared" ca="1" si="140"/>
        <v>2.813003106708105E-9</v>
      </c>
      <c r="BB407" s="147">
        <f t="shared" ca="1" si="141"/>
        <v>3.7895094847896669E-8</v>
      </c>
      <c r="BC407" s="147">
        <f t="shared" ca="1" si="142"/>
        <v>2.4549792104060254E-10</v>
      </c>
      <c r="BD407" s="147">
        <f t="shared" ca="1" si="143"/>
        <v>3.5819617554491513E-11</v>
      </c>
    </row>
    <row r="408" spans="8:56" s="147" customFormat="1" ht="0.25" customHeight="1" x14ac:dyDescent="0.2">
      <c r="H408" s="147">
        <f t="shared" si="144"/>
        <v>767</v>
      </c>
      <c r="I408" s="147">
        <f>IF($H408&gt;$H407,INDEX(Spectra!408:408,1,MATCH($I$20,Spectra!$20:$20,0)),I407)</f>
        <v>3.5442416056578E-3</v>
      </c>
      <c r="J408" s="147">
        <f>((Physics!$C$9*Physics!$C$10)/(Physics!$C$11*Physics!$C$12*$H408))^($J$17-$J$18)</f>
        <v>3.8622485341793044E+18</v>
      </c>
      <c r="K408" s="147">
        <f t="shared" si="145"/>
        <v>1</v>
      </c>
      <c r="L408" s="147">
        <f>INDEX(Photobiology!$21:$421,1+$H408-380,10)</f>
        <v>3.6915120000000003E-5</v>
      </c>
      <c r="M408" s="147">
        <f t="shared" si="146"/>
        <v>3.5442416056578E-3</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1.3688741946229142E+16</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3.5442416056578E-3</v>
      </c>
      <c r="Z408" s="147">
        <f t="shared" ca="1" si="148"/>
        <v>0</v>
      </c>
      <c r="AA408" s="147">
        <f t="shared" ca="1" si="135"/>
        <v>1.1524278792876619E-8</v>
      </c>
      <c r="AB408" s="147">
        <f t="shared" ca="1" si="136"/>
        <v>1.5467920985075997E-7</v>
      </c>
      <c r="AC408" s="147">
        <f t="shared" ca="1" si="137"/>
        <v>1.0118809784153019E-9</v>
      </c>
      <c r="AD408" s="147">
        <f t="shared" ca="1" si="138"/>
        <v>1.4778140683782878E-10</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8.4088535206015445E-4</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3247708218407180</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8.4088535206015445E-4</v>
      </c>
      <c r="AZ408" s="147">
        <f t="shared" ca="1" si="153"/>
        <v>0</v>
      </c>
      <c r="BA408" s="147">
        <f t="shared" ca="1" si="140"/>
        <v>2.734180766491195E-9</v>
      </c>
      <c r="BB408" s="147">
        <f t="shared" ca="1" si="141"/>
        <v>3.6698254888750085E-8</v>
      </c>
      <c r="BC408" s="147">
        <f t="shared" ca="1" si="142"/>
        <v>2.4007276801317412E-10</v>
      </c>
      <c r="BD408" s="147">
        <f t="shared" ca="1" si="143"/>
        <v>3.5061723816570611E-11</v>
      </c>
    </row>
    <row r="409" spans="8:56" s="147" customFormat="1" ht="0.25" customHeight="1" x14ac:dyDescent="0.2">
      <c r="H409" s="147">
        <f t="shared" si="144"/>
        <v>768</v>
      </c>
      <c r="I409" s="147">
        <f>IF($H409&gt;$H408,INDEX(Spectra!409:409,1,MATCH($I$20,Spectra!$20:$20,0)),I408)</f>
        <v>3.5553030788755E-3</v>
      </c>
      <c r="J409" s="147">
        <f>((Physics!$C$9*Physics!$C$10)/(Physics!$C$11*Physics!$C$12*$H409))^($J$17-$J$18)</f>
        <v>3.8672840602994857E+18</v>
      </c>
      <c r="K409" s="147">
        <f t="shared" si="145"/>
        <v>1</v>
      </c>
      <c r="L409" s="147">
        <f>INDEX(Photobiology!$21:$421,1+$H409-380,10)</f>
        <v>3.444868E-5</v>
      </c>
      <c r="M409" s="147">
        <f t="shared" si="146"/>
        <v>3.5553030788755E-3</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1.3749366926468906E+16</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3.5553030788755E-3</v>
      </c>
      <c r="Z409" s="147">
        <f t="shared" ca="1" si="148"/>
        <v>0</v>
      </c>
      <c r="AA409" s="147">
        <f t="shared" ca="1" si="135"/>
        <v>1.0860170996856258E-8</v>
      </c>
      <c r="AB409" s="147">
        <f t="shared" ca="1" si="136"/>
        <v>1.4523448630237205E-7</v>
      </c>
      <c r="AC409" s="147">
        <f t="shared" ca="1" si="137"/>
        <v>9.5957630098849755E-10</v>
      </c>
      <c r="AD409" s="147">
        <f t="shared" ca="1" si="138"/>
        <v>1.4023679676439679E-10</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8.6913415177707683E-4</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3361188651429403</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8.6913415177707683E-4</v>
      </c>
      <c r="AZ409" s="147">
        <f t="shared" ca="1" si="153"/>
        <v>0</v>
      </c>
      <c r="BA409" s="147">
        <f t="shared" ca="1" si="140"/>
        <v>2.65489194538433E-9</v>
      </c>
      <c r="BB409" s="147">
        <f t="shared" ca="1" si="141"/>
        <v>3.5504217013508764E-8</v>
      </c>
      <c r="BC409" s="147">
        <f t="shared" ca="1" si="142"/>
        <v>2.3457930756463305E-10</v>
      </c>
      <c r="BD409" s="147">
        <f t="shared" ca="1" si="143"/>
        <v>3.4282475136355733E-11</v>
      </c>
    </row>
    <row r="410" spans="8:56" s="147" customFormat="1" ht="0.25" customHeight="1" x14ac:dyDescent="0.2">
      <c r="H410" s="147">
        <f t="shared" si="144"/>
        <v>769</v>
      </c>
      <c r="I410" s="147">
        <f>IF($H410&gt;$H409,INDEX(Spectra!410:410,1,MATCH($I$20,Spectra!$20:$20,0)),I409)</f>
        <v>3.5686563183797001E-3</v>
      </c>
      <c r="J410" s="147">
        <f>((Physics!$C$9*Physics!$C$10)/(Physics!$C$11*Physics!$C$12*$H410))^($J$17-$J$18)</f>
        <v>3.8723195864196675E+18</v>
      </c>
      <c r="K410" s="147">
        <f t="shared" si="145"/>
        <v>1</v>
      </c>
      <c r="L410" s="147">
        <f>INDEX(Photobiology!$21:$421,1+$H410-380,10)</f>
        <v>3.2148160000000002E-5</v>
      </c>
      <c r="M410" s="147">
        <f t="shared" si="146"/>
        <v>3.5686563183797001E-3</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1.3818977758862014E+16</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3.5686563183797001E-3</v>
      </c>
      <c r="Z410" s="147">
        <f t="shared" ca="1" si="148"/>
        <v>0</v>
      </c>
      <c r="AA410" s="147">
        <f t="shared" ca="1" si="135"/>
        <v>1.0240294992153733E-8</v>
      </c>
      <c r="AB410" s="147">
        <f t="shared" ca="1" si="136"/>
        <v>1.3644614687072049E-7</v>
      </c>
      <c r="AC410" s="147">
        <f t="shared" ca="1" si="137"/>
        <v>9.1072109245049954E-10</v>
      </c>
      <c r="AD410" s="147">
        <f t="shared" ca="1" si="138"/>
        <v>1.3318867738330349E-10</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8.9738156593387956E-4</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3474948214257714</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8.9738156593387956E-4</v>
      </c>
      <c r="AZ410" s="147">
        <f t="shared" ca="1" si="153"/>
        <v>0</v>
      </c>
      <c r="BA410" s="147">
        <f t="shared" ca="1" si="140"/>
        <v>2.575045377262927E-9</v>
      </c>
      <c r="BB410" s="147">
        <f t="shared" ca="1" si="141"/>
        <v>3.431102522085551E-8</v>
      </c>
      <c r="BC410" s="147">
        <f t="shared" ca="1" si="142"/>
        <v>2.2901177562632608E-10</v>
      </c>
      <c r="BD410" s="147">
        <f t="shared" ca="1" si="143"/>
        <v>3.3491895327471066E-11</v>
      </c>
    </row>
    <row r="411" spans="8:56" s="147" customFormat="1" ht="0.25" customHeight="1" x14ac:dyDescent="0.2">
      <c r="H411" s="147">
        <f t="shared" si="144"/>
        <v>770</v>
      </c>
      <c r="I411" s="147">
        <f>IF($H411&gt;$H410,INDEX(Spectra!411:411,1,MATCH($I$20,Spectra!$20:$20,0)),I410)</f>
        <v>3.5807072914656301E-3</v>
      </c>
      <c r="J411" s="147">
        <f>((Physics!$C$9*Physics!$C$10)/(Physics!$C$11*Physics!$C$12*$H411))^($J$17-$J$18)</f>
        <v>3.8773551125398492E+18</v>
      </c>
      <c r="K411" s="147">
        <f t="shared" si="145"/>
        <v>1</v>
      </c>
      <c r="L411" s="147">
        <f>INDEX(Photobiology!$21:$421,1+$H411-380,10)</f>
        <v>3.0000000000000001E-5</v>
      </c>
      <c r="M411" s="147">
        <f t="shared" si="146"/>
        <v>3.5807072914656301E-3</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1.3883673723072976E+16</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3.5807072914656301E-3</v>
      </c>
      <c r="Z411" s="147">
        <f t="shared" ca="1" si="148"/>
        <v>0</v>
      </c>
      <c r="AA411" s="147">
        <f t="shared" ca="1" si="135"/>
        <v>9.6501493787915308E-9</v>
      </c>
      <c r="AB411" s="147">
        <f t="shared" ca="1" si="136"/>
        <v>1.2811090354478647E-7</v>
      </c>
      <c r="AC411" s="147">
        <f t="shared" ca="1" si="137"/>
        <v>8.6402466943065665E-10</v>
      </c>
      <c r="AD411" s="147">
        <f t="shared" ca="1" si="138"/>
        <v>1.2649636262706462E-10</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9.256289800906825E-4</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3588992258269654</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9.256289800906825E-4</v>
      </c>
      <c r="AZ411" s="147">
        <f t="shared" ca="1" si="153"/>
        <v>0</v>
      </c>
      <c r="BA411" s="147">
        <f t="shared" ca="1" si="140"/>
        <v>2.4946071265035929E-9</v>
      </c>
      <c r="BB411" s="147">
        <f t="shared" ca="1" si="141"/>
        <v>3.311724621258245E-8</v>
      </c>
      <c r="BC411" s="147">
        <f t="shared" ca="1" si="142"/>
        <v>2.233542728958817E-10</v>
      </c>
      <c r="BD411" s="147">
        <f t="shared" ca="1" si="143"/>
        <v>3.269988010545956E-11</v>
      </c>
    </row>
    <row r="412" spans="8:56" s="147" customFormat="1" ht="0.25" customHeight="1" x14ac:dyDescent="0.2">
      <c r="H412" s="147">
        <f t="shared" si="144"/>
        <v>771</v>
      </c>
      <c r="I412" s="147">
        <f>IF($H412&gt;$H411,INDEX(Spectra!412:412,1,MATCH($I$20,Spectra!$20:$20,0)),I411)</f>
        <v>3.5884184895389102E-3</v>
      </c>
      <c r="J412" s="147">
        <f>((Physics!$C$9*Physics!$C$10)/(Physics!$C$11*Physics!$C$12*$H412))^($J$17-$J$18)</f>
        <v>3.8823906386600305E+18</v>
      </c>
      <c r="K412" s="147">
        <f t="shared" si="145"/>
        <v>1</v>
      </c>
      <c r="L412" s="147">
        <f>INDEX(Photobiology!$21:$421,1+$H412-380,10)</f>
        <v>2.7991250000000001E-5</v>
      </c>
      <c r="M412" s="147">
        <f t="shared" si="146"/>
        <v>3.5884184895389102E-3</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1.3931642351380432E+16</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3.5884184895389102E-3</v>
      </c>
      <c r="Z412" s="147">
        <f t="shared" ca="1" si="148"/>
        <v>0</v>
      </c>
      <c r="AA412" s="147">
        <f t="shared" ca="1" si="135"/>
        <v>9.0801341459292587E-9</v>
      </c>
      <c r="AB412" s="147">
        <f t="shared" ca="1" si="136"/>
        <v>1.2009575464049243E-7</v>
      </c>
      <c r="AC412" s="147">
        <f t="shared" ca="1" si="137"/>
        <v>8.1887709931277925E-10</v>
      </c>
      <c r="AD412" s="147">
        <f t="shared" ca="1" si="138"/>
        <v>1.2001501522447781E-10</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9.208862078015404E-4</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3575239992439836</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9.208862078015404E-4</v>
      </c>
      <c r="AZ412" s="147">
        <f t="shared" ca="1" si="153"/>
        <v>0</v>
      </c>
      <c r="BA412" s="147">
        <f t="shared" ca="1" si="140"/>
        <v>2.3302104602210176E-9</v>
      </c>
      <c r="BB412" s="147">
        <f t="shared" ca="1" si="141"/>
        <v>3.0819851248218832E-8</v>
      </c>
      <c r="BC412" s="147">
        <f t="shared" ca="1" si="142"/>
        <v>2.1014623262031152E-10</v>
      </c>
      <c r="BD412" s="147">
        <f t="shared" ca="1" si="143"/>
        <v>3.0799131308543295E-11</v>
      </c>
    </row>
    <row r="413" spans="8:56" s="147" customFormat="1" ht="0.25" customHeight="1" x14ac:dyDescent="0.2">
      <c r="H413" s="147">
        <f t="shared" si="144"/>
        <v>772</v>
      </c>
      <c r="I413" s="147">
        <f>IF($H413&gt;$H412,INDEX(Spectra!413:413,1,MATCH($I$20,Spectra!$20:$20,0)),I412)</f>
        <v>3.5955687113089301E-3</v>
      </c>
      <c r="J413" s="147">
        <f>((Physics!$C$9*Physics!$C$10)/(Physics!$C$11*Physics!$C$12*$H413))^($J$17-$J$18)</f>
        <v>3.8874261647802127E+18</v>
      </c>
      <c r="K413" s="147">
        <f t="shared" si="145"/>
        <v>1</v>
      </c>
      <c r="L413" s="147">
        <f>INDEX(Photobiology!$21:$421,1+$H413-380,10)</f>
        <v>2.6113560000000001E-5</v>
      </c>
      <c r="M413" s="147">
        <f t="shared" si="146"/>
        <v>3.5955687113089301E-3</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1.3977507885607406E+16</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3.5955687113089301E-3</v>
      </c>
      <c r="Z413" s="147">
        <f t="shared" ca="1" si="148"/>
        <v>0</v>
      </c>
      <c r="AA413" s="147">
        <f t="shared" ca="1" si="135"/>
        <v>8.5412734737143637E-9</v>
      </c>
      <c r="AB413" s="147">
        <f t="shared" ca="1" si="136"/>
        <v>1.1254381756206742E-7</v>
      </c>
      <c r="AC413" s="147">
        <f t="shared" ca="1" si="137"/>
        <v>7.7628328477159794E-10</v>
      </c>
      <c r="AD413" s="147">
        <f t="shared" ca="1" si="138"/>
        <v>1.1383570540004073E-10</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9.1614482107251816E-4</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3561445348165193.5</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9.1614482107251816E-4</v>
      </c>
      <c r="AZ413" s="147">
        <f t="shared" ca="1" si="153"/>
        <v>0</v>
      </c>
      <c r="BA413" s="147">
        <f t="shared" ca="1" si="140"/>
        <v>2.1763020224577669E-9</v>
      </c>
      <c r="BB413" s="147">
        <f t="shared" ca="1" si="141"/>
        <v>2.8675974200944567E-8</v>
      </c>
      <c r="BC413" s="147">
        <f t="shared" ca="1" si="142"/>
        <v>1.9779566686955666E-10</v>
      </c>
      <c r="BD413" s="147">
        <f t="shared" ca="1" si="143"/>
        <v>2.9005145035155926E-11</v>
      </c>
    </row>
    <row r="414" spans="8:56" s="147" customFormat="1" ht="0.25" customHeight="1" x14ac:dyDescent="0.2">
      <c r="H414" s="147">
        <f t="shared" si="144"/>
        <v>773</v>
      </c>
      <c r="I414" s="147">
        <f>IF($H414&gt;$H413,INDEX(Spectra!414:414,1,MATCH($I$20,Spectra!$20:$20,0)),I413)</f>
        <v>3.60197652991572E-3</v>
      </c>
      <c r="J414" s="147">
        <f>((Physics!$C$9*Physics!$C$10)/(Physics!$C$11*Physics!$C$12*$H414))^($J$17-$J$18)</f>
        <v>3.892461690900394E+18</v>
      </c>
      <c r="K414" s="147">
        <f t="shared" si="145"/>
        <v>1</v>
      </c>
      <c r="L414" s="147">
        <f>INDEX(Photobiology!$21:$421,1+$H414-380,10)</f>
        <v>2.436024E-5</v>
      </c>
      <c r="M414" s="147">
        <f t="shared" si="146"/>
        <v>3.60197652991572E-3</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1.4020555654219278E+16</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3.60197652991572E-3</v>
      </c>
      <c r="Z414" s="147">
        <f t="shared" ca="1" si="148"/>
        <v>0</v>
      </c>
      <c r="AA414" s="147">
        <f t="shared" ca="1" si="135"/>
        <v>8.0335963139669278E-9</v>
      </c>
      <c r="AB414" s="147">
        <f t="shared" ca="1" si="136"/>
        <v>1.0545182508746561E-7</v>
      </c>
      <c r="AC414" s="147">
        <f t="shared" ca="1" si="137"/>
        <v>7.3552360740878995E-10</v>
      </c>
      <c r="AD414" s="147">
        <f t="shared" ca="1" si="138"/>
        <v>1.0795555897341003E-10</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9.1140204878337617E-4</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3547597559897424</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9.1140204878337617E-4</v>
      </c>
      <c r="AZ414" s="147">
        <f t="shared" ca="1" si="153"/>
        <v>0</v>
      </c>
      <c r="BA414" s="147">
        <f t="shared" ca="1" si="140"/>
        <v>2.0327273314630275E-9</v>
      </c>
      <c r="BB414" s="147">
        <f t="shared" ca="1" si="141"/>
        <v>2.6682297520386999E-8</v>
      </c>
      <c r="BC414" s="147">
        <f t="shared" ca="1" si="142"/>
        <v>1.8610829836156541E-10</v>
      </c>
      <c r="BD414" s="147">
        <f t="shared" ca="1" si="143"/>
        <v>2.7315813084496324E-11</v>
      </c>
    </row>
    <row r="415" spans="8:56" s="147" customFormat="1" ht="0.25" customHeight="1" x14ac:dyDescent="0.2">
      <c r="H415" s="147">
        <f t="shared" si="144"/>
        <v>774</v>
      </c>
      <c r="I415" s="147">
        <f>IF($H415&gt;$H414,INDEX(Spectra!415:415,1,MATCH($I$20,Spectra!$20:$20,0)),I414)</f>
        <v>3.6108452981385699E-3</v>
      </c>
      <c r="J415" s="147">
        <f>((Physics!$C$9*Physics!$C$10)/(Physics!$C$11*Physics!$C$12*$H415))^($J$17-$J$18)</f>
        <v>3.8974972170205757E+18</v>
      </c>
      <c r="K415" s="147">
        <f t="shared" si="145"/>
        <v>1</v>
      </c>
      <c r="L415" s="147">
        <f>INDEX(Photobiology!$21:$421,1+$H415-380,10)</f>
        <v>2.272461E-5</v>
      </c>
      <c r="M415" s="147">
        <f t="shared" si="146"/>
        <v>3.6108452981385699E-3</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1.4073259500586908E+16</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3.6108452981385699E-3</v>
      </c>
      <c r="Z415" s="147">
        <f t="shared" ca="1" si="148"/>
        <v>0</v>
      </c>
      <c r="AA415" s="147">
        <f t="shared" ca="1" si="135"/>
        <v>7.5639265136347147E-9</v>
      </c>
      <c r="AB415" s="147">
        <f t="shared" ca="1" si="136"/>
        <v>9.8903941392253938E-8</v>
      </c>
      <c r="AC415" s="147">
        <f t="shared" ca="1" si="137"/>
        <v>6.9761531160037178E-10</v>
      </c>
      <c r="AD415" s="147">
        <f t="shared" ca="1" si="138"/>
        <v>1.0246929003963596E-10</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9.0666066205435394E-4</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3533707407138877</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9.0666066205435394E-4</v>
      </c>
      <c r="AZ415" s="147">
        <f t="shared" ca="1" si="153"/>
        <v>0</v>
      </c>
      <c r="BA415" s="147">
        <f t="shared" ca="1" si="140"/>
        <v>1.8992546216582195E-9</v>
      </c>
      <c r="BB415" s="147">
        <f t="shared" ca="1" si="141"/>
        <v>2.4834160862198398E-8</v>
      </c>
      <c r="BC415" s="147">
        <f t="shared" ca="1" si="142"/>
        <v>1.7516683990890119E-10</v>
      </c>
      <c r="BD415" s="147">
        <f t="shared" ca="1" si="143"/>
        <v>2.5729397599910864E-11</v>
      </c>
    </row>
    <row r="416" spans="8:56" s="147" customFormat="1" ht="0.25" customHeight="1" x14ac:dyDescent="0.2">
      <c r="H416" s="147">
        <f t="shared" si="144"/>
        <v>775</v>
      </c>
      <c r="I416" s="147">
        <f>IF($H416&gt;$H415,INDEX(Spectra!416:416,1,MATCH($I$20,Spectra!$20:$20,0)),I415)</f>
        <v>3.62114210722862E-3</v>
      </c>
      <c r="J416" s="147">
        <f>((Physics!$C$9*Physics!$C$10)/(Physics!$C$11*Physics!$C$12*$H416))^($J$17-$J$18)</f>
        <v>3.902532743140758E+18</v>
      </c>
      <c r="K416" s="147">
        <f t="shared" si="145"/>
        <v>1</v>
      </c>
      <c r="L416" s="147">
        <f>INDEX(Photobiology!$21:$421,1+$H416-380,10)</f>
        <v>2.12E-5</v>
      </c>
      <c r="M416" s="147">
        <f t="shared" si="146"/>
        <v>3.62114210722862E-3</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1.4131625641025412E+16</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3.62114210722862E-3</v>
      </c>
      <c r="Z416" s="147">
        <f t="shared" ca="1" si="148"/>
        <v>0</v>
      </c>
      <c r="AA416" s="147">
        <f t="shared" ca="1" si="135"/>
        <v>7.1287251979745504E-9</v>
      </c>
      <c r="AB416" s="147">
        <f t="shared" ca="1" si="136"/>
        <v>9.2850066885659769E-8</v>
      </c>
      <c r="AC416" s="147">
        <f t="shared" ca="1" si="137"/>
        <v>6.6230689141211462E-10</v>
      </c>
      <c r="AD416" s="147">
        <f t="shared" ca="1" si="138"/>
        <v>9.7337386184937474E-11</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9.0191788976521183E-4</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3519764096433156</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9.0191788976521183E-4</v>
      </c>
      <c r="AZ416" s="147">
        <f t="shared" ca="1" si="153"/>
        <v>0</v>
      </c>
      <c r="BA416" s="147">
        <f t="shared" ca="1" si="140"/>
        <v>1.7755516345073865E-9</v>
      </c>
      <c r="BB416" s="147">
        <f t="shared" ca="1" si="141"/>
        <v>2.3126166803258772E-8</v>
      </c>
      <c r="BC416" s="147">
        <f t="shared" ca="1" si="142"/>
        <v>1.6496078203805725E-10</v>
      </c>
      <c r="BD416" s="147">
        <f t="shared" ca="1" si="143"/>
        <v>2.4243823452255822E-11</v>
      </c>
    </row>
    <row r="417" spans="1:56" s="147" customFormat="1" ht="0.25" customHeight="1" x14ac:dyDescent="0.2">
      <c r="H417" s="147">
        <f t="shared" si="144"/>
        <v>776</v>
      </c>
      <c r="I417" s="147">
        <f>IF($H417&gt;$H416,INDEX(Spectra!417:417,1,MATCH($I$20,Spectra!$20:$20,0)),I416)</f>
        <v>3.62126788167756E-3</v>
      </c>
      <c r="J417" s="147">
        <f>((Physics!$C$9*Physics!$C$10)/(Physics!$C$11*Physics!$C$12*$H417))^($J$17-$J$18)</f>
        <v>3.9075682692609393E+18</v>
      </c>
      <c r="K417" s="147">
        <f t="shared" si="145"/>
        <v>1</v>
      </c>
      <c r="L417" s="147">
        <f>INDEX(Photobiology!$21:$421,1+$H417-380,10)</f>
        <v>1.9778550000000001E-5</v>
      </c>
      <c r="M417" s="147">
        <f t="shared" si="146"/>
        <v>3.62126788167756E-3</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1.415035146893701E+16</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3.62126788167756E-3</v>
      </c>
      <c r="Z417" s="147">
        <f t="shared" ca="1" si="148"/>
        <v>0</v>
      </c>
      <c r="AA417" s="147">
        <f t="shared" ca="1" si="135"/>
        <v>6.7048499082836361E-9</v>
      </c>
      <c r="AB417" s="147">
        <f t="shared" ca="1" si="136"/>
        <v>8.6984665151835841E-8</v>
      </c>
      <c r="AC417" s="147">
        <f t="shared" ca="1" si="137"/>
        <v>6.2684147031838566E-10</v>
      </c>
      <c r="AD417" s="147">
        <f t="shared" ca="1" si="138"/>
        <v>9.2269905625144228E-11</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8.9717511747607005E-4</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3505773021019947</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8.9717511747607005E-4</v>
      </c>
      <c r="AZ417" s="147">
        <f t="shared" ca="1" si="153"/>
        <v>0</v>
      </c>
      <c r="BA417" s="147">
        <f t="shared" ca="1" si="140"/>
        <v>1.6611376735092934E-9</v>
      </c>
      <c r="BB417" s="147">
        <f t="shared" ca="1" si="141"/>
        <v>2.1550594909333943E-8</v>
      </c>
      <c r="BC417" s="147">
        <f t="shared" ca="1" si="142"/>
        <v>1.5530101283510773E-10</v>
      </c>
      <c r="BD417" s="147">
        <f t="shared" ca="1" si="143"/>
        <v>2.2860021993290265E-11</v>
      </c>
    </row>
    <row r="418" spans="1:56" s="147" customFormat="1" ht="0.25" customHeight="1" x14ac:dyDescent="0.2">
      <c r="H418" s="147">
        <f t="shared" si="144"/>
        <v>777</v>
      </c>
      <c r="I418" s="147">
        <f>IF($H418&gt;$H417,INDEX(Spectra!418:418,1,MATCH($I$20,Spectra!$20:$20,0)),I417)</f>
        <v>3.6203607473776602E-3</v>
      </c>
      <c r="J418" s="147">
        <f>((Physics!$C$9*Physics!$C$10)/(Physics!$C$11*Physics!$C$12*$H418))^($J$17-$J$18)</f>
        <v>3.9126037953811205E+18</v>
      </c>
      <c r="K418" s="147">
        <f t="shared" si="145"/>
        <v>1</v>
      </c>
      <c r="L418" s="147">
        <f>INDEX(Photobiology!$21:$421,1+$H418-380,10)</f>
        <v>1.8452850000000001E-5</v>
      </c>
      <c r="M418" s="147">
        <f t="shared" si="146"/>
        <v>3.6203607473776602E-3</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1.4165037200838664E+16</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3.6203607473776602E-3</v>
      </c>
      <c r="Z418" s="147">
        <f t="shared" ca="1" si="148"/>
        <v>0</v>
      </c>
      <c r="AA418" s="147">
        <f t="shared" ca="1" si="135"/>
        <v>6.3084061950906249E-9</v>
      </c>
      <c r="AB418" s="147">
        <f t="shared" ca="1" si="136"/>
        <v>8.1516042587955394E-8</v>
      </c>
      <c r="AC418" s="147">
        <f t="shared" ca="1" si="137"/>
        <v>5.9301509042046069E-10</v>
      </c>
      <c r="AD418" s="147">
        <f t="shared" ca="1" si="138"/>
        <v>8.7489637821128536E-11</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8.924337307470476E-4</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3491739602047031.5</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8.924337307470476E-4</v>
      </c>
      <c r="AZ418" s="147">
        <f t="shared" ca="1" si="153"/>
        <v>0</v>
      </c>
      <c r="BA418" s="147">
        <f t="shared" ca="1" si="140"/>
        <v>1.5550479271521154E-9</v>
      </c>
      <c r="BB418" s="147">
        <f t="shared" ca="1" si="141"/>
        <v>2.0094037881500524E-8</v>
      </c>
      <c r="BC418" s="147">
        <f t="shared" ca="1" si="142"/>
        <v>1.461806450963664E-10</v>
      </c>
      <c r="BD418" s="147">
        <f t="shared" ca="1" si="143"/>
        <v>2.1566553537233151E-11</v>
      </c>
    </row>
    <row r="419" spans="1:56" s="147" customFormat="1" ht="0.25" customHeight="1" x14ac:dyDescent="0.2">
      <c r="H419" s="147">
        <f t="shared" si="144"/>
        <v>778</v>
      </c>
      <c r="I419" s="147">
        <f>IF($H419&gt;$H418,INDEX(Spectra!419:419,1,MATCH($I$20,Spectra!$20:$20,0)),I418)</f>
        <v>3.63024127643315E-3</v>
      </c>
      <c r="J419" s="147">
        <f>((Physics!$C$9*Physics!$C$10)/(Physics!$C$11*Physics!$C$12*$H419))^($J$17-$J$18)</f>
        <v>3.9176393215013018E+18</v>
      </c>
      <c r="K419" s="147">
        <f t="shared" si="145"/>
        <v>1</v>
      </c>
      <c r="L419" s="147">
        <f>INDEX(Photobiology!$21:$421,1+$H419-380,10)</f>
        <v>1.7216869999999999E-5</v>
      </c>
      <c r="M419" s="147">
        <f t="shared" si="146"/>
        <v>3.63024127643315E-3</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1.4221975971091586E+16</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3.63024127643315E-3</v>
      </c>
      <c r="Z419" s="147">
        <f t="shared" ca="1" si="148"/>
        <v>0</v>
      </c>
      <c r="AA419" s="147">
        <f t="shared" ca="1" si="135"/>
        <v>5.9557738381162258E-9</v>
      </c>
      <c r="AB419" s="147">
        <f t="shared" ca="1" si="136"/>
        <v>7.6650729431247739E-8</v>
      </c>
      <c r="AC419" s="147">
        <f t="shared" ca="1" si="137"/>
        <v>5.6305042197478157E-10</v>
      </c>
      <c r="AD419" s="147">
        <f t="shared" ca="1" si="138"/>
        <v>8.3193150259635562E-11</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8.8769095845790571E-4</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3477653004195870</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8.8769095845790571E-4</v>
      </c>
      <c r="AZ419" s="147">
        <f t="shared" ca="1" si="153"/>
        <v>0</v>
      </c>
      <c r="BA419" s="147">
        <f t="shared" ca="1" si="140"/>
        <v>1.4563457864460401E-9</v>
      </c>
      <c r="BB419" s="147">
        <f t="shared" ca="1" si="141"/>
        <v>1.8743150742359451E-8</v>
      </c>
      <c r="BC419" s="147">
        <f t="shared" ca="1" si="142"/>
        <v>1.3768086765682119E-10</v>
      </c>
      <c r="BD419" s="147">
        <f t="shared" ca="1" si="143"/>
        <v>2.0342947387692289E-11</v>
      </c>
    </row>
    <row r="420" spans="1:56" s="147" customFormat="1" ht="0.25" customHeight="1" x14ac:dyDescent="0.2">
      <c r="H420" s="147">
        <f t="shared" si="144"/>
        <v>779</v>
      </c>
      <c r="I420" s="147">
        <f>IF($H420&gt;$H419,INDEX(Spectra!420:420,1,MATCH($I$20,Spectra!$20:$20,0)),I419)</f>
        <v>3.6402909888182001E-3</v>
      </c>
      <c r="J420" s="147">
        <f>((Physics!$C$9*Physics!$C$10)/(Physics!$C$11*Physics!$C$12*$H420))^($J$17-$J$18)</f>
        <v>3.922674847621484E+18</v>
      </c>
      <c r="K420" s="147">
        <f t="shared" si="145"/>
        <v>1</v>
      </c>
      <c r="L420" s="147">
        <f>INDEX(Photobiology!$21:$421,1+$H420-380,10)</f>
        <v>1.6064590000000001E-5</v>
      </c>
      <c r="M420" s="147">
        <f t="shared" si="146"/>
        <v>3.6402909888182001E-3</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1.4279677899860294E+16</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3.6402909888182001E-3</v>
      </c>
      <c r="Z420" s="147">
        <f t="shared" ca="1" si="148"/>
        <v>0</v>
      </c>
      <c r="AA420" s="147">
        <f t="shared" ca="1" si="135"/>
        <v>5.6245043980933362E-9</v>
      </c>
      <c r="AB420" s="147">
        <f t="shared" ca="1" si="136"/>
        <v>7.2094506917148925E-8</v>
      </c>
      <c r="AC420" s="147">
        <f t="shared" ca="1" si="137"/>
        <v>5.3439471715851175E-10</v>
      </c>
      <c r="AD420" s="147">
        <f t="shared" ca="1" si="138"/>
        <v>7.903253751273754E-11</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8.8294957172888326E-4</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3463524076739051.5</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8.8294957172888326E-4</v>
      </c>
      <c r="AZ420" s="147">
        <f t="shared" ca="1" si="153"/>
        <v>0</v>
      </c>
      <c r="BA420" s="147">
        <f t="shared" ca="1" si="140"/>
        <v>1.3642188947911458E-9</v>
      </c>
      <c r="BB420" s="147">
        <f t="shared" ca="1" si="141"/>
        <v>1.7486463088261843E-8</v>
      </c>
      <c r="BC420" s="147">
        <f t="shared" ca="1" si="142"/>
        <v>1.2961699712980005E-10</v>
      </c>
      <c r="BD420" s="147">
        <f t="shared" ca="1" si="143"/>
        <v>1.916927667701992E-11</v>
      </c>
    </row>
    <row r="421" spans="1:56" s="147" customFormat="1" ht="0.25" customHeight="1" x14ac:dyDescent="0.2">
      <c r="H421" s="147">
        <f t="shared" si="144"/>
        <v>780</v>
      </c>
      <c r="I421" s="147">
        <f>IF($H421&gt;$H420,INDEX(Spectra!421:421,1,MATCH($I$20,Spectra!$20:$20,0)),I420)</f>
        <v>3.6506100588726701E-3</v>
      </c>
      <c r="J421" s="147">
        <f>((Physics!$C$9*Physics!$C$10)/(Physics!$C$11*Physics!$C$12*$H421))^($J$17-$J$18)</f>
        <v>3.9277103737416653E+18</v>
      </c>
      <c r="K421" s="147">
        <f t="shared" si="145"/>
        <v>1</v>
      </c>
      <c r="L421" s="147">
        <f>INDEX(Photobiology!$21:$421,1+$H421-380,10)</f>
        <v>1.499E-5</v>
      </c>
      <c r="M421" s="147">
        <f t="shared" si="146"/>
        <v>3.6506100588726701E-3</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1.4338538998719858E+16</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3.6506100588726701E-3</v>
      </c>
      <c r="Z421" s="147">
        <f t="shared" ca="1" si="148"/>
        <v>0</v>
      </c>
      <c r="AA421" s="147">
        <f t="shared" ca="1" si="135"/>
        <v>5.312294745470332E-9</v>
      </c>
      <c r="AB421" s="147">
        <f t="shared" ca="1" si="136"/>
        <v>6.7815922819654048E-8</v>
      </c>
      <c r="AC421" s="147">
        <f t="shared" ca="1" si="137"/>
        <v>5.0743479818330112E-10</v>
      </c>
      <c r="AD421" s="147">
        <f t="shared" ca="1" si="138"/>
        <v>7.4931691946408649E-11</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8.7820679943974148E-4</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3449341956449938.5</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8.7820679943974148E-4</v>
      </c>
      <c r="AZ421" s="147">
        <f t="shared" ca="1" si="153"/>
        <v>0</v>
      </c>
      <c r="BA421" s="147">
        <f t="shared" ca="1" si="140"/>
        <v>1.2779489704087231E-9</v>
      </c>
      <c r="BB421" s="147">
        <f t="shared" ca="1" si="141"/>
        <v>1.6314096430472302E-8</v>
      </c>
      <c r="BC421" s="147">
        <f t="shared" ca="1" si="142"/>
        <v>1.2207074512212405E-10</v>
      </c>
      <c r="BD421" s="147">
        <f t="shared" ca="1" si="143"/>
        <v>1.8025897123940246E-11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67"/>
      <c r="C7" s="268"/>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69" t="s">
        <v>170</v>
      </c>
      <c r="J8" s="269"/>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70" t="str">
        <f ca="1">IF(OR(LEFT(L$28,5)="ERROR",LEFT(L$30,5)="ERROR",LEFT(L$32,5)="ERROR"),"At least one advanced input error.","No errors detected."&amp;IF(LEFT(L$34,7)="WARNING"," Non-standard results.",""))</f>
        <v>No errors detected.</v>
      </c>
      <c r="M26" s="271"/>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72" t="str">
        <f>IF(OR($J$15="UserRef",$J$19="Radiometric"),"Spectral system is permitted.","ERROR: Select Radiometric for input R3.")</f>
        <v>Spectral system is permitted.</v>
      </c>
      <c r="M28" s="273"/>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72" t="str">
        <f>IF(NOT(OR(AND(J11="Lucas et al., 2014",J15&lt;&gt;"E"),AND(J11="CIE S 026",J15&lt;&gt;"D65"))),"Results based on "&amp;$J$11&amp;".","WARNING: Steps R1 and R2 do not match.")</f>
        <v>Results based on CIE S 026.</v>
      </c>
      <c r="M30" s="273"/>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70"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1"/>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70" t="str">
        <f>IF(OR($J$11&lt;&gt;"CIE S 026",J$15&lt;&gt;"D65"),"WARNING: Non-standard calculations","Standard calculations based on CIE S 026.")</f>
        <v>Standard calculations based on CIE S 026.</v>
      </c>
      <c r="M34" s="271"/>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E30:F30"/>
    <mergeCell ref="L30:M30"/>
    <mergeCell ref="E32:F32"/>
    <mergeCell ref="L32:M32"/>
    <mergeCell ref="L34:M34"/>
    <mergeCell ref="B7:C7"/>
    <mergeCell ref="I8:J8"/>
    <mergeCell ref="E26:F26"/>
    <mergeCell ref="L26:M26"/>
    <mergeCell ref="E28:F28"/>
    <mergeCell ref="L28:M28"/>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zoomScaleNormal="100" workbookViewId="0">
      <selection activeCell="B3" sqref="B3"/>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81" t="s">
        <v>79</v>
      </c>
      <c r="G5" s="281"/>
      <c r="H5" s="281"/>
      <c r="I5" s="281"/>
      <c r="J5" s="281"/>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2" t="str">
        <f>"(unweighted) "&amp; $F$7 &amp;" = ∫ spectral "&amp; $F$7 &amp;" * dλ"</f>
        <v>(unweighted) irradiance = ∫ spectral irradiance * dλ</v>
      </c>
      <c r="G14" s="262"/>
      <c r="H14" s="262"/>
      <c r="I14" s="262"/>
      <c r="J14" s="262"/>
      <c r="K14" s="60" t="str">
        <f>"(T1)"</f>
        <v>(T1)</v>
      </c>
    </row>
    <row r="15" spans="1:11" s="56" customFormat="1" ht="15" customHeight="1" x14ac:dyDescent="0.25">
      <c r="B15" s="56" t="s">
        <v>200</v>
      </c>
      <c r="C15" s="92" t="s">
        <v>454</v>
      </c>
      <c r="E15" s="88"/>
      <c r="F15" s="263" t="str">
        <f>Outputs!B11</f>
        <v>(photopic) illuminance =      * ∫ spectral irradiance * V(λ) * dλ</v>
      </c>
      <c r="G15" s="263"/>
      <c r="H15" s="263"/>
      <c r="I15" s="263"/>
      <c r="J15" s="263"/>
      <c r="K15" s="60" t="str">
        <f>"(T2)"</f>
        <v>(T2)</v>
      </c>
    </row>
    <row r="16" spans="1:11" s="56" customFormat="1" ht="15" customHeight="1" x14ac:dyDescent="0.2">
      <c r="C16" s="89"/>
      <c r="F16" s="262" t="str">
        <f>"(unweighted) "&amp;$J$7&amp;" = ∫ spectral photon "&amp;$F$7&amp;" * dλ"</f>
        <v>(unweighted) photon irradiance = ∫ spectral photon irradiance * dλ</v>
      </c>
      <c r="G16" s="262"/>
      <c r="H16" s="262"/>
      <c r="I16" s="262"/>
      <c r="J16" s="262"/>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78" t="s">
        <v>375</v>
      </c>
      <c r="E19" s="279"/>
      <c r="F19" s="232">
        <f ca="1">Calculations!$J$14*SUMPRODUCT(Calculations!$M$21:$M$421,Calculations!$K$21:$K$421)*$F$12</f>
        <v>67.123725221739122</v>
      </c>
      <c r="G19" s="56"/>
      <c r="H19" s="253">
        <f ca="1">Calculations!$J$14*Physics!$F$12*SUMPRODUCT(Calculations!$M$21:$M$421,Calculations!$L$21:$L$421,Calculations!$K$21:$K$421)*$H$12</f>
        <v>0.10000023366692824</v>
      </c>
      <c r="I19" s="56"/>
      <c r="J19" s="123">
        <f ca="1">LOG(Calculations!$J$14*SUMPRODUCT(Calculations!$S$21:$S$421,Calculations!$K$21:$K$421)*$J$12)</f>
        <v>14.346965923275198</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6" t="str">
        <f>"Reference: "&amp;IF('Advanced Inputs'!$J$15="D65","""D""","""R†""")</f>
        <v>Reference: "D"</v>
      </c>
      <c r="E20" s="277"/>
      <c r="F20" s="233">
        <f ca="1">Calculations!$AJ$14*SUMPRODUCT(Calculations!$AM$21:$AM$421,Calculations!$AK$21:$AK$421)*$F$12</f>
        <v>48.822860002492511</v>
      </c>
      <c r="G20" s="57"/>
      <c r="H20" s="254">
        <f ca="1">Calculations!$AJ$14*Physics!$F$12*SUMPRODUCT(Calculations!$AM$21:$AM$421,Calculations!$AL$21:$AL$421,Calculations!$AK$21:$AK$421)*$H$12</f>
        <v>0.1000002336669282</v>
      </c>
      <c r="I20" s="76"/>
      <c r="J20" s="124">
        <f ca="1">LOG(Calculations!$AJ$14*SUMPRODUCT(Calculations!$AS$21:$AS$421,Calculations!$AK$21:$AK$421)*$J$12)</f>
        <v>14.143474573488195</v>
      </c>
      <c r="K20" s="60"/>
    </row>
    <row r="21" spans="1:11" s="56" customFormat="1" ht="15" customHeight="1" x14ac:dyDescent="0.2">
      <c r="A21" s="60"/>
      <c r="B21" s="60"/>
      <c r="C21" s="60"/>
      <c r="D21" s="60"/>
      <c r="K21" s="60"/>
    </row>
    <row r="22" spans="1:11" s="56" customFormat="1" ht="15" customHeight="1" x14ac:dyDescent="0.2">
      <c r="B22" s="280" t="str">
        <f>IF('Advanced Inputs'!J11&lt;&gt;"CIE S 026","""IWCNP α-opic irradiance"" = 
""α-opic irradiance"" in CIE TN 003:2015","")</f>
        <v/>
      </c>
      <c r="C22" s="280"/>
      <c r="F22" s="79" t="str">
        <f>$J$22&amp;", "&amp;$F$8</f>
        <v>α-opic irradiance, µW.cm-2</v>
      </c>
      <c r="J22" s="81" t="str">
        <f>IF('Advanced Inputs'!$J$11="CIE S 026","","IWCNP ")&amp;"α-opic "&amp;F7</f>
        <v>α-opic irradiance</v>
      </c>
      <c r="K22" s="60"/>
    </row>
    <row r="23" spans="1:11" s="56" customFormat="1" ht="15" customHeight="1" x14ac:dyDescent="0.2">
      <c r="B23" s="280"/>
      <c r="C23" s="280"/>
      <c r="F23" s="262" t="str">
        <f>IF('Advanced Inputs'!$J$11="CIE S 026","","IWCNP ")&amp;"α-opic "&amp; $F$7 &amp;" = ∫ spectral "&amp; $F$7 &amp;" * "&amp;IF('Advanced Inputs'!$J$11="CIE S 026","","IWCNP ")&amp;"α-opic action spectrum * dλ"</f>
        <v>α-opic irradiance = ∫ spectral irradiance * α-opic action spectrum * dλ</v>
      </c>
      <c r="G23" s="262"/>
      <c r="H23" s="262"/>
      <c r="I23" s="262"/>
      <c r="J23" s="262"/>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4"/>
      <c r="E26" s="275"/>
      <c r="F26" s="17">
        <f ca="1">Calculations!$J$14*SUMPRODUCT(Calculations!$M$21:$M$421,Calculations!N$21:N$421,Calculations!$K$21:$K$421)*$F$12</f>
        <v>2.2648235745242107</v>
      </c>
      <c r="G26" s="18">
        <f ca="1">Calculations!$J$14*SUMPRODUCT(Calculations!$M$21:$M$421,Calculations!O$21:O$421,Calculations!$K$21:$K$421)*$F$12</f>
        <v>11.519203001848897</v>
      </c>
      <c r="H26" s="19">
        <f ca="1">Calculations!$J$14*SUMPRODUCT(Calculations!$M$21:$M$421,Calculations!P$21:P$421,Calculations!$K$21:$K$421)*$F$12</f>
        <v>16.610304582000651</v>
      </c>
      <c r="I26" s="20">
        <f ca="1">Calculations!$J$14*SUMPRODUCT(Calculations!$M$21:$M$421,Calculations!Q$21:Q$421,Calculations!$K$21:$K$421)*$F$12</f>
        <v>7.888307707757062</v>
      </c>
      <c r="J26" s="21">
        <f ca="1">Calculations!$J$14*SUMPRODUCT(Calculations!$M$21:$M$421,Calculations!R$21:R$421,Calculations!$K$21:$K$421)*$F$12</f>
        <v>6.149173998725999</v>
      </c>
      <c r="K26" s="60"/>
    </row>
    <row r="27" spans="1:11" ht="15" customHeight="1" thickBot="1" x14ac:dyDescent="0.25">
      <c r="A27" s="56"/>
      <c r="B27" s="103" t="str">
        <f>IF('Advanced Inputs'!$J$15&lt;&gt;"UserRef",IF('Advanced Inputs'!$J$15="D65","daylight (D65)","(R†: illuminant "&amp;'Advanced Inputs'!$J$15&amp;")"),"(R†: UserRef)")</f>
        <v>daylight (D65)</v>
      </c>
      <c r="C27" s="104"/>
      <c r="D27" s="276"/>
      <c r="E27" s="277"/>
      <c r="F27" s="105">
        <f ca="1">Calculations!$AJ$14*SUMPRODUCT(Calculations!$AM$21:$AM$421,Calculations!AN$21:AN$421,Calculations!$AK$21:$AK$421)*$F$12</f>
        <v>8.1729174915457357</v>
      </c>
      <c r="G27" s="106">
        <f ca="1">Calculations!$AJ$14*SUMPRODUCT(Calculations!$AM$21:$AM$421,Calculations!AO$21:AO$421,Calculations!$AK$21:$AK$421)*$F$12</f>
        <v>14.558299097898912</v>
      </c>
      <c r="H27" s="107">
        <f ca="1">Calculations!$AJ$14*SUMPRODUCT(Calculations!$AM$21:$AM$421,Calculations!AP$21:AP$421,Calculations!$AK$21:$AK$421)*$F$12</f>
        <v>16.289115352456225</v>
      </c>
      <c r="I27" s="108">
        <f ca="1">Calculations!$AJ$14*SUMPRODUCT(Calculations!$AM$21:$AM$421,Calculations!AQ$21:AQ$421,Calculations!$AK$21:$AK$421)*$F$12</f>
        <v>14.497073119115081</v>
      </c>
      <c r="J27" s="109">
        <f ca="1">Calculations!$AJ$14*SUMPRODUCT(Calculations!$AM$21:$AM$421,Calculations!AR$21:AR$421,Calculations!$AK$21:$AK$421)*$F$12</f>
        <v>13.26216626020959</v>
      </c>
      <c r="K27" s="60"/>
    </row>
    <row r="28" spans="1:11" s="56" customFormat="1" ht="15" customHeight="1" x14ac:dyDescent="0.2">
      <c r="K28" s="60"/>
    </row>
    <row r="29" spans="1:11" s="56" customFormat="1" ht="15" customHeight="1" x14ac:dyDescent="0.2">
      <c r="B29" s="280" t="str">
        <f>IF('Advanced Inputs'!J11&lt;&gt;"CIE S 026","All IWCNP calculations are based on the action spectra in Lucas et al., 2014","")</f>
        <v/>
      </c>
      <c r="C29" s="280"/>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80"/>
      <c r="C30" s="280"/>
      <c r="F30" s="262" t="str">
        <f>"α-opic ELR = "&amp; $J$22 &amp;" / "&amp;$H$7</f>
        <v>α-opic ELR = α-opic irradiance / illuminance</v>
      </c>
      <c r="G30" s="262"/>
      <c r="H30" s="262"/>
      <c r="I30" s="262"/>
      <c r="J30" s="262"/>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4"/>
      <c r="E33" s="275"/>
      <c r="F33" s="26">
        <f ca="1">1000*(F26/$H19)*($H$12/$F$12)</f>
        <v>0.22648182823928995</v>
      </c>
      <c r="G33" s="27">
        <f t="shared" ref="G33:J33" ca="1" si="0">1000*(G26/$H19)*($H$12/$F$12)</f>
        <v>1.1519176085343978</v>
      </c>
      <c r="H33" s="28">
        <f t="shared" ca="1" si="0"/>
        <v>1.6610265769302854</v>
      </c>
      <c r="I33" s="29">
        <f t="shared" ca="1" si="0"/>
        <v>0.78882892754338207</v>
      </c>
      <c r="J33" s="30">
        <f t="shared" ca="1" si="0"/>
        <v>0.61491596301735774</v>
      </c>
      <c r="K33" s="60"/>
    </row>
    <row r="34" spans="1:11" ht="15" customHeight="1" thickBot="1" x14ac:dyDescent="0.25">
      <c r="A34" s="56"/>
      <c r="B34" s="103" t="str">
        <f>IF('Advanced Inputs'!$J$15&lt;&gt;"UserRef",IF('Advanced Inputs'!$J$15="D65","daylight (D65)","(R†: illuminant "&amp;'Advanced Inputs'!$J$15&amp;")"),"(R†: UserRef)")</f>
        <v>daylight (D65)</v>
      </c>
      <c r="C34" s="104"/>
      <c r="D34" s="276"/>
      <c r="E34" s="277"/>
      <c r="F34" s="110">
        <f ca="1">1000*(F27/$H20)*($H$12/$F$12)</f>
        <v>0.81728983941851119</v>
      </c>
      <c r="G34" s="111">
        <f t="shared" ref="G34:J34" ca="1" si="1">1000*(G27/$H20)*($H$12/$F$12)</f>
        <v>1.4558265080048098</v>
      </c>
      <c r="H34" s="112">
        <f t="shared" ca="1" si="1"/>
        <v>1.6289077290269687</v>
      </c>
      <c r="I34" s="113">
        <f t="shared" ca="1" si="1"/>
        <v>1.4497039244328795</v>
      </c>
      <c r="J34" s="114">
        <f t="shared" ca="1" si="1"/>
        <v>1.3262135270985485</v>
      </c>
      <c r="K34" s="60"/>
    </row>
    <row r="35" spans="1:11" s="56" customFormat="1" ht="15" customHeight="1" x14ac:dyDescent="0.2">
      <c r="B35" s="191"/>
      <c r="K35" s="60"/>
    </row>
    <row r="36" spans="1:11" s="56" customFormat="1" ht="15" customHeight="1" x14ac:dyDescent="0.2">
      <c r="B36" s="280" t="str">
        <f>IF('Advanced Inputs'!J15&lt;&gt;"D65","R† is a non-standard accronym letter
 for the reference source","")</f>
        <v/>
      </c>
      <c r="C36" s="280"/>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80"/>
      <c r="C37" s="280"/>
      <c r="F37" s="262"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2"/>
      <c r="H37" s="262"/>
      <c r="I37" s="262"/>
      <c r="J37" s="262"/>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4"/>
      <c r="E40" s="275"/>
      <c r="F40" s="26">
        <f ca="1">F33/F$34</f>
        <v>0.277113231213578</v>
      </c>
      <c r="G40" s="27">
        <f t="shared" ref="G40:J40" ca="1" si="2">G33/G$34</f>
        <v>0.79124648589692537</v>
      </c>
      <c r="H40" s="28">
        <f t="shared" ca="1" si="2"/>
        <v>1.0197180278114975</v>
      </c>
      <c r="I40" s="29">
        <f t="shared" ca="1" si="2"/>
        <v>0.54413105617546698</v>
      </c>
      <c r="J40" s="30">
        <f t="shared" ca="1" si="2"/>
        <v>0.46366286457856681</v>
      </c>
      <c r="K40" s="60"/>
    </row>
    <row r="41" spans="1:11" ht="15" customHeight="1" thickBot="1" x14ac:dyDescent="0.25">
      <c r="A41" s="56"/>
      <c r="B41" s="103" t="str">
        <f>IF('Advanced Inputs'!$J$15&lt;&gt;"UserRef",IF('Advanced Inputs'!$J$15="D65","daylight (D65)","(R†: illuminant "&amp;'Advanced Inputs'!$J$15&amp;")"),"(R†: UserRef)")</f>
        <v>daylight (D65)</v>
      </c>
      <c r="C41" s="104"/>
      <c r="D41" s="276"/>
      <c r="E41" s="277"/>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80" t="str">
        <f>IF(AND('Advanced Inputs'!J11="Lucas et al., 2014",'Advanced Inputs'!J15="E"),"""IWCNP α-opic ER†I"" / lx = 
α-opic equivalent illuminance"" /
 ""α-opic equivalent lx"" (Lucas et al., 2014)","")</f>
        <v/>
      </c>
      <c r="C43" s="280"/>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80"/>
      <c r="C44" s="280"/>
      <c r="F44" s="262"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2"/>
      <c r="H44" s="262"/>
      <c r="I44" s="262"/>
      <c r="J44" s="262"/>
      <c r="K44" s="60" t="str">
        <f>"(T7)"</f>
        <v>(T7)</v>
      </c>
    </row>
    <row r="45" spans="1:11" s="56" customFormat="1" ht="15" customHeight="1" x14ac:dyDescent="0.2">
      <c r="B45" s="280"/>
      <c r="C45" s="280"/>
      <c r="F45" s="262" t="str">
        <f>IF('Advanced Inputs'!$J$11="CIE S 026","","IWCNP ")&amp;"α-opic E"&amp;IF('Advanced Inputs'!$J$15="D65","D","R†")&amp;UPPER(LEFT($H$7,1))&amp;" = "&amp;$H$7&amp;" * "&amp;IF('Advanced Inputs'!$J$11="CIE S 026","","IWCNP ")&amp;"α-opic "&amp;IF('Advanced Inputs'!$J$15="D65","D","R†")&amp;"ER"</f>
        <v>α-opic EDI = illuminance * α-opic DER</v>
      </c>
      <c r="G45" s="262"/>
      <c r="H45" s="262"/>
      <c r="I45" s="262"/>
      <c r="J45" s="262"/>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4"/>
      <c r="E48" s="275"/>
      <c r="F48" s="17">
        <f ca="1">1000*(F26/F$34)*($H$12/$F$12)</f>
        <v>2.7711387873555315E-2</v>
      </c>
      <c r="G48" s="18">
        <f t="shared" ref="G48:J48" ca="1" si="5">1000*(G26/G$34)*($H$12/$F$12)</f>
        <v>7.912483347782838E-2</v>
      </c>
      <c r="H48" s="19">
        <f t="shared" ca="1" si="5"/>
        <v>0.10197204105552896</v>
      </c>
      <c r="I48" s="20">
        <f t="shared" ca="1" si="5"/>
        <v>5.4413232762979158E-2</v>
      </c>
      <c r="J48" s="21">
        <f t="shared" ca="1" si="5"/>
        <v>4.6366394800533985E-2</v>
      </c>
      <c r="K48" s="60"/>
    </row>
    <row r="49" spans="1:11" ht="15" customHeight="1" thickBot="1" x14ac:dyDescent="0.25">
      <c r="A49" s="56"/>
      <c r="B49" s="103" t="str">
        <f>IF('Advanced Inputs'!$J$15&lt;&gt;"UserRef",IF('Advanced Inputs'!$J$15="D65","daylight (D65)","(R†: illuminant "&amp;'Advanced Inputs'!$J$15&amp;")"),"(R†: UserRef)")</f>
        <v>daylight (D65)</v>
      </c>
      <c r="C49" s="104"/>
      <c r="D49" s="276"/>
      <c r="E49" s="277"/>
      <c r="F49" s="105">
        <f ca="1">1000*(F27/F$34)*($H$12/$F$12)</f>
        <v>0.10000023366692819</v>
      </c>
      <c r="G49" s="106">
        <f t="shared" ref="G49:J49" ca="1" si="6">1000*(G27/G$34)*($H$12/$F$12)</f>
        <v>0.10000023366692819</v>
      </c>
      <c r="H49" s="107">
        <f t="shared" ca="1" si="6"/>
        <v>0.10000023366692819</v>
      </c>
      <c r="I49" s="108">
        <f t="shared" ca="1" si="6"/>
        <v>0.1000002336669282</v>
      </c>
      <c r="J49" s="109">
        <f t="shared" ca="1" si="6"/>
        <v>0.1000002336669282</v>
      </c>
      <c r="K49" s="60"/>
    </row>
    <row r="50" spans="1:11" s="56" customFormat="1" ht="15" customHeight="1" x14ac:dyDescent="0.2">
      <c r="K50" s="60"/>
    </row>
    <row r="51" spans="1:11" s="56" customFormat="1" ht="15" customHeight="1" x14ac:dyDescent="0.2">
      <c r="B51" s="280"/>
      <c r="C51" s="280"/>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80"/>
      <c r="C52" s="280"/>
      <c r="D52" s="89"/>
      <c r="F52" s="264"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4"/>
      <c r="H52" s="264"/>
      <c r="I52" s="264"/>
      <c r="J52" s="264"/>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4"/>
      <c r="E55" s="275"/>
      <c r="F55" s="125">
        <f ca="1">LOG(Calculations!$J$14*SUMPRODUCT(Calculations!$S$21:$S$421,Calculations!T$21:T$421,Calculations!$K$21:$K$421)*$J$12)</f>
        <v>12.707804745530568</v>
      </c>
      <c r="G55" s="126">
        <f ca="1">LOG(Calculations!$J$14*SUMPRODUCT(Calculations!$S$21:$S$421,Calculations!U$21:U$421,Calculations!$K$21:$K$421)*$J$12)</f>
        <v>13.496325553897796</v>
      </c>
      <c r="H55" s="127">
        <f ca="1">LOG(Calculations!$J$14*SUMPRODUCT(Calculations!$S$21:$S$421,Calculations!V$21:V$421,Calculations!$K$21:$K$421)*$J$12)</f>
        <v>13.675784886456558</v>
      </c>
      <c r="I55" s="128">
        <f ca="1">LOG(Calculations!$J$14*SUMPRODUCT(Calculations!$S$21:$S$421,Calculations!W$21:W$421,Calculations!$K$21:$K$421)*$J$12)</f>
        <v>13.302764074465681</v>
      </c>
      <c r="J55" s="129">
        <f ca="1">LOG(Calculations!$J$14*SUMPRODUCT(Calculations!$S$21:$S$421,Calculations!X$21:X$421,Calculations!$K$21:$K$421)*$J$12)</f>
        <v>13.180147434619233</v>
      </c>
      <c r="K55" s="60"/>
    </row>
    <row r="56" spans="1:11" ht="15" customHeight="1" thickBot="1" x14ac:dyDescent="0.25">
      <c r="A56" s="56"/>
      <c r="B56" s="103" t="str">
        <f>IF('Advanced Inputs'!$J$15&lt;&gt;"UserRef",IF('Advanced Inputs'!$J$15="D65","daylight (D65)","(R†: illuminant "&amp;'Advanced Inputs'!$J$15&amp;")"),"(R†: UserRef)")</f>
        <v>daylight (D65)</v>
      </c>
      <c r="C56" s="104"/>
      <c r="D56" s="276"/>
      <c r="E56" s="277"/>
      <c r="F56" s="130">
        <f ca="1">LOG(Calculations!$AJ$14*SUMPRODUCT(Calculations!$AS$21:$AS$421,Calculations!AT$21:AT$421,Calculations!$AK$21:$AK$421)*$J$12)</f>
        <v>13.265147483169983</v>
      </c>
      <c r="G56" s="131">
        <f ca="1">LOG(Calculations!$AJ$14*SUMPRODUCT(Calculations!$AS$21:$AS$421,Calculations!AU$21:AU$421,Calculations!$AK$21:$AK$421)*$J$12)</f>
        <v>13.598013759667282</v>
      </c>
      <c r="H56" s="132">
        <f ca="1">LOG(Calculations!$AJ$14*SUMPRODUCT(Calculations!$AS$21:$AS$421,Calculations!AV$21:AV$421,Calculations!$AK$21:$AK$421)*$J$12)</f>
        <v>13.667304789101619</v>
      </c>
      <c r="I56" s="133">
        <f ca="1">LOG(Calculations!$AJ$14*SUMPRODUCT(Calculations!$AS$21:$AS$421,Calculations!AW$21:AW$421,Calculations!$AK$21:$AK$421)*$J$12)</f>
        <v>13.567060560578287</v>
      </c>
      <c r="J56" s="134">
        <f ca="1">LOG(Calculations!$AJ$14*SUMPRODUCT(Calculations!$AS$21:$AS$421,Calculations!AX$21:AX$421,Calculations!$AK$21:$AK$421)*$J$12)</f>
        <v>13.513945120596276</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4" t="s">
        <v>328</v>
      </c>
      <c r="E65" s="264"/>
      <c r="F65" s="264"/>
      <c r="G65" s="264"/>
      <c r="H65" s="264"/>
      <c r="I65" s="264"/>
      <c r="J65" s="264"/>
      <c r="K65" s="60" t="str">
        <f>"(A1)"</f>
        <v>(A1)</v>
      </c>
    </row>
    <row r="66" spans="1:11" s="56" customFormat="1" hidden="1" x14ac:dyDescent="0.2">
      <c r="B66" s="101"/>
      <c r="D66" s="264" t="str">
        <f>"age-adjusted "&amp;IF('Advanced Inputs'!$J$11="CIE S 026","","IWCNP ")&amp;"α-opic "&amp; $F$7 &amp;" = ∫ spectral "&amp; $F$7 &amp;" * "&amp;IF('Advanced Inputs'!$J$11="CIE S 026","","IWCNP ")&amp;"α-opic action spectrum * c(a,λ) * dλ"</f>
        <v>age-adjusted α-opic irradiance = ∫ spectral irradiance * α-opic action spectrum * c(a,λ) * dλ</v>
      </c>
      <c r="E66" s="264"/>
      <c r="F66" s="264"/>
      <c r="G66" s="264"/>
      <c r="H66" s="264"/>
      <c r="I66" s="264"/>
      <c r="J66" s="264"/>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1.2282554459681541</v>
      </c>
      <c r="G69" s="11">
        <f ca="1">Calculations!$J$14*SUMPRODUCT(Transmittance!$E$21:$E$421,Calculations!$M$21:$M$421,Calculations!O$21:O$421,Calculations!$K$21:$K$421)*$F$12</f>
        <v>9.9781562539744311</v>
      </c>
      <c r="H69" s="12">
        <f ca="1">Calculations!$J$14*SUMPRODUCT(Transmittance!$E$21:$E$421,Calculations!$M$21:$M$421,Calculations!P$21:P$421,Calculations!$K$21:$K$421)*$F$12</f>
        <v>15.034592326127171</v>
      </c>
      <c r="I69" s="13">
        <f ca="1">Calculations!$J$14*SUMPRODUCT(Transmittance!$E$21:$E$421,Calculations!$M$21:$M$421,Calculations!Q$21:Q$421,Calculations!$K$21:$K$421)*$F$12</f>
        <v>6.1782197382132695</v>
      </c>
      <c r="J69" s="14">
        <f ca="1">Calculations!$J$14*SUMPRODUCT(Transmittance!$E$21:$E$421,Calculations!$M$21:$M$421,Calculations!R$21:R$421,Calculations!$K$21:$K$421)*$F$12</f>
        <v>4.5332293225069069</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4" t="str">
        <f>"age-adjusted "&amp;SUBSTITUTE(SUBSTITUTE($F$44,"= ","= age-adjusted "),"/ ","/ standard-observer-age-32 ")</f>
        <v>age-adjusted α-opic EDI = age-adjusted α-opic irradiance / standard-observer-age-32 α-opic ELR for daylight (D65)</v>
      </c>
      <c r="E72" s="264"/>
      <c r="F72" s="264"/>
      <c r="G72" s="264"/>
      <c r="H72" s="264"/>
      <c r="I72" s="264"/>
      <c r="J72" s="264"/>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1.5028394906292221E-2</v>
      </c>
      <c r="G75" s="32">
        <f ca="1">1000*(G69/G34)*($H$12/$F$12)</f>
        <v>6.8539459881448064E-2</v>
      </c>
      <c r="H75" s="33">
        <f ca="1">1000*(H69/H34)*($H$12/$F$12)</f>
        <v>9.2298612488677406E-2</v>
      </c>
      <c r="I75" s="34">
        <f ca="1">1000*(I69/I34)*($H$12/$F$12)</f>
        <v>4.261711397815366E-2</v>
      </c>
      <c r="J75" s="35">
        <f ca="1">1000*(J69/J34)*($H$12/$F$12)</f>
        <v>3.4181745472198384E-2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4"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4"/>
      <c r="F78" s="264"/>
      <c r="G78" s="264"/>
      <c r="H78" s="264"/>
      <c r="I78" s="264"/>
      <c r="J78" s="264"/>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12.442059067015078</v>
      </c>
      <c r="G81" s="156">
        <f ca="1">LOG(Calculations!$J$14*SUMPRODUCT(Transmittance!$E$21:$E$421,Calculations!$S$21:$S$421,Calculations!U$21:U$421,Calculations!$K$21:$K$421)*$J$12)</f>
        <v>13.433953422557773</v>
      </c>
      <c r="H81" s="157">
        <f ca="1">LOG(Calculations!$J$14*SUMPRODUCT(Transmittance!$E$21:$E$421,Calculations!$S$21:$S$421,Calculations!V$21:V$421,Calculations!$K$21:$K$421)*$J$12)</f>
        <v>13.63249894669082</v>
      </c>
      <c r="I81" s="158">
        <f ca="1">LOG(Calculations!$J$14*SUMPRODUCT(Transmittance!$E$21:$E$421,Calculations!$S$21:$S$421,Calculations!W$21:W$421,Calculations!$K$21:$K$421)*$J$12)</f>
        <v>13.196643581821412</v>
      </c>
      <c r="J81" s="159">
        <f ca="1">LOG(Calculations!$J$14*SUMPRODUCT(Transmittance!$E$21:$E$421,Calculations!$S$21:$S$421,Calculations!X$21:X$421,Calculations!$K$21:$K$421)*$J$12)</f>
        <v>13.047738341756816</v>
      </c>
      <c r="K81" s="56"/>
    </row>
    <row r="82" spans="1:11" s="56" customFormat="1" hidden="1" x14ac:dyDescent="0.2"/>
  </sheetData>
  <sheetProtection password="CAB0" sheet="1" objects="1" scenarios="1"/>
  <mergeCells count="26">
    <mergeCell ref="B29:C30"/>
    <mergeCell ref="B36:C37"/>
    <mergeCell ref="B22:C23"/>
    <mergeCell ref="F5:J5"/>
    <mergeCell ref="F37:J37"/>
    <mergeCell ref="F15:J15"/>
    <mergeCell ref="F14:J14"/>
    <mergeCell ref="F16:J16"/>
    <mergeCell ref="F23:J23"/>
    <mergeCell ref="F30:J30"/>
    <mergeCell ref="B43:C45"/>
    <mergeCell ref="F45:J45"/>
    <mergeCell ref="F52:J52"/>
    <mergeCell ref="D78:J78"/>
    <mergeCell ref="D66:J66"/>
    <mergeCell ref="D72:J72"/>
    <mergeCell ref="B51:C52"/>
    <mergeCell ref="D65:J65"/>
    <mergeCell ref="D55:E56"/>
    <mergeCell ref="D48:E49"/>
    <mergeCell ref="F44:J44"/>
    <mergeCell ref="D40:E41"/>
    <mergeCell ref="D33:E34"/>
    <mergeCell ref="D26:E27"/>
    <mergeCell ref="D19:E19"/>
    <mergeCell ref="D20:E2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Microsoft Office User</cp:lastModifiedBy>
  <cp:lastPrinted>2020-03-26T12:09:32Z</cp:lastPrinted>
  <dcterms:created xsi:type="dcterms:W3CDTF">2018-11-06T15:53:08Z</dcterms:created>
  <dcterms:modified xsi:type="dcterms:W3CDTF">2022-10-21T12:16:47Z</dcterms:modified>
</cp:coreProperties>
</file>