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SVWFK6GP796A00TGQARNIL0J7NM0OAGREN0XUJD6XFG8TQCTZ0BRQC0CFYRTPC8RAUM69OZNZI778INJEFFTYF8H89Q0WMCB8FODQHB389C8F348083BA53F7CE1B1BE95342DE3" Type="http://schemas.microsoft.com/office/2006/relationships/officeDocumentExtended" Target="NULL"/><Relationship Id="rId3" Type="http://schemas.openxmlformats.org/officeDocument/2006/relationships/extended-properties" Target="docProps/app.xml"/><Relationship Id="SYWM06GE79UQ059GQKRNQL0Y7NZ0OYPR9U0XUJD6XFG8TQ5TZ6BRQCJAFSTTPBRRXUMX5OZFZI7D8HNJQNFAQFFU8RLMWLLB8OOOZHB3D2D7F78B64980058325F2A3950907579" Type="http://schemas.microsoft.com/office/2006/relationships/officeDocumentMain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E:\私人\论文投稿\rebuttal\"/>
    </mc:Choice>
  </mc:AlternateContent>
  <xr:revisionPtr revIDLastSave="0" documentId="13_ncr:1_{4B3163E0-A6DE-4B3B-942C-9A8D9D4B0C42}" xr6:coauthVersionLast="47" xr6:coauthVersionMax="47" xr10:uidLastSave="{00000000-0000-0000-0000-000000000000}"/>
  <bookViews>
    <workbookView xWindow="28680" yWindow="-120" windowWidth="38640" windowHeight="21240" tabRatio="693" activeTab="3" xr2:uid="{00000000-000D-0000-FFFF-FFFF00000000}"/>
  </bookViews>
  <sheets>
    <sheet name="area of parks" sheetId="1" r:id="rId1"/>
    <sheet name="Natural landscape construction" sheetId="3" r:id="rId2"/>
    <sheet name="distribution of parks" sheetId="2" r:id="rId3"/>
    <sheet name="usage of parks" sheetId="4" r:id="rId4"/>
    <sheet name="Infrastructure construction " sheetId="5" r:id="rId5"/>
    <sheet name="convenience for entering" sheetId="6" r:id="rId6"/>
  </sheets>
  <definedNames>
    <definedName name="_xlnm._FilterDatabase" localSheetId="5" hidden="1">'convenience for entering'!$A$23:$AM$35</definedName>
    <definedName name="_xlnm._FilterDatabase" localSheetId="2" hidden="1">'distribution of parks'!$A$24:$AI$64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9" i="5" l="1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V79" i="5"/>
  <c r="U79" i="5"/>
  <c r="T79" i="5"/>
  <c r="T70" i="5" s="1"/>
  <c r="S79" i="5"/>
  <c r="R79" i="5"/>
  <c r="Q79" i="5"/>
  <c r="Q70" i="5" s="1"/>
  <c r="P79" i="5"/>
  <c r="O79" i="5"/>
  <c r="N79" i="5"/>
  <c r="M79" i="5"/>
  <c r="L79" i="5"/>
  <c r="L70" i="5" s="1"/>
  <c r="K79" i="5"/>
  <c r="J79" i="5"/>
  <c r="I79" i="5"/>
  <c r="I70" i="5" s="1"/>
  <c r="H79" i="5"/>
  <c r="G79" i="5"/>
  <c r="F79" i="5"/>
  <c r="E79" i="5"/>
  <c r="D79" i="5"/>
  <c r="D70" i="5" s="1"/>
  <c r="C79" i="5"/>
  <c r="B79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A70" i="5"/>
  <c r="Z70" i="5"/>
  <c r="Y70" i="5"/>
  <c r="X70" i="5"/>
  <c r="W70" i="5"/>
  <c r="V70" i="5"/>
  <c r="U70" i="5"/>
  <c r="S70" i="5"/>
  <c r="R70" i="5"/>
  <c r="P70" i="5"/>
  <c r="O70" i="5"/>
  <c r="N70" i="5"/>
  <c r="M70" i="5"/>
  <c r="K70" i="5"/>
  <c r="J70" i="5"/>
  <c r="H70" i="5"/>
  <c r="G70" i="5"/>
  <c r="F70" i="5"/>
  <c r="E70" i="5"/>
  <c r="C70" i="5"/>
  <c r="B70" i="5"/>
  <c r="AA69" i="5"/>
  <c r="Z69" i="5"/>
  <c r="Y69" i="5"/>
  <c r="X69" i="5"/>
  <c r="W69" i="5"/>
  <c r="V69" i="5"/>
  <c r="U69" i="5"/>
  <c r="T69" i="5"/>
  <c r="S69" i="5"/>
  <c r="R69" i="5"/>
  <c r="P69" i="5"/>
  <c r="O69" i="5"/>
  <c r="L69" i="5"/>
  <c r="K69" i="5"/>
  <c r="I69" i="5"/>
  <c r="H69" i="5"/>
  <c r="G69" i="5"/>
  <c r="D69" i="5"/>
  <c r="C69" i="5"/>
  <c r="Q66" i="5"/>
  <c r="Q69" i="5" s="1"/>
  <c r="N66" i="5"/>
  <c r="N69" i="5" s="1"/>
  <c r="M66" i="5"/>
  <c r="M69" i="5" s="1"/>
  <c r="L66" i="5"/>
  <c r="K66" i="5"/>
  <c r="J66" i="5"/>
  <c r="J69" i="5" s="1"/>
  <c r="I66" i="5"/>
  <c r="H66" i="5"/>
  <c r="G66" i="5"/>
  <c r="F66" i="5"/>
  <c r="F69" i="5" s="1"/>
  <c r="E66" i="5"/>
  <c r="E69" i="5" s="1"/>
  <c r="D66" i="5"/>
  <c r="C66" i="5"/>
  <c r="B66" i="5"/>
  <c r="B69" i="5" s="1"/>
  <c r="K59" i="5"/>
  <c r="J59" i="5"/>
  <c r="I59" i="5"/>
  <c r="H59" i="5"/>
  <c r="G59" i="5"/>
  <c r="F59" i="5"/>
  <c r="E59" i="5"/>
  <c r="D59" i="5"/>
  <c r="C59" i="5"/>
  <c r="B59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P32" i="5"/>
  <c r="O32" i="5"/>
  <c r="N32" i="5"/>
  <c r="M32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H30" i="5"/>
  <c r="G30" i="5"/>
  <c r="F30" i="5"/>
  <c r="E30" i="5"/>
  <c r="D30" i="5"/>
  <c r="C30" i="5"/>
  <c r="F76" i="4"/>
  <c r="L64" i="4"/>
  <c r="G64" i="4"/>
  <c r="T20" i="4"/>
  <c r="T19" i="4"/>
  <c r="W18" i="4"/>
  <c r="V18" i="4"/>
  <c r="V4" i="4" s="1"/>
  <c r="U18" i="4"/>
  <c r="T18" i="4"/>
  <c r="T17" i="4"/>
  <c r="T16" i="4"/>
  <c r="T15" i="4"/>
  <c r="T14" i="4"/>
  <c r="T4" i="4" s="1"/>
  <c r="E14" i="4"/>
  <c r="C14" i="4"/>
  <c r="T13" i="4"/>
  <c r="T12" i="4"/>
  <c r="AB4" i="4"/>
  <c r="AA4" i="4"/>
  <c r="Z4" i="4"/>
  <c r="Y4" i="4"/>
  <c r="X4" i="4"/>
  <c r="W4" i="4"/>
  <c r="U4" i="4"/>
  <c r="S4" i="4"/>
  <c r="R4" i="4"/>
  <c r="Q4" i="4"/>
  <c r="P4" i="4"/>
  <c r="G194" i="2"/>
  <c r="F194" i="2"/>
  <c r="E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S86" i="2"/>
  <c r="R86" i="2"/>
  <c r="Q86" i="2"/>
  <c r="P86" i="2"/>
  <c r="AC68" i="2"/>
  <c r="AA68" i="2"/>
  <c r="Z68" i="2"/>
  <c r="X68" i="2"/>
  <c r="W68" i="2"/>
  <c r="V68" i="2"/>
  <c r="U68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AC45" i="2"/>
  <c r="AB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B44" i="2"/>
  <c r="AA44" i="2"/>
  <c r="Z44" i="2"/>
  <c r="X44" i="2"/>
  <c r="W44" i="2"/>
  <c r="V44" i="2"/>
  <c r="U44" i="2"/>
  <c r="AB43" i="2"/>
  <c r="AA43" i="2"/>
  <c r="Z43" i="2"/>
  <c r="X43" i="2"/>
  <c r="W43" i="2"/>
  <c r="V43" i="2"/>
  <c r="U43" i="2"/>
  <c r="AB42" i="2"/>
  <c r="AA42" i="2"/>
  <c r="Z42" i="2"/>
  <c r="X42" i="2"/>
  <c r="W42" i="2"/>
  <c r="V42" i="2"/>
  <c r="U42" i="2"/>
  <c r="AB41" i="2"/>
  <c r="AA41" i="2"/>
  <c r="Z41" i="2"/>
  <c r="X41" i="2"/>
  <c r="W41" i="2"/>
  <c r="V41" i="2"/>
  <c r="U41" i="2"/>
  <c r="L41" i="2"/>
  <c r="AB40" i="2"/>
  <c r="AA40" i="2"/>
  <c r="Z40" i="2"/>
  <c r="X40" i="2"/>
  <c r="W40" i="2"/>
  <c r="V40" i="2"/>
  <c r="U40" i="2"/>
  <c r="AB39" i="2"/>
  <c r="AA39" i="2"/>
  <c r="Z39" i="2"/>
  <c r="X39" i="2"/>
  <c r="W39" i="2"/>
  <c r="V39" i="2"/>
  <c r="U39" i="2"/>
  <c r="AB38" i="2"/>
  <c r="AA38" i="2"/>
  <c r="Z38" i="2"/>
  <c r="X38" i="2"/>
  <c r="W38" i="2"/>
  <c r="V38" i="2"/>
  <c r="U38" i="2"/>
  <c r="AB37" i="2"/>
  <c r="AA37" i="2"/>
  <c r="Z37" i="2"/>
  <c r="X37" i="2"/>
  <c r="W37" i="2"/>
  <c r="V37" i="2"/>
  <c r="U37" i="2"/>
  <c r="AB36" i="2"/>
  <c r="AA36" i="2"/>
  <c r="Z36" i="2"/>
  <c r="X36" i="2"/>
  <c r="W36" i="2"/>
  <c r="V36" i="2"/>
  <c r="U36" i="2"/>
  <c r="AB35" i="2"/>
  <c r="AA35" i="2"/>
  <c r="Z35" i="2"/>
  <c r="X35" i="2"/>
  <c r="W35" i="2"/>
  <c r="V35" i="2"/>
  <c r="U35" i="2"/>
  <c r="AB34" i="2"/>
  <c r="AA34" i="2"/>
  <c r="Z34" i="2"/>
  <c r="X34" i="2"/>
  <c r="W34" i="2"/>
  <c r="V34" i="2"/>
  <c r="U34" i="2"/>
  <c r="AB33" i="2"/>
  <c r="AA33" i="2"/>
  <c r="Z33" i="2"/>
  <c r="X33" i="2"/>
  <c r="W33" i="2"/>
  <c r="V33" i="2"/>
  <c r="U33" i="2"/>
  <c r="AB32" i="2"/>
  <c r="AA32" i="2"/>
  <c r="Z32" i="2"/>
  <c r="X32" i="2"/>
  <c r="W32" i="2"/>
  <c r="V32" i="2"/>
  <c r="U32" i="2"/>
  <c r="AB31" i="2"/>
  <c r="AA31" i="2"/>
  <c r="Z31" i="2"/>
  <c r="X31" i="2"/>
  <c r="W31" i="2"/>
  <c r="V31" i="2"/>
  <c r="U31" i="2"/>
  <c r="AB30" i="2"/>
  <c r="AA30" i="2"/>
  <c r="Z30" i="2"/>
  <c r="X30" i="2"/>
  <c r="W30" i="2"/>
  <c r="V30" i="2"/>
  <c r="U30" i="2"/>
  <c r="AB29" i="2"/>
  <c r="AA29" i="2"/>
  <c r="Z29" i="2"/>
  <c r="X29" i="2"/>
  <c r="W29" i="2"/>
  <c r="V29" i="2"/>
  <c r="U29" i="2"/>
  <c r="AB28" i="2"/>
  <c r="AA28" i="2"/>
  <c r="Z28" i="2"/>
  <c r="X28" i="2"/>
  <c r="W28" i="2"/>
  <c r="V28" i="2"/>
  <c r="U28" i="2"/>
  <c r="AB27" i="2"/>
  <c r="AA27" i="2"/>
  <c r="Z27" i="2"/>
  <c r="X27" i="2"/>
  <c r="W27" i="2"/>
  <c r="V27" i="2"/>
  <c r="U27" i="2"/>
  <c r="AB26" i="2"/>
  <c r="AA26" i="2"/>
  <c r="AA45" i="2" s="1"/>
  <c r="Z26" i="2"/>
  <c r="Y45" i="2" s="1"/>
  <c r="X26" i="2"/>
  <c r="X45" i="2" s="1"/>
  <c r="W26" i="2"/>
  <c r="W45" i="2" s="1"/>
  <c r="V26" i="2"/>
  <c r="U26" i="2"/>
  <c r="AB21" i="2"/>
  <c r="AA21" i="2"/>
  <c r="Z21" i="2"/>
  <c r="X21" i="2"/>
  <c r="W21" i="2"/>
  <c r="V21" i="2"/>
  <c r="U21" i="2"/>
  <c r="S21" i="2"/>
  <c r="S44" i="2" s="1"/>
  <c r="R44" i="2" s="1"/>
  <c r="R21" i="2"/>
  <c r="Q21" i="2"/>
  <c r="P21" i="2"/>
  <c r="AB20" i="2"/>
  <c r="AA20" i="2"/>
  <c r="Z20" i="2"/>
  <c r="X20" i="2"/>
  <c r="W20" i="2"/>
  <c r="V20" i="2"/>
  <c r="U20" i="2"/>
  <c r="AB19" i="2"/>
  <c r="AA19" i="2"/>
  <c r="Z19" i="2"/>
  <c r="X19" i="2"/>
  <c r="W19" i="2"/>
  <c r="V19" i="2"/>
  <c r="U19" i="2"/>
  <c r="AB18" i="2"/>
  <c r="AA18" i="2"/>
  <c r="Z18" i="2"/>
  <c r="X18" i="2"/>
  <c r="W18" i="2"/>
  <c r="V18" i="2"/>
  <c r="U18" i="2"/>
  <c r="AB17" i="2"/>
  <c r="AA17" i="2"/>
  <c r="Z17" i="2"/>
  <c r="X17" i="2"/>
  <c r="W17" i="2"/>
  <c r="V17" i="2"/>
  <c r="U17" i="2"/>
  <c r="AB16" i="2"/>
  <c r="AA16" i="2"/>
  <c r="Z16" i="2"/>
  <c r="X16" i="2"/>
  <c r="W16" i="2"/>
  <c r="V16" i="2"/>
  <c r="U16" i="2"/>
  <c r="AB15" i="2"/>
  <c r="AA15" i="2"/>
  <c r="Z15" i="2"/>
  <c r="X15" i="2"/>
  <c r="W15" i="2"/>
  <c r="V15" i="2"/>
  <c r="U15" i="2"/>
  <c r="AB14" i="2"/>
  <c r="AA14" i="2"/>
  <c r="Z14" i="2"/>
  <c r="X14" i="2"/>
  <c r="W14" i="2"/>
  <c r="V14" i="2"/>
  <c r="U14" i="2"/>
  <c r="AB13" i="2"/>
  <c r="AA13" i="2"/>
  <c r="Z13" i="2"/>
  <c r="X13" i="2"/>
  <c r="W13" i="2"/>
  <c r="V13" i="2"/>
  <c r="U13" i="2"/>
  <c r="AB12" i="2"/>
  <c r="AA12" i="2"/>
  <c r="Z12" i="2"/>
  <c r="X12" i="2"/>
  <c r="W12" i="2"/>
  <c r="V12" i="2"/>
  <c r="U12" i="2"/>
  <c r="AB11" i="2"/>
  <c r="AA11" i="2"/>
  <c r="Z11" i="2"/>
  <c r="X11" i="2"/>
  <c r="W11" i="2"/>
  <c r="V11" i="2"/>
  <c r="U11" i="2"/>
  <c r="AB10" i="2"/>
  <c r="AA10" i="2"/>
  <c r="Z10" i="2"/>
  <c r="X10" i="2"/>
  <c r="W10" i="2"/>
  <c r="V10" i="2"/>
  <c r="U10" i="2"/>
  <c r="AB9" i="2"/>
  <c r="AA9" i="2"/>
  <c r="Z9" i="2"/>
  <c r="X9" i="2"/>
  <c r="W9" i="2"/>
  <c r="V9" i="2"/>
  <c r="U9" i="2"/>
  <c r="AB8" i="2"/>
  <c r="AA8" i="2"/>
  <c r="Z8" i="2"/>
  <c r="X8" i="2"/>
  <c r="W8" i="2"/>
  <c r="V8" i="2"/>
  <c r="U8" i="2"/>
  <c r="AB7" i="2"/>
  <c r="AA7" i="2"/>
  <c r="Z7" i="2"/>
  <c r="X7" i="2"/>
  <c r="W7" i="2"/>
  <c r="V7" i="2"/>
  <c r="U7" i="2"/>
  <c r="AB6" i="2"/>
  <c r="AA6" i="2"/>
  <c r="Z6" i="2"/>
  <c r="X6" i="2"/>
  <c r="W6" i="2"/>
  <c r="V6" i="2"/>
  <c r="U6" i="2"/>
  <c r="AB5" i="2"/>
  <c r="AA5" i="2"/>
  <c r="Z5" i="2"/>
  <c r="X5" i="2"/>
  <c r="W5" i="2"/>
  <c r="V5" i="2"/>
  <c r="U5" i="2"/>
  <c r="AB4" i="2"/>
  <c r="AA4" i="2"/>
  <c r="Z4" i="2"/>
  <c r="X4" i="2"/>
  <c r="W4" i="2"/>
  <c r="V4" i="2"/>
  <c r="U4" i="2"/>
  <c r="AB3" i="2"/>
  <c r="AA3" i="2"/>
  <c r="Z3" i="2"/>
  <c r="X3" i="2"/>
  <c r="W3" i="2"/>
  <c r="V3" i="2"/>
  <c r="U3" i="2"/>
  <c r="AB68" i="3"/>
  <c r="AA68" i="3"/>
  <c r="Z68" i="3"/>
  <c r="V68" i="3"/>
  <c r="T68" i="3"/>
  <c r="X68" i="3" s="1"/>
  <c r="S68" i="3"/>
  <c r="R68" i="3"/>
  <c r="Q68" i="3"/>
  <c r="P68" i="3"/>
  <c r="AB67" i="3"/>
  <c r="AA67" i="3"/>
  <c r="Z67" i="3"/>
  <c r="X67" i="3"/>
  <c r="W67" i="3"/>
  <c r="V67" i="3"/>
  <c r="U67" i="3"/>
  <c r="AB66" i="3"/>
  <c r="AA66" i="3"/>
  <c r="Z66" i="3"/>
  <c r="X66" i="3"/>
  <c r="W66" i="3"/>
  <c r="V66" i="3"/>
  <c r="U66" i="3"/>
  <c r="AB65" i="3"/>
  <c r="AA65" i="3"/>
  <c r="Z65" i="3"/>
  <c r="X65" i="3"/>
  <c r="W65" i="3"/>
  <c r="V65" i="3"/>
  <c r="U65" i="3"/>
  <c r="AB64" i="3"/>
  <c r="AA64" i="3"/>
  <c r="Z64" i="3"/>
  <c r="X64" i="3"/>
  <c r="W64" i="3"/>
  <c r="V64" i="3"/>
  <c r="U64" i="3"/>
  <c r="AB63" i="3"/>
  <c r="AA63" i="3"/>
  <c r="Z63" i="3"/>
  <c r="X63" i="3"/>
  <c r="W63" i="3"/>
  <c r="V63" i="3"/>
  <c r="U63" i="3"/>
  <c r="AB62" i="3"/>
  <c r="AA62" i="3"/>
  <c r="Z62" i="3"/>
  <c r="X62" i="3"/>
  <c r="W62" i="3"/>
  <c r="V62" i="3"/>
  <c r="U62" i="3"/>
  <c r="AB61" i="3"/>
  <c r="AA61" i="3"/>
  <c r="Z61" i="3"/>
  <c r="X61" i="3"/>
  <c r="W61" i="3"/>
  <c r="V61" i="3"/>
  <c r="U61" i="3"/>
  <c r="AB60" i="3"/>
  <c r="AA60" i="3"/>
  <c r="Z60" i="3"/>
  <c r="X60" i="3"/>
  <c r="W60" i="3"/>
  <c r="V60" i="3"/>
  <c r="U60" i="3"/>
  <c r="AB59" i="3"/>
  <c r="AA59" i="3"/>
  <c r="Z59" i="3"/>
  <c r="X59" i="3"/>
  <c r="W59" i="3"/>
  <c r="V59" i="3"/>
  <c r="U59" i="3"/>
  <c r="AB58" i="3"/>
  <c r="AA58" i="3"/>
  <c r="Z58" i="3"/>
  <c r="X58" i="3"/>
  <c r="W58" i="3"/>
  <c r="V58" i="3"/>
  <c r="U58" i="3"/>
  <c r="AB57" i="3"/>
  <c r="AA57" i="3"/>
  <c r="Z57" i="3"/>
  <c r="X57" i="3"/>
  <c r="W57" i="3"/>
  <c r="V57" i="3"/>
  <c r="U57" i="3"/>
  <c r="AB56" i="3"/>
  <c r="AA56" i="3"/>
  <c r="Z56" i="3"/>
  <c r="X56" i="3"/>
  <c r="W56" i="3"/>
  <c r="V56" i="3"/>
  <c r="U56" i="3"/>
  <c r="AB55" i="3"/>
  <c r="AA55" i="3"/>
  <c r="Z55" i="3"/>
  <c r="X55" i="3"/>
  <c r="W55" i="3"/>
  <c r="V55" i="3"/>
  <c r="U55" i="3"/>
  <c r="AB54" i="3"/>
  <c r="AA54" i="3"/>
  <c r="Z54" i="3"/>
  <c r="X54" i="3"/>
  <c r="W54" i="3"/>
  <c r="V54" i="3"/>
  <c r="U54" i="3"/>
  <c r="AB53" i="3"/>
  <c r="AA53" i="3"/>
  <c r="Z53" i="3"/>
  <c r="X53" i="3"/>
  <c r="W53" i="3"/>
  <c r="V53" i="3"/>
  <c r="U53" i="3"/>
  <c r="AB52" i="3"/>
  <c r="AA52" i="3"/>
  <c r="Z52" i="3"/>
  <c r="X52" i="3"/>
  <c r="W52" i="3"/>
  <c r="V52" i="3"/>
  <c r="U52" i="3"/>
  <c r="AB51" i="3"/>
  <c r="AA51" i="3"/>
  <c r="Z51" i="3"/>
  <c r="X51" i="3"/>
  <c r="W51" i="3"/>
  <c r="V51" i="3"/>
  <c r="U51" i="3"/>
  <c r="AB50" i="3"/>
  <c r="AA50" i="3"/>
  <c r="Z50" i="3"/>
  <c r="X50" i="3"/>
  <c r="W50" i="3"/>
  <c r="V50" i="3"/>
  <c r="U50" i="3"/>
  <c r="AB45" i="3"/>
  <c r="AA45" i="3"/>
  <c r="Z45" i="3"/>
  <c r="T45" i="3"/>
  <c r="X45" i="3" s="1"/>
  <c r="S45" i="3"/>
  <c r="R45" i="3"/>
  <c r="Q45" i="3"/>
  <c r="P45" i="3"/>
  <c r="AB44" i="3"/>
  <c r="AA44" i="3"/>
  <c r="Z44" i="3"/>
  <c r="X44" i="3"/>
  <c r="W44" i="3"/>
  <c r="V44" i="3"/>
  <c r="U44" i="3"/>
  <c r="AB43" i="3"/>
  <c r="AA43" i="3"/>
  <c r="Z43" i="3"/>
  <c r="X43" i="3"/>
  <c r="W43" i="3"/>
  <c r="V43" i="3"/>
  <c r="U43" i="3"/>
  <c r="AB42" i="3"/>
  <c r="AA42" i="3"/>
  <c r="Z42" i="3"/>
  <c r="X42" i="3"/>
  <c r="W42" i="3"/>
  <c r="V42" i="3"/>
  <c r="U42" i="3"/>
  <c r="AB41" i="3"/>
  <c r="AA41" i="3"/>
  <c r="Z41" i="3"/>
  <c r="X41" i="3"/>
  <c r="W41" i="3"/>
  <c r="V41" i="3"/>
  <c r="U41" i="3"/>
  <c r="AB40" i="3"/>
  <c r="AA40" i="3"/>
  <c r="Z40" i="3"/>
  <c r="X40" i="3"/>
  <c r="W40" i="3"/>
  <c r="V40" i="3"/>
  <c r="U40" i="3"/>
  <c r="AB39" i="3"/>
  <c r="AA39" i="3"/>
  <c r="Z39" i="3"/>
  <c r="X39" i="3"/>
  <c r="W39" i="3"/>
  <c r="V39" i="3"/>
  <c r="U39" i="3"/>
  <c r="AB38" i="3"/>
  <c r="AA38" i="3"/>
  <c r="Z38" i="3"/>
  <c r="X38" i="3"/>
  <c r="W38" i="3"/>
  <c r="V38" i="3"/>
  <c r="U38" i="3"/>
  <c r="AB37" i="3"/>
  <c r="AA37" i="3"/>
  <c r="Z37" i="3"/>
  <c r="X37" i="3"/>
  <c r="W37" i="3"/>
  <c r="V37" i="3"/>
  <c r="U37" i="3"/>
  <c r="AB36" i="3"/>
  <c r="AA36" i="3"/>
  <c r="Z36" i="3"/>
  <c r="X36" i="3"/>
  <c r="W36" i="3"/>
  <c r="V36" i="3"/>
  <c r="U36" i="3"/>
  <c r="AB35" i="3"/>
  <c r="AA35" i="3"/>
  <c r="Z35" i="3"/>
  <c r="X35" i="3"/>
  <c r="W35" i="3"/>
  <c r="V35" i="3"/>
  <c r="U35" i="3"/>
  <c r="AB34" i="3"/>
  <c r="AA34" i="3"/>
  <c r="Z34" i="3"/>
  <c r="X34" i="3"/>
  <c r="W34" i="3"/>
  <c r="V34" i="3"/>
  <c r="U34" i="3"/>
  <c r="AB33" i="3"/>
  <c r="AA33" i="3"/>
  <c r="Z33" i="3"/>
  <c r="X33" i="3"/>
  <c r="W33" i="3"/>
  <c r="V33" i="3"/>
  <c r="U33" i="3"/>
  <c r="AB32" i="3"/>
  <c r="AA32" i="3"/>
  <c r="Z32" i="3"/>
  <c r="X32" i="3"/>
  <c r="W32" i="3"/>
  <c r="V32" i="3"/>
  <c r="U32" i="3"/>
  <c r="AB31" i="3"/>
  <c r="AA31" i="3"/>
  <c r="Z31" i="3"/>
  <c r="X31" i="3"/>
  <c r="W31" i="3"/>
  <c r="V31" i="3"/>
  <c r="U31" i="3"/>
  <c r="AB30" i="3"/>
  <c r="AA30" i="3"/>
  <c r="Z30" i="3"/>
  <c r="X30" i="3"/>
  <c r="W30" i="3"/>
  <c r="V30" i="3"/>
  <c r="U30" i="3"/>
  <c r="AB29" i="3"/>
  <c r="AA29" i="3"/>
  <c r="Z29" i="3"/>
  <c r="X29" i="3"/>
  <c r="W29" i="3"/>
  <c r="V29" i="3"/>
  <c r="U29" i="3"/>
  <c r="AB28" i="3"/>
  <c r="AA28" i="3"/>
  <c r="Z28" i="3"/>
  <c r="X28" i="3"/>
  <c r="W28" i="3"/>
  <c r="V28" i="3"/>
  <c r="U28" i="3"/>
  <c r="AB27" i="3"/>
  <c r="AA27" i="3"/>
  <c r="Z27" i="3"/>
  <c r="X27" i="3"/>
  <c r="W27" i="3"/>
  <c r="V27" i="3"/>
  <c r="U27" i="3"/>
  <c r="Y22" i="3"/>
  <c r="AB21" i="3"/>
  <c r="AA21" i="3"/>
  <c r="Z21" i="3"/>
  <c r="X21" i="3"/>
  <c r="W21" i="3"/>
  <c r="V21" i="3"/>
  <c r="T21" i="3"/>
  <c r="U21" i="3" s="1"/>
  <c r="S21" i="3"/>
  <c r="R21" i="3"/>
  <c r="Q21" i="3"/>
  <c r="P21" i="3"/>
  <c r="AB20" i="3"/>
  <c r="AA20" i="3"/>
  <c r="Z20" i="3"/>
  <c r="X20" i="3"/>
  <c r="W20" i="3"/>
  <c r="V20" i="3"/>
  <c r="U20" i="3"/>
  <c r="AB19" i="3"/>
  <c r="AA19" i="3"/>
  <c r="Z19" i="3"/>
  <c r="X19" i="3"/>
  <c r="W19" i="3"/>
  <c r="V19" i="3"/>
  <c r="U19" i="3"/>
  <c r="AB18" i="3"/>
  <c r="AA18" i="3"/>
  <c r="Z18" i="3"/>
  <c r="X18" i="3"/>
  <c r="W18" i="3"/>
  <c r="V18" i="3"/>
  <c r="U18" i="3"/>
  <c r="AB17" i="3"/>
  <c r="AA17" i="3"/>
  <c r="Z17" i="3"/>
  <c r="X17" i="3"/>
  <c r="W17" i="3"/>
  <c r="V17" i="3"/>
  <c r="U17" i="3"/>
  <c r="AB16" i="3"/>
  <c r="AA16" i="3"/>
  <c r="Z16" i="3"/>
  <c r="X16" i="3"/>
  <c r="W16" i="3"/>
  <c r="V16" i="3"/>
  <c r="U16" i="3"/>
  <c r="AB15" i="3"/>
  <c r="AA15" i="3"/>
  <c r="Z15" i="3"/>
  <c r="X15" i="3"/>
  <c r="W15" i="3"/>
  <c r="V15" i="3"/>
  <c r="U15" i="3"/>
  <c r="AB14" i="3"/>
  <c r="AA14" i="3"/>
  <c r="Z14" i="3"/>
  <c r="X14" i="3"/>
  <c r="W14" i="3"/>
  <c r="V14" i="3"/>
  <c r="U14" i="3"/>
  <c r="AB13" i="3"/>
  <c r="AA13" i="3"/>
  <c r="Z13" i="3"/>
  <c r="X13" i="3"/>
  <c r="W13" i="3"/>
  <c r="V13" i="3"/>
  <c r="U13" i="3"/>
  <c r="AB12" i="3"/>
  <c r="AA12" i="3"/>
  <c r="Z12" i="3"/>
  <c r="X12" i="3"/>
  <c r="W12" i="3"/>
  <c r="V12" i="3"/>
  <c r="U12" i="3"/>
  <c r="AB11" i="3"/>
  <c r="AA11" i="3"/>
  <c r="Z11" i="3"/>
  <c r="X11" i="3"/>
  <c r="W11" i="3"/>
  <c r="V11" i="3"/>
  <c r="U11" i="3"/>
  <c r="AB10" i="3"/>
  <c r="AA10" i="3"/>
  <c r="Z10" i="3"/>
  <c r="X10" i="3"/>
  <c r="W10" i="3"/>
  <c r="V10" i="3"/>
  <c r="U10" i="3"/>
  <c r="AB9" i="3"/>
  <c r="AA9" i="3"/>
  <c r="Z9" i="3"/>
  <c r="X9" i="3"/>
  <c r="W9" i="3"/>
  <c r="V9" i="3"/>
  <c r="U9" i="3"/>
  <c r="AB8" i="3"/>
  <c r="AA8" i="3"/>
  <c r="Z8" i="3"/>
  <c r="X8" i="3"/>
  <c r="W8" i="3"/>
  <c r="V8" i="3"/>
  <c r="U8" i="3"/>
  <c r="AB7" i="3"/>
  <c r="AA7" i="3"/>
  <c r="Z7" i="3"/>
  <c r="X7" i="3"/>
  <c r="W7" i="3"/>
  <c r="V7" i="3"/>
  <c r="U7" i="3"/>
  <c r="AB6" i="3"/>
  <c r="AA6" i="3"/>
  <c r="Z6" i="3"/>
  <c r="X6" i="3"/>
  <c r="W6" i="3"/>
  <c r="V6" i="3"/>
  <c r="U6" i="3"/>
  <c r="AB5" i="3"/>
  <c r="AA5" i="3"/>
  <c r="Z5" i="3"/>
  <c r="X5" i="3"/>
  <c r="W5" i="3"/>
  <c r="V5" i="3"/>
  <c r="U5" i="3"/>
  <c r="AB4" i="3"/>
  <c r="AA4" i="3"/>
  <c r="Z4" i="3"/>
  <c r="X4" i="3"/>
  <c r="W4" i="3"/>
  <c r="V4" i="3"/>
  <c r="U4" i="3"/>
  <c r="AC3" i="3"/>
  <c r="Z3" i="3" s="1"/>
  <c r="AB3" i="3"/>
  <c r="AA3" i="3"/>
  <c r="X3" i="3"/>
  <c r="W3" i="3"/>
  <c r="V3" i="3"/>
  <c r="U3" i="3"/>
  <c r="BD75" i="1"/>
  <c r="BC75" i="1"/>
  <c r="BB75" i="1"/>
  <c r="AZ75" i="1"/>
  <c r="AY75" i="1"/>
  <c r="AX75" i="1"/>
  <c r="AW75" i="1"/>
  <c r="AB67" i="1"/>
  <c r="AA67" i="1"/>
  <c r="Z67" i="1"/>
  <c r="X67" i="1"/>
  <c r="W67" i="1"/>
  <c r="V67" i="1"/>
  <c r="U67" i="1"/>
  <c r="P67" i="1"/>
  <c r="AB66" i="1"/>
  <c r="AA66" i="1"/>
  <c r="Z66" i="1"/>
  <c r="X66" i="1"/>
  <c r="W66" i="1"/>
  <c r="V66" i="1"/>
  <c r="U66" i="1"/>
  <c r="AB65" i="1"/>
  <c r="AA65" i="1"/>
  <c r="Z65" i="1"/>
  <c r="X65" i="1"/>
  <c r="W65" i="1"/>
  <c r="V65" i="1"/>
  <c r="U65" i="1"/>
  <c r="AB64" i="1"/>
  <c r="AA64" i="1"/>
  <c r="Z64" i="1"/>
  <c r="X64" i="1"/>
  <c r="W64" i="1"/>
  <c r="V64" i="1"/>
  <c r="U64" i="1"/>
  <c r="AB63" i="1"/>
  <c r="AA63" i="1"/>
  <c r="Z63" i="1"/>
  <c r="X63" i="1"/>
  <c r="W63" i="1"/>
  <c r="V63" i="1"/>
  <c r="U63" i="1"/>
  <c r="AB62" i="1"/>
  <c r="AA62" i="1"/>
  <c r="Z62" i="1"/>
  <c r="X62" i="1"/>
  <c r="W62" i="1"/>
  <c r="V62" i="1"/>
  <c r="U62" i="1"/>
  <c r="AB61" i="1"/>
  <c r="AA61" i="1"/>
  <c r="Z61" i="1"/>
  <c r="X61" i="1"/>
  <c r="W61" i="1"/>
  <c r="V61" i="1"/>
  <c r="U61" i="1"/>
  <c r="AB60" i="1"/>
  <c r="AA60" i="1"/>
  <c r="Z60" i="1"/>
  <c r="X60" i="1"/>
  <c r="W60" i="1"/>
  <c r="V60" i="1"/>
  <c r="U60" i="1"/>
  <c r="AB59" i="1"/>
  <c r="AA59" i="1"/>
  <c r="Z59" i="1"/>
  <c r="X59" i="1"/>
  <c r="W59" i="1"/>
  <c r="V59" i="1"/>
  <c r="U59" i="1"/>
  <c r="AB58" i="1"/>
  <c r="AA58" i="1"/>
  <c r="Z58" i="1"/>
  <c r="X58" i="1"/>
  <c r="W58" i="1"/>
  <c r="V58" i="1"/>
  <c r="U58" i="1"/>
  <c r="AB57" i="1"/>
  <c r="AA57" i="1"/>
  <c r="Z57" i="1"/>
  <c r="X57" i="1"/>
  <c r="W57" i="1"/>
  <c r="V57" i="1"/>
  <c r="U57" i="1"/>
  <c r="AB56" i="1"/>
  <c r="AA56" i="1"/>
  <c r="Z56" i="1"/>
  <c r="X56" i="1"/>
  <c r="W56" i="1"/>
  <c r="V56" i="1"/>
  <c r="U56" i="1"/>
  <c r="AB55" i="1"/>
  <c r="AA55" i="1"/>
  <c r="Z55" i="1"/>
  <c r="X55" i="1"/>
  <c r="W55" i="1"/>
  <c r="V55" i="1"/>
  <c r="U55" i="1"/>
  <c r="AB54" i="1"/>
  <c r="AA54" i="1"/>
  <c r="Z54" i="1"/>
  <c r="X54" i="1"/>
  <c r="W54" i="1"/>
  <c r="V54" i="1"/>
  <c r="U54" i="1"/>
  <c r="AB53" i="1"/>
  <c r="AA53" i="1"/>
  <c r="Z53" i="1"/>
  <c r="X53" i="1"/>
  <c r="W53" i="1"/>
  <c r="V53" i="1"/>
  <c r="U53" i="1"/>
  <c r="AB52" i="1"/>
  <c r="AA52" i="1"/>
  <c r="Z52" i="1"/>
  <c r="X52" i="1"/>
  <c r="W52" i="1"/>
  <c r="V52" i="1"/>
  <c r="U52" i="1"/>
  <c r="AB51" i="1"/>
  <c r="AA51" i="1"/>
  <c r="Z51" i="1"/>
  <c r="X51" i="1"/>
  <c r="W51" i="1"/>
  <c r="V51" i="1"/>
  <c r="U51" i="1"/>
  <c r="AB50" i="1"/>
  <c r="AA50" i="1"/>
  <c r="Z50" i="1"/>
  <c r="X50" i="1"/>
  <c r="W50" i="1"/>
  <c r="V50" i="1"/>
  <c r="U50" i="1"/>
  <c r="AB49" i="1"/>
  <c r="AA49" i="1"/>
  <c r="Z49" i="1"/>
  <c r="X49" i="1"/>
  <c r="W49" i="1"/>
  <c r="V49" i="1"/>
  <c r="U49" i="1"/>
  <c r="AB44" i="1"/>
  <c r="AA44" i="1"/>
  <c r="Z44" i="1"/>
  <c r="X44" i="1"/>
  <c r="W44" i="1"/>
  <c r="V44" i="1"/>
  <c r="U44" i="1"/>
  <c r="AB43" i="1"/>
  <c r="AA43" i="1"/>
  <c r="Z43" i="1"/>
  <c r="X43" i="1"/>
  <c r="W43" i="1"/>
  <c r="V43" i="1"/>
  <c r="U43" i="1"/>
  <c r="AB42" i="1"/>
  <c r="AA42" i="1"/>
  <c r="Z42" i="1"/>
  <c r="X42" i="1"/>
  <c r="W42" i="1"/>
  <c r="V42" i="1"/>
  <c r="U42" i="1"/>
  <c r="AB41" i="1"/>
  <c r="AA41" i="1"/>
  <c r="Z41" i="1"/>
  <c r="X41" i="1"/>
  <c r="W41" i="1"/>
  <c r="V41" i="1"/>
  <c r="U41" i="1"/>
  <c r="AB40" i="1"/>
  <c r="AA40" i="1"/>
  <c r="Z40" i="1"/>
  <c r="X40" i="1"/>
  <c r="W40" i="1"/>
  <c r="V40" i="1"/>
  <c r="U40" i="1"/>
  <c r="AB39" i="1"/>
  <c r="AA39" i="1"/>
  <c r="Z39" i="1"/>
  <c r="X39" i="1"/>
  <c r="W39" i="1"/>
  <c r="V39" i="1"/>
  <c r="U39" i="1"/>
  <c r="AB38" i="1"/>
  <c r="AA38" i="1"/>
  <c r="Z38" i="1"/>
  <c r="X38" i="1"/>
  <c r="W38" i="1"/>
  <c r="V38" i="1"/>
  <c r="U38" i="1"/>
  <c r="AB37" i="1"/>
  <c r="AA37" i="1"/>
  <c r="Z37" i="1"/>
  <c r="X37" i="1"/>
  <c r="W37" i="1"/>
  <c r="V37" i="1"/>
  <c r="U37" i="1"/>
  <c r="AB36" i="1"/>
  <c r="AA36" i="1"/>
  <c r="Z36" i="1"/>
  <c r="X36" i="1"/>
  <c r="W36" i="1"/>
  <c r="V36" i="1"/>
  <c r="U36" i="1"/>
  <c r="AB35" i="1"/>
  <c r="AA35" i="1"/>
  <c r="Z35" i="1"/>
  <c r="X35" i="1"/>
  <c r="W35" i="1"/>
  <c r="V35" i="1"/>
  <c r="U35" i="1"/>
  <c r="AB34" i="1"/>
  <c r="AA34" i="1"/>
  <c r="Z34" i="1"/>
  <c r="X34" i="1"/>
  <c r="W34" i="1"/>
  <c r="V34" i="1"/>
  <c r="U34" i="1"/>
  <c r="AB33" i="1"/>
  <c r="AA33" i="1"/>
  <c r="Z33" i="1"/>
  <c r="X33" i="1"/>
  <c r="W33" i="1"/>
  <c r="V33" i="1"/>
  <c r="U33" i="1"/>
  <c r="AB32" i="1"/>
  <c r="AA32" i="1"/>
  <c r="Z32" i="1"/>
  <c r="X32" i="1"/>
  <c r="W32" i="1"/>
  <c r="V32" i="1"/>
  <c r="U32" i="1"/>
  <c r="AB31" i="1"/>
  <c r="AA31" i="1"/>
  <c r="Z31" i="1"/>
  <c r="X31" i="1"/>
  <c r="W31" i="1"/>
  <c r="V31" i="1"/>
  <c r="U31" i="1"/>
  <c r="AB30" i="1"/>
  <c r="AA30" i="1"/>
  <c r="Z30" i="1"/>
  <c r="X30" i="1"/>
  <c r="W30" i="1"/>
  <c r="V30" i="1"/>
  <c r="U30" i="1"/>
  <c r="AB29" i="1"/>
  <c r="AA29" i="1"/>
  <c r="Z29" i="1"/>
  <c r="X29" i="1"/>
  <c r="W29" i="1"/>
  <c r="V29" i="1"/>
  <c r="U29" i="1"/>
  <c r="AB28" i="1"/>
  <c r="AA28" i="1"/>
  <c r="Z28" i="1"/>
  <c r="X28" i="1"/>
  <c r="W28" i="1"/>
  <c r="V28" i="1"/>
  <c r="U28" i="1"/>
  <c r="AB27" i="1"/>
  <c r="AA27" i="1"/>
  <c r="Z27" i="1"/>
  <c r="X27" i="1"/>
  <c r="W27" i="1"/>
  <c r="V27" i="1"/>
  <c r="U27" i="1"/>
  <c r="AB26" i="1"/>
  <c r="AA26" i="1"/>
  <c r="Z26" i="1"/>
  <c r="X26" i="1"/>
  <c r="W26" i="1"/>
  <c r="V26" i="1"/>
  <c r="U26" i="1"/>
  <c r="AB21" i="1"/>
  <c r="AA21" i="1"/>
  <c r="Z21" i="1"/>
  <c r="X21" i="1"/>
  <c r="W21" i="1"/>
  <c r="V21" i="1"/>
  <c r="U21" i="1"/>
  <c r="S21" i="1"/>
  <c r="S67" i="1" s="1"/>
  <c r="R21" i="1"/>
  <c r="R67" i="1" s="1"/>
  <c r="P21" i="1"/>
  <c r="Q21" i="1" s="1"/>
  <c r="AB20" i="1"/>
  <c r="AA20" i="1"/>
  <c r="Z20" i="1"/>
  <c r="X20" i="1"/>
  <c r="W20" i="1"/>
  <c r="V20" i="1"/>
  <c r="U20" i="1"/>
  <c r="AB19" i="1"/>
  <c r="AA19" i="1"/>
  <c r="Z19" i="1"/>
  <c r="X19" i="1"/>
  <c r="W19" i="1"/>
  <c r="V19" i="1"/>
  <c r="U19" i="1"/>
  <c r="AB18" i="1"/>
  <c r="AA18" i="1"/>
  <c r="Z18" i="1"/>
  <c r="X18" i="1"/>
  <c r="W18" i="1"/>
  <c r="V18" i="1"/>
  <c r="U18" i="1"/>
  <c r="AB17" i="1"/>
  <c r="AA17" i="1"/>
  <c r="Z17" i="1"/>
  <c r="X17" i="1"/>
  <c r="W17" i="1"/>
  <c r="V17" i="1"/>
  <c r="U17" i="1"/>
  <c r="AB16" i="1"/>
  <c r="AA16" i="1"/>
  <c r="Z16" i="1"/>
  <c r="X16" i="1"/>
  <c r="W16" i="1"/>
  <c r="V16" i="1"/>
  <c r="U16" i="1"/>
  <c r="AB15" i="1"/>
  <c r="AA15" i="1"/>
  <c r="Z15" i="1"/>
  <c r="X15" i="1"/>
  <c r="W15" i="1"/>
  <c r="V15" i="1"/>
  <c r="U15" i="1"/>
  <c r="AB14" i="1"/>
  <c r="AA14" i="1"/>
  <c r="Z14" i="1"/>
  <c r="X14" i="1"/>
  <c r="W14" i="1"/>
  <c r="V14" i="1"/>
  <c r="U14" i="1"/>
  <c r="AB13" i="1"/>
  <c r="AA13" i="1"/>
  <c r="Z13" i="1"/>
  <c r="X13" i="1"/>
  <c r="W13" i="1"/>
  <c r="V13" i="1"/>
  <c r="U13" i="1"/>
  <c r="AB12" i="1"/>
  <c r="AA12" i="1"/>
  <c r="Z12" i="1"/>
  <c r="X12" i="1"/>
  <c r="W12" i="1"/>
  <c r="V12" i="1"/>
  <c r="U12" i="1"/>
  <c r="AB11" i="1"/>
  <c r="AA11" i="1"/>
  <c r="Z11" i="1"/>
  <c r="X11" i="1"/>
  <c r="W11" i="1"/>
  <c r="V11" i="1"/>
  <c r="U11" i="1"/>
  <c r="AB10" i="1"/>
  <c r="AA10" i="1"/>
  <c r="Z10" i="1"/>
  <c r="X10" i="1"/>
  <c r="W10" i="1"/>
  <c r="V10" i="1"/>
  <c r="U10" i="1"/>
  <c r="AB9" i="1"/>
  <c r="AA9" i="1"/>
  <c r="Z9" i="1"/>
  <c r="X9" i="1"/>
  <c r="W9" i="1"/>
  <c r="V9" i="1"/>
  <c r="U9" i="1"/>
  <c r="AB8" i="1"/>
  <c r="AA8" i="1"/>
  <c r="Z8" i="1"/>
  <c r="X8" i="1"/>
  <c r="W8" i="1"/>
  <c r="V8" i="1"/>
  <c r="U8" i="1"/>
  <c r="AB7" i="1"/>
  <c r="AA7" i="1"/>
  <c r="Z7" i="1"/>
  <c r="X7" i="1"/>
  <c r="W7" i="1"/>
  <c r="V7" i="1"/>
  <c r="U7" i="1"/>
  <c r="AB6" i="1"/>
  <c r="AA6" i="1"/>
  <c r="Z6" i="1"/>
  <c r="X6" i="1"/>
  <c r="W6" i="1"/>
  <c r="V6" i="1"/>
  <c r="U6" i="1"/>
  <c r="AB5" i="1"/>
  <c r="AA5" i="1"/>
  <c r="Z5" i="1"/>
  <c r="X5" i="1"/>
  <c r="W5" i="1"/>
  <c r="V5" i="1"/>
  <c r="U5" i="1"/>
  <c r="AB4" i="1"/>
  <c r="AA4" i="1"/>
  <c r="Z4" i="1"/>
  <c r="X4" i="1"/>
  <c r="W4" i="1"/>
  <c r="V4" i="1"/>
  <c r="U4" i="1"/>
  <c r="AB3" i="1"/>
  <c r="AA3" i="1"/>
  <c r="Z3" i="1"/>
  <c r="X3" i="1"/>
  <c r="W3" i="1"/>
  <c r="V3" i="1"/>
  <c r="U3" i="1"/>
  <c r="Q22" i="1" l="1"/>
  <c r="Q67" i="1"/>
  <c r="Q44" i="2"/>
  <c r="P44" i="2" s="1"/>
  <c r="U45" i="3"/>
  <c r="V45" i="3"/>
  <c r="W45" i="3"/>
  <c r="U68" i="3"/>
  <c r="W68" i="3"/>
  <c r="Z45" i="2"/>
</calcChain>
</file>

<file path=xl/sharedStrings.xml><?xml version="1.0" encoding="utf-8"?>
<sst xmlns="http://schemas.openxmlformats.org/spreadsheetml/2006/main" count="398" uniqueCount="74">
  <si>
    <t/>
  </si>
  <si>
    <t>Area</t>
    <phoneticPr fontId="14" type="noConversion"/>
  </si>
  <si>
    <t>Beijing</t>
  </si>
  <si>
    <t>Beijing</t>
    <phoneticPr fontId="14" type="noConversion"/>
  </si>
  <si>
    <t>Dongcheng</t>
  </si>
  <si>
    <t>Dongcheng</t>
    <phoneticPr fontId="14" type="noConversion"/>
  </si>
  <si>
    <t>Xicheng</t>
  </si>
  <si>
    <t>Xicheng</t>
    <phoneticPr fontId="14" type="noConversion"/>
  </si>
  <si>
    <t>Chongwen</t>
    <phoneticPr fontId="14" type="noConversion"/>
  </si>
  <si>
    <t>Xunawu</t>
    <phoneticPr fontId="14" type="noConversion"/>
  </si>
  <si>
    <t>Chaoyang</t>
  </si>
  <si>
    <t>Chaoyang</t>
    <phoneticPr fontId="14" type="noConversion"/>
  </si>
  <si>
    <t>Fengtai</t>
  </si>
  <si>
    <t>Fengtai</t>
    <phoneticPr fontId="14" type="noConversion"/>
  </si>
  <si>
    <t>Shijingshan</t>
  </si>
  <si>
    <t>Shijingshan</t>
    <phoneticPr fontId="14" type="noConversion"/>
  </si>
  <si>
    <t>Haidian</t>
  </si>
  <si>
    <t>Haidian</t>
    <phoneticPr fontId="14" type="noConversion"/>
  </si>
  <si>
    <t>Mnetougou</t>
  </si>
  <si>
    <t>Mnetougou</t>
    <phoneticPr fontId="14" type="noConversion"/>
  </si>
  <si>
    <t>Fnagshan</t>
  </si>
  <si>
    <t>Fnagshan</t>
    <phoneticPr fontId="14" type="noConversion"/>
  </si>
  <si>
    <t>Tongzhou</t>
  </si>
  <si>
    <t>Tongzhou</t>
    <phoneticPr fontId="14" type="noConversion"/>
  </si>
  <si>
    <t>Shunyi</t>
  </si>
  <si>
    <t>Shunyi</t>
    <phoneticPr fontId="14" type="noConversion"/>
  </si>
  <si>
    <t>Changping</t>
  </si>
  <si>
    <t>Changping</t>
    <phoneticPr fontId="14" type="noConversion"/>
  </si>
  <si>
    <t>Daxing</t>
  </si>
  <si>
    <t>Daxing</t>
    <phoneticPr fontId="14" type="noConversion"/>
  </si>
  <si>
    <t>Huairou</t>
  </si>
  <si>
    <t>Huairou</t>
    <phoneticPr fontId="14" type="noConversion"/>
  </si>
  <si>
    <t>Pinggu</t>
  </si>
  <si>
    <t>Pinggu</t>
    <phoneticPr fontId="14" type="noConversion"/>
  </si>
  <si>
    <t>Miyun</t>
  </si>
  <si>
    <t>Miyun</t>
    <phoneticPr fontId="14" type="noConversion"/>
  </si>
  <si>
    <t>Yanqing</t>
  </si>
  <si>
    <t>Yanqing</t>
    <phoneticPr fontId="14" type="noConversion"/>
  </si>
  <si>
    <t>Jingjijishukaifaqu</t>
    <phoneticPr fontId="14" type="noConversion"/>
  </si>
  <si>
    <t xml:space="preserve"> Average area per person</t>
    <phoneticPr fontId="14" type="noConversion"/>
  </si>
  <si>
    <t>green area percentage</t>
    <phoneticPr fontId="14" type="noConversion"/>
  </si>
  <si>
    <t>Xuamwu</t>
    <phoneticPr fontId="14" type="noConversion"/>
  </si>
  <si>
    <t>Beijing</t>
    <phoneticPr fontId="17" type="noConversion"/>
  </si>
  <si>
    <t>Average opening time</t>
  </si>
  <si>
    <t>Footpaths(length)</t>
    <phoneticPr fontId="17" type="noConversion"/>
  </si>
  <si>
    <t>Footpaths(amounts)</t>
    <phoneticPr fontId="17" type="noConversion"/>
  </si>
  <si>
    <t>Fitness facilities(amounts)</t>
    <phoneticPr fontId="17" type="noConversion"/>
  </si>
  <si>
    <t>Public chairs (stools)</t>
  </si>
  <si>
    <t>toilets</t>
    <phoneticPr fontId="17" type="noConversion"/>
  </si>
  <si>
    <t>number of visitors</t>
    <phoneticPr fontId="17" type="noConversion"/>
  </si>
  <si>
    <t>number of visitors (total areas)</t>
    <phoneticPr fontId="17" type="noConversion"/>
  </si>
  <si>
    <t>visitors during festivals</t>
    <phoneticPr fontId="17" type="noConversion"/>
  </si>
  <si>
    <t>number of people free of charge in charged parks</t>
    <phoneticPr fontId="17" type="noConversion"/>
  </si>
  <si>
    <t>number of people in working days</t>
    <phoneticPr fontId="17" type="noConversion"/>
  </si>
  <si>
    <t>number of people hold monthly, quarterly and annual cards</t>
    <phoneticPr fontId="17" type="noConversion"/>
  </si>
  <si>
    <t>number of people hold annual cards</t>
    <phoneticPr fontId="17" type="noConversion"/>
  </si>
  <si>
    <t>sales of quarterly cards</t>
    <phoneticPr fontId="17" type="noConversion"/>
  </si>
  <si>
    <t>sales of monthly cards</t>
    <phoneticPr fontId="17" type="noConversion"/>
  </si>
  <si>
    <t>sales of annual cards</t>
    <phoneticPr fontId="17" type="noConversion"/>
  </si>
  <si>
    <t xml:space="preserve">total sales </t>
    <phoneticPr fontId="17" type="noConversion"/>
  </si>
  <si>
    <t>area(HA)</t>
    <phoneticPr fontId="14" type="noConversion"/>
  </si>
  <si>
    <t>Spatial distribution(500 m)</t>
    <phoneticPr fontId="14" type="noConversion"/>
  </si>
  <si>
    <t>Per capita area</t>
  </si>
  <si>
    <t>number of parks</t>
    <phoneticPr fontId="14" type="noConversion"/>
  </si>
  <si>
    <t>number of free parks</t>
    <phoneticPr fontId="14" type="noConversion"/>
  </si>
  <si>
    <t>number of trees</t>
    <phoneticPr fontId="17" type="noConversion"/>
  </si>
  <si>
    <t>area of grass</t>
    <phoneticPr fontId="17" type="noConversion"/>
  </si>
  <si>
    <t>area of lakes</t>
    <phoneticPr fontId="17" type="noConversion"/>
  </si>
  <si>
    <t>core area</t>
    <phoneticPr fontId="17" type="noConversion"/>
  </si>
  <si>
    <t>function area</t>
    <phoneticPr fontId="17" type="noConversion"/>
  </si>
  <si>
    <t>Ecological conservation development area</t>
  </si>
  <si>
    <t>New urban development area</t>
  </si>
  <si>
    <t>usage of parks(number of visitors)</t>
    <phoneticPr fontId="17" type="noConversion"/>
  </si>
  <si>
    <t>number of people have monthly cards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</si>
</sst>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_ "/>
    <numFmt numFmtId="180" formatCode="#,##0.00_ "/>
    <numFmt numFmtId="181" formatCode="0.00_);[Red]\(0.00\)"/>
  </numFmts>
  <fonts count="22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0.5"/>
      <color rgb="FFFF0000"/>
      <name val="宋体"/>
      <charset val="134"/>
    </font>
    <font>
      <sz val="10.5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5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79" fontId="2" fillId="0" borderId="0" xfId="0" applyNumberFormat="1" applyFont="1" applyFill="1" applyBorder="1">
      <alignment vertical="center"/>
    </xf>
    <xf numFmtId="178" fontId="2" fillId="0" borderId="0" xfId="0" applyNumberFormat="1" applyFont="1" applyFill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81" fontId="7" fillId="0" borderId="0" xfId="0" applyNumberFormat="1" applyFont="1" applyFill="1" applyBorder="1" applyAlignment="1">
      <alignment horizontal="right" vertical="distributed"/>
    </xf>
    <xf numFmtId="0" fontId="8" fillId="0" borderId="0" xfId="0" applyFont="1" applyFill="1" applyBorder="1" applyAlignment="1">
      <alignment horizontal="right" vertical="center"/>
    </xf>
    <xf numFmtId="181" fontId="7" fillId="0" borderId="0" xfId="0" applyNumberFormat="1" applyFont="1" applyFill="1" applyBorder="1" applyAlignment="1" applyProtection="1">
      <alignment horizontal="right" vertical="distributed"/>
    </xf>
    <xf numFmtId="0" fontId="6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/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181" fontId="3" fillId="0" borderId="0" xfId="0" applyNumberFormat="1" applyFont="1" applyBorder="1" applyAlignment="1">
      <alignment horizontal="right" vertical="distributed"/>
    </xf>
    <xf numFmtId="0" fontId="3" fillId="0" borderId="0" xfId="0" applyFont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9" fillId="0" borderId="0" xfId="0" applyNumberFormat="1" applyFont="1" applyFill="1" applyBorder="1">
      <alignment vertical="center"/>
    </xf>
    <xf numFmtId="178" fontId="9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21" fillId="0" borderId="0" xfId="0" applyFont="1" applyFill="1" applyBorder="1">
      <alignment vertic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_Total_485nxv2zdmouxrsqfdpa_Ver_350" xfId="1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'distribution of parks'!$B$45:$AB$45</c:f>
              <c:numCache>
                <c:formatCode>General</c:formatCode>
                <c:ptCount val="27"/>
                <c:pt idx="0">
                  <c:v>6.1728395061729276E-3</c:v>
                </c:pt>
                <c:pt idx="1">
                  <c:v>6.2111801242234694E-3</c:v>
                </c:pt>
                <c:pt idx="2">
                  <c:v>6.2500000000000888E-3</c:v>
                </c:pt>
                <c:pt idx="3">
                  <c:v>6.2893081761006067E-3</c:v>
                </c:pt>
                <c:pt idx="4">
                  <c:v>1.2738853503184782E-2</c:v>
                </c:pt>
                <c:pt idx="5">
                  <c:v>1.2903225806451568E-2</c:v>
                </c:pt>
                <c:pt idx="6">
                  <c:v>1.3071895424836555E-2</c:v>
                </c:pt>
                <c:pt idx="7">
                  <c:v>2.0000000000000049E-2</c:v>
                </c:pt>
                <c:pt idx="8">
                  <c:v>3.4482758620689655E-2</c:v>
                </c:pt>
                <c:pt idx="9">
                  <c:v>6.6176470588235323E-2</c:v>
                </c:pt>
                <c:pt idx="10">
                  <c:v>7.9365079365079361E-2</c:v>
                </c:pt>
                <c:pt idx="11">
                  <c:v>4.9999999999999968E-2</c:v>
                </c:pt>
                <c:pt idx="12">
                  <c:v>0</c:v>
                </c:pt>
                <c:pt idx="13">
                  <c:v>4.8034934497816657E-2</c:v>
                </c:pt>
                <c:pt idx="14">
                  <c:v>1.7497812773402952E-3</c:v>
                </c:pt>
                <c:pt idx="15">
                  <c:v>7.2232645403377066E-2</c:v>
                </c:pt>
                <c:pt idx="16">
                  <c:v>5.8589870903674263E-2</c:v>
                </c:pt>
                <c:pt idx="17">
                  <c:v>4.244306418219463E-2</c:v>
                </c:pt>
                <c:pt idx="18">
                  <c:v>4.7267996530789239E-2</c:v>
                </c:pt>
                <c:pt idx="19">
                  <c:v>4.9613108784706407E-2</c:v>
                </c:pt>
                <c:pt idx="20">
                  <c:v>5.2203065134099606E-2</c:v>
                </c:pt>
                <c:pt idx="21">
                  <c:v>5.5078322385042941E-2</c:v>
                </c:pt>
                <c:pt idx="22">
                  <c:v>5.8288770053475922E-2</c:v>
                </c:pt>
                <c:pt idx="23">
                  <c:v>3.816793893129776E-2</c:v>
                </c:pt>
                <c:pt idx="24">
                  <c:v>3.9682539682539736E-2</c:v>
                </c:pt>
                <c:pt idx="25">
                  <c:v>4.1322314049586695E-2</c:v>
                </c:pt>
                <c:pt idx="26">
                  <c:v>4.3103448275862127E-2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174-9239-820D2E0D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143354"/>
        <c:axId val="437564465"/>
      </c:lineChart>
      <c:catAx>
        <c:axId val="965143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64465"/>
        <c:crosses val="autoZero"/>
        <c:auto val="1"/>
        <c:lblAlgn val="ctr"/>
        <c:lblOffset val="100"/>
        <c:noMultiLvlLbl val="0"/>
      </c:catAx>
      <c:valAx>
        <c:axId val="437564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143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187960</xdr:colOff>
      <xdr:row>6</xdr:row>
      <xdr:rowOff>46355</xdr:rowOff>
    </xdr:from>
    <xdr:to>
      <xdr:col>26</xdr:col>
      <xdr:colOff>421640</xdr:colOff>
      <xdr:row>20</xdr:row>
      <xdr:rowOff>135255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3"/>
  <sheetViews>
    <sheetView zoomScale="127" zoomScaleNormal="91" workbookViewId="0">
      <pane xSplit="1" topLeftCell="B1" activePane="topRight" state="frozen"/>
      <selection pane="topRight" activeCell="A49" sqref="A49:A68"/>
    </sheetView>
  </sheetViews>
  <sheetFormatPr defaultColWidth="8.7265625" defaultRowHeight="14" x14ac:dyDescent="0.25"/>
  <cols>
    <col min="1" max="1" width="24.1796875" style="25" customWidth="1"/>
    <col min="2" max="2" width="12.08984375" style="25"/>
    <col min="3" max="3" width="9.453125" style="25"/>
    <col min="4" max="4" width="10.6328125" style="25"/>
    <col min="5" max="5" width="12.08984375" style="25"/>
    <col min="6" max="7" width="9.453125" style="25"/>
    <col min="8" max="8" width="9.453125" style="25" customWidth="1"/>
    <col min="9" max="10" width="12.90625" style="25"/>
    <col min="11" max="14" width="9.453125" style="25"/>
    <col min="15" max="15" width="9.54296875" style="25"/>
    <col min="16" max="19" width="12.81640625" style="25"/>
    <col min="20" max="20" width="9.54296875" style="25"/>
    <col min="21" max="24" width="10.54296875" style="25"/>
    <col min="25" max="25" width="9.54296875" style="25"/>
    <col min="26" max="26" width="12.90625" style="25"/>
    <col min="27" max="27" width="8.7265625" style="25"/>
    <col min="28" max="28" width="9.453125" style="25"/>
    <col min="29" max="29" width="9.54296875" style="25"/>
    <col min="30" max="31" width="9.453125" style="25"/>
    <col min="32" max="32" width="12.90625" style="25"/>
    <col min="33" max="34" width="8.7265625" style="25"/>
    <col min="35" max="35" width="9.453125" style="25"/>
    <col min="36" max="36" width="8.7265625" style="25"/>
    <col min="37" max="37" width="12.90625" style="25"/>
    <col min="38" max="16384" width="8.7265625" style="25"/>
  </cols>
  <sheetData>
    <row r="1" spans="1:37" ht="14.15" customHeight="1" x14ac:dyDescent="0.25">
      <c r="A1" s="46" t="s">
        <v>1</v>
      </c>
    </row>
    <row r="2" spans="1:37" s="30" customFormat="1" x14ac:dyDescent="0.25">
      <c r="B2" s="30">
        <v>2018</v>
      </c>
      <c r="C2" s="30">
        <v>2017</v>
      </c>
      <c r="D2" s="30">
        <v>2016</v>
      </c>
      <c r="E2" s="30">
        <v>2015</v>
      </c>
      <c r="F2" s="30">
        <v>2014</v>
      </c>
      <c r="G2" s="30">
        <v>2013</v>
      </c>
      <c r="H2" s="30">
        <v>2012</v>
      </c>
      <c r="I2" s="30">
        <v>2011</v>
      </c>
      <c r="J2" s="30">
        <v>2010</v>
      </c>
      <c r="K2" s="36">
        <v>2009</v>
      </c>
      <c r="L2" s="30">
        <v>2008</v>
      </c>
      <c r="M2" s="30">
        <v>2007</v>
      </c>
      <c r="N2" s="30">
        <v>2006</v>
      </c>
      <c r="O2" s="30">
        <v>2005</v>
      </c>
      <c r="P2" s="30">
        <v>2004</v>
      </c>
      <c r="Q2" s="30">
        <v>2003</v>
      </c>
      <c r="R2" s="30">
        <v>2002</v>
      </c>
      <c r="S2" s="30">
        <v>2001</v>
      </c>
      <c r="T2" s="30">
        <v>2000</v>
      </c>
      <c r="U2" s="30">
        <v>1999</v>
      </c>
      <c r="V2" s="30">
        <v>1998</v>
      </c>
      <c r="W2" s="30">
        <v>1997</v>
      </c>
      <c r="X2" s="30">
        <v>1996</v>
      </c>
      <c r="Y2" s="30">
        <v>1995</v>
      </c>
      <c r="Z2" s="30">
        <v>1994</v>
      </c>
      <c r="AA2" s="30">
        <v>1993</v>
      </c>
      <c r="AB2" s="30">
        <v>1992</v>
      </c>
      <c r="AC2" s="30">
        <v>1991</v>
      </c>
      <c r="AD2" s="30">
        <v>1990</v>
      </c>
      <c r="AE2" s="30">
        <v>1989</v>
      </c>
      <c r="AF2" s="30">
        <v>1988</v>
      </c>
      <c r="AG2" s="30">
        <v>1987</v>
      </c>
      <c r="AH2" s="30">
        <v>1986</v>
      </c>
      <c r="AI2" s="30">
        <v>1985</v>
      </c>
      <c r="AJ2" s="30">
        <v>1984</v>
      </c>
      <c r="AK2" s="30">
        <v>1983</v>
      </c>
    </row>
    <row r="3" spans="1:37" ht="15" x14ac:dyDescent="0.25">
      <c r="A3" s="46" t="s">
        <v>3</v>
      </c>
      <c r="B3" s="26">
        <v>85286.37</v>
      </c>
      <c r="C3" s="26">
        <v>83501.34</v>
      </c>
      <c r="D3" s="26">
        <v>82112.55</v>
      </c>
      <c r="E3" s="26">
        <v>81305.31</v>
      </c>
      <c r="F3" s="26">
        <v>80222.95</v>
      </c>
      <c r="G3" s="26">
        <v>67048.149999999994</v>
      </c>
      <c r="H3" s="26">
        <v>65539.759999999995</v>
      </c>
      <c r="I3" s="26">
        <v>63540.84</v>
      </c>
      <c r="J3" s="41">
        <v>62672.39</v>
      </c>
      <c r="K3" s="26">
        <v>61695.35</v>
      </c>
      <c r="L3" s="26">
        <v>46357.01</v>
      </c>
      <c r="M3" s="26">
        <v>45690.74</v>
      </c>
      <c r="N3" s="26">
        <v>39391.65</v>
      </c>
      <c r="O3" s="33">
        <v>38877.54</v>
      </c>
      <c r="P3" s="25">
        <v>36754.85</v>
      </c>
      <c r="Q3" s="25">
        <v>38475.71</v>
      </c>
      <c r="R3" s="25">
        <v>32571.75</v>
      </c>
      <c r="S3">
        <v>30224.39</v>
      </c>
      <c r="T3">
        <v>26679.919999999998</v>
      </c>
      <c r="U3" s="25">
        <f>Y3+(T3-Y3)/5*4</f>
        <v>25468.687999999998</v>
      </c>
      <c r="V3" s="25">
        <f>Y3+(T3-Y3)/5*3</f>
        <v>24257.455999999998</v>
      </c>
      <c r="W3" s="25">
        <f>Y3+(T3-Y3)/5*2</f>
        <v>23046.223999999998</v>
      </c>
      <c r="X3" s="25">
        <f>Y3+(T3-Y3)/5</f>
        <v>21834.991999999998</v>
      </c>
      <c r="Y3" s="25">
        <v>20623.759999999998</v>
      </c>
      <c r="Z3" s="17">
        <f t="shared" ref="Z3:Z21" si="0">AC3+(Y3-AC3)/4*3</f>
        <v>19521.517499999998</v>
      </c>
      <c r="AA3" s="17">
        <f t="shared" ref="AA3:AA21" si="1">AC3+(Y3-AC3)/4*2</f>
        <v>18419.275000000001</v>
      </c>
      <c r="AB3" s="17">
        <f t="shared" ref="AB3:AB21" si="2">AC3+(Y3-AC3)/4</f>
        <v>17317.032500000001</v>
      </c>
      <c r="AC3" s="25">
        <v>16214.79</v>
      </c>
    </row>
    <row r="4" spans="1:37" ht="15" x14ac:dyDescent="0.25">
      <c r="A4" s="46" t="s">
        <v>5</v>
      </c>
      <c r="B4" s="26">
        <v>1106.54</v>
      </c>
      <c r="C4" s="26">
        <v>1101.33</v>
      </c>
      <c r="D4" s="26">
        <v>1092.94</v>
      </c>
      <c r="E4" s="26">
        <v>1092.32</v>
      </c>
      <c r="F4" s="26">
        <v>1090.0899999999999</v>
      </c>
      <c r="G4" s="26">
        <v>1090.5</v>
      </c>
      <c r="H4" s="26">
        <v>1084.17</v>
      </c>
      <c r="I4" s="26">
        <v>1079.3699999999999</v>
      </c>
      <c r="J4" s="41">
        <v>1075.48</v>
      </c>
      <c r="K4" s="26">
        <v>1071.23</v>
      </c>
      <c r="L4" s="26">
        <v>643.82000000000005</v>
      </c>
      <c r="M4" s="26">
        <v>643.73</v>
      </c>
      <c r="N4" s="26">
        <v>643.23</v>
      </c>
      <c r="O4" s="33">
        <v>643.02</v>
      </c>
      <c r="P4" s="25">
        <v>645.55999999999995</v>
      </c>
      <c r="Q4" s="25">
        <v>640.25</v>
      </c>
      <c r="R4" s="25">
        <v>627.4</v>
      </c>
      <c r="S4">
        <v>612.66999999999996</v>
      </c>
      <c r="T4">
        <v>603.66999999999996</v>
      </c>
      <c r="U4" s="25">
        <f t="shared" ref="U4:U21" si="3">Y4+(T4-Y4)/5*4</f>
        <v>603.22199999999998</v>
      </c>
      <c r="V4" s="25">
        <f t="shared" ref="V4:V21" si="4">Y4+(T4-Y4)/5*3</f>
        <v>602.774</v>
      </c>
      <c r="W4" s="25">
        <f t="shared" ref="W4:W21" si="5">Y4+(T4-Y4)/5*2</f>
        <v>602.32599999999991</v>
      </c>
      <c r="X4" s="25">
        <f t="shared" ref="X4:X21" si="6">Y4+(T4-Y4)/5</f>
        <v>601.87799999999993</v>
      </c>
      <c r="Y4" s="25">
        <v>601.42999999999995</v>
      </c>
      <c r="Z4" s="17">
        <f t="shared" si="0"/>
        <v>594.9</v>
      </c>
      <c r="AA4" s="17">
        <f t="shared" si="1"/>
        <v>588.36999999999989</v>
      </c>
      <c r="AB4" s="17">
        <f t="shared" si="2"/>
        <v>581.83999999999992</v>
      </c>
      <c r="AC4" s="25">
        <v>575.30999999999995</v>
      </c>
    </row>
    <row r="5" spans="1:37" ht="15" x14ac:dyDescent="0.25">
      <c r="A5" s="46" t="s">
        <v>7</v>
      </c>
      <c r="B5" s="26">
        <v>1069.01</v>
      </c>
      <c r="C5" s="26">
        <v>1060.83</v>
      </c>
      <c r="D5" s="26">
        <v>1047.6199999999999</v>
      </c>
      <c r="E5" s="26">
        <v>1043.8499999999999</v>
      </c>
      <c r="F5" s="26">
        <v>1043.1400000000001</v>
      </c>
      <c r="G5" s="26">
        <v>1050.1400000000001</v>
      </c>
      <c r="H5" s="26">
        <v>1044.95</v>
      </c>
      <c r="I5" s="26">
        <v>1032.58</v>
      </c>
      <c r="J5" s="41">
        <v>1027.08</v>
      </c>
      <c r="K5" s="26">
        <v>1023.82</v>
      </c>
      <c r="L5" s="26">
        <v>799.65</v>
      </c>
      <c r="M5" s="26">
        <v>794.88</v>
      </c>
      <c r="N5" s="26">
        <v>784.08</v>
      </c>
      <c r="O5" s="33">
        <v>777.71</v>
      </c>
      <c r="P5" s="25">
        <v>813.03</v>
      </c>
      <c r="Q5" s="25">
        <v>810.59</v>
      </c>
      <c r="R5" s="25">
        <v>800.23</v>
      </c>
      <c r="S5">
        <v>789.53</v>
      </c>
      <c r="T5">
        <v>782.42</v>
      </c>
      <c r="U5" s="25">
        <f t="shared" si="3"/>
        <v>778.44599999999991</v>
      </c>
      <c r="V5" s="25">
        <f t="shared" si="4"/>
        <v>774.47199999999998</v>
      </c>
      <c r="W5" s="25">
        <f t="shared" si="5"/>
        <v>770.49799999999993</v>
      </c>
      <c r="X5" s="25">
        <f t="shared" si="6"/>
        <v>766.524</v>
      </c>
      <c r="Y5" s="25">
        <v>762.55</v>
      </c>
      <c r="Z5" s="17">
        <f t="shared" si="0"/>
        <v>728.51749999999993</v>
      </c>
      <c r="AA5" s="17">
        <f t="shared" si="1"/>
        <v>694.4849999999999</v>
      </c>
      <c r="AB5" s="17">
        <f t="shared" si="2"/>
        <v>660.45249999999999</v>
      </c>
      <c r="AC5" s="25">
        <v>626.41999999999996</v>
      </c>
    </row>
    <row r="6" spans="1:37" ht="15" x14ac:dyDescent="0.25">
      <c r="A6" s="46" t="s">
        <v>8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>
        <v>553.16999999999996</v>
      </c>
      <c r="M6" s="26">
        <v>546.6</v>
      </c>
      <c r="N6" s="26">
        <v>542.07000000000005</v>
      </c>
      <c r="O6" s="33">
        <v>539.96</v>
      </c>
      <c r="P6" s="25">
        <v>552.98</v>
      </c>
      <c r="Q6" s="25">
        <v>549.98</v>
      </c>
      <c r="R6" s="25">
        <v>534.44000000000005</v>
      </c>
      <c r="S6">
        <v>519.22</v>
      </c>
      <c r="T6">
        <v>517.29</v>
      </c>
      <c r="U6" s="25">
        <f t="shared" si="3"/>
        <v>520.41199999999992</v>
      </c>
      <c r="V6" s="25">
        <f t="shared" si="4"/>
        <v>523.53399999999999</v>
      </c>
      <c r="W6" s="25">
        <f t="shared" si="5"/>
        <v>526.65599999999995</v>
      </c>
      <c r="X6" s="25">
        <f t="shared" si="6"/>
        <v>529.77800000000002</v>
      </c>
      <c r="Y6" s="25">
        <v>532.9</v>
      </c>
      <c r="Z6" s="17">
        <f t="shared" si="0"/>
        <v>529.03250000000003</v>
      </c>
      <c r="AA6" s="17">
        <f t="shared" si="1"/>
        <v>525.16499999999996</v>
      </c>
      <c r="AB6" s="17">
        <f t="shared" si="2"/>
        <v>521.2974999999999</v>
      </c>
      <c r="AC6" s="25">
        <v>517.42999999999995</v>
      </c>
    </row>
    <row r="7" spans="1:37" ht="15" x14ac:dyDescent="0.25">
      <c r="A7" s="46" t="s">
        <v>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>
        <v>366.44</v>
      </c>
      <c r="M7" s="26">
        <v>363.74</v>
      </c>
      <c r="N7" s="26">
        <v>354.42</v>
      </c>
      <c r="O7" s="33">
        <v>348.36</v>
      </c>
      <c r="P7" s="25">
        <v>356.5</v>
      </c>
      <c r="Q7" s="25">
        <v>345.81</v>
      </c>
      <c r="R7" s="25">
        <v>340.28</v>
      </c>
      <c r="S7">
        <v>328.49</v>
      </c>
      <c r="T7">
        <v>322.27</v>
      </c>
      <c r="U7" s="25">
        <f t="shared" si="3"/>
        <v>320.37599999999998</v>
      </c>
      <c r="V7" s="25">
        <f t="shared" si="4"/>
        <v>318.48199999999997</v>
      </c>
      <c r="W7" s="25">
        <f t="shared" si="5"/>
        <v>316.58800000000002</v>
      </c>
      <c r="X7" s="25">
        <f t="shared" si="6"/>
        <v>314.69400000000002</v>
      </c>
      <c r="Y7" s="25">
        <v>312.8</v>
      </c>
      <c r="Z7" s="17">
        <f t="shared" si="0"/>
        <v>293.56</v>
      </c>
      <c r="AA7" s="17">
        <f t="shared" si="1"/>
        <v>274.32</v>
      </c>
      <c r="AB7" s="17">
        <f t="shared" si="2"/>
        <v>255.08</v>
      </c>
      <c r="AC7" s="25">
        <v>235.84</v>
      </c>
    </row>
    <row r="8" spans="1:37" ht="15" x14ac:dyDescent="0.25">
      <c r="A8" s="46" t="s">
        <v>11</v>
      </c>
      <c r="B8" s="26">
        <v>15068.93</v>
      </c>
      <c r="C8" s="26">
        <v>14880.76</v>
      </c>
      <c r="D8" s="26">
        <v>14646.13</v>
      </c>
      <c r="E8" s="26">
        <v>14497.35</v>
      </c>
      <c r="F8" s="26">
        <v>14176.34</v>
      </c>
      <c r="G8" s="26">
        <v>13694.24</v>
      </c>
      <c r="H8" s="26">
        <v>13156.34</v>
      </c>
      <c r="I8" s="26">
        <v>12799.58</v>
      </c>
      <c r="J8" s="41">
        <v>12695.93</v>
      </c>
      <c r="K8" s="26">
        <v>12600.8</v>
      </c>
      <c r="L8" s="26">
        <v>11697.96</v>
      </c>
      <c r="M8" s="26">
        <v>11560.11</v>
      </c>
      <c r="N8" s="26">
        <v>11352.81</v>
      </c>
      <c r="O8" s="33">
        <v>11119.15</v>
      </c>
      <c r="P8" s="25">
        <v>11117.04</v>
      </c>
      <c r="Q8" s="25">
        <v>10562.43</v>
      </c>
      <c r="R8" s="25">
        <v>10038.629999999999</v>
      </c>
      <c r="S8">
        <v>8878.43</v>
      </c>
      <c r="T8">
        <v>7227.19</v>
      </c>
      <c r="U8" s="25">
        <f t="shared" si="3"/>
        <v>6775.1979999999994</v>
      </c>
      <c r="V8" s="25">
        <f t="shared" si="4"/>
        <v>6323.2060000000001</v>
      </c>
      <c r="W8" s="25">
        <f t="shared" si="5"/>
        <v>5871.2139999999999</v>
      </c>
      <c r="X8" s="25">
        <f t="shared" si="6"/>
        <v>5419.2219999999998</v>
      </c>
      <c r="Y8" s="25">
        <v>4967.2299999999996</v>
      </c>
      <c r="Z8" s="17">
        <f t="shared" si="0"/>
        <v>4511.41</v>
      </c>
      <c r="AA8" s="17">
        <f t="shared" si="1"/>
        <v>4055.5899999999997</v>
      </c>
      <c r="AB8" s="17">
        <f t="shared" si="2"/>
        <v>3599.7699999999995</v>
      </c>
      <c r="AC8" s="25">
        <v>3143.95</v>
      </c>
    </row>
    <row r="9" spans="1:37" ht="15" x14ac:dyDescent="0.25">
      <c r="A9" s="46" t="s">
        <v>13</v>
      </c>
      <c r="B9" s="26">
        <v>6063.35</v>
      </c>
      <c r="C9" s="26">
        <v>6031.64</v>
      </c>
      <c r="D9" s="26">
        <v>6021.94</v>
      </c>
      <c r="E9" s="26">
        <v>5991.91</v>
      </c>
      <c r="F9" s="26">
        <v>5962.68</v>
      </c>
      <c r="G9" s="26">
        <v>5650.18</v>
      </c>
      <c r="H9" s="26">
        <v>5638.66</v>
      </c>
      <c r="I9" s="26">
        <v>5424.6</v>
      </c>
      <c r="J9" s="41">
        <v>5371.04</v>
      </c>
      <c r="K9" s="26">
        <v>5324.82</v>
      </c>
      <c r="L9" s="26">
        <v>5950.98</v>
      </c>
      <c r="M9" s="26">
        <v>5867.34</v>
      </c>
      <c r="N9" s="26">
        <v>5500.74</v>
      </c>
      <c r="O9" s="33">
        <v>5476.22</v>
      </c>
      <c r="P9" s="25">
        <v>5597.31</v>
      </c>
      <c r="Q9" s="25">
        <v>5459.02</v>
      </c>
      <c r="R9" s="25">
        <v>4841.93</v>
      </c>
      <c r="S9">
        <v>4297.9799999999996</v>
      </c>
      <c r="T9">
        <v>3714.26</v>
      </c>
      <c r="U9" s="25">
        <f t="shared" si="3"/>
        <v>3533.9900000000002</v>
      </c>
      <c r="V9" s="25">
        <f t="shared" si="4"/>
        <v>3353.7200000000003</v>
      </c>
      <c r="W9" s="25">
        <f t="shared" si="5"/>
        <v>3173.45</v>
      </c>
      <c r="X9" s="25">
        <f t="shared" si="6"/>
        <v>2993.18</v>
      </c>
      <c r="Y9" s="25">
        <v>2812.91</v>
      </c>
      <c r="Z9" s="17">
        <f t="shared" si="0"/>
        <v>2600.8074999999999</v>
      </c>
      <c r="AA9" s="17">
        <f t="shared" si="1"/>
        <v>2388.7049999999999</v>
      </c>
      <c r="AB9" s="17">
        <f t="shared" si="2"/>
        <v>2176.6025</v>
      </c>
      <c r="AC9" s="25">
        <v>1964.5</v>
      </c>
    </row>
    <row r="10" spans="1:37" ht="15" x14ac:dyDescent="0.25">
      <c r="A10" s="46" t="s">
        <v>15</v>
      </c>
      <c r="B10" s="26">
        <v>4322.2700000000004</v>
      </c>
      <c r="C10" s="26">
        <v>4297.8500000000004</v>
      </c>
      <c r="D10" s="26">
        <v>4256.45</v>
      </c>
      <c r="E10" s="26">
        <v>4207.6499999999996</v>
      </c>
      <c r="F10" s="26">
        <v>4195.32</v>
      </c>
      <c r="G10" s="26">
        <v>4009.25</v>
      </c>
      <c r="H10" s="26">
        <v>3998.9</v>
      </c>
      <c r="I10" s="26">
        <v>3937.33</v>
      </c>
      <c r="J10" s="41">
        <v>3850.34</v>
      </c>
      <c r="K10" s="26">
        <v>3840.08</v>
      </c>
      <c r="L10" s="26">
        <v>2612.73</v>
      </c>
      <c r="M10" s="26">
        <v>2612.73</v>
      </c>
      <c r="N10" s="26">
        <v>2470.8000000000002</v>
      </c>
      <c r="O10" s="33">
        <v>2456.04</v>
      </c>
      <c r="P10" s="25">
        <v>2414.19</v>
      </c>
      <c r="Q10" s="25">
        <v>2387.34</v>
      </c>
      <c r="R10" s="25">
        <v>2016.35</v>
      </c>
      <c r="S10">
        <v>1967.68</v>
      </c>
      <c r="T10">
        <v>1913.28</v>
      </c>
      <c r="U10" s="25">
        <f t="shared" si="3"/>
        <v>1897.634</v>
      </c>
      <c r="V10" s="25">
        <f t="shared" si="4"/>
        <v>1881.9880000000001</v>
      </c>
      <c r="W10" s="25">
        <f t="shared" si="5"/>
        <v>1866.3419999999999</v>
      </c>
      <c r="X10" s="25">
        <f t="shared" si="6"/>
        <v>1850.6959999999999</v>
      </c>
      <c r="Y10" s="25">
        <v>1835.05</v>
      </c>
      <c r="Z10" s="17">
        <f t="shared" si="0"/>
        <v>1774.1975</v>
      </c>
      <c r="AA10" s="17">
        <f t="shared" si="1"/>
        <v>1713.345</v>
      </c>
      <c r="AB10" s="17">
        <f t="shared" si="2"/>
        <v>1652.4925000000001</v>
      </c>
      <c r="AC10" s="25">
        <v>1591.64</v>
      </c>
    </row>
    <row r="11" spans="1:37" ht="15" x14ac:dyDescent="0.25">
      <c r="A11" s="46" t="s">
        <v>17</v>
      </c>
      <c r="B11" s="26">
        <v>12228.91</v>
      </c>
      <c r="C11" s="26">
        <v>12154.82</v>
      </c>
      <c r="D11" s="26">
        <v>12136.32</v>
      </c>
      <c r="E11" s="26">
        <v>12087.98</v>
      </c>
      <c r="F11" s="26">
        <v>12001.14</v>
      </c>
      <c r="G11" s="26">
        <v>10921.6</v>
      </c>
      <c r="H11" s="26">
        <v>10879.44</v>
      </c>
      <c r="I11" s="26">
        <v>10563.93</v>
      </c>
      <c r="J11" s="41">
        <v>10407.9</v>
      </c>
      <c r="K11" s="26">
        <v>10315.549999999999</v>
      </c>
      <c r="L11" s="26">
        <v>9613.89</v>
      </c>
      <c r="M11" s="26">
        <v>9411.26</v>
      </c>
      <c r="N11" s="26">
        <v>9311.48</v>
      </c>
      <c r="O11" s="33">
        <v>9250.6</v>
      </c>
      <c r="P11" s="25">
        <v>7896.52</v>
      </c>
      <c r="Q11" s="25">
        <v>7789.43</v>
      </c>
      <c r="R11" s="25">
        <v>7049.22</v>
      </c>
      <c r="S11">
        <v>6857.9</v>
      </c>
      <c r="T11">
        <v>6071.52</v>
      </c>
      <c r="U11" s="25">
        <f t="shared" si="3"/>
        <v>5807.6680000000006</v>
      </c>
      <c r="V11" s="25">
        <f t="shared" si="4"/>
        <v>5543.8160000000007</v>
      </c>
      <c r="W11" s="25">
        <f t="shared" si="5"/>
        <v>5279.9639999999999</v>
      </c>
      <c r="X11" s="25">
        <f t="shared" si="6"/>
        <v>5016.1120000000001</v>
      </c>
      <c r="Y11" s="25">
        <v>4752.26</v>
      </c>
      <c r="Z11" s="17">
        <f t="shared" si="0"/>
        <v>4617.3150000000005</v>
      </c>
      <c r="AA11" s="17">
        <f t="shared" si="1"/>
        <v>4482.37</v>
      </c>
      <c r="AB11" s="17">
        <f t="shared" si="2"/>
        <v>4347.4249999999993</v>
      </c>
      <c r="AC11" s="25">
        <v>4212.4799999999996</v>
      </c>
    </row>
    <row r="12" spans="1:37" ht="15" x14ac:dyDescent="0.25">
      <c r="A12" s="46" t="s">
        <v>19</v>
      </c>
      <c r="B12" s="26">
        <v>1650.4</v>
      </c>
      <c r="C12" s="26">
        <v>1593.56</v>
      </c>
      <c r="D12" s="26">
        <v>1524.2</v>
      </c>
      <c r="E12" s="26">
        <v>1503.53</v>
      </c>
      <c r="F12" s="26">
        <v>1486.46</v>
      </c>
      <c r="G12" s="26">
        <v>875.64</v>
      </c>
      <c r="H12" s="26">
        <v>809.08</v>
      </c>
      <c r="I12" s="26">
        <v>693.11</v>
      </c>
      <c r="J12" s="41">
        <v>680.68</v>
      </c>
      <c r="K12" s="26">
        <v>663.84</v>
      </c>
      <c r="L12" s="26">
        <v>917.97</v>
      </c>
      <c r="M12" s="26">
        <v>913.42</v>
      </c>
      <c r="N12" s="26">
        <v>876.76</v>
      </c>
      <c r="O12" s="33">
        <v>817.78</v>
      </c>
      <c r="P12" s="25">
        <v>860.74</v>
      </c>
      <c r="Q12" s="25">
        <v>845.65</v>
      </c>
      <c r="R12" s="25">
        <v>454.52</v>
      </c>
      <c r="S12">
        <v>403.32</v>
      </c>
      <c r="T12">
        <v>455.83</v>
      </c>
      <c r="U12" s="25">
        <f t="shared" si="3"/>
        <v>424.00599999999997</v>
      </c>
      <c r="V12" s="25">
        <f t="shared" si="4"/>
        <v>392.18200000000002</v>
      </c>
      <c r="W12" s="25">
        <f t="shared" si="5"/>
        <v>360.358</v>
      </c>
      <c r="X12" s="25">
        <f t="shared" si="6"/>
        <v>328.53399999999999</v>
      </c>
      <c r="Y12" s="25">
        <v>296.70999999999998</v>
      </c>
      <c r="Z12" s="17">
        <f t="shared" si="0"/>
        <v>296.74</v>
      </c>
      <c r="AA12" s="17">
        <f t="shared" si="1"/>
        <v>296.77</v>
      </c>
      <c r="AB12" s="17">
        <f t="shared" si="2"/>
        <v>296.79999999999995</v>
      </c>
      <c r="AC12" s="25">
        <v>296.83</v>
      </c>
    </row>
    <row r="13" spans="1:37" ht="15" x14ac:dyDescent="0.25">
      <c r="A13" s="46" t="s">
        <v>21</v>
      </c>
      <c r="B13" s="26">
        <v>8037.15</v>
      </c>
      <c r="C13" s="26">
        <v>8011.99</v>
      </c>
      <c r="D13" s="26">
        <v>7984.72</v>
      </c>
      <c r="E13" s="26">
        <v>7934.54</v>
      </c>
      <c r="F13" s="26">
        <v>7796.8</v>
      </c>
      <c r="G13" s="26">
        <v>4325.9399999999996</v>
      </c>
      <c r="H13" s="26">
        <v>4267.68</v>
      </c>
      <c r="I13" s="26">
        <v>4125.13</v>
      </c>
      <c r="J13" s="41">
        <v>3769.64</v>
      </c>
      <c r="K13" s="26">
        <v>3734.38</v>
      </c>
      <c r="L13" s="26">
        <v>3105.47</v>
      </c>
      <c r="M13" s="26">
        <v>3049.05</v>
      </c>
      <c r="N13" s="26">
        <v>1725.87</v>
      </c>
      <c r="O13" s="33">
        <v>1707</v>
      </c>
      <c r="P13" s="25">
        <v>1243.74</v>
      </c>
      <c r="Q13" s="25">
        <v>1804.63</v>
      </c>
      <c r="R13" s="25">
        <v>1205.27</v>
      </c>
      <c r="S13">
        <v>1172.08</v>
      </c>
      <c r="T13">
        <v>1011.42</v>
      </c>
      <c r="U13" s="25">
        <f t="shared" si="3"/>
        <v>942.18999999999994</v>
      </c>
      <c r="V13" s="25">
        <f t="shared" si="4"/>
        <v>872.95999999999992</v>
      </c>
      <c r="W13" s="25">
        <f t="shared" si="5"/>
        <v>803.73</v>
      </c>
      <c r="X13" s="25">
        <f t="shared" si="6"/>
        <v>734.5</v>
      </c>
      <c r="Y13" s="25">
        <v>665.27</v>
      </c>
      <c r="Z13" s="17">
        <f t="shared" si="0"/>
        <v>640.83249999999998</v>
      </c>
      <c r="AA13" s="17">
        <f t="shared" si="1"/>
        <v>616.39499999999998</v>
      </c>
      <c r="AB13" s="17">
        <f t="shared" si="2"/>
        <v>591.95749999999998</v>
      </c>
      <c r="AC13" s="25">
        <v>567.52</v>
      </c>
    </row>
    <row r="14" spans="1:37" ht="15" x14ac:dyDescent="0.25">
      <c r="A14" s="46" t="s">
        <v>23</v>
      </c>
      <c r="B14" s="26">
        <v>6337.69</v>
      </c>
      <c r="C14" s="26">
        <v>5647.84</v>
      </c>
      <c r="D14" s="26">
        <v>5392.37</v>
      </c>
      <c r="E14" s="26">
        <v>5377.48</v>
      </c>
      <c r="F14" s="26">
        <v>4981.72</v>
      </c>
      <c r="G14" s="26">
        <v>4145.2</v>
      </c>
      <c r="H14" s="26">
        <v>4120.01</v>
      </c>
      <c r="I14" s="26">
        <v>4059.49</v>
      </c>
      <c r="J14" s="41">
        <v>4033.79</v>
      </c>
      <c r="K14" s="26">
        <v>3447.33</v>
      </c>
      <c r="L14" s="26">
        <v>1834.86</v>
      </c>
      <c r="M14" s="26">
        <v>1786.03</v>
      </c>
      <c r="N14" s="26">
        <v>1373.08</v>
      </c>
      <c r="O14" s="33">
        <v>1346.75</v>
      </c>
      <c r="P14" s="25">
        <v>1422.64</v>
      </c>
      <c r="Q14" s="25">
        <v>1841.33</v>
      </c>
      <c r="R14" s="25">
        <v>1392.34</v>
      </c>
      <c r="S14">
        <v>1282.4000000000001</v>
      </c>
      <c r="T14">
        <v>1261.18</v>
      </c>
      <c r="U14" s="25">
        <f t="shared" si="3"/>
        <v>1257.356</v>
      </c>
      <c r="V14" s="25">
        <f t="shared" si="4"/>
        <v>1253.5319999999999</v>
      </c>
      <c r="W14" s="25">
        <f t="shared" si="5"/>
        <v>1249.7080000000001</v>
      </c>
      <c r="X14" s="25">
        <f t="shared" si="6"/>
        <v>1245.884</v>
      </c>
      <c r="Y14" s="25">
        <v>1242.06</v>
      </c>
      <c r="Z14" s="17">
        <f t="shared" si="0"/>
        <v>1078.2725</v>
      </c>
      <c r="AA14" s="17">
        <f t="shared" si="1"/>
        <v>914.4849999999999</v>
      </c>
      <c r="AB14" s="17">
        <f t="shared" si="2"/>
        <v>750.69749999999999</v>
      </c>
      <c r="AC14" s="25">
        <v>586.91</v>
      </c>
    </row>
    <row r="15" spans="1:37" ht="15" x14ac:dyDescent="0.25">
      <c r="A15" s="46" t="s">
        <v>25</v>
      </c>
      <c r="B15" s="26">
        <v>7430.53</v>
      </c>
      <c r="C15" s="26">
        <v>7357.71</v>
      </c>
      <c r="D15" s="26">
        <v>7308.71</v>
      </c>
      <c r="E15" s="26">
        <v>7283.42</v>
      </c>
      <c r="F15" s="26">
        <v>7283.43</v>
      </c>
      <c r="G15" s="26">
        <v>5355.01</v>
      </c>
      <c r="H15" s="26">
        <v>5339.89</v>
      </c>
      <c r="I15" s="26">
        <v>5278.77</v>
      </c>
      <c r="J15" s="41">
        <v>5230.66</v>
      </c>
      <c r="K15" s="26">
        <v>5204.07</v>
      </c>
      <c r="L15" s="26">
        <v>1573.98</v>
      </c>
      <c r="M15" s="26">
        <v>1546.17</v>
      </c>
      <c r="N15" s="26">
        <v>563.84</v>
      </c>
      <c r="O15" s="33">
        <v>557.85</v>
      </c>
      <c r="P15" s="25">
        <v>556.79999999999995</v>
      </c>
      <c r="Q15" s="25">
        <v>1347.04</v>
      </c>
      <c r="R15" s="25">
        <v>527.49</v>
      </c>
      <c r="S15">
        <v>517.79</v>
      </c>
      <c r="T15">
        <v>480.7</v>
      </c>
      <c r="U15" s="25">
        <f t="shared" si="3"/>
        <v>466.464</v>
      </c>
      <c r="V15" s="25">
        <f t="shared" si="4"/>
        <v>452.22799999999995</v>
      </c>
      <c r="W15" s="25">
        <f t="shared" si="5"/>
        <v>437.99199999999996</v>
      </c>
      <c r="X15" s="25">
        <f t="shared" si="6"/>
        <v>423.75599999999997</v>
      </c>
      <c r="Y15" s="25">
        <v>409.52</v>
      </c>
      <c r="Z15" s="17">
        <f t="shared" si="0"/>
        <v>366.72500000000002</v>
      </c>
      <c r="AA15" s="17">
        <f t="shared" si="1"/>
        <v>323.93</v>
      </c>
      <c r="AB15" s="17">
        <f t="shared" si="2"/>
        <v>281.13499999999999</v>
      </c>
      <c r="AC15" s="25">
        <v>238.34</v>
      </c>
    </row>
    <row r="16" spans="1:37" ht="15" x14ac:dyDescent="0.25">
      <c r="A16" s="46" t="s">
        <v>27</v>
      </c>
      <c r="B16" s="26">
        <v>6630.89</v>
      </c>
      <c r="C16" s="26">
        <v>6457.05</v>
      </c>
      <c r="D16" s="26">
        <v>6284.87</v>
      </c>
      <c r="E16" s="26">
        <v>6123.02</v>
      </c>
      <c r="F16" s="26">
        <v>6107.09</v>
      </c>
      <c r="G16" s="26">
        <v>5563.69</v>
      </c>
      <c r="H16" s="26">
        <v>5449.91</v>
      </c>
      <c r="I16" s="26">
        <v>5352.67</v>
      </c>
      <c r="J16" s="41">
        <v>5352.67</v>
      </c>
      <c r="K16" s="26">
        <v>5352.67</v>
      </c>
      <c r="L16" s="26">
        <v>1297.01</v>
      </c>
      <c r="M16" s="26">
        <v>1296.56</v>
      </c>
      <c r="N16" s="26">
        <v>382.32</v>
      </c>
      <c r="O16" s="33">
        <v>381.73</v>
      </c>
      <c r="P16" s="25">
        <v>375.02</v>
      </c>
      <c r="Q16" s="25">
        <v>368.71</v>
      </c>
      <c r="R16" s="25">
        <v>364.49</v>
      </c>
      <c r="S16">
        <v>355.07</v>
      </c>
      <c r="T16">
        <v>346.65</v>
      </c>
      <c r="U16" s="25">
        <f t="shared" si="3"/>
        <v>334.226</v>
      </c>
      <c r="V16" s="25">
        <f t="shared" si="4"/>
        <v>321.80199999999996</v>
      </c>
      <c r="W16" s="25">
        <f t="shared" si="5"/>
        <v>309.37799999999999</v>
      </c>
      <c r="X16" s="25">
        <f t="shared" si="6"/>
        <v>296.95399999999995</v>
      </c>
      <c r="Y16" s="25">
        <v>284.52999999999997</v>
      </c>
      <c r="Z16" s="17">
        <f t="shared" si="0"/>
        <v>325.15249999999997</v>
      </c>
      <c r="AA16" s="17">
        <f t="shared" si="1"/>
        <v>365.77499999999998</v>
      </c>
      <c r="AB16" s="17">
        <f t="shared" si="2"/>
        <v>406.39749999999998</v>
      </c>
      <c r="AC16" s="25">
        <v>447.02</v>
      </c>
    </row>
    <row r="17" spans="1:35" ht="15" x14ac:dyDescent="0.25">
      <c r="A17" s="46" t="s">
        <v>29</v>
      </c>
      <c r="B17" s="26">
        <v>7964.95</v>
      </c>
      <c r="C17" s="26">
        <v>7951.1</v>
      </c>
      <c r="D17" s="26">
        <v>7625.95</v>
      </c>
      <c r="E17" s="26">
        <v>7413.89</v>
      </c>
      <c r="F17" s="26">
        <v>7413.86</v>
      </c>
      <c r="G17" s="26">
        <v>4521.1099999999997</v>
      </c>
      <c r="H17" s="26">
        <v>4487.3500000000004</v>
      </c>
      <c r="I17" s="26">
        <v>4481.57</v>
      </c>
      <c r="J17" s="41">
        <v>4480.09</v>
      </c>
      <c r="K17" s="26">
        <v>4455.76</v>
      </c>
      <c r="L17" s="26">
        <v>1206.54</v>
      </c>
      <c r="M17" s="26">
        <v>1165.1199999999999</v>
      </c>
      <c r="N17" s="26">
        <v>686.19</v>
      </c>
      <c r="O17" s="33">
        <v>676.52</v>
      </c>
      <c r="P17" s="25">
        <v>651.48</v>
      </c>
      <c r="Q17" s="25">
        <v>629.04</v>
      </c>
      <c r="R17" s="25">
        <v>600.57000000000005</v>
      </c>
      <c r="S17">
        <v>576.99</v>
      </c>
      <c r="T17">
        <v>536.16</v>
      </c>
      <c r="U17" s="25">
        <f t="shared" si="3"/>
        <v>523.846</v>
      </c>
      <c r="V17" s="25">
        <f t="shared" si="4"/>
        <v>511.53199999999998</v>
      </c>
      <c r="W17" s="25">
        <f t="shared" si="5"/>
        <v>499.21799999999996</v>
      </c>
      <c r="X17" s="25">
        <f t="shared" si="6"/>
        <v>486.904</v>
      </c>
      <c r="Y17" s="25">
        <v>474.59</v>
      </c>
      <c r="Z17" s="17">
        <f t="shared" si="0"/>
        <v>436.39249999999998</v>
      </c>
      <c r="AA17" s="17">
        <f t="shared" si="1"/>
        <v>398.19499999999999</v>
      </c>
      <c r="AB17" s="17">
        <f t="shared" si="2"/>
        <v>359.9975</v>
      </c>
      <c r="AC17" s="25">
        <v>321.8</v>
      </c>
    </row>
    <row r="18" spans="1:35" ht="15" x14ac:dyDescent="0.25">
      <c r="A18" s="46" t="s">
        <v>31</v>
      </c>
      <c r="B18" s="26">
        <v>2367.3000000000002</v>
      </c>
      <c r="C18" s="26">
        <v>2261.14</v>
      </c>
      <c r="D18" s="26">
        <v>2144.58</v>
      </c>
      <c r="E18" s="26">
        <v>2131.29</v>
      </c>
      <c r="F18" s="26">
        <v>2117.64</v>
      </c>
      <c r="G18" s="26">
        <v>1819.05</v>
      </c>
      <c r="H18" s="26">
        <v>1510.39</v>
      </c>
      <c r="I18" s="26">
        <v>1234.3900000000001</v>
      </c>
      <c r="J18" s="41">
        <v>1233.1099999999999</v>
      </c>
      <c r="K18" s="26">
        <v>1228.8800000000001</v>
      </c>
      <c r="L18" s="26">
        <v>766.91</v>
      </c>
      <c r="M18" s="26">
        <v>763.51</v>
      </c>
      <c r="N18" s="26">
        <v>397.02</v>
      </c>
      <c r="O18" s="33">
        <v>392.82</v>
      </c>
      <c r="P18" s="25">
        <v>392.65</v>
      </c>
      <c r="Q18" s="25">
        <v>756.99</v>
      </c>
      <c r="R18" s="25">
        <v>301.08</v>
      </c>
      <c r="S18">
        <v>299.14</v>
      </c>
      <c r="T18">
        <v>252.32</v>
      </c>
      <c r="U18" s="25">
        <f t="shared" si="3"/>
        <v>253.57399999999998</v>
      </c>
      <c r="V18" s="25">
        <f t="shared" si="4"/>
        <v>254.82799999999997</v>
      </c>
      <c r="W18" s="25">
        <f t="shared" si="5"/>
        <v>256.08199999999999</v>
      </c>
      <c r="X18" s="25">
        <f t="shared" si="6"/>
        <v>257.33599999999996</v>
      </c>
      <c r="Y18" s="25">
        <v>258.58999999999997</v>
      </c>
      <c r="Z18" s="17">
        <f t="shared" si="0"/>
        <v>238.14499999999998</v>
      </c>
      <c r="AA18" s="17">
        <f t="shared" si="1"/>
        <v>217.7</v>
      </c>
      <c r="AB18" s="17">
        <f t="shared" si="2"/>
        <v>197.255</v>
      </c>
      <c r="AC18" s="25">
        <v>176.81</v>
      </c>
    </row>
    <row r="19" spans="1:35" ht="15" x14ac:dyDescent="0.25">
      <c r="A19" s="46" t="s">
        <v>33</v>
      </c>
      <c r="B19" s="26">
        <v>1571.09</v>
      </c>
      <c r="C19" s="26">
        <v>1556.67</v>
      </c>
      <c r="D19" s="26">
        <v>1524.55</v>
      </c>
      <c r="E19" s="26">
        <v>1517.15</v>
      </c>
      <c r="F19" s="26">
        <v>1473.08</v>
      </c>
      <c r="G19" s="26">
        <v>1115.51</v>
      </c>
      <c r="H19" s="26">
        <v>1080.51</v>
      </c>
      <c r="I19" s="26">
        <v>874.61</v>
      </c>
      <c r="J19" s="41">
        <v>875.11</v>
      </c>
      <c r="K19" s="26">
        <v>874.1</v>
      </c>
      <c r="L19" s="26">
        <v>1014.74</v>
      </c>
      <c r="M19" s="26">
        <v>994.11</v>
      </c>
      <c r="N19" s="26">
        <v>612.03</v>
      </c>
      <c r="O19" s="33">
        <v>601.23</v>
      </c>
      <c r="P19" s="25">
        <v>583.97</v>
      </c>
      <c r="Q19" s="25">
        <v>664.44</v>
      </c>
      <c r="R19" s="25">
        <v>529.78</v>
      </c>
      <c r="S19">
        <v>506.28</v>
      </c>
      <c r="T19">
        <v>480.78</v>
      </c>
      <c r="U19" s="25">
        <f t="shared" si="3"/>
        <v>407.33799999999997</v>
      </c>
      <c r="V19" s="25">
        <f t="shared" si="4"/>
        <v>333.89599999999996</v>
      </c>
      <c r="W19" s="25">
        <f t="shared" si="5"/>
        <v>260.45399999999995</v>
      </c>
      <c r="X19" s="25">
        <f t="shared" si="6"/>
        <v>187.012</v>
      </c>
      <c r="Y19" s="25">
        <v>113.57</v>
      </c>
      <c r="Z19" s="17">
        <f t="shared" si="0"/>
        <v>99.984999999999985</v>
      </c>
      <c r="AA19" s="17">
        <f t="shared" si="1"/>
        <v>86.399999999999991</v>
      </c>
      <c r="AB19" s="17">
        <f t="shared" si="2"/>
        <v>72.814999999999998</v>
      </c>
      <c r="AC19" s="25">
        <v>59.23</v>
      </c>
    </row>
    <row r="20" spans="1:35" ht="15" x14ac:dyDescent="0.25">
      <c r="A20" s="46" t="s">
        <v>35</v>
      </c>
      <c r="B20" s="26">
        <v>1588.22</v>
      </c>
      <c r="C20" s="26">
        <v>1564.18</v>
      </c>
      <c r="D20" s="26">
        <v>1548.33</v>
      </c>
      <c r="E20" s="26">
        <v>1527.06</v>
      </c>
      <c r="F20" s="26">
        <v>1527.05</v>
      </c>
      <c r="G20" s="26">
        <v>1122.3499999999999</v>
      </c>
      <c r="H20" s="26">
        <v>903.46</v>
      </c>
      <c r="I20" s="26">
        <v>835.46</v>
      </c>
      <c r="J20" s="26">
        <v>821.28</v>
      </c>
      <c r="K20" s="41">
        <v>790.44</v>
      </c>
      <c r="L20" s="41">
        <v>815.07</v>
      </c>
      <c r="M20" s="41">
        <v>804.06</v>
      </c>
      <c r="N20" s="41">
        <v>600.66999999999996</v>
      </c>
      <c r="O20" s="33">
        <v>572.62</v>
      </c>
      <c r="P20" s="25">
        <v>688.59</v>
      </c>
      <c r="Q20" s="25">
        <v>677.73</v>
      </c>
      <c r="R20" s="25">
        <v>420.54</v>
      </c>
      <c r="S20">
        <v>369.76</v>
      </c>
      <c r="T20">
        <v>224.81</v>
      </c>
      <c r="U20" s="25">
        <f t="shared" si="3"/>
        <v>210.964</v>
      </c>
      <c r="V20" s="25">
        <f t="shared" si="4"/>
        <v>197.11799999999999</v>
      </c>
      <c r="W20" s="25">
        <f t="shared" si="5"/>
        <v>183.27200000000002</v>
      </c>
      <c r="X20" s="25">
        <f t="shared" si="6"/>
        <v>169.42600000000002</v>
      </c>
      <c r="Y20" s="25">
        <v>155.58000000000001</v>
      </c>
      <c r="Z20" s="17">
        <f t="shared" si="0"/>
        <v>150.11250000000001</v>
      </c>
      <c r="AA20" s="17">
        <f t="shared" si="1"/>
        <v>144.64500000000001</v>
      </c>
      <c r="AB20" s="17">
        <f t="shared" si="2"/>
        <v>139.17750000000001</v>
      </c>
      <c r="AC20" s="25">
        <v>133.71</v>
      </c>
    </row>
    <row r="21" spans="1:35" ht="15" x14ac:dyDescent="0.25">
      <c r="A21" s="46" t="s">
        <v>37</v>
      </c>
      <c r="B21" s="26">
        <v>1849.14</v>
      </c>
      <c r="C21" s="26">
        <v>1572.83</v>
      </c>
      <c r="D21" s="26">
        <v>1572.87</v>
      </c>
      <c r="E21" s="26">
        <v>1572.87</v>
      </c>
      <c r="F21" s="26">
        <v>1567.17</v>
      </c>
      <c r="G21" s="26">
        <v>1788.74</v>
      </c>
      <c r="H21" s="26">
        <v>1769.02</v>
      </c>
      <c r="I21" s="26">
        <v>1768.25</v>
      </c>
      <c r="J21" s="41">
        <v>1767.59</v>
      </c>
      <c r="K21" s="26">
        <v>1767.59</v>
      </c>
      <c r="L21" s="26">
        <v>941.29</v>
      </c>
      <c r="M21" s="26">
        <v>927.79</v>
      </c>
      <c r="N21" s="26">
        <v>616.61</v>
      </c>
      <c r="O21" s="33">
        <v>614.54999999999995</v>
      </c>
      <c r="P21" s="25">
        <f>P3-SUM(P4:P20)</f>
        <v>586.08999999998923</v>
      </c>
      <c r="Q21" s="25">
        <f>(P21+R21)/2</f>
        <v>556.63999999999214</v>
      </c>
      <c r="R21" s="25">
        <f>R3-SUM(R4:R20)</f>
        <v>527.18999999999505</v>
      </c>
      <c r="S21" s="25">
        <f>S3-SUM(S4:S20)</f>
        <v>489.65999999999622</v>
      </c>
      <c r="T21" s="25">
        <v>478.17</v>
      </c>
      <c r="U21" s="25">
        <f t="shared" si="3"/>
        <v>411.77800000000002</v>
      </c>
      <c r="V21" s="25">
        <f t="shared" si="4"/>
        <v>345.38600000000008</v>
      </c>
      <c r="W21" s="25">
        <f t="shared" si="5"/>
        <v>278.99400000000003</v>
      </c>
      <c r="X21" s="25">
        <f t="shared" si="6"/>
        <v>212.60200000000003</v>
      </c>
      <c r="Y21" s="25">
        <v>146.21</v>
      </c>
      <c r="Z21" s="17">
        <f t="shared" si="0"/>
        <v>136.1225</v>
      </c>
      <c r="AA21" s="17">
        <f t="shared" si="1"/>
        <v>126.035</v>
      </c>
      <c r="AB21" s="17">
        <f t="shared" si="2"/>
        <v>115.94750000000001</v>
      </c>
      <c r="AC21" s="25">
        <v>105.86</v>
      </c>
    </row>
    <row r="22" spans="1:35" ht="15" x14ac:dyDescent="0.25">
      <c r="A22" s="4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41"/>
      <c r="L22" s="41">
        <v>644.53</v>
      </c>
      <c r="M22" s="41">
        <v>644.53</v>
      </c>
      <c r="N22" s="41">
        <v>597.63</v>
      </c>
      <c r="O22" s="33">
        <v>597.63</v>
      </c>
      <c r="Q22" s="25">
        <f>Q3-SUM(Q4:Q21)</f>
        <v>438.65999999999622</v>
      </c>
      <c r="T22" s="25">
        <v>52.32</v>
      </c>
    </row>
    <row r="23" spans="1:35" x14ac:dyDescent="0.25">
      <c r="K23" s="42"/>
      <c r="L23" s="42"/>
      <c r="M23" s="42"/>
      <c r="N23" s="42"/>
    </row>
    <row r="24" spans="1:35" x14ac:dyDescent="0.25">
      <c r="A24" s="46" t="s">
        <v>39</v>
      </c>
    </row>
    <row r="25" spans="1:35" s="30" customFormat="1" x14ac:dyDescent="0.25">
      <c r="B25" s="30">
        <v>2018</v>
      </c>
      <c r="C25" s="30">
        <v>2017</v>
      </c>
      <c r="D25" s="30">
        <v>2016</v>
      </c>
      <c r="E25" s="30">
        <v>2015</v>
      </c>
      <c r="F25" s="30">
        <v>2014</v>
      </c>
      <c r="G25" s="30">
        <v>2013</v>
      </c>
      <c r="H25" s="30">
        <v>2012</v>
      </c>
      <c r="I25" s="30">
        <v>2011</v>
      </c>
      <c r="J25" s="30">
        <v>2010</v>
      </c>
      <c r="K25" s="36">
        <v>2009</v>
      </c>
      <c r="L25" s="30">
        <v>2008</v>
      </c>
      <c r="M25" s="30">
        <v>2007</v>
      </c>
      <c r="N25" s="30">
        <v>2006</v>
      </c>
      <c r="O25" s="30">
        <v>2005</v>
      </c>
      <c r="P25" s="30">
        <v>2004</v>
      </c>
      <c r="Q25" s="30">
        <v>2003</v>
      </c>
      <c r="R25" s="30">
        <v>2002</v>
      </c>
      <c r="S25" s="30">
        <v>2001</v>
      </c>
      <c r="T25" s="30">
        <v>2000</v>
      </c>
      <c r="U25" s="30">
        <v>1999</v>
      </c>
      <c r="V25" s="30">
        <v>1998</v>
      </c>
      <c r="W25" s="30">
        <v>1997</v>
      </c>
      <c r="X25" s="30">
        <v>1996</v>
      </c>
      <c r="Y25" s="30">
        <v>1995</v>
      </c>
      <c r="Z25" s="30">
        <v>1994</v>
      </c>
      <c r="AA25" s="30">
        <v>1993</v>
      </c>
      <c r="AB25" s="30">
        <v>1992</v>
      </c>
      <c r="AC25" s="30">
        <v>1991</v>
      </c>
      <c r="AD25" s="30">
        <v>1990</v>
      </c>
      <c r="AE25" s="30">
        <v>1989</v>
      </c>
      <c r="AF25" s="30">
        <v>1988</v>
      </c>
      <c r="AG25" s="30">
        <v>1987</v>
      </c>
      <c r="AH25" s="30">
        <v>1986</v>
      </c>
      <c r="AI25" s="30">
        <v>1985</v>
      </c>
    </row>
    <row r="26" spans="1:35" x14ac:dyDescent="0.25">
      <c r="A26" s="46" t="s">
        <v>3</v>
      </c>
      <c r="B26" s="26">
        <v>42.15</v>
      </c>
      <c r="C26" s="26">
        <v>41</v>
      </c>
      <c r="D26" s="26">
        <v>40.17</v>
      </c>
      <c r="E26" s="26">
        <v>39.840000000000003</v>
      </c>
      <c r="F26" s="26">
        <v>39.840000000000003</v>
      </c>
      <c r="G26" s="26">
        <v>51.68</v>
      </c>
      <c r="H26" s="26">
        <v>50.96</v>
      </c>
      <c r="I26" s="26">
        <v>49.72</v>
      </c>
      <c r="J26" s="41">
        <v>50</v>
      </c>
      <c r="K26" s="26">
        <v>49.5</v>
      </c>
      <c r="L26" s="26">
        <v>48.75</v>
      </c>
      <c r="M26" s="25">
        <v>47.81</v>
      </c>
      <c r="N26" s="26">
        <v>43.51</v>
      </c>
      <c r="O26" s="25">
        <v>46.9</v>
      </c>
      <c r="P26" s="25">
        <v>47.05</v>
      </c>
      <c r="Q26" s="25">
        <v>48.26</v>
      </c>
      <c r="R26" s="25">
        <v>43.91</v>
      </c>
      <c r="S26" s="25">
        <v>40.31</v>
      </c>
      <c r="T26" s="25">
        <v>36.08</v>
      </c>
      <c r="U26" s="25">
        <f>Y26+(T26-Y26)/5*4</f>
        <v>35.013999999999996</v>
      </c>
      <c r="V26" s="25">
        <f>Y26+(T26-Y26)/5*3</f>
        <v>33.948</v>
      </c>
      <c r="W26" s="25">
        <f>Y26+(T26-Y26)/5*2</f>
        <v>32.881999999999998</v>
      </c>
      <c r="X26" s="25">
        <f>Y26+(T26-Y26)/5</f>
        <v>31.815999999999999</v>
      </c>
      <c r="Y26" s="25">
        <v>30.75</v>
      </c>
      <c r="Z26" s="17">
        <f t="shared" ref="Z26:Z44" si="7">AC26+(Y26-AC26)/4*3</f>
        <v>29.672499999999999</v>
      </c>
      <c r="AA26" s="17">
        <f t="shared" ref="AA26:AA44" si="8">AC26+(Y26-AC26)/4*2</f>
        <v>28.594999999999999</v>
      </c>
      <c r="AB26" s="17">
        <f t="shared" ref="AB26:AB44" si="9">AC26+(Y26-AC26)/4</f>
        <v>27.517500000000002</v>
      </c>
      <c r="AC26" s="25">
        <v>26.44</v>
      </c>
    </row>
    <row r="27" spans="1:35" x14ac:dyDescent="0.25">
      <c r="A27" s="46" t="s">
        <v>5</v>
      </c>
      <c r="B27" s="26">
        <v>13.46</v>
      </c>
      <c r="C27" s="26">
        <v>12.94</v>
      </c>
      <c r="D27" s="26">
        <v>12.45</v>
      </c>
      <c r="E27" s="26">
        <v>12.07</v>
      </c>
      <c r="F27" s="26">
        <v>11.97</v>
      </c>
      <c r="G27" s="26">
        <v>11.27</v>
      </c>
      <c r="H27" s="26">
        <v>11.2</v>
      </c>
      <c r="I27" s="26">
        <v>11.23</v>
      </c>
      <c r="J27" s="41">
        <v>11.25</v>
      </c>
      <c r="K27" s="26">
        <v>11.2</v>
      </c>
      <c r="L27" s="26">
        <v>10.4</v>
      </c>
      <c r="M27" s="25">
        <v>10.42</v>
      </c>
      <c r="N27" s="26">
        <v>10.48</v>
      </c>
      <c r="O27" s="25">
        <v>10.31</v>
      </c>
      <c r="P27" s="25">
        <v>10.37</v>
      </c>
      <c r="Q27" s="25">
        <v>9.9600000000000009</v>
      </c>
      <c r="R27" s="25">
        <v>9.89</v>
      </c>
      <c r="S27" s="25">
        <v>9.8000000000000007</v>
      </c>
      <c r="T27" s="25">
        <v>9.6</v>
      </c>
      <c r="U27" s="25">
        <f t="shared" ref="U27:U44" si="10">Y27+(T27-Y27)/5*4</f>
        <v>9.5519999999999996</v>
      </c>
      <c r="V27" s="25">
        <f t="shared" ref="V27:V44" si="11">Y27+(T27-Y27)/5*3</f>
        <v>9.5039999999999996</v>
      </c>
      <c r="W27" s="25">
        <f t="shared" ref="W27:W44" si="12">Y27+(T27-Y27)/5*2</f>
        <v>9.4559999999999995</v>
      </c>
      <c r="X27" s="25">
        <f t="shared" ref="X27:X44" si="13">Y27+(T27-Y27)/5</f>
        <v>9.4079999999999995</v>
      </c>
      <c r="Y27" s="25">
        <v>9.36</v>
      </c>
      <c r="Z27" s="17">
        <f t="shared" si="7"/>
        <v>9.26</v>
      </c>
      <c r="AA27" s="17">
        <f t="shared" si="8"/>
        <v>9.16</v>
      </c>
      <c r="AB27" s="17">
        <f t="shared" si="9"/>
        <v>9.06</v>
      </c>
      <c r="AC27" s="25">
        <v>8.9600000000000009</v>
      </c>
    </row>
    <row r="28" spans="1:35" x14ac:dyDescent="0.25">
      <c r="A28" s="46" t="s">
        <v>7</v>
      </c>
      <c r="B28" s="26">
        <v>9.07</v>
      </c>
      <c r="C28" s="26">
        <v>8.6999999999999993</v>
      </c>
      <c r="D28" s="26">
        <v>8.32</v>
      </c>
      <c r="E28" s="26">
        <v>8.0399999999999991</v>
      </c>
      <c r="F28" s="26">
        <v>8.01</v>
      </c>
      <c r="G28" s="26">
        <v>7.58</v>
      </c>
      <c r="H28" s="26">
        <v>7.54</v>
      </c>
      <c r="I28" s="26">
        <v>7.57</v>
      </c>
      <c r="J28" s="41">
        <v>7.64</v>
      </c>
      <c r="K28" s="26">
        <v>7.69</v>
      </c>
      <c r="L28" s="26">
        <v>10.210000000000001</v>
      </c>
      <c r="M28" s="25">
        <v>10.28</v>
      </c>
      <c r="N28" s="26">
        <v>10.26</v>
      </c>
      <c r="O28" s="25">
        <v>10.08</v>
      </c>
      <c r="P28" s="25">
        <v>10.53</v>
      </c>
      <c r="Q28" s="25">
        <v>10.18</v>
      </c>
      <c r="R28" s="25">
        <v>10.17</v>
      </c>
      <c r="S28" s="25">
        <v>10.06</v>
      </c>
      <c r="T28" s="25">
        <v>10.02</v>
      </c>
      <c r="U28" s="25">
        <f t="shared" si="10"/>
        <v>9.9420000000000002</v>
      </c>
      <c r="V28" s="25">
        <f t="shared" si="11"/>
        <v>9.8640000000000008</v>
      </c>
      <c r="W28" s="25">
        <f t="shared" si="12"/>
        <v>9.7859999999999996</v>
      </c>
      <c r="X28" s="25">
        <f t="shared" si="13"/>
        <v>9.7080000000000002</v>
      </c>
      <c r="Y28" s="25">
        <v>9.6300000000000008</v>
      </c>
      <c r="Z28" s="17">
        <f t="shared" si="7"/>
        <v>9.2475000000000005</v>
      </c>
      <c r="AA28" s="17">
        <f t="shared" si="8"/>
        <v>8.8650000000000002</v>
      </c>
      <c r="AB28" s="17">
        <f t="shared" si="9"/>
        <v>8.4824999999999999</v>
      </c>
      <c r="AC28" s="25">
        <v>8.1</v>
      </c>
    </row>
    <row r="29" spans="1:35" x14ac:dyDescent="0.25">
      <c r="A29" s="46" t="s">
        <v>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>
        <v>16.5</v>
      </c>
      <c r="O29" s="25">
        <v>14.61</v>
      </c>
      <c r="P29" s="25">
        <v>13.95</v>
      </c>
      <c r="Q29" s="25">
        <v>13.51</v>
      </c>
      <c r="R29" s="25">
        <v>13.03</v>
      </c>
      <c r="S29" s="25">
        <v>12.54</v>
      </c>
      <c r="T29" s="25">
        <v>12.49</v>
      </c>
      <c r="U29" s="25">
        <f t="shared" si="10"/>
        <v>12.454000000000001</v>
      </c>
      <c r="V29" s="25">
        <f t="shared" si="11"/>
        <v>12.418000000000001</v>
      </c>
      <c r="W29" s="25">
        <f t="shared" si="12"/>
        <v>12.382</v>
      </c>
      <c r="X29" s="25">
        <f t="shared" si="13"/>
        <v>12.346</v>
      </c>
      <c r="Y29" s="25">
        <v>12.31</v>
      </c>
      <c r="Z29" s="17">
        <f t="shared" si="7"/>
        <v>12.2475</v>
      </c>
      <c r="AA29" s="17">
        <f t="shared" si="8"/>
        <v>12.185</v>
      </c>
      <c r="AB29" s="17">
        <f t="shared" si="9"/>
        <v>12.1225</v>
      </c>
      <c r="AC29" s="25">
        <v>12.06</v>
      </c>
    </row>
    <row r="30" spans="1:35" x14ac:dyDescent="0.25">
      <c r="A30" s="46" t="s">
        <v>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>
        <v>6.83</v>
      </c>
      <c r="O30" s="25">
        <v>6.58</v>
      </c>
      <c r="P30" s="25">
        <v>6.74</v>
      </c>
      <c r="Q30" s="25">
        <v>6.37</v>
      </c>
      <c r="R30" s="25">
        <v>6</v>
      </c>
      <c r="S30" s="25">
        <v>6.11</v>
      </c>
      <c r="T30" s="25">
        <v>5.75</v>
      </c>
      <c r="U30" s="25">
        <f t="shared" si="10"/>
        <v>5.718</v>
      </c>
      <c r="V30" s="25">
        <f t="shared" si="11"/>
        <v>5.6859999999999999</v>
      </c>
      <c r="W30" s="25">
        <f t="shared" si="12"/>
        <v>5.6539999999999999</v>
      </c>
      <c r="X30" s="25">
        <f t="shared" si="13"/>
        <v>5.6219999999999999</v>
      </c>
      <c r="Y30" s="25">
        <v>5.59</v>
      </c>
      <c r="Z30" s="17">
        <f t="shared" si="7"/>
        <v>5.21</v>
      </c>
      <c r="AA30" s="17">
        <f t="shared" si="8"/>
        <v>4.83</v>
      </c>
      <c r="AB30" s="17">
        <f t="shared" si="9"/>
        <v>4.45</v>
      </c>
      <c r="AC30" s="25">
        <v>4.07</v>
      </c>
    </row>
    <row r="31" spans="1:35" x14ac:dyDescent="0.25">
      <c r="A31" s="46" t="s">
        <v>11</v>
      </c>
      <c r="B31" s="26">
        <v>41.8</v>
      </c>
      <c r="C31" s="26">
        <v>39.799999999999997</v>
      </c>
      <c r="D31" s="26">
        <v>37.979999999999997</v>
      </c>
      <c r="E31" s="26">
        <v>36.659999999999997</v>
      </c>
      <c r="F31" s="26">
        <v>36.15</v>
      </c>
      <c r="G31" s="26">
        <v>69.37</v>
      </c>
      <c r="H31" s="26">
        <v>66.64</v>
      </c>
      <c r="I31" s="26">
        <v>66.260000000000005</v>
      </c>
      <c r="J31" s="41">
        <v>67.3</v>
      </c>
      <c r="K31" s="26">
        <v>68.02</v>
      </c>
      <c r="L31" s="26">
        <v>64.67</v>
      </c>
      <c r="M31" s="25">
        <v>15.27</v>
      </c>
      <c r="N31" s="26">
        <v>15.81</v>
      </c>
      <c r="O31" s="25">
        <v>61.47</v>
      </c>
      <c r="P31" s="25">
        <v>74.52</v>
      </c>
      <c r="Q31" s="25">
        <v>74.040000000000006</v>
      </c>
      <c r="R31" s="25">
        <v>72.7</v>
      </c>
      <c r="S31" s="25">
        <v>57.32</v>
      </c>
      <c r="T31" s="25">
        <v>47.4</v>
      </c>
      <c r="U31" s="25">
        <f t="shared" si="10"/>
        <v>46.533999999999999</v>
      </c>
      <c r="V31" s="25">
        <f t="shared" si="11"/>
        <v>45.667999999999999</v>
      </c>
      <c r="W31" s="25">
        <f t="shared" si="12"/>
        <v>44.802</v>
      </c>
      <c r="X31" s="25">
        <f t="shared" si="13"/>
        <v>43.936</v>
      </c>
      <c r="Y31" s="25">
        <v>43.07</v>
      </c>
      <c r="Z31" s="17">
        <f t="shared" si="7"/>
        <v>39.8825</v>
      </c>
      <c r="AA31" s="17">
        <f t="shared" si="8"/>
        <v>36.695</v>
      </c>
      <c r="AB31" s="17">
        <f t="shared" si="9"/>
        <v>33.5075</v>
      </c>
      <c r="AC31" s="25">
        <v>30.32</v>
      </c>
    </row>
    <row r="32" spans="1:35" x14ac:dyDescent="0.25">
      <c r="A32" s="46" t="s">
        <v>13</v>
      </c>
      <c r="B32" s="26">
        <v>28.8</v>
      </c>
      <c r="C32" s="26">
        <v>27.59</v>
      </c>
      <c r="D32" s="26">
        <v>26.7</v>
      </c>
      <c r="E32" s="26">
        <v>25.78</v>
      </c>
      <c r="F32" s="26">
        <v>25.92</v>
      </c>
      <c r="G32" s="26">
        <v>51.52</v>
      </c>
      <c r="H32" s="26">
        <v>51.41</v>
      </c>
      <c r="I32" s="26">
        <v>50.2</v>
      </c>
      <c r="J32" s="41">
        <v>50.52</v>
      </c>
      <c r="K32" s="26">
        <v>50.64</v>
      </c>
      <c r="L32" s="26">
        <v>65.11</v>
      </c>
      <c r="M32" s="25">
        <v>6.83</v>
      </c>
      <c r="N32" s="26">
        <v>6.66</v>
      </c>
      <c r="O32" s="25">
        <v>68.59</v>
      </c>
      <c r="P32" s="25">
        <v>70.84</v>
      </c>
      <c r="Q32" s="25">
        <v>75.400000000000006</v>
      </c>
      <c r="R32" s="25">
        <v>69.58</v>
      </c>
      <c r="S32" s="25">
        <v>62.47</v>
      </c>
      <c r="T32" s="25">
        <v>55.19</v>
      </c>
      <c r="U32" s="25">
        <f t="shared" si="10"/>
        <v>53.655999999999999</v>
      </c>
      <c r="V32" s="25">
        <f t="shared" si="11"/>
        <v>52.122</v>
      </c>
      <c r="W32" s="25">
        <f t="shared" si="12"/>
        <v>50.588000000000001</v>
      </c>
      <c r="X32" s="25">
        <f t="shared" si="13"/>
        <v>49.054000000000002</v>
      </c>
      <c r="Y32" s="25">
        <v>47.52</v>
      </c>
      <c r="Z32" s="17">
        <f t="shared" si="7"/>
        <v>44.995000000000005</v>
      </c>
      <c r="AA32" s="17">
        <f t="shared" si="8"/>
        <v>42.47</v>
      </c>
      <c r="AB32" s="17">
        <f t="shared" si="9"/>
        <v>39.945</v>
      </c>
      <c r="AC32" s="25">
        <v>37.42</v>
      </c>
    </row>
    <row r="33" spans="1:35" x14ac:dyDescent="0.25">
      <c r="A33" s="46" t="s">
        <v>15</v>
      </c>
      <c r="B33" s="26">
        <v>73.260000000000005</v>
      </c>
      <c r="C33" s="26">
        <v>70.23</v>
      </c>
      <c r="D33" s="26">
        <v>67.14</v>
      </c>
      <c r="E33" s="26">
        <v>64.53</v>
      </c>
      <c r="F33" s="26">
        <v>64.540000000000006</v>
      </c>
      <c r="G33" s="26">
        <v>107.98</v>
      </c>
      <c r="H33" s="26">
        <v>107.7</v>
      </c>
      <c r="I33" s="26">
        <v>107.58</v>
      </c>
      <c r="J33" s="41">
        <v>106.42</v>
      </c>
      <c r="K33" s="26">
        <v>106.72</v>
      </c>
      <c r="L33" s="26">
        <v>73.03</v>
      </c>
      <c r="M33" s="25">
        <v>63.9</v>
      </c>
      <c r="N33" s="26">
        <v>71.12</v>
      </c>
      <c r="O33" s="25">
        <v>71.13</v>
      </c>
      <c r="P33" s="25">
        <v>70.12</v>
      </c>
      <c r="Q33" s="25">
        <v>70.55</v>
      </c>
      <c r="R33" s="25">
        <v>63.17</v>
      </c>
      <c r="S33" s="25">
        <v>61.88</v>
      </c>
      <c r="T33" s="25">
        <v>60.93</v>
      </c>
      <c r="U33" s="25">
        <f t="shared" si="10"/>
        <v>61.213999999999999</v>
      </c>
      <c r="V33" s="25">
        <f t="shared" si="11"/>
        <v>61.497999999999998</v>
      </c>
      <c r="W33" s="25">
        <f t="shared" si="12"/>
        <v>61.782000000000004</v>
      </c>
      <c r="X33" s="25">
        <f t="shared" si="13"/>
        <v>62.066000000000003</v>
      </c>
      <c r="Y33" s="25">
        <v>62.35</v>
      </c>
      <c r="Z33" s="17">
        <f t="shared" si="7"/>
        <v>61.722500000000004</v>
      </c>
      <c r="AA33" s="17">
        <f t="shared" si="8"/>
        <v>61.094999999999999</v>
      </c>
      <c r="AB33" s="17">
        <f t="shared" si="9"/>
        <v>60.467500000000001</v>
      </c>
      <c r="AC33" s="25">
        <v>59.84</v>
      </c>
    </row>
    <row r="34" spans="1:35" x14ac:dyDescent="0.25">
      <c r="A34" s="46" t="s">
        <v>17</v>
      </c>
      <c r="B34" s="26">
        <v>38</v>
      </c>
      <c r="C34" s="26">
        <v>36.46</v>
      </c>
      <c r="D34" s="26">
        <v>35.26</v>
      </c>
      <c r="E34" s="26">
        <v>34.17</v>
      </c>
      <c r="F34" s="26">
        <v>34.08</v>
      </c>
      <c r="G34" s="26">
        <v>47.34</v>
      </c>
      <c r="H34" s="26">
        <v>47.16</v>
      </c>
      <c r="I34" s="26">
        <v>46.86</v>
      </c>
      <c r="J34" s="41">
        <v>47.4</v>
      </c>
      <c r="K34" s="26">
        <v>47.79</v>
      </c>
      <c r="L34" s="26">
        <v>47.99</v>
      </c>
      <c r="M34" s="25">
        <v>70.67</v>
      </c>
      <c r="N34" s="26">
        <v>63.51</v>
      </c>
      <c r="O34" s="25">
        <v>52.11</v>
      </c>
      <c r="P34" s="25">
        <v>46.96</v>
      </c>
      <c r="Q34" s="25">
        <v>47.53</v>
      </c>
      <c r="R34" s="25">
        <v>45.47</v>
      </c>
      <c r="S34" s="25">
        <v>44.91</v>
      </c>
      <c r="T34" s="25">
        <v>41.81</v>
      </c>
      <c r="U34" s="25">
        <f t="shared" si="10"/>
        <v>40.908000000000001</v>
      </c>
      <c r="V34" s="25">
        <f t="shared" si="11"/>
        <v>40.006</v>
      </c>
      <c r="W34" s="25">
        <f t="shared" si="12"/>
        <v>39.103999999999999</v>
      </c>
      <c r="X34" s="25">
        <f t="shared" si="13"/>
        <v>38.201999999999998</v>
      </c>
      <c r="Y34" s="25">
        <v>37.299999999999997</v>
      </c>
      <c r="Z34" s="17">
        <f t="shared" si="7"/>
        <v>37.229999999999997</v>
      </c>
      <c r="AA34" s="17">
        <f t="shared" si="8"/>
        <v>37.159999999999997</v>
      </c>
      <c r="AB34" s="17">
        <f t="shared" si="9"/>
        <v>37.090000000000003</v>
      </c>
      <c r="AC34" s="25">
        <v>37.020000000000003</v>
      </c>
    </row>
    <row r="35" spans="1:35" x14ac:dyDescent="0.25">
      <c r="A35" s="46" t="s">
        <v>19</v>
      </c>
      <c r="B35" s="26">
        <v>62.41</v>
      </c>
      <c r="C35" s="26">
        <v>62.39</v>
      </c>
      <c r="D35" s="26">
        <v>62.37</v>
      </c>
      <c r="E35" s="26">
        <v>62.31</v>
      </c>
      <c r="F35" s="26">
        <v>62.16</v>
      </c>
      <c r="G35" s="26">
        <v>35.270000000000003</v>
      </c>
      <c r="H35" s="26">
        <v>32.58</v>
      </c>
      <c r="I35" s="26">
        <v>28.02</v>
      </c>
      <c r="J35" s="41">
        <v>27.71</v>
      </c>
      <c r="K35" s="26">
        <v>27.15</v>
      </c>
      <c r="L35" s="26">
        <v>61.9</v>
      </c>
      <c r="M35" s="25">
        <v>71.06</v>
      </c>
      <c r="N35" s="26">
        <v>70.290000000000006</v>
      </c>
      <c r="O35" s="25">
        <v>60.71</v>
      </c>
      <c r="P35" s="25">
        <v>63.9</v>
      </c>
      <c r="Q35" s="25">
        <v>63.25</v>
      </c>
      <c r="R35" s="25">
        <v>43.7</v>
      </c>
      <c r="S35" s="25">
        <v>38.78</v>
      </c>
      <c r="T35" s="25">
        <v>40.090000000000003</v>
      </c>
      <c r="U35" s="25">
        <f t="shared" si="10"/>
        <v>36.054000000000002</v>
      </c>
      <c r="V35" s="25">
        <f t="shared" si="11"/>
        <v>32.018000000000001</v>
      </c>
      <c r="W35" s="25">
        <f t="shared" si="12"/>
        <v>27.981999999999999</v>
      </c>
      <c r="X35" s="25">
        <f t="shared" si="13"/>
        <v>23.946000000000002</v>
      </c>
      <c r="Y35" s="25">
        <v>19.91</v>
      </c>
      <c r="Z35" s="17">
        <f t="shared" si="7"/>
        <v>22.2075</v>
      </c>
      <c r="AA35" s="17">
        <f t="shared" si="8"/>
        <v>24.505000000000003</v>
      </c>
      <c r="AB35" s="17">
        <f t="shared" si="9"/>
        <v>26.802500000000002</v>
      </c>
      <c r="AC35" s="25">
        <v>29.1</v>
      </c>
    </row>
    <row r="36" spans="1:35" x14ac:dyDescent="0.25">
      <c r="A36" s="46" t="s">
        <v>21</v>
      </c>
      <c r="B36" s="26">
        <v>67.650000000000006</v>
      </c>
      <c r="C36" s="26">
        <v>69.430000000000007</v>
      </c>
      <c r="D36" s="26">
        <v>72.849999999999994</v>
      </c>
      <c r="E36" s="26">
        <v>75.86</v>
      </c>
      <c r="F36" s="26">
        <v>75.260000000000005</v>
      </c>
      <c r="G36" s="26">
        <v>55.5</v>
      </c>
      <c r="H36" s="26">
        <v>54.75</v>
      </c>
      <c r="I36" s="26">
        <v>53.32</v>
      </c>
      <c r="J36" s="41">
        <v>49.06</v>
      </c>
      <c r="K36" s="26">
        <v>48.67</v>
      </c>
      <c r="L36" s="26">
        <v>101.45</v>
      </c>
      <c r="M36" s="25">
        <v>48.6</v>
      </c>
      <c r="N36" s="26">
        <v>49.44</v>
      </c>
      <c r="O36" s="25">
        <v>79.58</v>
      </c>
      <c r="P36" s="25">
        <v>60.67</v>
      </c>
      <c r="Q36" s="25">
        <v>76.27</v>
      </c>
      <c r="R36" s="25">
        <v>63.44</v>
      </c>
      <c r="S36" s="25">
        <v>64.400000000000006</v>
      </c>
      <c r="T36" s="25">
        <v>55.57</v>
      </c>
      <c r="U36" s="25">
        <f t="shared" si="10"/>
        <v>52.823999999999998</v>
      </c>
      <c r="V36" s="25">
        <f t="shared" si="11"/>
        <v>50.078000000000003</v>
      </c>
      <c r="W36" s="25">
        <f t="shared" si="12"/>
        <v>47.332000000000001</v>
      </c>
      <c r="X36" s="25">
        <f t="shared" si="13"/>
        <v>44.586000000000006</v>
      </c>
      <c r="Y36" s="25">
        <v>41.84</v>
      </c>
      <c r="Z36" s="17">
        <f t="shared" si="7"/>
        <v>41.097500000000004</v>
      </c>
      <c r="AA36" s="17">
        <f t="shared" si="8"/>
        <v>40.355000000000004</v>
      </c>
      <c r="AB36" s="17">
        <f t="shared" si="9"/>
        <v>39.612499999999997</v>
      </c>
      <c r="AC36" s="25">
        <v>38.869999999999997</v>
      </c>
    </row>
    <row r="37" spans="1:35" x14ac:dyDescent="0.25">
      <c r="A37" s="46" t="s">
        <v>23</v>
      </c>
      <c r="B37" s="26">
        <v>40.159999999999997</v>
      </c>
      <c r="C37" s="26">
        <v>37.450000000000003</v>
      </c>
      <c r="D37" s="26">
        <v>37.76</v>
      </c>
      <c r="E37" s="26">
        <v>49.05</v>
      </c>
      <c r="F37" s="26">
        <v>49.36</v>
      </c>
      <c r="G37" s="26">
        <v>60.72</v>
      </c>
      <c r="H37" s="26">
        <v>60.35</v>
      </c>
      <c r="I37" s="26">
        <v>60.33</v>
      </c>
      <c r="J37" s="41">
        <v>60.81</v>
      </c>
      <c r="K37" s="26">
        <v>52.59</v>
      </c>
      <c r="L37" s="26">
        <v>62.74</v>
      </c>
      <c r="M37" s="43">
        <v>60.33</v>
      </c>
      <c r="N37" s="26">
        <v>60.33</v>
      </c>
      <c r="O37" s="25">
        <v>67.36</v>
      </c>
      <c r="P37" s="25">
        <v>77.66</v>
      </c>
      <c r="Q37" s="25">
        <v>90.31</v>
      </c>
      <c r="R37" s="25">
        <v>77.14</v>
      </c>
      <c r="S37" s="25">
        <v>71.05</v>
      </c>
      <c r="T37" s="25">
        <v>69.87</v>
      </c>
      <c r="U37" s="25">
        <f t="shared" si="10"/>
        <v>72.164000000000001</v>
      </c>
      <c r="V37" s="25">
        <f t="shared" si="11"/>
        <v>74.457999999999998</v>
      </c>
      <c r="W37" s="25">
        <f t="shared" si="12"/>
        <v>76.75200000000001</v>
      </c>
      <c r="X37" s="25">
        <f t="shared" si="13"/>
        <v>79.046000000000006</v>
      </c>
      <c r="Y37" s="25">
        <v>81.34</v>
      </c>
      <c r="Z37" s="17">
        <f t="shared" si="7"/>
        <v>80.06</v>
      </c>
      <c r="AA37" s="17">
        <f t="shared" si="8"/>
        <v>78.78</v>
      </c>
      <c r="AB37" s="17">
        <f t="shared" si="9"/>
        <v>77.5</v>
      </c>
      <c r="AC37" s="25">
        <v>76.22</v>
      </c>
    </row>
    <row r="38" spans="1:35" x14ac:dyDescent="0.25">
      <c r="A38" s="46" t="s">
        <v>25</v>
      </c>
      <c r="B38" s="26">
        <v>65.2</v>
      </c>
      <c r="C38" s="26">
        <v>66.930000000000007</v>
      </c>
      <c r="D38" s="26">
        <v>69.77</v>
      </c>
      <c r="E38" s="26">
        <v>73.290000000000006</v>
      </c>
      <c r="F38" s="26">
        <v>74.45</v>
      </c>
      <c r="G38" s="26">
        <v>90.14</v>
      </c>
      <c r="H38" s="26">
        <v>89.88</v>
      </c>
      <c r="I38" s="26">
        <v>89.84</v>
      </c>
      <c r="J38" s="41">
        <v>89.92</v>
      </c>
      <c r="K38" s="26">
        <v>90.05</v>
      </c>
      <c r="L38" s="26">
        <v>91.88</v>
      </c>
      <c r="M38" s="43">
        <v>89.84</v>
      </c>
      <c r="N38" s="26">
        <v>89.84</v>
      </c>
      <c r="O38" s="25">
        <v>53.45</v>
      </c>
      <c r="P38" s="25">
        <v>53.38</v>
      </c>
      <c r="Q38" s="25">
        <v>53.43</v>
      </c>
      <c r="R38" s="25">
        <v>51.46</v>
      </c>
      <c r="S38" s="25">
        <v>50.76</v>
      </c>
      <c r="T38" s="25">
        <v>47.78</v>
      </c>
      <c r="U38" s="25">
        <f t="shared" si="10"/>
        <v>47.704000000000001</v>
      </c>
      <c r="V38" s="25">
        <f t="shared" si="11"/>
        <v>47.628</v>
      </c>
      <c r="W38" s="25">
        <f t="shared" si="12"/>
        <v>47.552</v>
      </c>
      <c r="X38" s="25">
        <f t="shared" si="13"/>
        <v>47.475999999999999</v>
      </c>
      <c r="Y38" s="25">
        <v>47.4</v>
      </c>
      <c r="Z38" s="17">
        <f t="shared" si="7"/>
        <v>43.942499999999995</v>
      </c>
      <c r="AA38" s="17">
        <f t="shared" si="8"/>
        <v>40.484999999999999</v>
      </c>
      <c r="AB38" s="17">
        <f t="shared" si="9"/>
        <v>37.027500000000003</v>
      </c>
      <c r="AC38" s="25">
        <v>33.57</v>
      </c>
    </row>
    <row r="39" spans="1:35" x14ac:dyDescent="0.25">
      <c r="A39" s="46" t="s">
        <v>27</v>
      </c>
      <c r="B39" s="26">
        <v>44.04</v>
      </c>
      <c r="C39" s="26">
        <v>44.16</v>
      </c>
      <c r="D39" s="26">
        <v>44.47</v>
      </c>
      <c r="E39" s="26">
        <v>44.71</v>
      </c>
      <c r="F39" s="26">
        <v>45.91</v>
      </c>
      <c r="G39" s="26">
        <v>99.25</v>
      </c>
      <c r="H39" s="26">
        <v>97.22</v>
      </c>
      <c r="I39" s="26">
        <v>97.62</v>
      </c>
      <c r="J39" s="41">
        <v>100.43</v>
      </c>
      <c r="K39" s="26">
        <v>102.28</v>
      </c>
      <c r="L39" s="26">
        <v>58.85</v>
      </c>
      <c r="M39" s="43">
        <v>97.62</v>
      </c>
      <c r="N39" s="26">
        <v>97.62</v>
      </c>
      <c r="O39" s="25">
        <v>48.32</v>
      </c>
      <c r="P39" s="25">
        <v>47.47</v>
      </c>
      <c r="Q39" s="25">
        <v>46.67</v>
      </c>
      <c r="R39" s="25">
        <v>46.14</v>
      </c>
      <c r="S39" s="25">
        <v>44.95</v>
      </c>
      <c r="T39" s="25">
        <v>43.88</v>
      </c>
      <c r="U39" s="25">
        <f t="shared" si="10"/>
        <v>43.996000000000002</v>
      </c>
      <c r="V39" s="25">
        <f t="shared" si="11"/>
        <v>44.112000000000002</v>
      </c>
      <c r="W39" s="25">
        <f t="shared" si="12"/>
        <v>44.228000000000002</v>
      </c>
      <c r="X39" s="25">
        <f t="shared" si="13"/>
        <v>44.344000000000001</v>
      </c>
      <c r="Y39" s="25">
        <v>44.46</v>
      </c>
      <c r="Z39" s="17">
        <f t="shared" si="7"/>
        <v>44.302500000000002</v>
      </c>
      <c r="AA39" s="17">
        <f t="shared" si="8"/>
        <v>44.144999999999996</v>
      </c>
      <c r="AB39" s="17">
        <f t="shared" si="9"/>
        <v>43.987499999999997</v>
      </c>
      <c r="AC39" s="25">
        <v>43.83</v>
      </c>
    </row>
    <row r="40" spans="1:35" x14ac:dyDescent="0.25">
      <c r="A40" s="46" t="s">
        <v>29</v>
      </c>
      <c r="B40" s="26">
        <v>44.35</v>
      </c>
      <c r="C40" s="26">
        <v>45.15</v>
      </c>
      <c r="D40" s="26">
        <v>45.02</v>
      </c>
      <c r="E40" s="26">
        <v>47.46</v>
      </c>
      <c r="F40" s="26">
        <v>47.99</v>
      </c>
      <c r="G40" s="26">
        <v>72.709999999999994</v>
      </c>
      <c r="H40" s="26">
        <v>72.17</v>
      </c>
      <c r="I40" s="26">
        <v>73.48</v>
      </c>
      <c r="J40" s="41">
        <v>74.790000000000006</v>
      </c>
      <c r="K40" s="26">
        <v>75.180000000000007</v>
      </c>
      <c r="L40" s="26">
        <v>62.42</v>
      </c>
      <c r="M40" s="43">
        <v>73.48</v>
      </c>
      <c r="N40" s="26">
        <v>73.48</v>
      </c>
      <c r="O40" s="25">
        <v>48.32</v>
      </c>
      <c r="P40" s="25">
        <v>54.29</v>
      </c>
      <c r="Q40" s="25">
        <v>52.42</v>
      </c>
      <c r="R40" s="25">
        <v>51.77</v>
      </c>
      <c r="S40" s="25">
        <v>49.74</v>
      </c>
      <c r="T40" s="25">
        <v>46.22</v>
      </c>
      <c r="U40" s="25">
        <f t="shared" si="10"/>
        <v>44.692</v>
      </c>
      <c r="V40" s="25">
        <f t="shared" si="11"/>
        <v>43.164000000000001</v>
      </c>
      <c r="W40" s="25">
        <f t="shared" si="12"/>
        <v>41.635999999999996</v>
      </c>
      <c r="X40" s="25">
        <f t="shared" si="13"/>
        <v>40.107999999999997</v>
      </c>
      <c r="Y40" s="25">
        <v>38.58</v>
      </c>
      <c r="Z40" s="17">
        <f t="shared" si="7"/>
        <v>35.585000000000001</v>
      </c>
      <c r="AA40" s="17">
        <f t="shared" si="8"/>
        <v>32.590000000000003</v>
      </c>
      <c r="AB40" s="17">
        <f t="shared" si="9"/>
        <v>29.594999999999999</v>
      </c>
      <c r="AC40" s="25">
        <v>26.6</v>
      </c>
    </row>
    <row r="41" spans="1:35" x14ac:dyDescent="0.25">
      <c r="A41" s="46" t="s">
        <v>31</v>
      </c>
      <c r="B41" s="26">
        <v>57.18</v>
      </c>
      <c r="C41" s="26">
        <v>55.83</v>
      </c>
      <c r="D41" s="26">
        <v>54.57</v>
      </c>
      <c r="E41" s="26">
        <v>55.5</v>
      </c>
      <c r="F41" s="26">
        <v>55.58</v>
      </c>
      <c r="G41" s="26">
        <v>65.34</v>
      </c>
      <c r="H41" s="26">
        <v>54.25</v>
      </c>
      <c r="I41" s="26">
        <v>44.53</v>
      </c>
      <c r="J41" s="41">
        <v>44.6</v>
      </c>
      <c r="K41" s="26">
        <v>44.19</v>
      </c>
      <c r="L41" s="26">
        <v>85.99</v>
      </c>
      <c r="M41" s="43">
        <v>44.53</v>
      </c>
      <c r="N41" s="26">
        <v>44.53</v>
      </c>
      <c r="O41" s="25">
        <v>54.18</v>
      </c>
      <c r="P41" s="25">
        <v>57.49</v>
      </c>
      <c r="Q41" s="25">
        <v>93.8</v>
      </c>
      <c r="R41" s="25">
        <v>48.8</v>
      </c>
      <c r="S41" s="25">
        <v>49.2</v>
      </c>
      <c r="T41" s="25">
        <v>41.36</v>
      </c>
      <c r="U41" s="25">
        <f t="shared" si="10"/>
        <v>44.233999999999995</v>
      </c>
      <c r="V41" s="25">
        <f t="shared" si="11"/>
        <v>47.107999999999997</v>
      </c>
      <c r="W41" s="25">
        <f t="shared" si="12"/>
        <v>49.981999999999999</v>
      </c>
      <c r="X41" s="25">
        <f t="shared" si="13"/>
        <v>52.855999999999995</v>
      </c>
      <c r="Y41" s="25">
        <v>55.73</v>
      </c>
      <c r="Z41" s="17">
        <f t="shared" si="7"/>
        <v>55.61</v>
      </c>
      <c r="AA41" s="17">
        <f t="shared" si="8"/>
        <v>55.489999999999995</v>
      </c>
      <c r="AB41" s="17">
        <f t="shared" si="9"/>
        <v>55.37</v>
      </c>
      <c r="AC41" s="25">
        <v>55.25</v>
      </c>
    </row>
    <row r="42" spans="1:35" x14ac:dyDescent="0.25">
      <c r="A42" s="46" t="s">
        <v>33</v>
      </c>
      <c r="B42" s="26">
        <v>34.450000000000003</v>
      </c>
      <c r="C42" s="26">
        <v>34.75</v>
      </c>
      <c r="D42" s="26">
        <v>34.89</v>
      </c>
      <c r="E42" s="26">
        <v>35.869999999999997</v>
      </c>
      <c r="F42" s="26">
        <v>34.82</v>
      </c>
      <c r="G42" s="26">
        <v>28.06</v>
      </c>
      <c r="H42" s="26">
        <v>27.18</v>
      </c>
      <c r="I42" s="26">
        <v>22.07</v>
      </c>
      <c r="J42" s="41">
        <v>22.13</v>
      </c>
      <c r="K42" s="26">
        <v>21.99</v>
      </c>
      <c r="L42" s="26">
        <v>91.01</v>
      </c>
      <c r="M42" s="43">
        <v>22.07</v>
      </c>
      <c r="N42" s="26">
        <v>22.07</v>
      </c>
      <c r="O42" s="25">
        <v>71.13</v>
      </c>
      <c r="P42" s="25">
        <v>71.650000000000006</v>
      </c>
      <c r="Q42" s="25">
        <v>69.5</v>
      </c>
      <c r="R42" s="25">
        <v>70.83</v>
      </c>
      <c r="S42" s="25">
        <v>72.02</v>
      </c>
      <c r="T42" s="25">
        <v>71.33</v>
      </c>
      <c r="U42" s="25">
        <f t="shared" si="10"/>
        <v>60.47</v>
      </c>
      <c r="V42" s="25">
        <f t="shared" si="11"/>
        <v>49.61</v>
      </c>
      <c r="W42" s="25">
        <f t="shared" si="12"/>
        <v>38.75</v>
      </c>
      <c r="X42" s="25">
        <f t="shared" si="13"/>
        <v>27.89</v>
      </c>
      <c r="Y42" s="25">
        <v>17.03</v>
      </c>
      <c r="Z42" s="17">
        <f t="shared" si="7"/>
        <v>18.2575</v>
      </c>
      <c r="AA42" s="17">
        <f t="shared" si="8"/>
        <v>19.484999999999999</v>
      </c>
      <c r="AB42" s="17">
        <f t="shared" si="9"/>
        <v>20.712500000000002</v>
      </c>
      <c r="AC42" s="25">
        <v>21.94</v>
      </c>
    </row>
    <row r="43" spans="1:35" x14ac:dyDescent="0.25">
      <c r="A43" s="46" t="s">
        <v>35</v>
      </c>
      <c r="B43" s="26">
        <v>32.090000000000003</v>
      </c>
      <c r="C43" s="26">
        <v>31.92</v>
      </c>
      <c r="D43" s="26">
        <v>32.06</v>
      </c>
      <c r="E43" s="26">
        <v>31.88</v>
      </c>
      <c r="F43" s="26">
        <v>31.95</v>
      </c>
      <c r="G43" s="26">
        <v>26.11</v>
      </c>
      <c r="H43" s="26">
        <v>21.02</v>
      </c>
      <c r="I43" s="26">
        <v>19.489999999999998</v>
      </c>
      <c r="J43" s="41">
        <v>19.190000000000001</v>
      </c>
      <c r="K43" s="26">
        <v>18.32</v>
      </c>
      <c r="L43" s="26">
        <v>61.84</v>
      </c>
      <c r="M43" s="43">
        <v>19.489999999999998</v>
      </c>
      <c r="N43" s="26">
        <v>19.489999999999998</v>
      </c>
      <c r="O43" s="25">
        <v>62.18</v>
      </c>
      <c r="P43" s="25">
        <v>54.65</v>
      </c>
      <c r="Q43" s="25">
        <v>53.79</v>
      </c>
      <c r="R43" s="25">
        <v>49.48</v>
      </c>
      <c r="S43" s="25">
        <v>43.5</v>
      </c>
      <c r="T43" s="25">
        <v>31.66</v>
      </c>
      <c r="U43" s="25">
        <f t="shared" si="10"/>
        <v>27.91</v>
      </c>
      <c r="V43" s="25">
        <f t="shared" si="11"/>
        <v>24.16</v>
      </c>
      <c r="W43" s="25">
        <f t="shared" si="12"/>
        <v>20.41</v>
      </c>
      <c r="X43" s="25">
        <f t="shared" si="13"/>
        <v>16.66</v>
      </c>
      <c r="Y43" s="25">
        <v>12.91</v>
      </c>
      <c r="Z43" s="17">
        <f t="shared" si="7"/>
        <v>17.835000000000001</v>
      </c>
      <c r="AA43" s="17">
        <f t="shared" si="8"/>
        <v>22.759999999999998</v>
      </c>
      <c r="AB43" s="17">
        <f t="shared" si="9"/>
        <v>27.684999999999999</v>
      </c>
      <c r="AC43" s="25">
        <v>32.61</v>
      </c>
    </row>
    <row r="44" spans="1:35" x14ac:dyDescent="0.25">
      <c r="A44" s="46" t="s">
        <v>37</v>
      </c>
      <c r="B44" s="26">
        <v>53.14</v>
      </c>
      <c r="C44" s="26">
        <v>46.26</v>
      </c>
      <c r="D44" s="26">
        <v>48.1</v>
      </c>
      <c r="E44" s="26">
        <v>50.09</v>
      </c>
      <c r="F44" s="26">
        <v>49.59</v>
      </c>
      <c r="G44" s="26">
        <v>63.95</v>
      </c>
      <c r="H44" s="26">
        <v>63.25</v>
      </c>
      <c r="I44" s="26">
        <v>63.36</v>
      </c>
      <c r="J44" s="41">
        <v>63.38</v>
      </c>
      <c r="K44" s="26">
        <v>62.99</v>
      </c>
      <c r="L44" s="26">
        <v>67.87</v>
      </c>
      <c r="M44" s="43">
        <v>63.36</v>
      </c>
      <c r="N44" s="26">
        <v>63.36</v>
      </c>
      <c r="O44" s="25">
        <v>71.38</v>
      </c>
      <c r="T44" s="25">
        <v>63.76</v>
      </c>
      <c r="U44" s="25">
        <f t="shared" si="10"/>
        <v>57.23</v>
      </c>
      <c r="V44" s="25">
        <f t="shared" si="11"/>
        <v>50.699999999999996</v>
      </c>
      <c r="W44" s="25">
        <f t="shared" si="12"/>
        <v>44.17</v>
      </c>
      <c r="X44" s="25">
        <f t="shared" si="13"/>
        <v>37.64</v>
      </c>
      <c r="Y44" s="25">
        <v>31.11</v>
      </c>
      <c r="Z44" s="17">
        <f t="shared" si="7"/>
        <v>34.840000000000003</v>
      </c>
      <c r="AA44" s="17">
        <f t="shared" si="8"/>
        <v>38.57</v>
      </c>
      <c r="AB44" s="17">
        <f t="shared" si="9"/>
        <v>42.3</v>
      </c>
      <c r="AC44" s="25">
        <v>46.03</v>
      </c>
    </row>
    <row r="45" spans="1:35" x14ac:dyDescent="0.25">
      <c r="A45" s="46" t="s">
        <v>38</v>
      </c>
      <c r="M45" s="25" t="s">
        <v>0</v>
      </c>
      <c r="O45" s="25">
        <v>99.6</v>
      </c>
    </row>
    <row r="47" spans="1:35" x14ac:dyDescent="0.25">
      <c r="A47" s="46" t="s">
        <v>40</v>
      </c>
    </row>
    <row r="48" spans="1:35" s="30" customFormat="1" x14ac:dyDescent="0.25">
      <c r="B48" s="30">
        <v>2018</v>
      </c>
      <c r="C48" s="30">
        <v>2017</v>
      </c>
      <c r="D48" s="30">
        <v>2016</v>
      </c>
      <c r="E48" s="30">
        <v>2015</v>
      </c>
      <c r="F48" s="30">
        <v>2014</v>
      </c>
      <c r="G48" s="30">
        <v>2013</v>
      </c>
      <c r="H48" s="30">
        <v>2012</v>
      </c>
      <c r="I48" s="30">
        <v>2011</v>
      </c>
      <c r="J48" s="30">
        <v>2010</v>
      </c>
      <c r="K48" s="36">
        <v>2009</v>
      </c>
      <c r="L48" s="30">
        <v>2008</v>
      </c>
      <c r="M48" s="30">
        <v>2007</v>
      </c>
      <c r="N48" s="30">
        <v>2006</v>
      </c>
      <c r="O48" s="30">
        <v>2005</v>
      </c>
      <c r="P48" s="30">
        <v>2004</v>
      </c>
      <c r="Q48" s="30">
        <v>2003</v>
      </c>
      <c r="R48" s="30">
        <v>2002</v>
      </c>
      <c r="S48" s="30">
        <v>2001</v>
      </c>
      <c r="T48" s="30">
        <v>2000</v>
      </c>
      <c r="U48" s="30">
        <v>1999</v>
      </c>
      <c r="V48" s="30">
        <v>1998</v>
      </c>
      <c r="W48" s="30">
        <v>1997</v>
      </c>
      <c r="X48" s="30">
        <v>1996</v>
      </c>
      <c r="Y48" s="30">
        <v>1995</v>
      </c>
      <c r="Z48" s="30">
        <v>1994</v>
      </c>
      <c r="AA48" s="30">
        <v>1993</v>
      </c>
      <c r="AB48" s="30">
        <v>1992</v>
      </c>
      <c r="AC48" s="30">
        <v>1991</v>
      </c>
      <c r="AD48" s="30">
        <v>1990</v>
      </c>
      <c r="AE48" s="30">
        <v>1989</v>
      </c>
      <c r="AF48" s="30">
        <v>1988</v>
      </c>
      <c r="AG48" s="30">
        <v>1987</v>
      </c>
      <c r="AH48" s="30">
        <v>1986</v>
      </c>
      <c r="AI48" s="30">
        <v>1985</v>
      </c>
    </row>
    <row r="49" spans="1:29" x14ac:dyDescent="0.25">
      <c r="A49" s="46" t="s">
        <v>3</v>
      </c>
      <c r="B49" s="26">
        <v>46.17</v>
      </c>
      <c r="C49" s="26">
        <v>46.65</v>
      </c>
      <c r="D49" s="26">
        <v>46.08</v>
      </c>
      <c r="E49" s="26">
        <v>45.79</v>
      </c>
      <c r="F49" s="26">
        <v>45.34</v>
      </c>
      <c r="G49" s="26">
        <v>45.55</v>
      </c>
      <c r="H49" s="26">
        <v>44.95</v>
      </c>
      <c r="I49" s="26">
        <v>43.53</v>
      </c>
      <c r="J49" s="41">
        <v>43.09</v>
      </c>
      <c r="K49" s="26">
        <v>42.63</v>
      </c>
      <c r="L49" s="26">
        <v>41.05</v>
      </c>
      <c r="M49" s="26">
        <v>40.450000000000003</v>
      </c>
      <c r="N49" s="26">
        <v>40.1</v>
      </c>
      <c r="O49" s="25">
        <v>39.5</v>
      </c>
      <c r="P49" s="25">
        <v>44.02</v>
      </c>
      <c r="Q49" s="25">
        <v>42.34</v>
      </c>
      <c r="R49" s="25">
        <v>42.45</v>
      </c>
      <c r="S49" s="25">
        <v>39.549999999999997</v>
      </c>
      <c r="T49" s="25">
        <v>36.39</v>
      </c>
      <c r="U49" s="25">
        <f>Y49+(T49-Y49)/5*4</f>
        <v>35.654000000000003</v>
      </c>
      <c r="V49" s="25">
        <f>Y49+(T49-Y49)/5*3</f>
        <v>34.917999999999999</v>
      </c>
      <c r="W49" s="25">
        <f>Y49+(T49-Y49)/5*2</f>
        <v>34.182000000000002</v>
      </c>
      <c r="X49" s="25">
        <f>Y49+(T49-Y49)/5</f>
        <v>33.445999999999998</v>
      </c>
      <c r="Y49" s="25">
        <v>32.71</v>
      </c>
      <c r="Z49" s="17">
        <f t="shared" ref="Z49:Z67" si="14">AC49+(Y49-AC49)/4*3</f>
        <v>32.590000000000003</v>
      </c>
      <c r="AA49" s="17">
        <f t="shared" ref="AA49:AA67" si="15">AC49+(Y49-AC49)/4*2</f>
        <v>32.47</v>
      </c>
      <c r="AB49" s="17">
        <f t="shared" ref="AB49:AB67" si="16">AC49+(Y49-AC49)/4</f>
        <v>32.349999999999994</v>
      </c>
      <c r="AC49" s="25">
        <v>32.229999999999997</v>
      </c>
    </row>
    <row r="50" spans="1:29" x14ac:dyDescent="0.25">
      <c r="A50" s="46" t="s">
        <v>5</v>
      </c>
      <c r="B50" s="26">
        <v>26.43</v>
      </c>
      <c r="C50" s="26">
        <v>26.31</v>
      </c>
      <c r="D50" s="26">
        <v>26.11</v>
      </c>
      <c r="E50" s="26">
        <v>26.09</v>
      </c>
      <c r="F50" s="26">
        <v>26.04</v>
      </c>
      <c r="G50" s="26">
        <v>26.05</v>
      </c>
      <c r="H50" s="26">
        <v>25.9</v>
      </c>
      <c r="I50" s="26">
        <v>25.79</v>
      </c>
      <c r="J50" s="41">
        <v>25.69</v>
      </c>
      <c r="K50" s="26">
        <v>25.59</v>
      </c>
      <c r="L50" s="26">
        <v>25.37</v>
      </c>
      <c r="M50" s="26">
        <v>25.36</v>
      </c>
      <c r="N50" s="26">
        <v>25.34</v>
      </c>
      <c r="O50" s="25">
        <v>25.34</v>
      </c>
      <c r="P50" s="25">
        <v>25.44</v>
      </c>
      <c r="Q50" s="25">
        <v>25.23</v>
      </c>
      <c r="R50" s="25">
        <v>24.72</v>
      </c>
      <c r="S50" s="25">
        <v>24.14</v>
      </c>
      <c r="T50" s="25">
        <v>23.79</v>
      </c>
      <c r="U50" s="25">
        <f t="shared" ref="U50:U67" si="17">Y50+(T50-Y50)/5*4</f>
        <v>23.771999999999998</v>
      </c>
      <c r="V50" s="25">
        <f t="shared" ref="V50:V67" si="18">Y50+(T50-Y50)/5*3</f>
        <v>23.753999999999998</v>
      </c>
      <c r="W50" s="25">
        <f t="shared" ref="W50:W67" si="19">Y50+(T50-Y50)/5*2</f>
        <v>23.736000000000001</v>
      </c>
      <c r="X50" s="25">
        <f t="shared" ref="X50:X67" si="20">Y50+(T50-Y50)/5</f>
        <v>23.718</v>
      </c>
      <c r="Y50" s="25">
        <v>23.7</v>
      </c>
      <c r="Z50" s="17">
        <f t="shared" si="14"/>
        <v>23.442499999999999</v>
      </c>
      <c r="AA50" s="17">
        <f t="shared" si="15"/>
        <v>23.185000000000002</v>
      </c>
      <c r="AB50" s="17">
        <f t="shared" si="16"/>
        <v>22.927500000000002</v>
      </c>
      <c r="AC50" s="25">
        <v>22.67</v>
      </c>
    </row>
    <row r="51" spans="1:29" x14ac:dyDescent="0.25">
      <c r="A51" s="46" t="s">
        <v>7</v>
      </c>
      <c r="B51" s="26">
        <v>21.16</v>
      </c>
      <c r="C51" s="26">
        <v>20.99</v>
      </c>
      <c r="D51" s="26">
        <v>20.73</v>
      </c>
      <c r="E51" s="26">
        <v>20.66</v>
      </c>
      <c r="F51" s="26">
        <v>20.64</v>
      </c>
      <c r="G51" s="26">
        <v>20.78</v>
      </c>
      <c r="H51" s="26">
        <v>20.68</v>
      </c>
      <c r="I51" s="26">
        <v>20.43</v>
      </c>
      <c r="J51" s="41">
        <v>20.329999999999998</v>
      </c>
      <c r="K51" s="26">
        <v>20.260000000000002</v>
      </c>
      <c r="L51" s="26">
        <v>25.26</v>
      </c>
      <c r="M51" s="26">
        <v>25.11</v>
      </c>
      <c r="N51" s="26">
        <v>24.77</v>
      </c>
      <c r="O51" s="25">
        <v>24.56</v>
      </c>
      <c r="P51" s="25">
        <v>25.68</v>
      </c>
      <c r="Q51" s="25">
        <v>25.6</v>
      </c>
      <c r="R51" s="25">
        <v>25.28</v>
      </c>
      <c r="S51" s="25">
        <v>24.94</v>
      </c>
      <c r="T51" s="25">
        <v>24.71</v>
      </c>
      <c r="U51" s="25">
        <f t="shared" si="17"/>
        <v>24.586000000000002</v>
      </c>
      <c r="V51" s="25">
        <f t="shared" si="18"/>
        <v>24.462</v>
      </c>
      <c r="W51" s="25">
        <f t="shared" si="19"/>
        <v>24.338000000000001</v>
      </c>
      <c r="X51" s="25">
        <f t="shared" si="20"/>
        <v>24.213999999999999</v>
      </c>
      <c r="Y51" s="25">
        <v>24.09</v>
      </c>
      <c r="Z51" s="17">
        <f t="shared" si="14"/>
        <v>23.015000000000001</v>
      </c>
      <c r="AA51" s="17">
        <f t="shared" si="15"/>
        <v>21.939999999999998</v>
      </c>
      <c r="AB51" s="17">
        <f t="shared" si="16"/>
        <v>20.864999999999998</v>
      </c>
      <c r="AC51" s="25">
        <v>19.79</v>
      </c>
    </row>
    <row r="52" spans="1:29" x14ac:dyDescent="0.25">
      <c r="A52" s="46" t="s">
        <v>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>
        <v>33.61</v>
      </c>
      <c r="M52" s="26">
        <v>33.21</v>
      </c>
      <c r="N52" s="26">
        <v>32.93</v>
      </c>
      <c r="O52" s="25">
        <v>32.799999999999997</v>
      </c>
      <c r="P52" s="25">
        <v>33.6</v>
      </c>
      <c r="Q52" s="25">
        <v>33.409999999999997</v>
      </c>
      <c r="R52" s="25">
        <v>32.47</v>
      </c>
      <c r="S52" s="25">
        <v>31.54</v>
      </c>
      <c r="T52" s="25">
        <v>31.43</v>
      </c>
      <c r="U52" s="25">
        <f t="shared" si="17"/>
        <v>31.62</v>
      </c>
      <c r="V52" s="25">
        <f t="shared" si="18"/>
        <v>31.810000000000002</v>
      </c>
      <c r="W52" s="25">
        <f t="shared" si="19"/>
        <v>32</v>
      </c>
      <c r="X52" s="25">
        <f t="shared" si="20"/>
        <v>32.190000000000005</v>
      </c>
      <c r="Y52" s="25">
        <v>32.380000000000003</v>
      </c>
      <c r="Z52" s="17">
        <f t="shared" si="14"/>
        <v>32.172499999999999</v>
      </c>
      <c r="AA52" s="17">
        <f t="shared" si="15"/>
        <v>31.965000000000003</v>
      </c>
      <c r="AB52" s="17">
        <f t="shared" si="16"/>
        <v>31.7575</v>
      </c>
      <c r="AC52" s="25">
        <v>31.55</v>
      </c>
    </row>
    <row r="53" spans="1:29" x14ac:dyDescent="0.25">
      <c r="A53" s="46" t="s">
        <v>9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>
        <v>19.25</v>
      </c>
      <c r="M53" s="26">
        <v>19.100000000000001</v>
      </c>
      <c r="N53" s="26">
        <v>18.61</v>
      </c>
      <c r="O53" s="25">
        <v>18.3</v>
      </c>
      <c r="P53" s="25">
        <v>18.72</v>
      </c>
      <c r="Q53" s="25">
        <v>18.16</v>
      </c>
      <c r="R53" s="25">
        <v>18.39</v>
      </c>
      <c r="S53" s="25">
        <v>17.760000000000002</v>
      </c>
      <c r="T53" s="25">
        <v>17.420000000000002</v>
      </c>
      <c r="U53" s="25">
        <f t="shared" si="17"/>
        <v>17.720000000000002</v>
      </c>
      <c r="V53" s="25">
        <f t="shared" si="18"/>
        <v>18.020000000000003</v>
      </c>
      <c r="W53" s="25">
        <f t="shared" si="19"/>
        <v>18.32</v>
      </c>
      <c r="X53" s="25">
        <f t="shared" si="20"/>
        <v>18.62</v>
      </c>
      <c r="Y53" s="25">
        <v>18.920000000000002</v>
      </c>
      <c r="Z53" s="17">
        <f t="shared" si="14"/>
        <v>17.7575</v>
      </c>
      <c r="AA53" s="17">
        <f t="shared" si="15"/>
        <v>16.594999999999999</v>
      </c>
      <c r="AB53" s="17">
        <f t="shared" si="16"/>
        <v>15.432500000000001</v>
      </c>
      <c r="AC53" s="25">
        <v>14.27</v>
      </c>
    </row>
    <row r="54" spans="1:29" x14ac:dyDescent="0.25">
      <c r="A54" s="46" t="s">
        <v>11</v>
      </c>
      <c r="B54" s="26">
        <v>48.23</v>
      </c>
      <c r="C54" s="26">
        <v>47.92</v>
      </c>
      <c r="D54" s="26">
        <v>47.67</v>
      </c>
      <c r="E54" s="26">
        <v>47.51</v>
      </c>
      <c r="F54" s="26">
        <v>47.23</v>
      </c>
      <c r="G54" s="26">
        <v>47.04</v>
      </c>
      <c r="H54" s="26">
        <v>46.83</v>
      </c>
      <c r="I54" s="26">
        <v>46.62</v>
      </c>
      <c r="J54" s="41">
        <v>46.62</v>
      </c>
      <c r="K54" s="26">
        <v>46.46</v>
      </c>
      <c r="L54" s="26">
        <v>44.51</v>
      </c>
      <c r="M54" s="26">
        <v>43.98</v>
      </c>
      <c r="N54" s="26">
        <v>43.2</v>
      </c>
      <c r="O54" s="25">
        <v>42.31</v>
      </c>
      <c r="P54" s="25">
        <v>53.7</v>
      </c>
      <c r="Q54" s="25">
        <v>51.02</v>
      </c>
      <c r="R54" s="25">
        <v>49.45</v>
      </c>
      <c r="S54" s="25">
        <v>43.74</v>
      </c>
      <c r="T54" s="25">
        <v>38.44</v>
      </c>
      <c r="U54" s="25">
        <f t="shared" si="17"/>
        <v>38.003999999999998</v>
      </c>
      <c r="V54" s="25">
        <f t="shared" si="18"/>
        <v>37.567999999999998</v>
      </c>
      <c r="W54" s="25">
        <f t="shared" si="19"/>
        <v>37.131999999999998</v>
      </c>
      <c r="X54" s="25">
        <f t="shared" si="20"/>
        <v>36.695999999999998</v>
      </c>
      <c r="Y54" s="25">
        <v>36.26</v>
      </c>
      <c r="Z54" s="17">
        <f t="shared" si="14"/>
        <v>35.3675</v>
      </c>
      <c r="AA54" s="17">
        <f t="shared" si="15"/>
        <v>34.474999999999994</v>
      </c>
      <c r="AB54" s="17">
        <f t="shared" si="16"/>
        <v>33.582499999999996</v>
      </c>
      <c r="AC54" s="25">
        <v>32.69</v>
      </c>
    </row>
    <row r="55" spans="1:29" x14ac:dyDescent="0.25">
      <c r="A55" s="46" t="s">
        <v>13</v>
      </c>
      <c r="B55" s="26">
        <v>44.75</v>
      </c>
      <c r="C55" s="26">
        <v>44.52</v>
      </c>
      <c r="D55" s="26">
        <v>44.45</v>
      </c>
      <c r="E55" s="26">
        <v>44.23</v>
      </c>
      <c r="F55" s="26">
        <v>44.06</v>
      </c>
      <c r="G55" s="26">
        <v>43.1</v>
      </c>
      <c r="H55" s="26">
        <v>43.01</v>
      </c>
      <c r="I55" s="26">
        <v>41.38</v>
      </c>
      <c r="J55" s="41">
        <v>40.97</v>
      </c>
      <c r="K55" s="26">
        <v>40.619999999999997</v>
      </c>
      <c r="L55" s="26">
        <v>43.4</v>
      </c>
      <c r="M55" s="26">
        <v>42.26</v>
      </c>
      <c r="N55" s="26">
        <v>41.72</v>
      </c>
      <c r="O55" s="25">
        <v>41.54</v>
      </c>
      <c r="P55" s="25">
        <v>43.1</v>
      </c>
      <c r="Q55" s="25">
        <v>43.07</v>
      </c>
      <c r="R55" s="25">
        <v>43.05</v>
      </c>
      <c r="S55" s="25">
        <v>38.79</v>
      </c>
      <c r="T55" s="25">
        <v>35.090000000000003</v>
      </c>
      <c r="U55" s="25">
        <f t="shared" si="17"/>
        <v>33.6</v>
      </c>
      <c r="V55" s="25">
        <f t="shared" si="18"/>
        <v>32.11</v>
      </c>
      <c r="W55" s="25">
        <f t="shared" si="19"/>
        <v>30.62</v>
      </c>
      <c r="X55" s="25">
        <f t="shared" si="20"/>
        <v>29.130000000000003</v>
      </c>
      <c r="Y55" s="25">
        <v>27.64</v>
      </c>
      <c r="Z55" s="17">
        <f t="shared" si="14"/>
        <v>28.77</v>
      </c>
      <c r="AA55" s="17">
        <f t="shared" si="15"/>
        <v>29.9</v>
      </c>
      <c r="AB55" s="17">
        <f t="shared" si="16"/>
        <v>31.029999999999998</v>
      </c>
      <c r="AC55" s="25">
        <v>32.159999999999997</v>
      </c>
    </row>
    <row r="56" spans="1:29" x14ac:dyDescent="0.25">
      <c r="A56" s="46" t="s">
        <v>15</v>
      </c>
      <c r="B56" s="26">
        <v>51.52</v>
      </c>
      <c r="C56" s="26">
        <v>51.23</v>
      </c>
      <c r="D56" s="26">
        <v>50.73</v>
      </c>
      <c r="E56" s="26">
        <v>50.15</v>
      </c>
      <c r="F56" s="26">
        <v>50</v>
      </c>
      <c r="G56" s="26">
        <v>47.74</v>
      </c>
      <c r="H56" s="26">
        <v>47.62</v>
      </c>
      <c r="I56" s="26">
        <v>46.89</v>
      </c>
      <c r="J56" s="41">
        <v>45.85</v>
      </c>
      <c r="K56" s="26">
        <v>45.73</v>
      </c>
      <c r="L56" s="26">
        <v>46.55</v>
      </c>
      <c r="M56" s="26">
        <v>46.66</v>
      </c>
      <c r="N56" s="26">
        <v>44.12</v>
      </c>
      <c r="O56" s="25">
        <v>43.86</v>
      </c>
      <c r="P56" s="25">
        <v>43.11</v>
      </c>
      <c r="Q56" s="25">
        <v>42.63</v>
      </c>
      <c r="R56" s="25">
        <v>42.54</v>
      </c>
      <c r="S56" s="25">
        <v>41.51</v>
      </c>
      <c r="T56" s="25">
        <v>40.36</v>
      </c>
      <c r="U56" s="25">
        <f t="shared" si="17"/>
        <v>40.03</v>
      </c>
      <c r="V56" s="25">
        <f t="shared" si="18"/>
        <v>39.700000000000003</v>
      </c>
      <c r="W56" s="25">
        <f t="shared" si="19"/>
        <v>39.369999999999997</v>
      </c>
      <c r="X56" s="25">
        <f t="shared" si="20"/>
        <v>39.04</v>
      </c>
      <c r="Y56" s="25">
        <v>38.71</v>
      </c>
      <c r="Z56" s="17">
        <f t="shared" si="14"/>
        <v>37.997500000000002</v>
      </c>
      <c r="AA56" s="17">
        <f t="shared" si="15"/>
        <v>37.284999999999997</v>
      </c>
      <c r="AB56" s="17">
        <f t="shared" si="16"/>
        <v>36.572499999999998</v>
      </c>
      <c r="AC56" s="25">
        <v>35.86</v>
      </c>
    </row>
    <row r="57" spans="1:29" x14ac:dyDescent="0.25">
      <c r="A57" s="46" t="s">
        <v>17</v>
      </c>
      <c r="B57" s="26">
        <v>49.12</v>
      </c>
      <c r="C57" s="26">
        <v>48.83</v>
      </c>
      <c r="D57" s="26">
        <v>48.75</v>
      </c>
      <c r="E57" s="26">
        <v>48.56</v>
      </c>
      <c r="F57" s="26">
        <v>48.21</v>
      </c>
      <c r="G57" s="26">
        <v>47.78</v>
      </c>
      <c r="H57" s="26">
        <v>47.59</v>
      </c>
      <c r="I57" s="26">
        <v>46.21</v>
      </c>
      <c r="J57" s="41">
        <v>45.53</v>
      </c>
      <c r="K57" s="26">
        <v>45.13</v>
      </c>
      <c r="L57" s="26">
        <v>44.12</v>
      </c>
      <c r="M57" s="26">
        <v>43.19</v>
      </c>
      <c r="N57" s="26">
        <v>42.73</v>
      </c>
      <c r="O57" s="25">
        <v>42.45</v>
      </c>
      <c r="P57" s="25">
        <v>50.14</v>
      </c>
      <c r="Q57" s="25">
        <v>49.46</v>
      </c>
      <c r="R57" s="25">
        <v>49.36</v>
      </c>
      <c r="S57" s="25">
        <v>48.02</v>
      </c>
      <c r="T57" s="25">
        <v>45.19</v>
      </c>
      <c r="U57" s="25">
        <f t="shared" si="17"/>
        <v>44.228000000000002</v>
      </c>
      <c r="V57" s="25">
        <f t="shared" si="18"/>
        <v>43.265999999999998</v>
      </c>
      <c r="W57" s="25">
        <f t="shared" si="19"/>
        <v>42.304000000000002</v>
      </c>
      <c r="X57" s="25">
        <f t="shared" si="20"/>
        <v>41.341999999999999</v>
      </c>
      <c r="Y57" s="25">
        <v>40.380000000000003</v>
      </c>
      <c r="Z57" s="17">
        <f t="shared" si="14"/>
        <v>40.432500000000005</v>
      </c>
      <c r="AA57" s="17">
        <f t="shared" si="15"/>
        <v>40.484999999999999</v>
      </c>
      <c r="AB57" s="17">
        <f t="shared" si="16"/>
        <v>40.537500000000001</v>
      </c>
      <c r="AC57" s="25">
        <v>40.590000000000003</v>
      </c>
    </row>
    <row r="58" spans="1:29" x14ac:dyDescent="0.25">
      <c r="A58" s="46" t="s">
        <v>19</v>
      </c>
      <c r="B58" s="26">
        <v>44.31</v>
      </c>
      <c r="C58" s="26">
        <v>42.78</v>
      </c>
      <c r="D58" s="26">
        <v>40.92</v>
      </c>
      <c r="E58" s="26">
        <v>40.36</v>
      </c>
      <c r="F58" s="26">
        <v>39.9</v>
      </c>
      <c r="G58" s="26">
        <v>40.85</v>
      </c>
      <c r="H58" s="26">
        <v>38.799999999999997</v>
      </c>
      <c r="I58" s="26">
        <v>33.24</v>
      </c>
      <c r="J58" s="41">
        <v>32.64</v>
      </c>
      <c r="K58" s="26">
        <v>32.03</v>
      </c>
      <c r="L58" s="26">
        <v>38.51</v>
      </c>
      <c r="M58" s="26">
        <v>38.32</v>
      </c>
      <c r="N58" s="26">
        <v>42.35</v>
      </c>
      <c r="O58" s="25">
        <v>42.09</v>
      </c>
      <c r="P58" s="25">
        <v>33.86</v>
      </c>
      <c r="Q58" s="25">
        <v>33.29</v>
      </c>
      <c r="R58" s="25">
        <v>38.880000000000003</v>
      </c>
      <c r="S58" s="25">
        <v>34.5</v>
      </c>
      <c r="T58" s="25">
        <v>39.36</v>
      </c>
      <c r="U58" s="25">
        <f t="shared" si="17"/>
        <v>37.463999999999999</v>
      </c>
      <c r="V58" s="25">
        <f t="shared" si="18"/>
        <v>35.567999999999998</v>
      </c>
      <c r="W58" s="25">
        <f t="shared" si="19"/>
        <v>33.671999999999997</v>
      </c>
      <c r="X58" s="25">
        <f t="shared" si="20"/>
        <v>31.776</v>
      </c>
      <c r="Y58" s="25">
        <v>29.88</v>
      </c>
      <c r="Z58" s="17">
        <f t="shared" si="14"/>
        <v>30.654999999999998</v>
      </c>
      <c r="AA58" s="17">
        <f t="shared" si="15"/>
        <v>31.43</v>
      </c>
      <c r="AB58" s="17">
        <f t="shared" si="16"/>
        <v>32.204999999999998</v>
      </c>
      <c r="AC58" s="25">
        <v>32.979999999999997</v>
      </c>
    </row>
    <row r="59" spans="1:29" x14ac:dyDescent="0.25">
      <c r="A59" s="46" t="s">
        <v>21</v>
      </c>
      <c r="B59" s="26">
        <v>45.93</v>
      </c>
      <c r="C59" s="26">
        <v>45.78</v>
      </c>
      <c r="D59" s="26">
        <v>45.63</v>
      </c>
      <c r="E59" s="26">
        <v>45.34</v>
      </c>
      <c r="F59" s="26">
        <v>44.55</v>
      </c>
      <c r="G59" s="26">
        <v>43.95</v>
      </c>
      <c r="H59" s="26">
        <v>43.36</v>
      </c>
      <c r="I59" s="26">
        <v>41.91</v>
      </c>
      <c r="J59" s="41">
        <v>39.56</v>
      </c>
      <c r="K59" s="26">
        <v>39.19</v>
      </c>
      <c r="L59" s="26">
        <v>41.45</v>
      </c>
      <c r="M59" s="26">
        <v>41</v>
      </c>
      <c r="N59" s="26">
        <v>36.65</v>
      </c>
      <c r="O59" s="25">
        <v>36.25</v>
      </c>
      <c r="P59" s="25">
        <v>35.950000000000003</v>
      </c>
      <c r="Q59" s="25">
        <v>37.11</v>
      </c>
      <c r="R59" s="25">
        <v>34.83</v>
      </c>
      <c r="S59" s="25">
        <v>33.880000000000003</v>
      </c>
      <c r="T59" s="25">
        <v>29.23</v>
      </c>
      <c r="U59" s="25">
        <f t="shared" si="17"/>
        <v>28.958000000000002</v>
      </c>
      <c r="V59" s="25">
        <f t="shared" si="18"/>
        <v>28.686</v>
      </c>
      <c r="W59" s="25">
        <f t="shared" si="19"/>
        <v>28.414000000000001</v>
      </c>
      <c r="X59" s="25">
        <f t="shared" si="20"/>
        <v>28.141999999999999</v>
      </c>
      <c r="Y59" s="25">
        <v>27.87</v>
      </c>
      <c r="Z59" s="17">
        <f t="shared" si="14"/>
        <v>27.475000000000001</v>
      </c>
      <c r="AA59" s="17">
        <f t="shared" si="15"/>
        <v>27.08</v>
      </c>
      <c r="AB59" s="17">
        <f t="shared" si="16"/>
        <v>26.684999999999999</v>
      </c>
      <c r="AC59" s="25">
        <v>26.29</v>
      </c>
    </row>
    <row r="60" spans="1:29" x14ac:dyDescent="0.25">
      <c r="A60" s="46" t="s">
        <v>23</v>
      </c>
      <c r="B60" s="26">
        <v>40.89</v>
      </c>
      <c r="C60" s="26">
        <v>53.8</v>
      </c>
      <c r="D60" s="26">
        <v>51.37</v>
      </c>
      <c r="E60" s="26">
        <v>51.22</v>
      </c>
      <c r="F60" s="26">
        <v>47.45</v>
      </c>
      <c r="G60" s="26">
        <v>48.15</v>
      </c>
      <c r="H60" s="26">
        <v>47.86</v>
      </c>
      <c r="I60" s="26">
        <v>47.16</v>
      </c>
      <c r="J60" s="41">
        <v>46.86</v>
      </c>
      <c r="K60" s="26">
        <v>42.9</v>
      </c>
      <c r="L60" s="26">
        <v>34.409999999999997</v>
      </c>
      <c r="M60" s="26">
        <v>32.869999999999997</v>
      </c>
      <c r="N60" s="26">
        <v>34.19</v>
      </c>
      <c r="O60" s="25">
        <v>33.53</v>
      </c>
      <c r="P60" s="25">
        <v>39.020000000000003</v>
      </c>
      <c r="Q60" s="25">
        <v>35.76</v>
      </c>
      <c r="R60" s="25">
        <v>38.19</v>
      </c>
      <c r="S60" s="25">
        <v>35.17</v>
      </c>
      <c r="T60" s="25">
        <v>34.590000000000003</v>
      </c>
      <c r="U60" s="25">
        <f t="shared" si="17"/>
        <v>34.486000000000004</v>
      </c>
      <c r="V60" s="25">
        <f t="shared" si="18"/>
        <v>34.382000000000005</v>
      </c>
      <c r="W60" s="25">
        <f t="shared" si="19"/>
        <v>34.277999999999999</v>
      </c>
      <c r="X60" s="25">
        <f t="shared" si="20"/>
        <v>34.173999999999999</v>
      </c>
      <c r="Y60" s="25">
        <v>34.07</v>
      </c>
      <c r="Z60" s="17">
        <f t="shared" si="14"/>
        <v>31.397500000000001</v>
      </c>
      <c r="AA60" s="17">
        <f t="shared" si="15"/>
        <v>28.725000000000001</v>
      </c>
      <c r="AB60" s="17">
        <f t="shared" si="16"/>
        <v>26.052499999999998</v>
      </c>
      <c r="AC60" s="25">
        <v>23.38</v>
      </c>
    </row>
    <row r="61" spans="1:29" x14ac:dyDescent="0.25">
      <c r="A61" s="46" t="s">
        <v>25</v>
      </c>
      <c r="B61" s="26">
        <v>53.49</v>
      </c>
      <c r="C61" s="26">
        <v>52.96</v>
      </c>
      <c r="D61" s="26">
        <v>52.61</v>
      </c>
      <c r="E61" s="26">
        <v>52.43</v>
      </c>
      <c r="F61" s="26">
        <v>52.43</v>
      </c>
      <c r="G61" s="26">
        <v>46.18</v>
      </c>
      <c r="H61" s="26">
        <v>46.05</v>
      </c>
      <c r="I61" s="26">
        <v>45.52</v>
      </c>
      <c r="J61" s="41">
        <v>45.11</v>
      </c>
      <c r="K61" s="26">
        <v>44.88</v>
      </c>
      <c r="L61" s="26">
        <v>41.05</v>
      </c>
      <c r="M61" s="26">
        <v>40.32</v>
      </c>
      <c r="N61" s="26">
        <v>38.08</v>
      </c>
      <c r="O61" s="25">
        <v>37.67</v>
      </c>
      <c r="P61" s="25">
        <v>37.619999999999997</v>
      </c>
      <c r="Q61" s="25">
        <v>38.619999999999997</v>
      </c>
      <c r="R61" s="25">
        <v>36.380000000000003</v>
      </c>
      <c r="S61" s="25">
        <v>35.71</v>
      </c>
      <c r="T61" s="25">
        <v>32.81</v>
      </c>
      <c r="U61" s="25">
        <f t="shared" si="17"/>
        <v>32.597999999999999</v>
      </c>
      <c r="V61" s="25">
        <f t="shared" si="18"/>
        <v>32.386000000000003</v>
      </c>
      <c r="W61" s="25">
        <f t="shared" si="19"/>
        <v>32.173999999999999</v>
      </c>
      <c r="X61" s="25">
        <f t="shared" si="20"/>
        <v>31.962</v>
      </c>
      <c r="Y61" s="25">
        <v>31.75</v>
      </c>
      <c r="Z61" s="17">
        <f t="shared" si="14"/>
        <v>30.065000000000001</v>
      </c>
      <c r="AA61" s="17">
        <f t="shared" si="15"/>
        <v>28.380000000000003</v>
      </c>
      <c r="AB61" s="17">
        <f t="shared" si="16"/>
        <v>26.695</v>
      </c>
      <c r="AC61" s="25">
        <v>25.01</v>
      </c>
    </row>
    <row r="62" spans="1:29" x14ac:dyDescent="0.25">
      <c r="A62" s="46" t="s">
        <v>27</v>
      </c>
      <c r="B62" s="26">
        <v>44.02</v>
      </c>
      <c r="C62" s="26">
        <v>43.36</v>
      </c>
      <c r="D62" s="26">
        <v>42.7</v>
      </c>
      <c r="E62" s="26">
        <v>42.14</v>
      </c>
      <c r="F62" s="26">
        <v>42.08</v>
      </c>
      <c r="G62" s="26">
        <v>40.270000000000003</v>
      </c>
      <c r="H62" s="26">
        <v>39.450000000000003</v>
      </c>
      <c r="I62" s="26">
        <v>38.74</v>
      </c>
      <c r="J62" s="41">
        <v>38.74</v>
      </c>
      <c r="K62" s="26">
        <v>38.74</v>
      </c>
      <c r="L62" s="26">
        <v>35.79</v>
      </c>
      <c r="M62" s="26">
        <v>35.78</v>
      </c>
      <c r="N62" s="26">
        <v>35.04</v>
      </c>
      <c r="O62" s="25">
        <v>34.99</v>
      </c>
      <c r="P62" s="25">
        <v>34.369999999999997</v>
      </c>
      <c r="Q62" s="25">
        <v>33.799999999999997</v>
      </c>
      <c r="R62" s="25">
        <v>33.409999999999997</v>
      </c>
      <c r="S62" s="25">
        <v>32.549999999999997</v>
      </c>
      <c r="T62" s="25">
        <v>31.77</v>
      </c>
      <c r="U62" s="25">
        <f t="shared" si="17"/>
        <v>31.718</v>
      </c>
      <c r="V62" s="25">
        <f t="shared" si="18"/>
        <v>31.666</v>
      </c>
      <c r="W62" s="25">
        <f t="shared" si="19"/>
        <v>31.614000000000001</v>
      </c>
      <c r="X62" s="25">
        <f t="shared" si="20"/>
        <v>31.562000000000001</v>
      </c>
      <c r="Y62" s="25">
        <v>31.51</v>
      </c>
      <c r="Z62" s="17">
        <f t="shared" si="14"/>
        <v>30.86</v>
      </c>
      <c r="AA62" s="17">
        <f t="shared" si="15"/>
        <v>30.21</v>
      </c>
      <c r="AB62" s="17">
        <f t="shared" si="16"/>
        <v>29.560000000000002</v>
      </c>
      <c r="AC62" s="25">
        <v>28.91</v>
      </c>
    </row>
    <row r="63" spans="1:29" x14ac:dyDescent="0.25">
      <c r="A63" s="46" t="s">
        <v>29</v>
      </c>
      <c r="B63" s="26">
        <v>43</v>
      </c>
      <c r="C63" s="26">
        <v>42.93</v>
      </c>
      <c r="D63" s="26">
        <v>41.84</v>
      </c>
      <c r="E63" s="26">
        <v>41.18</v>
      </c>
      <c r="F63" s="26">
        <v>41.18</v>
      </c>
      <c r="G63" s="26">
        <v>52.66</v>
      </c>
      <c r="H63" s="26">
        <v>52.27</v>
      </c>
      <c r="I63" s="26">
        <v>52.2</v>
      </c>
      <c r="J63" s="41">
        <v>52.19</v>
      </c>
      <c r="K63" s="26">
        <v>51.9</v>
      </c>
      <c r="L63" s="26">
        <v>31.1</v>
      </c>
      <c r="M63" s="26">
        <v>30.59</v>
      </c>
      <c r="N63" s="26">
        <v>31.71</v>
      </c>
      <c r="O63" s="25">
        <v>31.26</v>
      </c>
      <c r="P63" s="25">
        <v>30.11</v>
      </c>
      <c r="Q63" s="25">
        <v>29.07</v>
      </c>
      <c r="R63" s="25">
        <v>28.42</v>
      </c>
      <c r="S63" s="25">
        <v>27.31</v>
      </c>
      <c r="T63" s="25">
        <v>26.81</v>
      </c>
      <c r="U63" s="25">
        <f t="shared" si="17"/>
        <v>26.721999999999998</v>
      </c>
      <c r="V63" s="25">
        <f t="shared" si="18"/>
        <v>26.634</v>
      </c>
      <c r="W63" s="25">
        <f t="shared" si="19"/>
        <v>26.545999999999999</v>
      </c>
      <c r="X63" s="25">
        <f t="shared" si="20"/>
        <v>26.458000000000002</v>
      </c>
      <c r="Y63" s="25">
        <v>26.37</v>
      </c>
      <c r="Z63" s="17">
        <f t="shared" si="14"/>
        <v>26.405000000000001</v>
      </c>
      <c r="AA63" s="17">
        <f t="shared" si="15"/>
        <v>26.44</v>
      </c>
      <c r="AB63" s="17">
        <f t="shared" si="16"/>
        <v>26.475000000000001</v>
      </c>
      <c r="AC63" s="25">
        <v>26.51</v>
      </c>
    </row>
    <row r="64" spans="1:29" x14ac:dyDescent="0.25">
      <c r="A64" s="46" t="s">
        <v>31</v>
      </c>
      <c r="B64" s="26">
        <v>59.45</v>
      </c>
      <c r="C64" s="26">
        <v>56.78</v>
      </c>
      <c r="D64" s="26">
        <v>53.86</v>
      </c>
      <c r="E64" s="26">
        <v>53.71</v>
      </c>
      <c r="F64" s="26">
        <v>53.55</v>
      </c>
      <c r="G64" s="26">
        <v>46.49</v>
      </c>
      <c r="H64" s="26">
        <v>41.82</v>
      </c>
      <c r="I64" s="26">
        <v>37.01</v>
      </c>
      <c r="J64" s="41">
        <v>36.97</v>
      </c>
      <c r="K64" s="26">
        <v>36.86</v>
      </c>
      <c r="L64" s="26">
        <v>40.33</v>
      </c>
      <c r="M64" s="26">
        <v>42.68</v>
      </c>
      <c r="N64" s="26">
        <v>49.63</v>
      </c>
      <c r="O64" s="25">
        <v>49.1</v>
      </c>
      <c r="P64" s="25">
        <v>49.08</v>
      </c>
      <c r="Q64" s="25">
        <v>44.66</v>
      </c>
      <c r="R64" s="25">
        <v>44.34</v>
      </c>
      <c r="S64" s="25">
        <v>44.06</v>
      </c>
      <c r="T64" s="25">
        <v>48.43</v>
      </c>
      <c r="U64" s="25">
        <f t="shared" si="17"/>
        <v>49.298000000000002</v>
      </c>
      <c r="V64" s="25">
        <f t="shared" si="18"/>
        <v>50.166000000000004</v>
      </c>
      <c r="W64" s="25">
        <f t="shared" si="19"/>
        <v>51.033999999999999</v>
      </c>
      <c r="X64" s="25">
        <f t="shared" si="20"/>
        <v>51.902000000000001</v>
      </c>
      <c r="Y64" s="25">
        <v>52.77</v>
      </c>
      <c r="Z64" s="17">
        <f t="shared" si="14"/>
        <v>51.18</v>
      </c>
      <c r="AA64" s="17">
        <f t="shared" si="15"/>
        <v>49.59</v>
      </c>
      <c r="AB64" s="17">
        <f t="shared" si="16"/>
        <v>48</v>
      </c>
      <c r="AC64" s="25">
        <v>46.41</v>
      </c>
    </row>
    <row r="65" spans="1:57" x14ac:dyDescent="0.25">
      <c r="A65" s="46" t="s">
        <v>33</v>
      </c>
      <c r="B65" s="26">
        <v>45.72</v>
      </c>
      <c r="C65" s="26">
        <v>46.03</v>
      </c>
      <c r="D65" s="26">
        <v>45.08</v>
      </c>
      <c r="E65" s="26">
        <v>44.86</v>
      </c>
      <c r="F65" s="26">
        <v>44.66</v>
      </c>
      <c r="G65" s="26">
        <v>45.83</v>
      </c>
      <c r="H65" s="26">
        <v>44.39</v>
      </c>
      <c r="I65" s="26">
        <v>39.24</v>
      </c>
      <c r="J65" s="41">
        <v>39.26</v>
      </c>
      <c r="K65" s="26">
        <v>39.22</v>
      </c>
      <c r="L65" s="26">
        <v>40.64</v>
      </c>
      <c r="M65" s="26">
        <v>39.81</v>
      </c>
      <c r="N65" s="26">
        <v>36.130000000000003</v>
      </c>
      <c r="O65" s="25">
        <v>35.5</v>
      </c>
      <c r="P65" s="25">
        <v>40.72</v>
      </c>
      <c r="Q65" s="25">
        <v>28.15</v>
      </c>
      <c r="R65" s="25">
        <v>38.950000000000003</v>
      </c>
      <c r="S65" s="25">
        <v>37.229999999999997</v>
      </c>
      <c r="T65" s="25">
        <v>35.35</v>
      </c>
      <c r="U65" s="25">
        <f t="shared" si="17"/>
        <v>30.28</v>
      </c>
      <c r="V65" s="25">
        <f t="shared" si="18"/>
        <v>25.21</v>
      </c>
      <c r="W65" s="25">
        <f t="shared" si="19"/>
        <v>20.14</v>
      </c>
      <c r="X65" s="25">
        <f t="shared" si="20"/>
        <v>15.07</v>
      </c>
      <c r="Y65" s="25">
        <v>10</v>
      </c>
      <c r="Z65" s="17">
        <f t="shared" si="14"/>
        <v>12.984999999999999</v>
      </c>
      <c r="AA65" s="17">
        <f t="shared" si="15"/>
        <v>15.97</v>
      </c>
      <c r="AB65" s="17">
        <f t="shared" si="16"/>
        <v>18.955000000000002</v>
      </c>
      <c r="AC65" s="25">
        <v>21.94</v>
      </c>
    </row>
    <row r="66" spans="1:57" x14ac:dyDescent="0.25">
      <c r="A66" s="46" t="s">
        <v>35</v>
      </c>
      <c r="B66" s="26">
        <v>52.38</v>
      </c>
      <c r="C66" s="26">
        <v>51.59</v>
      </c>
      <c r="D66" s="26">
        <v>51.07</v>
      </c>
      <c r="E66" s="26">
        <v>50.36</v>
      </c>
      <c r="F66" s="26">
        <v>50.36</v>
      </c>
      <c r="G66" s="26">
        <v>55.85</v>
      </c>
      <c r="H66" s="26">
        <v>44.96</v>
      </c>
      <c r="I66" s="26">
        <v>41.57</v>
      </c>
      <c r="J66" s="41">
        <v>43.04</v>
      </c>
      <c r="K66" s="26">
        <v>39.6</v>
      </c>
      <c r="L66" s="26">
        <v>40.020000000000003</v>
      </c>
      <c r="M66" s="26">
        <v>39.590000000000003</v>
      </c>
      <c r="N66" s="26">
        <v>38.07</v>
      </c>
      <c r="O66" s="25">
        <v>37.68</v>
      </c>
      <c r="P66" s="25">
        <v>43.58</v>
      </c>
      <c r="Q66" s="25">
        <v>42.87</v>
      </c>
      <c r="R66" s="25">
        <v>40.24</v>
      </c>
      <c r="S66" s="25">
        <v>39.549999999999997</v>
      </c>
      <c r="T66" s="25">
        <v>24.04</v>
      </c>
      <c r="U66" s="25">
        <f t="shared" si="17"/>
        <v>24.605999999999998</v>
      </c>
      <c r="V66" s="25">
        <f t="shared" si="18"/>
        <v>25.172000000000001</v>
      </c>
      <c r="W66" s="25">
        <f t="shared" si="19"/>
        <v>25.738</v>
      </c>
      <c r="X66" s="25">
        <f t="shared" si="20"/>
        <v>26.304000000000002</v>
      </c>
      <c r="Y66" s="25">
        <v>26.87</v>
      </c>
      <c r="Z66" s="17">
        <f t="shared" si="14"/>
        <v>26.377500000000001</v>
      </c>
      <c r="AA66" s="17">
        <f t="shared" si="15"/>
        <v>25.884999999999998</v>
      </c>
      <c r="AB66" s="17">
        <f t="shared" si="16"/>
        <v>25.392499999999998</v>
      </c>
      <c r="AC66" s="25">
        <v>24.9</v>
      </c>
    </row>
    <row r="67" spans="1:57" x14ac:dyDescent="0.25">
      <c r="A67" s="46" t="s">
        <v>37</v>
      </c>
      <c r="B67" s="26">
        <v>67.55</v>
      </c>
      <c r="C67" s="26">
        <v>63.91</v>
      </c>
      <c r="D67" s="26">
        <v>63.91</v>
      </c>
      <c r="E67" s="26">
        <v>63.91</v>
      </c>
      <c r="F67" s="26">
        <v>63.68</v>
      </c>
      <c r="G67" s="26">
        <v>63.64</v>
      </c>
      <c r="H67" s="26">
        <v>62.94</v>
      </c>
      <c r="I67" s="26">
        <v>62.91</v>
      </c>
      <c r="J67" s="41">
        <v>62.89</v>
      </c>
      <c r="K67" s="26">
        <v>62.89</v>
      </c>
      <c r="L67" s="26">
        <v>52.17</v>
      </c>
      <c r="M67" s="26">
        <v>51.43</v>
      </c>
      <c r="N67" s="26">
        <v>60.37</v>
      </c>
      <c r="O67" s="25">
        <v>60.17</v>
      </c>
      <c r="P67" s="44">
        <f>P21/920*100</f>
        <v>63.705434782607526</v>
      </c>
      <c r="Q67" s="44">
        <f>Q21/920*100</f>
        <v>60.504347826086104</v>
      </c>
      <c r="R67" s="44">
        <f>R21/920*100</f>
        <v>57.303260869564674</v>
      </c>
      <c r="S67" s="44">
        <f>S21/920*100</f>
        <v>53.223913043477857</v>
      </c>
      <c r="T67" s="25">
        <v>51.98</v>
      </c>
      <c r="U67" s="25">
        <f t="shared" si="17"/>
        <v>48.199999999999996</v>
      </c>
      <c r="V67" s="25">
        <f t="shared" si="18"/>
        <v>44.42</v>
      </c>
      <c r="W67" s="25">
        <f t="shared" si="19"/>
        <v>40.64</v>
      </c>
      <c r="X67" s="25">
        <f t="shared" si="20"/>
        <v>36.86</v>
      </c>
      <c r="Y67" s="25">
        <v>33.08</v>
      </c>
      <c r="Z67" s="17">
        <f t="shared" si="14"/>
        <v>33.487499999999997</v>
      </c>
      <c r="AA67" s="17">
        <f t="shared" si="15"/>
        <v>33.894999999999996</v>
      </c>
      <c r="AB67" s="17">
        <f t="shared" si="16"/>
        <v>34.302500000000002</v>
      </c>
      <c r="AC67" s="25">
        <v>34.71</v>
      </c>
    </row>
    <row r="68" spans="1:57" x14ac:dyDescent="0.25">
      <c r="A68" s="46" t="s">
        <v>38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>
        <v>42.97</v>
      </c>
      <c r="M68" s="26">
        <v>42.97</v>
      </c>
      <c r="N68" s="26">
        <v>39.840000000000003</v>
      </c>
      <c r="O68" s="25">
        <v>39.840000000000003</v>
      </c>
    </row>
    <row r="74" spans="1:57" x14ac:dyDescent="0.25">
      <c r="Y74" s="25">
        <v>48.75</v>
      </c>
    </row>
    <row r="75" spans="1:57" x14ac:dyDescent="0.25">
      <c r="Y75" s="25">
        <v>47.81</v>
      </c>
      <c r="AB75" s="25">
        <v>42.15</v>
      </c>
      <c r="AD75" s="26">
        <v>46.17</v>
      </c>
      <c r="AE75" s="26">
        <v>46.65</v>
      </c>
      <c r="AF75" s="26">
        <v>46.08</v>
      </c>
      <c r="AG75" s="26">
        <v>45.79</v>
      </c>
      <c r="AH75" s="26">
        <v>45.34</v>
      </c>
      <c r="AI75" s="26">
        <v>45.55</v>
      </c>
      <c r="AJ75" s="26">
        <v>44.95</v>
      </c>
      <c r="AK75" s="26">
        <v>43.53</v>
      </c>
      <c r="AL75" s="41">
        <v>43.09</v>
      </c>
      <c r="AM75" s="26">
        <v>42.63</v>
      </c>
      <c r="AN75" s="26">
        <v>41.05</v>
      </c>
      <c r="AO75" s="26">
        <v>40.450000000000003</v>
      </c>
      <c r="AP75" s="26">
        <v>40.1</v>
      </c>
      <c r="AQ75" s="25">
        <v>39.5</v>
      </c>
      <c r="AR75" s="25">
        <v>44.02</v>
      </c>
      <c r="AS75" s="25">
        <v>42.34</v>
      </c>
      <c r="AT75" s="25">
        <v>42.45</v>
      </c>
      <c r="AU75" s="25">
        <v>39.549999999999997</v>
      </c>
      <c r="AV75" s="25">
        <v>36.39</v>
      </c>
      <c r="AW75" s="25">
        <f>BA75+(AV75-BA75)/5*4</f>
        <v>35.654000000000003</v>
      </c>
      <c r="AX75" s="25">
        <f>BA75+(AV75-BA75)/5*3</f>
        <v>34.917999999999999</v>
      </c>
      <c r="AY75" s="25">
        <f>BA75+(AV75-BA75)/5*2</f>
        <v>34.182000000000002</v>
      </c>
      <c r="AZ75" s="25">
        <f>BA75+(AV75-BA75)/5</f>
        <v>33.445999999999998</v>
      </c>
      <c r="BA75" s="25">
        <v>32.71</v>
      </c>
      <c r="BB75" s="17">
        <f>BE75+(BA75-BE75)/4*3</f>
        <v>32.590000000000003</v>
      </c>
      <c r="BC75" s="17">
        <f>BE75+(BA75-BE75)/4*2</f>
        <v>32.47</v>
      </c>
      <c r="BD75" s="17">
        <f>BE75+(BA75-BE75)/4</f>
        <v>32.349999999999994</v>
      </c>
      <c r="BE75" s="25">
        <v>32.229999999999997</v>
      </c>
    </row>
    <row r="76" spans="1:57" x14ac:dyDescent="0.25">
      <c r="G76" s="25">
        <v>46.17</v>
      </c>
      <c r="Y76" s="25">
        <v>43.51</v>
      </c>
      <c r="AB76" s="25">
        <v>41</v>
      </c>
    </row>
    <row r="77" spans="1:57" x14ac:dyDescent="0.25">
      <c r="G77" s="25">
        <v>46.65</v>
      </c>
      <c r="Y77" s="25">
        <v>46.9</v>
      </c>
      <c r="AB77" s="25">
        <v>40.17</v>
      </c>
    </row>
    <row r="78" spans="1:57" x14ac:dyDescent="0.25">
      <c r="G78" s="25">
        <v>46.08</v>
      </c>
      <c r="Y78" s="25">
        <v>47.05</v>
      </c>
      <c r="AB78" s="25">
        <v>39.840000000000003</v>
      </c>
    </row>
    <row r="79" spans="1:57" x14ac:dyDescent="0.25">
      <c r="G79" s="25">
        <v>45.79</v>
      </c>
      <c r="Y79" s="25">
        <v>48.26</v>
      </c>
      <c r="AB79" s="25">
        <v>39.840000000000003</v>
      </c>
    </row>
    <row r="80" spans="1:57" x14ac:dyDescent="0.25">
      <c r="G80" s="25">
        <v>45.34</v>
      </c>
      <c r="Y80" s="25">
        <v>43.91</v>
      </c>
      <c r="AB80" s="25">
        <v>51.68</v>
      </c>
    </row>
    <row r="81" spans="7:28" x14ac:dyDescent="0.25">
      <c r="G81" s="25">
        <v>45.55</v>
      </c>
      <c r="Y81" s="25">
        <v>40.31</v>
      </c>
      <c r="AB81" s="25">
        <v>50.96</v>
      </c>
    </row>
    <row r="82" spans="7:28" x14ac:dyDescent="0.25">
      <c r="G82" s="25">
        <v>44.95</v>
      </c>
      <c r="Y82" s="25">
        <v>36.08</v>
      </c>
      <c r="AB82" s="25">
        <v>49.72</v>
      </c>
    </row>
    <row r="83" spans="7:28" x14ac:dyDescent="0.25">
      <c r="G83" s="25">
        <v>43.53</v>
      </c>
      <c r="Y83" s="25">
        <v>35.014000000000003</v>
      </c>
      <c r="AB83" s="25">
        <v>50</v>
      </c>
    </row>
    <row r="84" spans="7:28" x14ac:dyDescent="0.25">
      <c r="G84" s="25">
        <v>43.09</v>
      </c>
      <c r="Y84" s="25">
        <v>33.948</v>
      </c>
      <c r="AB84" s="25">
        <v>49.5</v>
      </c>
    </row>
    <row r="85" spans="7:28" x14ac:dyDescent="0.25">
      <c r="G85" s="25">
        <v>42.63</v>
      </c>
      <c r="Y85" s="25">
        <v>32.881999999999998</v>
      </c>
      <c r="AB85" s="25">
        <v>48.75</v>
      </c>
    </row>
    <row r="86" spans="7:28" x14ac:dyDescent="0.25">
      <c r="G86" s="25">
        <v>41.05</v>
      </c>
      <c r="Y86" s="25">
        <v>31.815999999999999</v>
      </c>
      <c r="AB86" s="25">
        <v>47.81</v>
      </c>
    </row>
    <row r="87" spans="7:28" x14ac:dyDescent="0.25">
      <c r="G87" s="25">
        <v>40.450000000000003</v>
      </c>
      <c r="Y87" s="25">
        <v>30.75</v>
      </c>
      <c r="AB87" s="25">
        <v>43.51</v>
      </c>
    </row>
    <row r="88" spans="7:28" x14ac:dyDescent="0.25">
      <c r="G88" s="25">
        <v>40.1</v>
      </c>
      <c r="Y88" s="25">
        <v>29.672499999999999</v>
      </c>
      <c r="AB88" s="25">
        <v>46.9</v>
      </c>
    </row>
    <row r="89" spans="7:28" x14ac:dyDescent="0.25">
      <c r="G89" s="25">
        <v>39.5</v>
      </c>
      <c r="Y89" s="25">
        <v>28.594999999999999</v>
      </c>
      <c r="AB89" s="25">
        <v>47.05</v>
      </c>
    </row>
    <row r="90" spans="7:28" x14ac:dyDescent="0.25">
      <c r="G90" s="25">
        <v>44.02</v>
      </c>
      <c r="Y90" s="25">
        <v>27.517499999999998</v>
      </c>
      <c r="AB90" s="25">
        <v>48.26</v>
      </c>
    </row>
    <row r="91" spans="7:28" x14ac:dyDescent="0.25">
      <c r="G91" s="25">
        <v>42.34</v>
      </c>
      <c r="Y91" s="25">
        <v>26.44</v>
      </c>
      <c r="AB91" s="25">
        <v>43.91</v>
      </c>
    </row>
    <row r="92" spans="7:28" x14ac:dyDescent="0.25">
      <c r="G92" s="25">
        <v>42.45</v>
      </c>
      <c r="AB92" s="25">
        <v>40.31</v>
      </c>
    </row>
    <row r="93" spans="7:28" x14ac:dyDescent="0.25">
      <c r="G93" s="25">
        <v>39.549999999999997</v>
      </c>
      <c r="AB93" s="25">
        <v>36.08</v>
      </c>
    </row>
    <row r="94" spans="7:28" x14ac:dyDescent="0.25">
      <c r="G94" s="25">
        <v>36.39</v>
      </c>
      <c r="AB94" s="25">
        <v>35.014000000000003</v>
      </c>
    </row>
    <row r="95" spans="7:28" x14ac:dyDescent="0.25">
      <c r="G95" s="25">
        <v>35.654000000000003</v>
      </c>
      <c r="AB95" s="25">
        <v>33.948</v>
      </c>
    </row>
    <row r="96" spans="7:28" x14ac:dyDescent="0.25">
      <c r="G96" s="25">
        <v>34.917999999999999</v>
      </c>
      <c r="AB96" s="25">
        <v>32.881999999999998</v>
      </c>
    </row>
    <row r="97" spans="7:28" x14ac:dyDescent="0.25">
      <c r="G97" s="25">
        <v>34.182000000000002</v>
      </c>
      <c r="AB97" s="25">
        <v>31.815999999999999</v>
      </c>
    </row>
    <row r="98" spans="7:28" x14ac:dyDescent="0.25">
      <c r="G98" s="25">
        <v>33.445999999999998</v>
      </c>
      <c r="AB98" s="25">
        <v>30.75</v>
      </c>
    </row>
    <row r="99" spans="7:28" x14ac:dyDescent="0.25">
      <c r="G99" s="25">
        <v>32.71</v>
      </c>
      <c r="AB99" s="25">
        <v>29.672499999999999</v>
      </c>
    </row>
    <row r="100" spans="7:28" x14ac:dyDescent="0.25">
      <c r="G100" s="25">
        <v>32.590000000000003</v>
      </c>
      <c r="AB100" s="25">
        <v>28.594999999999999</v>
      </c>
    </row>
    <row r="101" spans="7:28" x14ac:dyDescent="0.25">
      <c r="G101" s="25">
        <v>32.47</v>
      </c>
      <c r="AB101" s="25">
        <v>27.517499999999998</v>
      </c>
    </row>
    <row r="102" spans="7:28" x14ac:dyDescent="0.25">
      <c r="G102" s="25">
        <v>32.35</v>
      </c>
      <c r="AB102" s="25">
        <v>26.44</v>
      </c>
    </row>
    <row r="103" spans="7:28" x14ac:dyDescent="0.25">
      <c r="G103" s="25">
        <v>32.229999999999997</v>
      </c>
    </row>
  </sheetData>
  <phoneticPr fontId="1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9"/>
  <sheetViews>
    <sheetView view="pageBreakPreview" zoomScaleNormal="77" zoomScaleSheetLayoutView="100" workbookViewId="0">
      <pane xSplit="1" topLeftCell="B1" activePane="topRight" state="frozen"/>
      <selection pane="topRight" activeCell="A49" sqref="A49"/>
    </sheetView>
  </sheetViews>
  <sheetFormatPr defaultColWidth="8.7265625" defaultRowHeight="14" x14ac:dyDescent="0.25"/>
  <cols>
    <col min="1" max="1" width="23.26953125" style="27" customWidth="1"/>
    <col min="2" max="2" width="8.7265625" style="27"/>
    <col min="3" max="4" width="8.7265625" style="3"/>
    <col min="5" max="6" width="8.7265625" style="27"/>
    <col min="7" max="7" width="8.7265625" style="3"/>
    <col min="8" max="8" width="8.7265625" style="27"/>
    <col min="9" max="10" width="8.7265625" style="3"/>
    <col min="11" max="11" width="9.453125" style="31" customWidth="1"/>
    <col min="12" max="14" width="8.7265625" style="3"/>
    <col min="15" max="20" width="8.7265625" style="27"/>
    <col min="21" max="25" width="9.54296875" style="27"/>
    <col min="26" max="16384" width="8.7265625" style="27"/>
  </cols>
  <sheetData>
    <row r="1" spans="1:35" x14ac:dyDescent="0.25">
      <c r="A1" s="48" t="s">
        <v>65</v>
      </c>
    </row>
    <row r="2" spans="1:35" s="30" customFormat="1" x14ac:dyDescent="0.25">
      <c r="B2" s="30">
        <v>2018</v>
      </c>
      <c r="C2" s="30">
        <v>2017</v>
      </c>
      <c r="D2" s="30">
        <v>2016</v>
      </c>
      <c r="E2" s="30">
        <v>2015</v>
      </c>
      <c r="F2" s="30">
        <v>2014</v>
      </c>
      <c r="G2" s="30">
        <v>2013</v>
      </c>
      <c r="H2" s="30">
        <v>2012</v>
      </c>
      <c r="I2" s="30">
        <v>2011</v>
      </c>
      <c r="J2" s="30">
        <v>2010</v>
      </c>
      <c r="K2" s="36">
        <v>2009</v>
      </c>
      <c r="L2" s="30">
        <v>2008</v>
      </c>
      <c r="M2" s="30">
        <v>2007</v>
      </c>
      <c r="N2" s="30">
        <v>2006</v>
      </c>
      <c r="O2" s="30">
        <v>2005</v>
      </c>
      <c r="P2" s="30">
        <v>2004</v>
      </c>
      <c r="Q2" s="30">
        <v>2003</v>
      </c>
      <c r="R2" s="30">
        <v>2002</v>
      </c>
      <c r="S2" s="30">
        <v>2001</v>
      </c>
      <c r="T2" s="30">
        <v>2000</v>
      </c>
      <c r="U2" s="30">
        <v>1999</v>
      </c>
      <c r="V2" s="30">
        <v>1998</v>
      </c>
      <c r="W2" s="30">
        <v>1997</v>
      </c>
      <c r="X2" s="30">
        <v>1996</v>
      </c>
      <c r="Y2" s="30">
        <v>1995</v>
      </c>
      <c r="Z2" s="30">
        <v>1994</v>
      </c>
      <c r="AA2" s="30">
        <v>1993</v>
      </c>
      <c r="AB2" s="30">
        <v>1992</v>
      </c>
      <c r="AC2" s="30">
        <v>1991</v>
      </c>
      <c r="AD2" s="30">
        <v>1990</v>
      </c>
      <c r="AE2" s="30">
        <v>1989</v>
      </c>
      <c r="AF2" s="30">
        <v>1988</v>
      </c>
      <c r="AG2" s="30">
        <v>1987</v>
      </c>
      <c r="AH2" s="30">
        <v>1986</v>
      </c>
      <c r="AI2" s="30">
        <v>1985</v>
      </c>
    </row>
    <row r="3" spans="1:35" x14ac:dyDescent="0.25">
      <c r="A3" s="46" t="s">
        <v>3</v>
      </c>
      <c r="B3" s="32">
        <v>15387.48</v>
      </c>
      <c r="C3" s="32">
        <v>15350.62</v>
      </c>
      <c r="D3" s="32">
        <v>14947.73</v>
      </c>
      <c r="E3" s="32">
        <v>14844.48</v>
      </c>
      <c r="F3" s="32">
        <v>14816.73</v>
      </c>
      <c r="G3" s="32">
        <v>10595.65</v>
      </c>
      <c r="H3" s="32">
        <v>12024.16</v>
      </c>
      <c r="I3" s="32">
        <v>11592.52</v>
      </c>
      <c r="J3" s="32">
        <v>11395.29</v>
      </c>
      <c r="K3" s="37">
        <v>11165.25</v>
      </c>
      <c r="L3" s="32">
        <v>9014.76</v>
      </c>
      <c r="M3" s="32">
        <v>8627.44</v>
      </c>
      <c r="N3" s="32">
        <v>6565.5</v>
      </c>
      <c r="O3" s="27">
        <v>6074.29</v>
      </c>
      <c r="P3" s="27">
        <v>5993.88</v>
      </c>
      <c r="Q3" s="27">
        <v>5536.31</v>
      </c>
      <c r="R3" s="27">
        <v>5101.47</v>
      </c>
      <c r="S3" s="27">
        <v>4741.3500000000004</v>
      </c>
      <c r="T3" s="27">
        <v>4148.41</v>
      </c>
      <c r="U3" s="25">
        <f>Y3+(T3-Y3)/5*4</f>
        <v>4088.4139999999998</v>
      </c>
      <c r="V3" s="25">
        <f>Y3+(T3-Y3)/5*3</f>
        <v>4028.4179999999997</v>
      </c>
      <c r="W3" s="25">
        <f>Y3+(T3-Y3)/5*2</f>
        <v>3968.422</v>
      </c>
      <c r="X3" s="25">
        <f>Y3+(T3-Y3)/5</f>
        <v>3908.4259999999999</v>
      </c>
      <c r="Y3" s="27">
        <v>3848.43</v>
      </c>
      <c r="Z3" s="17">
        <f t="shared" ref="Z3:Z21" si="0">AC3+(Y3-AC3)/4*3</f>
        <v>3992.8949999999995</v>
      </c>
      <c r="AA3" s="17">
        <f t="shared" ref="AA3:AA21" si="1">AC3+(Y3-AC3)/4*2</f>
        <v>4137.3599999999997</v>
      </c>
      <c r="AB3" s="17">
        <f t="shared" ref="AB3:AB21" si="2">AC3+(Y3-AC3)/4</f>
        <v>4281.8249999999989</v>
      </c>
      <c r="AC3" s="27">
        <f>6491.73-8-2057.44</f>
        <v>4426.2899999999991</v>
      </c>
    </row>
    <row r="4" spans="1:35" x14ac:dyDescent="0.25">
      <c r="A4" s="46" t="s">
        <v>5</v>
      </c>
      <c r="B4" s="32">
        <v>286.08999999999997</v>
      </c>
      <c r="C4" s="32">
        <v>286.08999999999997</v>
      </c>
      <c r="D4" s="32">
        <v>286.08999999999997</v>
      </c>
      <c r="E4" s="32">
        <v>286.08999999999997</v>
      </c>
      <c r="F4" s="32">
        <v>278.83999999999997</v>
      </c>
      <c r="G4" s="32">
        <v>218.09</v>
      </c>
      <c r="H4" s="32">
        <v>217.56</v>
      </c>
      <c r="I4" s="32">
        <v>188.67</v>
      </c>
      <c r="J4" s="32">
        <v>187.75</v>
      </c>
      <c r="K4" s="37">
        <v>182.09</v>
      </c>
      <c r="L4" s="32">
        <v>120.09</v>
      </c>
      <c r="M4" s="32">
        <v>115.73</v>
      </c>
      <c r="N4" s="32">
        <v>114.27</v>
      </c>
      <c r="O4" s="27">
        <v>113.4</v>
      </c>
      <c r="P4" s="27">
        <v>104.09</v>
      </c>
      <c r="Q4" s="27">
        <v>101.75</v>
      </c>
      <c r="R4" s="27">
        <v>91.18</v>
      </c>
      <c r="S4" s="27">
        <v>83.91</v>
      </c>
      <c r="T4" s="27">
        <v>81.12</v>
      </c>
      <c r="U4" s="25">
        <f t="shared" ref="U4:U21" si="3">Y4+(T4-Y4)/5*4</f>
        <v>82.134</v>
      </c>
      <c r="V4" s="25">
        <f t="shared" ref="V4:V21" si="4">Y4+(T4-Y4)/5*3</f>
        <v>83.147999999999996</v>
      </c>
      <c r="W4" s="25">
        <f t="shared" ref="W4:W21" si="5">Y4+(T4-Y4)/5*2</f>
        <v>84.162000000000006</v>
      </c>
      <c r="X4" s="25">
        <f t="shared" ref="X4:X21" si="6">Y4+(T4-Y4)/5</f>
        <v>85.176000000000002</v>
      </c>
      <c r="Y4" s="27">
        <v>86.19</v>
      </c>
      <c r="Z4" s="17">
        <f t="shared" si="0"/>
        <v>99.892499999999998</v>
      </c>
      <c r="AA4" s="17">
        <f t="shared" si="1"/>
        <v>113.595</v>
      </c>
      <c r="AB4" s="17">
        <f t="shared" si="2"/>
        <v>127.2975</v>
      </c>
      <c r="AC4" s="27">
        <v>141</v>
      </c>
    </row>
    <row r="5" spans="1:35" x14ac:dyDescent="0.25">
      <c r="A5" s="46" t="s">
        <v>7</v>
      </c>
      <c r="B5" s="32">
        <v>217.53</v>
      </c>
      <c r="C5" s="32">
        <v>214.37</v>
      </c>
      <c r="D5" s="32">
        <v>212.27</v>
      </c>
      <c r="E5" s="32">
        <v>209.48</v>
      </c>
      <c r="F5" s="32">
        <v>208.98</v>
      </c>
      <c r="G5" s="32">
        <v>247.98</v>
      </c>
      <c r="H5" s="32">
        <v>241.24</v>
      </c>
      <c r="I5" s="32">
        <v>238.63</v>
      </c>
      <c r="J5" s="32">
        <v>229.74</v>
      </c>
      <c r="K5" s="37">
        <v>227.76</v>
      </c>
      <c r="L5" s="32">
        <v>183.41</v>
      </c>
      <c r="M5" s="32">
        <v>174.18</v>
      </c>
      <c r="N5" s="32">
        <v>147.56</v>
      </c>
      <c r="O5" s="27">
        <v>142.24</v>
      </c>
      <c r="P5" s="27">
        <v>139.79</v>
      </c>
      <c r="Q5" s="27">
        <v>134.44999999999999</v>
      </c>
      <c r="R5" s="27">
        <v>127.83</v>
      </c>
      <c r="S5" s="27">
        <v>118.81</v>
      </c>
      <c r="T5" s="27">
        <v>113.41</v>
      </c>
      <c r="U5" s="25">
        <f t="shared" si="3"/>
        <v>117.78</v>
      </c>
      <c r="V5" s="25">
        <f t="shared" si="4"/>
        <v>122.14999999999999</v>
      </c>
      <c r="W5" s="25">
        <f t="shared" si="5"/>
        <v>126.52</v>
      </c>
      <c r="X5" s="25">
        <f t="shared" si="6"/>
        <v>130.88999999999999</v>
      </c>
      <c r="Y5" s="27">
        <v>135.26</v>
      </c>
      <c r="Z5" s="17">
        <f t="shared" si="0"/>
        <v>146.0975</v>
      </c>
      <c r="AA5" s="17">
        <f t="shared" si="1"/>
        <v>156.935</v>
      </c>
      <c r="AB5" s="17">
        <f t="shared" si="2"/>
        <v>167.77250000000001</v>
      </c>
      <c r="AC5" s="27">
        <v>178.61</v>
      </c>
    </row>
    <row r="6" spans="1:35" x14ac:dyDescent="0.25">
      <c r="A6" s="46" t="s">
        <v>8</v>
      </c>
      <c r="B6" s="32"/>
      <c r="C6" s="32"/>
      <c r="D6" s="32"/>
      <c r="E6" s="32"/>
      <c r="F6" s="32"/>
      <c r="G6" s="32"/>
      <c r="H6" s="32"/>
      <c r="I6" s="32"/>
      <c r="J6" s="32"/>
      <c r="K6" s="38"/>
      <c r="L6" s="32">
        <v>88.57</v>
      </c>
      <c r="M6" s="32">
        <v>76.39</v>
      </c>
      <c r="N6" s="32">
        <v>66.62</v>
      </c>
      <c r="O6" s="27">
        <v>64.19</v>
      </c>
      <c r="P6" s="27">
        <v>75.34</v>
      </c>
      <c r="Q6" s="27">
        <v>71.989999999999995</v>
      </c>
      <c r="R6" s="27">
        <v>66.16</v>
      </c>
      <c r="S6" s="27">
        <v>60.19</v>
      </c>
      <c r="T6" s="27">
        <v>57.15</v>
      </c>
      <c r="U6" s="25">
        <f t="shared" si="3"/>
        <v>59.514600000000002</v>
      </c>
      <c r="V6" s="25">
        <f t="shared" si="4"/>
        <v>61.879199999999997</v>
      </c>
      <c r="W6" s="25">
        <f t="shared" si="5"/>
        <v>64.243799999999993</v>
      </c>
      <c r="X6" s="25">
        <f t="shared" si="6"/>
        <v>66.608400000000003</v>
      </c>
      <c r="Y6" s="27">
        <v>68.972999999999999</v>
      </c>
      <c r="Z6" s="17">
        <f t="shared" si="0"/>
        <v>78.034750000000003</v>
      </c>
      <c r="AA6" s="17">
        <f t="shared" si="1"/>
        <v>87.096499999999992</v>
      </c>
      <c r="AB6" s="17">
        <f t="shared" si="2"/>
        <v>96.158249999999995</v>
      </c>
      <c r="AC6" s="27">
        <v>105.22</v>
      </c>
    </row>
    <row r="7" spans="1:35" x14ac:dyDescent="0.25">
      <c r="A7" s="46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8"/>
      <c r="L7" s="32">
        <v>77.02</v>
      </c>
      <c r="M7" s="32">
        <v>71.510000000000005</v>
      </c>
      <c r="N7" s="32">
        <v>67.39</v>
      </c>
      <c r="O7" s="27">
        <v>64.680000000000007</v>
      </c>
      <c r="P7" s="27">
        <v>64.95</v>
      </c>
      <c r="Q7" s="27">
        <v>63.1</v>
      </c>
      <c r="R7" s="27">
        <v>60.76</v>
      </c>
      <c r="S7" s="27">
        <v>56.36</v>
      </c>
      <c r="T7" s="27">
        <v>54.52</v>
      </c>
      <c r="U7" s="25">
        <f t="shared" si="3"/>
        <v>60.896000000000001</v>
      </c>
      <c r="V7" s="25">
        <f t="shared" si="4"/>
        <v>67.272000000000006</v>
      </c>
      <c r="W7" s="25">
        <f t="shared" si="5"/>
        <v>73.64800000000001</v>
      </c>
      <c r="X7" s="25">
        <f t="shared" si="6"/>
        <v>80.024000000000001</v>
      </c>
      <c r="Y7" s="27">
        <v>86.4</v>
      </c>
      <c r="Z7" s="17">
        <f t="shared" si="0"/>
        <v>90.935000000000002</v>
      </c>
      <c r="AA7" s="17">
        <f t="shared" si="1"/>
        <v>95.47</v>
      </c>
      <c r="AB7" s="17">
        <f t="shared" si="2"/>
        <v>100.00500000000001</v>
      </c>
      <c r="AC7" s="27">
        <v>104.54</v>
      </c>
    </row>
    <row r="8" spans="1:35" x14ac:dyDescent="0.25">
      <c r="A8" s="46" t="s">
        <v>11</v>
      </c>
      <c r="B8" s="32">
        <v>3615.77</v>
      </c>
      <c r="C8" s="32">
        <v>3615.77</v>
      </c>
      <c r="D8" s="32">
        <v>3608.6</v>
      </c>
      <c r="E8" s="32">
        <v>3589.98</v>
      </c>
      <c r="F8" s="32">
        <v>3546.47</v>
      </c>
      <c r="G8" s="32">
        <v>3234.78</v>
      </c>
      <c r="H8" s="32">
        <v>3212.13</v>
      </c>
      <c r="I8" s="32">
        <v>3189.48</v>
      </c>
      <c r="J8" s="32">
        <v>3173.84</v>
      </c>
      <c r="K8" s="37">
        <v>3140.76</v>
      </c>
      <c r="L8" s="32">
        <v>1517.48</v>
      </c>
      <c r="M8" s="32">
        <v>1512.91</v>
      </c>
      <c r="N8" s="32">
        <v>1438.44</v>
      </c>
      <c r="O8" s="27">
        <v>1328.87</v>
      </c>
      <c r="P8" s="27">
        <v>1590.4</v>
      </c>
      <c r="Q8" s="27">
        <v>1454.85</v>
      </c>
      <c r="R8" s="27">
        <v>1327.89</v>
      </c>
      <c r="S8" s="27">
        <v>1254.83</v>
      </c>
      <c r="T8" s="27">
        <v>983.97</v>
      </c>
      <c r="U8" s="25">
        <f t="shared" si="3"/>
        <v>914.11400000000003</v>
      </c>
      <c r="V8" s="25">
        <f t="shared" si="4"/>
        <v>844.25800000000004</v>
      </c>
      <c r="W8" s="25">
        <f t="shared" si="5"/>
        <v>774.40200000000004</v>
      </c>
      <c r="X8" s="25">
        <f t="shared" si="6"/>
        <v>704.54600000000005</v>
      </c>
      <c r="Y8" s="27">
        <v>634.69000000000005</v>
      </c>
      <c r="Z8" s="17">
        <f t="shared" si="0"/>
        <v>668.38000000000011</v>
      </c>
      <c r="AA8" s="17">
        <f t="shared" si="1"/>
        <v>702.07</v>
      </c>
      <c r="AB8" s="17">
        <f t="shared" si="2"/>
        <v>735.76</v>
      </c>
      <c r="AC8" s="27">
        <v>769.45</v>
      </c>
    </row>
    <row r="9" spans="1:35" x14ac:dyDescent="0.25">
      <c r="A9" s="46" t="s">
        <v>13</v>
      </c>
      <c r="B9" s="32">
        <v>1285.5999999999999</v>
      </c>
      <c r="C9" s="32">
        <v>1285.5999999999999</v>
      </c>
      <c r="D9" s="32">
        <v>1285.5999999999999</v>
      </c>
      <c r="E9" s="32">
        <v>1285.5999999999999</v>
      </c>
      <c r="F9" s="32">
        <v>1283.5999999999999</v>
      </c>
      <c r="G9" s="32">
        <v>1587.74</v>
      </c>
      <c r="H9" s="32">
        <v>925.91</v>
      </c>
      <c r="I9" s="32">
        <v>915.52</v>
      </c>
      <c r="J9" s="32">
        <v>909.4</v>
      </c>
      <c r="K9" s="37">
        <v>873.06</v>
      </c>
      <c r="L9" s="32">
        <v>1164.69</v>
      </c>
      <c r="M9" s="32">
        <v>1084.31</v>
      </c>
      <c r="N9" s="32">
        <v>899.66</v>
      </c>
      <c r="O9" s="27">
        <v>806.1</v>
      </c>
      <c r="P9" s="27">
        <v>1039.52</v>
      </c>
      <c r="Q9" s="27">
        <v>960.84</v>
      </c>
      <c r="R9" s="27">
        <v>867.87</v>
      </c>
      <c r="S9" s="27">
        <v>831.48</v>
      </c>
      <c r="T9" s="27">
        <v>747.9</v>
      </c>
      <c r="U9" s="25">
        <f t="shared" si="3"/>
        <v>722.25800000000004</v>
      </c>
      <c r="V9" s="25">
        <f t="shared" si="4"/>
        <v>696.61599999999999</v>
      </c>
      <c r="W9" s="25">
        <f t="shared" si="5"/>
        <v>670.97400000000005</v>
      </c>
      <c r="X9" s="25">
        <f t="shared" si="6"/>
        <v>645.33199999999999</v>
      </c>
      <c r="Y9" s="27">
        <v>619.69000000000005</v>
      </c>
      <c r="Z9" s="17">
        <f t="shared" si="0"/>
        <v>618.875</v>
      </c>
      <c r="AA9" s="17">
        <f t="shared" si="1"/>
        <v>618.05999999999995</v>
      </c>
      <c r="AB9" s="17">
        <f t="shared" si="2"/>
        <v>617.245</v>
      </c>
      <c r="AC9" s="27">
        <v>616.42999999999995</v>
      </c>
    </row>
    <row r="10" spans="1:35" x14ac:dyDescent="0.25">
      <c r="A10" s="46" t="s">
        <v>15</v>
      </c>
      <c r="B10" s="32">
        <v>607.79</v>
      </c>
      <c r="C10" s="32">
        <v>604.49</v>
      </c>
      <c r="D10" s="32">
        <v>598.29</v>
      </c>
      <c r="E10" s="32">
        <v>592.29</v>
      </c>
      <c r="F10" s="32">
        <v>581.09</v>
      </c>
      <c r="G10" s="32">
        <v>485.37</v>
      </c>
      <c r="H10" s="32">
        <v>474.27</v>
      </c>
      <c r="I10" s="32">
        <v>471.53</v>
      </c>
      <c r="J10" s="32">
        <v>466.02</v>
      </c>
      <c r="K10" s="37">
        <v>460.98</v>
      </c>
      <c r="L10" s="32">
        <v>517</v>
      </c>
      <c r="M10" s="32">
        <v>513.47</v>
      </c>
      <c r="N10" s="32">
        <v>481.17</v>
      </c>
      <c r="O10" s="27">
        <v>472.73</v>
      </c>
      <c r="P10" s="27">
        <v>427.09</v>
      </c>
      <c r="Q10" s="27">
        <v>416.68</v>
      </c>
      <c r="R10" s="27">
        <v>381.78</v>
      </c>
      <c r="S10" s="27">
        <v>352.82</v>
      </c>
      <c r="T10" s="27">
        <v>327.61</v>
      </c>
      <c r="U10" s="25">
        <f t="shared" si="3"/>
        <v>330.05200000000002</v>
      </c>
      <c r="V10" s="25">
        <f t="shared" si="4"/>
        <v>332.49400000000003</v>
      </c>
      <c r="W10" s="25">
        <f t="shared" si="5"/>
        <v>334.93599999999998</v>
      </c>
      <c r="X10" s="25">
        <f t="shared" si="6"/>
        <v>337.37799999999999</v>
      </c>
      <c r="Y10" s="27">
        <v>339.82</v>
      </c>
      <c r="Z10" s="17">
        <f t="shared" si="0"/>
        <v>377.75749999999999</v>
      </c>
      <c r="AA10" s="17">
        <f t="shared" si="1"/>
        <v>415.69499999999999</v>
      </c>
      <c r="AB10" s="17">
        <f t="shared" si="2"/>
        <v>453.63249999999999</v>
      </c>
      <c r="AC10" s="27">
        <v>491.57</v>
      </c>
    </row>
    <row r="11" spans="1:35" x14ac:dyDescent="0.25">
      <c r="A11" s="46" t="s">
        <v>17</v>
      </c>
      <c r="B11" s="32">
        <v>1354.83</v>
      </c>
      <c r="C11" s="32">
        <v>1354.83</v>
      </c>
      <c r="D11" s="32">
        <v>1335.1</v>
      </c>
      <c r="E11" s="32">
        <v>1333.43</v>
      </c>
      <c r="F11" s="32">
        <v>1318.75</v>
      </c>
      <c r="G11" s="32">
        <v>2029.21</v>
      </c>
      <c r="H11" s="32">
        <v>2015.75</v>
      </c>
      <c r="I11" s="32">
        <v>1974.56</v>
      </c>
      <c r="J11" s="32">
        <v>1898</v>
      </c>
      <c r="K11" s="37">
        <v>1860.63</v>
      </c>
      <c r="L11" s="32">
        <v>1558.28</v>
      </c>
      <c r="M11" s="32">
        <v>1496.94</v>
      </c>
      <c r="N11" s="32">
        <v>1408.04</v>
      </c>
      <c r="O11" s="27">
        <v>1307.51</v>
      </c>
      <c r="P11" s="27">
        <v>1268.78</v>
      </c>
      <c r="Q11" s="27">
        <v>1140.3399999999999</v>
      </c>
      <c r="R11" s="27">
        <v>1047.17</v>
      </c>
      <c r="S11" s="27">
        <v>962.79</v>
      </c>
      <c r="T11" s="27">
        <v>824.01</v>
      </c>
      <c r="U11" s="25">
        <f t="shared" si="3"/>
        <v>776.51800000000003</v>
      </c>
      <c r="V11" s="25">
        <f t="shared" si="4"/>
        <v>729.02599999999995</v>
      </c>
      <c r="W11" s="25">
        <f t="shared" si="5"/>
        <v>681.53399999999999</v>
      </c>
      <c r="X11" s="25">
        <f t="shared" si="6"/>
        <v>634.04199999999992</v>
      </c>
      <c r="Y11" s="27">
        <v>586.54999999999995</v>
      </c>
      <c r="Z11" s="17">
        <f t="shared" si="0"/>
        <v>702.83749999999998</v>
      </c>
      <c r="AA11" s="17">
        <f t="shared" si="1"/>
        <v>819.125</v>
      </c>
      <c r="AB11" s="17">
        <f t="shared" si="2"/>
        <v>935.41250000000002</v>
      </c>
      <c r="AC11" s="27">
        <v>1051.7</v>
      </c>
    </row>
    <row r="12" spans="1:35" x14ac:dyDescent="0.25">
      <c r="A12" s="46" t="s">
        <v>19</v>
      </c>
      <c r="B12" s="32">
        <v>557.03</v>
      </c>
      <c r="C12" s="32">
        <v>557.03</v>
      </c>
      <c r="D12" s="32">
        <v>557.03</v>
      </c>
      <c r="E12" s="32">
        <v>557.03</v>
      </c>
      <c r="F12" s="32">
        <v>556.03</v>
      </c>
      <c r="G12" s="32" t="s">
        <v>0</v>
      </c>
      <c r="H12" s="32">
        <v>422.88</v>
      </c>
      <c r="I12" s="32">
        <v>406.16</v>
      </c>
      <c r="J12" s="32">
        <v>397.89</v>
      </c>
      <c r="K12" s="37">
        <v>396.95</v>
      </c>
      <c r="L12" s="32">
        <v>285.97000000000003</v>
      </c>
      <c r="M12" s="32">
        <v>263.3</v>
      </c>
      <c r="N12" s="32">
        <v>242.09</v>
      </c>
      <c r="O12" s="27">
        <v>177.91</v>
      </c>
      <c r="P12" s="27">
        <v>89.69</v>
      </c>
      <c r="Q12" s="27">
        <v>63.94</v>
      </c>
      <c r="R12" s="27">
        <v>49.86</v>
      </c>
      <c r="S12" s="27">
        <v>41.22</v>
      </c>
      <c r="T12" s="27">
        <v>87.69</v>
      </c>
      <c r="U12" s="25">
        <f t="shared" si="3"/>
        <v>85.438000000000002</v>
      </c>
      <c r="V12" s="25">
        <f t="shared" si="4"/>
        <v>83.186000000000007</v>
      </c>
      <c r="W12" s="25">
        <f t="shared" si="5"/>
        <v>80.933999999999997</v>
      </c>
      <c r="X12" s="25">
        <f t="shared" si="6"/>
        <v>78.682000000000002</v>
      </c>
      <c r="Y12" s="27">
        <v>76.430000000000007</v>
      </c>
      <c r="Z12" s="17">
        <f t="shared" si="0"/>
        <v>69.462500000000006</v>
      </c>
      <c r="AA12" s="17">
        <f t="shared" si="1"/>
        <v>62.495000000000005</v>
      </c>
      <c r="AB12" s="17">
        <f t="shared" si="2"/>
        <v>55.527500000000003</v>
      </c>
      <c r="AC12" s="27">
        <v>48.56</v>
      </c>
    </row>
    <row r="13" spans="1:35" x14ac:dyDescent="0.25">
      <c r="A13" s="46" t="s">
        <v>21</v>
      </c>
      <c r="B13" s="32">
        <v>1221.6199999999999</v>
      </c>
      <c r="C13" s="32">
        <v>1221.6199999999999</v>
      </c>
      <c r="D13" s="32">
        <v>1212.81</v>
      </c>
      <c r="E13" s="32">
        <v>1208.83</v>
      </c>
      <c r="F13" s="32">
        <v>1197.5899999999999</v>
      </c>
      <c r="G13" s="32">
        <v>1101.04</v>
      </c>
      <c r="H13" s="32">
        <v>1094.48</v>
      </c>
      <c r="I13" s="32">
        <v>1040.51</v>
      </c>
      <c r="J13" s="32">
        <v>995.56</v>
      </c>
      <c r="K13" s="37">
        <v>984.45</v>
      </c>
      <c r="L13" s="32">
        <v>782.81</v>
      </c>
      <c r="M13" s="32">
        <v>723.61</v>
      </c>
      <c r="N13" s="32">
        <v>354.23</v>
      </c>
      <c r="O13" s="27">
        <v>330.6</v>
      </c>
      <c r="P13" s="27">
        <v>266.99</v>
      </c>
      <c r="Q13" s="27">
        <v>261.97000000000003</v>
      </c>
      <c r="R13" s="27">
        <v>253.49</v>
      </c>
      <c r="S13" s="27">
        <v>243.99</v>
      </c>
      <c r="T13" s="27">
        <v>227.38</v>
      </c>
      <c r="U13" s="25">
        <f t="shared" si="3"/>
        <v>212.95</v>
      </c>
      <c r="V13" s="25">
        <f t="shared" si="4"/>
        <v>198.51999999999998</v>
      </c>
      <c r="W13" s="25">
        <f t="shared" si="5"/>
        <v>184.09</v>
      </c>
      <c r="X13" s="25">
        <f t="shared" si="6"/>
        <v>169.66</v>
      </c>
      <c r="Y13" s="27">
        <v>155.22999999999999</v>
      </c>
      <c r="Z13" s="17">
        <f t="shared" si="0"/>
        <v>197.7475</v>
      </c>
      <c r="AA13" s="17">
        <f t="shared" si="1"/>
        <v>240.26499999999999</v>
      </c>
      <c r="AB13" s="17">
        <f t="shared" si="2"/>
        <v>282.78250000000003</v>
      </c>
      <c r="AC13" s="27">
        <v>325.3</v>
      </c>
    </row>
    <row r="14" spans="1:35" x14ac:dyDescent="0.25">
      <c r="A14" s="46" t="s">
        <v>23</v>
      </c>
      <c r="B14" s="32">
        <v>1228.75</v>
      </c>
      <c r="C14" s="32">
        <v>1228.75</v>
      </c>
      <c r="D14" s="32">
        <v>1038.81</v>
      </c>
      <c r="E14" s="32">
        <v>1038.81</v>
      </c>
      <c r="F14" s="32">
        <v>1014.54</v>
      </c>
      <c r="G14" s="32">
        <v>471.3</v>
      </c>
      <c r="H14" s="32">
        <v>461.78</v>
      </c>
      <c r="I14" s="32">
        <v>455.69</v>
      </c>
      <c r="J14" s="32">
        <v>454.73</v>
      </c>
      <c r="K14" s="37">
        <v>414.59</v>
      </c>
      <c r="L14" s="32">
        <v>401.63</v>
      </c>
      <c r="M14" s="32">
        <v>374.41</v>
      </c>
      <c r="N14" s="32">
        <v>230.94</v>
      </c>
      <c r="O14" s="27">
        <v>218.34</v>
      </c>
      <c r="P14" s="27">
        <v>327.12</v>
      </c>
      <c r="Q14" s="27">
        <v>322.01</v>
      </c>
      <c r="R14" s="27">
        <v>328.14</v>
      </c>
      <c r="S14" s="27">
        <v>293.06</v>
      </c>
      <c r="T14" s="27">
        <v>263.74</v>
      </c>
      <c r="U14" s="25">
        <f t="shared" si="3"/>
        <v>256.54599999999999</v>
      </c>
      <c r="V14" s="25">
        <f t="shared" si="4"/>
        <v>249.352</v>
      </c>
      <c r="W14" s="25">
        <f t="shared" si="5"/>
        <v>242.15800000000002</v>
      </c>
      <c r="X14" s="25">
        <f t="shared" si="6"/>
        <v>234.964</v>
      </c>
      <c r="Y14" s="27">
        <v>227.77</v>
      </c>
      <c r="Z14" s="17">
        <f t="shared" si="0"/>
        <v>210.48000000000002</v>
      </c>
      <c r="AA14" s="17">
        <f t="shared" si="1"/>
        <v>193.19</v>
      </c>
      <c r="AB14" s="17">
        <f t="shared" si="2"/>
        <v>175.9</v>
      </c>
      <c r="AC14" s="27">
        <v>158.61000000000001</v>
      </c>
    </row>
    <row r="15" spans="1:35" x14ac:dyDescent="0.25">
      <c r="A15" s="46" t="s">
        <v>25</v>
      </c>
      <c r="B15" s="32">
        <v>408.41</v>
      </c>
      <c r="C15" s="32">
        <v>393.07</v>
      </c>
      <c r="D15" s="32">
        <v>389.76</v>
      </c>
      <c r="E15" s="32">
        <v>389.76</v>
      </c>
      <c r="F15" s="32">
        <v>389.76</v>
      </c>
      <c r="G15" s="32">
        <v>229.99</v>
      </c>
      <c r="H15" s="32">
        <v>229.99</v>
      </c>
      <c r="I15" s="32">
        <v>228.44</v>
      </c>
      <c r="J15" s="32">
        <v>228.44</v>
      </c>
      <c r="K15" s="37">
        <v>215.38</v>
      </c>
      <c r="L15" s="32">
        <v>225.49</v>
      </c>
      <c r="M15" s="32">
        <v>210.51</v>
      </c>
      <c r="N15" s="32">
        <v>134.25</v>
      </c>
      <c r="O15" s="27">
        <v>133.63</v>
      </c>
      <c r="P15" s="27">
        <v>90.26</v>
      </c>
      <c r="Q15" s="27">
        <v>84.76</v>
      </c>
      <c r="R15" s="27">
        <v>80.88</v>
      </c>
      <c r="S15" s="27">
        <v>74.47</v>
      </c>
      <c r="T15" s="27">
        <v>65.510000000000005</v>
      </c>
      <c r="U15" s="25">
        <f t="shared" si="3"/>
        <v>69.602000000000004</v>
      </c>
      <c r="V15" s="25">
        <f t="shared" si="4"/>
        <v>73.694000000000003</v>
      </c>
      <c r="W15" s="25">
        <f t="shared" si="5"/>
        <v>77.786000000000001</v>
      </c>
      <c r="X15" s="25">
        <f t="shared" si="6"/>
        <v>81.878</v>
      </c>
      <c r="Y15" s="27">
        <v>85.97</v>
      </c>
      <c r="Z15" s="17">
        <f t="shared" si="0"/>
        <v>83.45</v>
      </c>
      <c r="AA15" s="17">
        <f t="shared" si="1"/>
        <v>80.930000000000007</v>
      </c>
      <c r="AB15" s="17">
        <f t="shared" si="2"/>
        <v>78.41</v>
      </c>
      <c r="AC15" s="27">
        <v>75.89</v>
      </c>
    </row>
    <row r="16" spans="1:35" x14ac:dyDescent="0.25">
      <c r="A16" s="46" t="s">
        <v>27</v>
      </c>
      <c r="B16" s="32">
        <v>2425.09</v>
      </c>
      <c r="C16" s="32">
        <v>2421.39</v>
      </c>
      <c r="D16" s="32">
        <v>2328.2199999999998</v>
      </c>
      <c r="E16" s="32">
        <v>2267.0300000000002</v>
      </c>
      <c r="F16" s="32">
        <v>2252.64</v>
      </c>
      <c r="G16" s="32" t="s">
        <v>0</v>
      </c>
      <c r="H16" s="32">
        <v>1691.74</v>
      </c>
      <c r="I16" s="32">
        <v>1665.33</v>
      </c>
      <c r="J16" s="32">
        <v>1665.33</v>
      </c>
      <c r="K16" s="37">
        <v>1631.2</v>
      </c>
      <c r="L16" s="32">
        <v>579.62</v>
      </c>
      <c r="M16" s="32">
        <v>579.07000000000005</v>
      </c>
      <c r="N16" s="32">
        <v>149.38999999999999</v>
      </c>
      <c r="O16" s="27">
        <v>140.46</v>
      </c>
      <c r="P16" s="27">
        <v>96.74</v>
      </c>
      <c r="Q16" s="27">
        <v>79.19</v>
      </c>
      <c r="R16" s="27">
        <v>75.13</v>
      </c>
      <c r="S16" s="27">
        <v>72.78</v>
      </c>
      <c r="T16" s="27">
        <v>71.69</v>
      </c>
      <c r="U16" s="25">
        <f t="shared" si="3"/>
        <v>67.86</v>
      </c>
      <c r="V16" s="25">
        <f t="shared" si="4"/>
        <v>64.03</v>
      </c>
      <c r="W16" s="25">
        <f t="shared" si="5"/>
        <v>60.199999999999996</v>
      </c>
      <c r="X16" s="25">
        <f t="shared" si="6"/>
        <v>56.37</v>
      </c>
      <c r="Y16" s="27">
        <v>52.54</v>
      </c>
      <c r="Z16" s="17">
        <f t="shared" si="0"/>
        <v>68.194999999999993</v>
      </c>
      <c r="AA16" s="17">
        <f t="shared" si="1"/>
        <v>83.85</v>
      </c>
      <c r="AB16" s="17">
        <f t="shared" si="2"/>
        <v>99.504999999999995</v>
      </c>
      <c r="AC16" s="27">
        <v>115.16</v>
      </c>
    </row>
    <row r="17" spans="1:35" x14ac:dyDescent="0.25">
      <c r="A17" s="46" t="s">
        <v>29</v>
      </c>
      <c r="B17" s="32">
        <v>1202.29</v>
      </c>
      <c r="C17" s="32">
        <v>1202.27</v>
      </c>
      <c r="D17" s="32">
        <v>1202.27</v>
      </c>
      <c r="E17" s="32">
        <v>1202.27</v>
      </c>
      <c r="F17" s="32">
        <v>1202.27</v>
      </c>
      <c r="G17" s="32" t="s">
        <v>0</v>
      </c>
      <c r="H17" s="32">
        <v>95.43</v>
      </c>
      <c r="I17" s="32">
        <v>91.75</v>
      </c>
      <c r="J17" s="32">
        <v>90.42</v>
      </c>
      <c r="K17" s="37">
        <v>81.83</v>
      </c>
      <c r="L17" s="32">
        <v>205.48</v>
      </c>
      <c r="M17" s="32">
        <v>191.05</v>
      </c>
      <c r="N17" s="32">
        <v>137.02000000000001</v>
      </c>
      <c r="O17" s="27">
        <v>136.37</v>
      </c>
      <c r="P17" s="27">
        <v>113.1</v>
      </c>
      <c r="Q17" s="27">
        <v>110.13</v>
      </c>
      <c r="R17" s="27">
        <v>105.61</v>
      </c>
      <c r="S17" s="27">
        <v>101.41</v>
      </c>
      <c r="T17" s="27">
        <v>89.61</v>
      </c>
      <c r="U17" s="25">
        <f t="shared" si="3"/>
        <v>89.29</v>
      </c>
      <c r="V17" s="25">
        <f t="shared" si="4"/>
        <v>88.97</v>
      </c>
      <c r="W17" s="25">
        <f t="shared" si="5"/>
        <v>88.65</v>
      </c>
      <c r="X17" s="25">
        <f t="shared" si="6"/>
        <v>88.33</v>
      </c>
      <c r="Y17" s="27">
        <v>88.01</v>
      </c>
      <c r="Z17" s="17">
        <f t="shared" si="0"/>
        <v>86.335000000000008</v>
      </c>
      <c r="AA17" s="17">
        <f t="shared" si="1"/>
        <v>84.66</v>
      </c>
      <c r="AB17" s="17">
        <f t="shared" si="2"/>
        <v>82.984999999999999</v>
      </c>
      <c r="AC17" s="27">
        <v>81.31</v>
      </c>
    </row>
    <row r="18" spans="1:35" x14ac:dyDescent="0.25">
      <c r="A18" s="46" t="s">
        <v>31</v>
      </c>
      <c r="B18" s="32">
        <v>430.43</v>
      </c>
      <c r="C18" s="32">
        <v>424.66</v>
      </c>
      <c r="D18" s="32">
        <v>352.2</v>
      </c>
      <c r="E18" s="32">
        <v>343.2</v>
      </c>
      <c r="F18" s="32">
        <v>338.73</v>
      </c>
      <c r="G18" s="32">
        <v>666</v>
      </c>
      <c r="H18" s="32">
        <v>659</v>
      </c>
      <c r="I18" s="32">
        <v>481.62</v>
      </c>
      <c r="J18" s="32">
        <v>477.45</v>
      </c>
      <c r="K18" s="37">
        <v>475.56</v>
      </c>
      <c r="L18" s="32">
        <v>489.83</v>
      </c>
      <c r="M18" s="32">
        <v>449.31</v>
      </c>
      <c r="N18" s="32">
        <v>65.930000000000007</v>
      </c>
      <c r="O18" s="27">
        <v>60.62</v>
      </c>
      <c r="P18" s="27">
        <v>46.39</v>
      </c>
      <c r="Q18" s="27">
        <v>35.49</v>
      </c>
      <c r="R18" s="27">
        <v>32.51</v>
      </c>
      <c r="S18" s="27">
        <v>30.48</v>
      </c>
      <c r="T18" s="27">
        <v>27.03</v>
      </c>
      <c r="U18" s="25">
        <f t="shared" si="3"/>
        <v>30.097999999999999</v>
      </c>
      <c r="V18" s="25">
        <f t="shared" si="4"/>
        <v>33.165999999999997</v>
      </c>
      <c r="W18" s="25">
        <f t="shared" si="5"/>
        <v>36.234000000000002</v>
      </c>
      <c r="X18" s="25">
        <f t="shared" si="6"/>
        <v>39.302</v>
      </c>
      <c r="Y18" s="27">
        <v>42.37</v>
      </c>
      <c r="Z18" s="17">
        <f t="shared" si="0"/>
        <v>44.39</v>
      </c>
      <c r="AA18" s="17">
        <f t="shared" si="1"/>
        <v>46.41</v>
      </c>
      <c r="AB18" s="17">
        <f t="shared" si="2"/>
        <v>48.43</v>
      </c>
      <c r="AC18" s="27">
        <v>50.45</v>
      </c>
    </row>
    <row r="19" spans="1:35" x14ac:dyDescent="0.25">
      <c r="A19" s="46" t="s">
        <v>33</v>
      </c>
      <c r="B19" s="32">
        <v>260.51</v>
      </c>
      <c r="C19" s="32">
        <v>258.94</v>
      </c>
      <c r="D19" s="32">
        <v>258.94</v>
      </c>
      <c r="E19" s="32">
        <v>258.94</v>
      </c>
      <c r="F19" s="32">
        <v>263.07</v>
      </c>
      <c r="G19" s="32">
        <v>147.38999999999999</v>
      </c>
      <c r="H19" s="32">
        <v>142.49</v>
      </c>
      <c r="I19" s="32">
        <v>112.3</v>
      </c>
      <c r="J19" s="32">
        <v>112.23</v>
      </c>
      <c r="K19" s="37">
        <v>114.08</v>
      </c>
      <c r="L19" s="32">
        <v>290.55</v>
      </c>
      <c r="M19" s="32">
        <v>274.89</v>
      </c>
      <c r="N19" s="32">
        <v>209.5</v>
      </c>
      <c r="O19" s="27">
        <v>193.23</v>
      </c>
      <c r="P19" s="27">
        <v>114.98</v>
      </c>
      <c r="Q19" s="27">
        <v>101.41</v>
      </c>
      <c r="R19" s="27">
        <v>87.13</v>
      </c>
      <c r="S19" s="27">
        <v>50.26</v>
      </c>
      <c r="T19" s="27">
        <v>34.65</v>
      </c>
      <c r="U19" s="25">
        <f t="shared" si="3"/>
        <v>30.753999999999998</v>
      </c>
      <c r="V19" s="25">
        <f t="shared" si="4"/>
        <v>26.857999999999997</v>
      </c>
      <c r="W19" s="25">
        <f t="shared" si="5"/>
        <v>22.962</v>
      </c>
      <c r="X19" s="25">
        <f t="shared" si="6"/>
        <v>19.065999999999999</v>
      </c>
      <c r="Y19" s="27">
        <v>15.17</v>
      </c>
      <c r="Z19" s="17">
        <f t="shared" si="0"/>
        <v>19.940000000000001</v>
      </c>
      <c r="AA19" s="17">
        <f t="shared" si="1"/>
        <v>24.71</v>
      </c>
      <c r="AB19" s="17">
        <f t="shared" si="2"/>
        <v>29.48</v>
      </c>
      <c r="AC19" s="27">
        <v>34.25</v>
      </c>
    </row>
    <row r="20" spans="1:35" x14ac:dyDescent="0.25">
      <c r="A20" s="46" t="s">
        <v>35</v>
      </c>
      <c r="B20" s="32">
        <v>260.74</v>
      </c>
      <c r="C20" s="32">
        <v>260.74</v>
      </c>
      <c r="D20" s="32">
        <v>260.74</v>
      </c>
      <c r="E20" s="32">
        <v>260.74</v>
      </c>
      <c r="F20" s="32">
        <v>260.74</v>
      </c>
      <c r="G20" s="32">
        <v>111.17</v>
      </c>
      <c r="H20" s="32">
        <v>75.290000000000006</v>
      </c>
      <c r="I20" s="32">
        <v>71.209999999999994</v>
      </c>
      <c r="J20" s="32">
        <v>48.41</v>
      </c>
      <c r="K20" s="37">
        <v>46.04</v>
      </c>
      <c r="L20" s="32">
        <v>164.97</v>
      </c>
      <c r="M20" s="32">
        <v>160.1</v>
      </c>
      <c r="N20" s="32">
        <v>120.8</v>
      </c>
      <c r="O20" s="27">
        <v>89.8</v>
      </c>
      <c r="P20" s="27">
        <v>82.14</v>
      </c>
      <c r="Q20" s="27">
        <v>79.75</v>
      </c>
      <c r="R20" s="27">
        <v>69.56</v>
      </c>
      <c r="S20" s="27">
        <v>64.989999999999995</v>
      </c>
      <c r="T20" s="27">
        <v>46.19</v>
      </c>
      <c r="U20" s="25">
        <f t="shared" si="3"/>
        <v>49.533999999999999</v>
      </c>
      <c r="V20" s="25">
        <f t="shared" si="4"/>
        <v>52.878</v>
      </c>
      <c r="W20" s="25">
        <f t="shared" si="5"/>
        <v>56.221999999999994</v>
      </c>
      <c r="X20" s="25">
        <f t="shared" si="6"/>
        <v>59.565999999999995</v>
      </c>
      <c r="Y20" s="27">
        <v>62.91</v>
      </c>
      <c r="Z20" s="17">
        <f t="shared" si="0"/>
        <v>62.489999999999995</v>
      </c>
      <c r="AA20" s="17">
        <f t="shared" si="1"/>
        <v>62.069999999999993</v>
      </c>
      <c r="AB20" s="17">
        <f t="shared" si="2"/>
        <v>61.65</v>
      </c>
      <c r="AC20" s="27">
        <v>61.23</v>
      </c>
    </row>
    <row r="21" spans="1:35" x14ac:dyDescent="0.25">
      <c r="A21" s="46" t="s">
        <v>37</v>
      </c>
      <c r="B21" s="32">
        <v>25</v>
      </c>
      <c r="C21" s="32">
        <v>21</v>
      </c>
      <c r="D21" s="32">
        <v>21</v>
      </c>
      <c r="E21" s="32">
        <v>21</v>
      </c>
      <c r="F21" s="32">
        <v>123.64</v>
      </c>
      <c r="G21" s="32">
        <v>65.59</v>
      </c>
      <c r="H21" s="32">
        <v>64.22</v>
      </c>
      <c r="I21" s="32">
        <v>61.12</v>
      </c>
      <c r="J21" s="32">
        <v>60.08</v>
      </c>
      <c r="K21" s="37">
        <v>59.84</v>
      </c>
      <c r="L21" s="32">
        <v>88.82</v>
      </c>
      <c r="M21" s="32">
        <v>88.12</v>
      </c>
      <c r="N21" s="32">
        <v>68.319999999999993</v>
      </c>
      <c r="O21" s="27">
        <v>63.73</v>
      </c>
      <c r="P21" s="27">
        <f>P3-SUM(P4:P20)</f>
        <v>56.510000000000218</v>
      </c>
      <c r="Q21" s="27">
        <f>Q3-SUM(Q4:Q20)</f>
        <v>53.660000000000764</v>
      </c>
      <c r="R21" s="27">
        <f>R3-SUM(R4:R20)</f>
        <v>48.519999999998618</v>
      </c>
      <c r="S21" s="27">
        <f>S3-SUM(S4:S20)</f>
        <v>47.500000000000909</v>
      </c>
      <c r="T21" s="27">
        <f>T3-SUM(T4:T20)</f>
        <v>45.229999999998654</v>
      </c>
      <c r="U21" s="25">
        <f t="shared" si="3"/>
        <v>42.527999999998926</v>
      </c>
      <c r="V21" s="25">
        <f t="shared" si="4"/>
        <v>39.82599999999919</v>
      </c>
      <c r="W21" s="25">
        <f t="shared" si="5"/>
        <v>37.123999999999462</v>
      </c>
      <c r="X21" s="25">
        <f t="shared" si="6"/>
        <v>34.421999999999727</v>
      </c>
      <c r="Y21" s="27">
        <v>31.72</v>
      </c>
      <c r="Z21" s="17">
        <f t="shared" si="0"/>
        <v>28.0425</v>
      </c>
      <c r="AA21" s="17">
        <f t="shared" si="1"/>
        <v>24.365000000000002</v>
      </c>
      <c r="AB21" s="17">
        <f t="shared" si="2"/>
        <v>20.6875</v>
      </c>
      <c r="AC21" s="27">
        <v>17.010000000000002</v>
      </c>
    </row>
    <row r="22" spans="1:35" x14ac:dyDescent="0.25">
      <c r="A22" s="46" t="s">
        <v>38</v>
      </c>
      <c r="B22" s="32"/>
      <c r="C22" s="32"/>
      <c r="D22" s="32"/>
      <c r="E22" s="32"/>
      <c r="F22" s="32"/>
      <c r="G22" s="32"/>
      <c r="H22" s="32"/>
      <c r="I22" s="32"/>
      <c r="J22" s="32"/>
      <c r="K22" s="38"/>
      <c r="L22" s="32">
        <v>273.05</v>
      </c>
      <c r="M22" s="32">
        <v>267.63</v>
      </c>
      <c r="N22" s="32">
        <v>229.88</v>
      </c>
      <c r="O22" s="27">
        <v>229.88</v>
      </c>
      <c r="Y22" s="27">
        <f>SUM(Y4:Y21)</f>
        <v>3395.6929999999993</v>
      </c>
    </row>
    <row r="25" spans="1:35" x14ac:dyDescent="0.25">
      <c r="A25" s="48" t="s">
        <v>66</v>
      </c>
    </row>
    <row r="26" spans="1:35" s="30" customFormat="1" x14ac:dyDescent="0.25">
      <c r="B26" s="30">
        <v>2018</v>
      </c>
      <c r="C26" s="30">
        <v>2017</v>
      </c>
      <c r="D26" s="30">
        <v>2016</v>
      </c>
      <c r="E26" s="30">
        <v>2015</v>
      </c>
      <c r="F26" s="30">
        <v>2014</v>
      </c>
      <c r="G26" s="30">
        <v>2013</v>
      </c>
      <c r="H26" s="30">
        <v>2012</v>
      </c>
      <c r="I26" s="30">
        <v>2011</v>
      </c>
      <c r="J26" s="30">
        <v>2010</v>
      </c>
      <c r="K26" s="36">
        <v>2009</v>
      </c>
      <c r="L26" s="30">
        <v>2008</v>
      </c>
      <c r="M26" s="30">
        <v>2007</v>
      </c>
      <c r="N26" s="30">
        <v>2006</v>
      </c>
      <c r="O26" s="30">
        <v>2005</v>
      </c>
      <c r="P26" s="30">
        <v>2004</v>
      </c>
      <c r="Q26" s="30">
        <v>2003</v>
      </c>
      <c r="R26" s="30">
        <v>2002</v>
      </c>
      <c r="S26" s="30">
        <v>2001</v>
      </c>
      <c r="T26" s="30">
        <v>2000</v>
      </c>
      <c r="U26" s="30">
        <v>1999</v>
      </c>
      <c r="V26" s="30">
        <v>1998</v>
      </c>
      <c r="W26" s="30">
        <v>1997</v>
      </c>
      <c r="X26" s="30">
        <v>1996</v>
      </c>
      <c r="Y26" s="30">
        <v>1995</v>
      </c>
      <c r="Z26" s="30">
        <v>1994</v>
      </c>
      <c r="AA26" s="30">
        <v>1993</v>
      </c>
      <c r="AB26" s="30">
        <v>1992</v>
      </c>
      <c r="AC26" s="30">
        <v>1991</v>
      </c>
      <c r="AD26" s="30">
        <v>1990</v>
      </c>
      <c r="AE26" s="30">
        <v>1989</v>
      </c>
      <c r="AF26" s="30">
        <v>1988</v>
      </c>
      <c r="AG26" s="30">
        <v>1987</v>
      </c>
      <c r="AH26" s="30">
        <v>1986</v>
      </c>
      <c r="AI26" s="30">
        <v>1985</v>
      </c>
    </row>
    <row r="27" spans="1:35" x14ac:dyDescent="0.25">
      <c r="A27" s="46" t="s">
        <v>3</v>
      </c>
      <c r="B27" s="26">
        <v>20377.16</v>
      </c>
      <c r="C27" s="26">
        <v>20206.349999999999</v>
      </c>
      <c r="D27" s="26">
        <v>19773.400000000001</v>
      </c>
      <c r="E27" s="26">
        <v>19527.23</v>
      </c>
      <c r="F27" s="26">
        <v>19085.2</v>
      </c>
      <c r="G27" s="26">
        <v>9068.15</v>
      </c>
      <c r="H27" s="26">
        <v>10081.52</v>
      </c>
      <c r="I27" s="26">
        <v>9830.65</v>
      </c>
      <c r="J27" s="26">
        <v>9694.9500000000007</v>
      </c>
      <c r="K27" s="37">
        <v>10371.969999999999</v>
      </c>
      <c r="L27" s="26">
        <v>12178.26</v>
      </c>
      <c r="M27" s="26">
        <v>12142.68</v>
      </c>
      <c r="N27" s="26">
        <v>9965.43</v>
      </c>
      <c r="O27" s="27">
        <v>9690.3799999999992</v>
      </c>
      <c r="P27" s="27">
        <v>7374.44</v>
      </c>
      <c r="Q27" s="27">
        <v>7006.99</v>
      </c>
      <c r="R27" s="27">
        <v>6543.8</v>
      </c>
      <c r="S27" s="27">
        <v>6177.04</v>
      </c>
      <c r="T27" s="27">
        <v>5642.02</v>
      </c>
      <c r="U27" s="25">
        <f>Y27+(T27-Y27)/5*4</f>
        <v>5185.8580000000002</v>
      </c>
      <c r="V27" s="25">
        <f>Y27+(T27-Y27)/5*3</f>
        <v>4729.6959999999999</v>
      </c>
      <c r="W27" s="25">
        <f>Y27+(T27-Y27)/5*2</f>
        <v>4273.5340000000006</v>
      </c>
      <c r="X27" s="25">
        <f>Y27+(T27-Y27)/5</f>
        <v>3817.3720000000003</v>
      </c>
      <c r="Y27" s="27">
        <v>3361.21</v>
      </c>
      <c r="Z27" s="17">
        <f t="shared" ref="Z27:Z45" si="7">AC27+(Y27-AC27)/4*3</f>
        <v>3076.0299999999997</v>
      </c>
      <c r="AA27" s="17">
        <f t="shared" ref="AA27:AA45" si="8">AC27+(Y27-AC27)/4*2</f>
        <v>2790.85</v>
      </c>
      <c r="AB27" s="17">
        <f t="shared" ref="AB27:AB45" si="9">AC27+(Y27-AC27)/4</f>
        <v>2505.67</v>
      </c>
      <c r="AC27" s="27">
        <v>2220.4899999999998</v>
      </c>
    </row>
    <row r="28" spans="1:35" x14ac:dyDescent="0.25">
      <c r="A28" s="46" t="s">
        <v>5</v>
      </c>
      <c r="B28" s="26">
        <v>220.23</v>
      </c>
      <c r="C28" s="26">
        <v>220.23</v>
      </c>
      <c r="D28" s="26">
        <v>220.23</v>
      </c>
      <c r="E28" s="26">
        <v>220.23</v>
      </c>
      <c r="F28" s="26">
        <v>218.7</v>
      </c>
      <c r="G28" s="26">
        <v>316.74</v>
      </c>
      <c r="H28" s="26">
        <v>316.29000000000002</v>
      </c>
      <c r="I28" s="26">
        <v>306.24</v>
      </c>
      <c r="J28" s="26">
        <v>303.32</v>
      </c>
      <c r="K28" s="37">
        <v>339.49</v>
      </c>
      <c r="L28" s="26">
        <v>195.63</v>
      </c>
      <c r="M28" s="26">
        <v>191.08</v>
      </c>
      <c r="N28" s="26">
        <v>189.36</v>
      </c>
      <c r="O28" s="27">
        <v>187.92</v>
      </c>
      <c r="P28" s="27">
        <v>139.68</v>
      </c>
      <c r="Q28" s="27">
        <v>138.52000000000001</v>
      </c>
      <c r="R28" s="27">
        <v>135.94</v>
      </c>
      <c r="S28" s="27">
        <v>127.75</v>
      </c>
      <c r="T28" s="27">
        <v>124.67</v>
      </c>
      <c r="U28" s="25">
        <f t="shared" ref="U28:U45" si="10">Y28+(T28-Y28)/5*4</f>
        <v>110.44200000000001</v>
      </c>
      <c r="V28" s="25">
        <f t="shared" ref="V28:V45" si="11">Y28+(T28-Y28)/5*3</f>
        <v>96.213999999999999</v>
      </c>
      <c r="W28" s="25">
        <f t="shared" ref="W28:W45" si="12">Y28+(T28-Y28)/5*2</f>
        <v>81.986000000000004</v>
      </c>
      <c r="X28" s="25">
        <f t="shared" ref="X28:X45" si="13">Y28+(T28-Y28)/5</f>
        <v>67.757999999999996</v>
      </c>
      <c r="Y28" s="27">
        <v>53.53</v>
      </c>
      <c r="Z28" s="17">
        <f t="shared" si="7"/>
        <v>59.365000000000002</v>
      </c>
      <c r="AA28" s="17">
        <f t="shared" si="8"/>
        <v>65.2</v>
      </c>
      <c r="AB28" s="17">
        <f t="shared" si="9"/>
        <v>71.034999999999997</v>
      </c>
      <c r="AC28" s="27">
        <v>76.87</v>
      </c>
    </row>
    <row r="29" spans="1:35" x14ac:dyDescent="0.25">
      <c r="A29" s="46" t="s">
        <v>7</v>
      </c>
      <c r="B29" s="26">
        <v>332.7</v>
      </c>
      <c r="C29" s="26">
        <v>329.83</v>
      </c>
      <c r="D29" s="26">
        <v>325.19</v>
      </c>
      <c r="E29" s="26">
        <v>323.45999999999998</v>
      </c>
      <c r="F29" s="26">
        <v>322.73</v>
      </c>
      <c r="G29" s="26">
        <v>470.56</v>
      </c>
      <c r="H29" s="26">
        <v>462.69</v>
      </c>
      <c r="I29" s="26">
        <v>460.51</v>
      </c>
      <c r="J29" s="26">
        <v>451.29</v>
      </c>
      <c r="K29" s="37">
        <v>483.5</v>
      </c>
      <c r="L29" s="26">
        <v>276.63</v>
      </c>
      <c r="M29" s="26">
        <v>266.98</v>
      </c>
      <c r="N29" s="26">
        <v>236.88</v>
      </c>
      <c r="O29" s="27">
        <v>226.83</v>
      </c>
      <c r="P29" s="27">
        <v>235.05</v>
      </c>
      <c r="Q29" s="27">
        <v>231.15</v>
      </c>
      <c r="R29" s="27">
        <v>227.96</v>
      </c>
      <c r="S29" s="27">
        <v>220.03</v>
      </c>
      <c r="T29" s="27">
        <v>211.29</v>
      </c>
      <c r="U29" s="25">
        <f t="shared" si="10"/>
        <v>192.91800000000001</v>
      </c>
      <c r="V29" s="25">
        <f t="shared" si="11"/>
        <v>174.54599999999999</v>
      </c>
      <c r="W29" s="25">
        <f t="shared" si="12"/>
        <v>156.17400000000001</v>
      </c>
      <c r="X29" s="25">
        <f t="shared" si="13"/>
        <v>137.80199999999999</v>
      </c>
      <c r="Y29" s="27">
        <v>119.43</v>
      </c>
      <c r="Z29" s="17">
        <f t="shared" si="7"/>
        <v>117.6075</v>
      </c>
      <c r="AA29" s="17">
        <f t="shared" si="8"/>
        <v>115.785</v>
      </c>
      <c r="AB29" s="17">
        <f t="shared" si="9"/>
        <v>113.96250000000001</v>
      </c>
      <c r="AC29" s="27">
        <v>112.14</v>
      </c>
    </row>
    <row r="30" spans="1:35" x14ac:dyDescent="0.25">
      <c r="A30" s="46" t="s">
        <v>8</v>
      </c>
      <c r="B30" s="26"/>
      <c r="C30" s="26"/>
      <c r="D30" s="26"/>
      <c r="E30" s="26"/>
      <c r="F30" s="26"/>
      <c r="G30" s="26"/>
      <c r="H30" s="26"/>
      <c r="I30" s="26"/>
      <c r="J30" s="26"/>
      <c r="K30"/>
      <c r="L30" s="26">
        <v>237.77</v>
      </c>
      <c r="M30" s="26">
        <v>230.02</v>
      </c>
      <c r="N30" s="26">
        <v>208.9</v>
      </c>
      <c r="O30" s="27">
        <v>200.51</v>
      </c>
      <c r="P30" s="27">
        <v>146.62</v>
      </c>
      <c r="Q30" s="27">
        <v>135.78</v>
      </c>
      <c r="R30" s="27">
        <v>125.41</v>
      </c>
      <c r="S30" s="27">
        <v>111.37</v>
      </c>
      <c r="T30" s="27">
        <v>100.73</v>
      </c>
      <c r="U30" s="25">
        <f t="shared" si="10"/>
        <v>89.6</v>
      </c>
      <c r="V30" s="25">
        <f t="shared" si="11"/>
        <v>78.47</v>
      </c>
      <c r="W30" s="25">
        <f t="shared" si="12"/>
        <v>67.34</v>
      </c>
      <c r="X30" s="25">
        <f t="shared" si="13"/>
        <v>56.21</v>
      </c>
      <c r="Y30" s="27">
        <v>45.08</v>
      </c>
      <c r="Z30" s="17">
        <f t="shared" si="7"/>
        <v>46.185000000000002</v>
      </c>
      <c r="AA30" s="17">
        <f t="shared" si="8"/>
        <v>47.29</v>
      </c>
      <c r="AB30" s="17">
        <f t="shared" si="9"/>
        <v>48.394999999999996</v>
      </c>
      <c r="AC30" s="27">
        <v>49.5</v>
      </c>
    </row>
    <row r="31" spans="1:35" x14ac:dyDescent="0.25">
      <c r="A31" s="46" t="s">
        <v>9</v>
      </c>
      <c r="B31" s="26"/>
      <c r="C31" s="26"/>
      <c r="D31" s="26"/>
      <c r="E31" s="26"/>
      <c r="F31" s="26"/>
      <c r="G31" s="26"/>
      <c r="H31" s="26"/>
      <c r="I31" s="26"/>
      <c r="J31" s="26"/>
      <c r="K31"/>
      <c r="L31" s="26">
        <v>159.04</v>
      </c>
      <c r="M31" s="26">
        <v>153.69999999999999</v>
      </c>
      <c r="N31" s="26">
        <v>143.16</v>
      </c>
      <c r="O31" s="27">
        <v>137</v>
      </c>
      <c r="P31" s="27">
        <v>136.79</v>
      </c>
      <c r="Q31" s="27">
        <v>130.04</v>
      </c>
      <c r="R31" s="27">
        <v>125.31</v>
      </c>
      <c r="S31" s="27">
        <v>109.17</v>
      </c>
      <c r="T31" s="27">
        <v>97.24</v>
      </c>
      <c r="U31" s="25">
        <f t="shared" si="10"/>
        <v>90.103999999999999</v>
      </c>
      <c r="V31" s="25">
        <f t="shared" si="11"/>
        <v>82.967999999999989</v>
      </c>
      <c r="W31" s="25">
        <f t="shared" si="12"/>
        <v>75.831999999999994</v>
      </c>
      <c r="X31" s="25">
        <f t="shared" si="13"/>
        <v>68.695999999999998</v>
      </c>
      <c r="Y31" s="27">
        <v>61.56</v>
      </c>
      <c r="Z31" s="17">
        <f t="shared" si="7"/>
        <v>55.217500000000001</v>
      </c>
      <c r="AA31" s="17">
        <f t="shared" si="8"/>
        <v>48.875</v>
      </c>
      <c r="AB31" s="17">
        <f t="shared" si="9"/>
        <v>42.532499999999999</v>
      </c>
      <c r="AC31" s="27">
        <v>36.19</v>
      </c>
    </row>
    <row r="32" spans="1:35" x14ac:dyDescent="0.25">
      <c r="A32" s="46" t="s">
        <v>11</v>
      </c>
      <c r="B32" s="26">
        <v>3480.85</v>
      </c>
      <c r="C32" s="26">
        <v>3480.85</v>
      </c>
      <c r="D32" s="26">
        <v>3460.83</v>
      </c>
      <c r="E32" s="26">
        <v>3456.28</v>
      </c>
      <c r="F32" s="26">
        <v>3387.97</v>
      </c>
      <c r="G32" s="26">
        <v>1796.13</v>
      </c>
      <c r="H32" s="26">
        <v>1795.99</v>
      </c>
      <c r="I32" s="26">
        <v>1795.85</v>
      </c>
      <c r="J32" s="26">
        <v>1795.59</v>
      </c>
      <c r="K32" s="37">
        <v>2082.42</v>
      </c>
      <c r="L32" s="26">
        <v>2655.66</v>
      </c>
      <c r="M32" s="26">
        <v>2555.58</v>
      </c>
      <c r="N32" s="26">
        <v>2470.66</v>
      </c>
      <c r="O32" s="27">
        <v>2396.92</v>
      </c>
      <c r="P32" s="27">
        <v>2006.75</v>
      </c>
      <c r="Q32" s="27">
        <v>1929.85</v>
      </c>
      <c r="R32" s="27">
        <v>1794.93</v>
      </c>
      <c r="S32" s="27">
        <v>1744.46</v>
      </c>
      <c r="T32" s="27">
        <v>1596.87</v>
      </c>
      <c r="U32" s="25">
        <f t="shared" si="10"/>
        <v>1397.0259999999998</v>
      </c>
      <c r="V32" s="25">
        <f t="shared" si="11"/>
        <v>1197.1819999999998</v>
      </c>
      <c r="W32" s="25">
        <f t="shared" si="12"/>
        <v>997.33799999999997</v>
      </c>
      <c r="X32" s="25">
        <f t="shared" si="13"/>
        <v>797.49399999999991</v>
      </c>
      <c r="Y32" s="27">
        <v>597.65</v>
      </c>
      <c r="Z32" s="17">
        <f t="shared" si="7"/>
        <v>553.57500000000005</v>
      </c>
      <c r="AA32" s="17">
        <f t="shared" si="8"/>
        <v>509.5</v>
      </c>
      <c r="AB32" s="17">
        <f t="shared" si="9"/>
        <v>465.42500000000001</v>
      </c>
      <c r="AC32" s="27">
        <v>421.35</v>
      </c>
    </row>
    <row r="33" spans="1:29" x14ac:dyDescent="0.25">
      <c r="A33" s="46" t="s">
        <v>13</v>
      </c>
      <c r="B33" s="26">
        <v>829.78</v>
      </c>
      <c r="C33" s="26">
        <v>829.78</v>
      </c>
      <c r="D33" s="26">
        <v>829.78</v>
      </c>
      <c r="E33" s="26">
        <v>829.78</v>
      </c>
      <c r="F33" s="26">
        <v>827.87</v>
      </c>
      <c r="G33" s="26">
        <v>1557.18</v>
      </c>
      <c r="H33" s="26">
        <v>1150.33</v>
      </c>
      <c r="I33" s="26">
        <v>1118.92</v>
      </c>
      <c r="J33" s="26">
        <v>1113.76</v>
      </c>
      <c r="K33" s="37">
        <v>1087.06</v>
      </c>
      <c r="L33" s="26">
        <v>1259.48</v>
      </c>
      <c r="M33" s="26">
        <v>1614.1</v>
      </c>
      <c r="N33" s="26">
        <v>1117.9100000000001</v>
      </c>
      <c r="O33" s="27">
        <v>1094.71</v>
      </c>
      <c r="P33" s="27">
        <v>1066.01</v>
      </c>
      <c r="Q33" s="27">
        <v>988.41</v>
      </c>
      <c r="R33" s="27">
        <v>919.88</v>
      </c>
      <c r="S33" s="27">
        <v>830.7</v>
      </c>
      <c r="T33" s="27">
        <v>744.71</v>
      </c>
      <c r="U33" s="25">
        <f t="shared" si="10"/>
        <v>690.35</v>
      </c>
      <c r="V33" s="25">
        <f t="shared" si="11"/>
        <v>635.99</v>
      </c>
      <c r="W33" s="25">
        <f t="shared" si="12"/>
        <v>581.63</v>
      </c>
      <c r="X33" s="25">
        <f t="shared" si="13"/>
        <v>527.27</v>
      </c>
      <c r="Y33" s="27">
        <v>472.91</v>
      </c>
      <c r="Z33" s="17">
        <f t="shared" si="7"/>
        <v>465.35</v>
      </c>
      <c r="AA33" s="17">
        <f t="shared" si="8"/>
        <v>457.79</v>
      </c>
      <c r="AB33" s="17">
        <f t="shared" si="9"/>
        <v>450.23</v>
      </c>
      <c r="AC33" s="27">
        <v>442.67</v>
      </c>
    </row>
    <row r="34" spans="1:29" x14ac:dyDescent="0.25">
      <c r="A34" s="46" t="s">
        <v>15</v>
      </c>
      <c r="B34" s="26">
        <v>976.11</v>
      </c>
      <c r="C34" s="26">
        <v>972.81</v>
      </c>
      <c r="D34" s="26">
        <v>958.51</v>
      </c>
      <c r="E34" s="26">
        <v>902.11</v>
      </c>
      <c r="F34" s="26">
        <v>882.71</v>
      </c>
      <c r="G34" s="26">
        <v>1110.79</v>
      </c>
      <c r="H34" s="26">
        <v>1076.49</v>
      </c>
      <c r="I34" s="26">
        <v>1072.5899999999999</v>
      </c>
      <c r="J34" s="26">
        <v>1052.48</v>
      </c>
      <c r="K34" s="37">
        <v>1053.04</v>
      </c>
      <c r="L34" s="26">
        <v>487</v>
      </c>
      <c r="M34" s="26">
        <v>478</v>
      </c>
      <c r="N34" s="26">
        <v>448.73</v>
      </c>
      <c r="O34" s="27">
        <v>442.26</v>
      </c>
      <c r="P34" s="27">
        <v>273.12</v>
      </c>
      <c r="Q34" s="27">
        <v>258.92</v>
      </c>
      <c r="R34" s="27">
        <v>232.62</v>
      </c>
      <c r="S34" s="27">
        <v>256.08999999999997</v>
      </c>
      <c r="T34" s="27">
        <v>240.2</v>
      </c>
      <c r="U34" s="25">
        <f t="shared" si="10"/>
        <v>234.14999999999998</v>
      </c>
      <c r="V34" s="25">
        <f t="shared" si="11"/>
        <v>228.1</v>
      </c>
      <c r="W34" s="25">
        <f t="shared" si="12"/>
        <v>222.04999999999998</v>
      </c>
      <c r="X34" s="25">
        <f t="shared" si="13"/>
        <v>216</v>
      </c>
      <c r="Y34" s="27">
        <v>209.95</v>
      </c>
      <c r="Z34" s="17">
        <f t="shared" si="7"/>
        <v>204.75</v>
      </c>
      <c r="AA34" s="17">
        <f t="shared" si="8"/>
        <v>199.55</v>
      </c>
      <c r="AB34" s="17">
        <f t="shared" si="9"/>
        <v>194.35</v>
      </c>
      <c r="AC34" s="27">
        <v>189.15</v>
      </c>
    </row>
    <row r="35" spans="1:29" x14ac:dyDescent="0.25">
      <c r="A35" s="46" t="s">
        <v>17</v>
      </c>
      <c r="B35" s="26">
        <v>1134.45</v>
      </c>
      <c r="C35" s="26">
        <v>1134.45</v>
      </c>
      <c r="D35" s="26">
        <v>1110.53</v>
      </c>
      <c r="E35" s="26">
        <v>1091.6600000000001</v>
      </c>
      <c r="F35" s="26">
        <v>1051.06</v>
      </c>
      <c r="G35" s="26">
        <v>1804.5</v>
      </c>
      <c r="H35" s="26">
        <v>1799.51</v>
      </c>
      <c r="I35" s="26">
        <v>1772.93</v>
      </c>
      <c r="J35" s="26">
        <v>1721.86</v>
      </c>
      <c r="K35" s="37">
        <v>1897.08</v>
      </c>
      <c r="L35" s="26">
        <v>2663.89</v>
      </c>
      <c r="M35" s="26">
        <v>2577.1799999999998</v>
      </c>
      <c r="N35" s="26">
        <v>2487.15</v>
      </c>
      <c r="O35" s="27">
        <v>2442.52</v>
      </c>
      <c r="P35" s="27">
        <v>1793.23</v>
      </c>
      <c r="Q35" s="27">
        <v>1710.95</v>
      </c>
      <c r="R35" s="27">
        <v>1606.35</v>
      </c>
      <c r="S35" s="27">
        <v>1531.02</v>
      </c>
      <c r="T35" s="27">
        <v>1451.42</v>
      </c>
      <c r="U35" s="25">
        <f t="shared" si="10"/>
        <v>1321.8200000000002</v>
      </c>
      <c r="V35" s="25">
        <f t="shared" si="11"/>
        <v>1192.22</v>
      </c>
      <c r="W35" s="25">
        <f t="shared" si="12"/>
        <v>1062.6199999999999</v>
      </c>
      <c r="X35" s="25">
        <f t="shared" si="13"/>
        <v>933.02</v>
      </c>
      <c r="Y35" s="27">
        <v>803.42</v>
      </c>
      <c r="Z35" s="17">
        <f t="shared" si="7"/>
        <v>768.16750000000002</v>
      </c>
      <c r="AA35" s="17">
        <f t="shared" si="8"/>
        <v>732.91499999999996</v>
      </c>
      <c r="AB35" s="17">
        <f t="shared" si="9"/>
        <v>697.66249999999991</v>
      </c>
      <c r="AC35" s="27">
        <v>662.41</v>
      </c>
    </row>
    <row r="36" spans="1:29" x14ac:dyDescent="0.25">
      <c r="A36" s="46" t="s">
        <v>19</v>
      </c>
      <c r="B36" s="26">
        <v>454.33</v>
      </c>
      <c r="C36" s="26">
        <v>454.33</v>
      </c>
      <c r="D36" s="26">
        <v>454.33</v>
      </c>
      <c r="E36" s="26">
        <v>454.33</v>
      </c>
      <c r="F36" s="26">
        <v>448.33</v>
      </c>
      <c r="G36" s="26" t="s">
        <v>0</v>
      </c>
      <c r="H36" s="26">
        <v>12.04</v>
      </c>
      <c r="I36" s="26">
        <v>3.54</v>
      </c>
      <c r="J36" s="26">
        <v>2.4700000000000002</v>
      </c>
      <c r="K36" s="37">
        <v>16.510000000000002</v>
      </c>
      <c r="L36" s="26">
        <v>120.12</v>
      </c>
      <c r="M36" s="26">
        <v>112.5</v>
      </c>
      <c r="N36" s="26">
        <v>109.46</v>
      </c>
      <c r="O36" s="27">
        <v>100.12</v>
      </c>
      <c r="P36" s="27">
        <v>70.02</v>
      </c>
      <c r="Q36" s="27">
        <v>63.73</v>
      </c>
      <c r="R36" s="27">
        <v>58.88</v>
      </c>
      <c r="S36" s="27">
        <v>58</v>
      </c>
      <c r="T36" s="27">
        <v>69.709999999999994</v>
      </c>
      <c r="U36" s="25">
        <f t="shared" si="10"/>
        <v>60.209999999999994</v>
      </c>
      <c r="V36" s="25">
        <f t="shared" si="11"/>
        <v>50.709999999999994</v>
      </c>
      <c r="W36" s="25">
        <f t="shared" si="12"/>
        <v>41.209999999999994</v>
      </c>
      <c r="X36" s="25">
        <f t="shared" si="13"/>
        <v>31.71</v>
      </c>
      <c r="Y36" s="27">
        <v>22.21</v>
      </c>
      <c r="Z36" s="17">
        <f t="shared" si="7"/>
        <v>19.060000000000002</v>
      </c>
      <c r="AA36" s="17">
        <f t="shared" si="8"/>
        <v>15.91</v>
      </c>
      <c r="AB36" s="17">
        <f t="shared" si="9"/>
        <v>12.76</v>
      </c>
      <c r="AC36" s="27">
        <v>9.61</v>
      </c>
    </row>
    <row r="37" spans="1:29" x14ac:dyDescent="0.25">
      <c r="A37" s="46" t="s">
        <v>21</v>
      </c>
      <c r="B37" s="26">
        <v>1387.41</v>
      </c>
      <c r="C37" s="26">
        <v>1387.41</v>
      </c>
      <c r="D37" s="26">
        <v>1365.48</v>
      </c>
      <c r="E37" s="26">
        <v>1351.46</v>
      </c>
      <c r="F37" s="26">
        <v>1228.3800000000001</v>
      </c>
      <c r="G37" s="26">
        <v>508.35</v>
      </c>
      <c r="H37" s="26">
        <v>496.01</v>
      </c>
      <c r="I37" s="26">
        <v>457.91</v>
      </c>
      <c r="J37" s="26">
        <v>416.85</v>
      </c>
      <c r="K37" s="37">
        <v>453.07</v>
      </c>
      <c r="L37" s="26">
        <v>796.74</v>
      </c>
      <c r="M37" s="26">
        <v>774.78</v>
      </c>
      <c r="N37" s="26">
        <v>489.74</v>
      </c>
      <c r="O37" s="27">
        <v>477.55</v>
      </c>
      <c r="P37" s="27">
        <v>250.93</v>
      </c>
      <c r="Q37" s="27">
        <v>250.11</v>
      </c>
      <c r="R37" s="27">
        <v>233.44</v>
      </c>
      <c r="S37" s="27">
        <v>212.48</v>
      </c>
      <c r="T37" s="27">
        <v>199.61</v>
      </c>
      <c r="U37" s="25">
        <f t="shared" si="10"/>
        <v>185.81400000000002</v>
      </c>
      <c r="V37" s="25">
        <f t="shared" si="11"/>
        <v>172.018</v>
      </c>
      <c r="W37" s="25">
        <f t="shared" si="12"/>
        <v>158.22200000000001</v>
      </c>
      <c r="X37" s="25">
        <f t="shared" si="13"/>
        <v>144.42599999999999</v>
      </c>
      <c r="Y37" s="27">
        <v>130.63</v>
      </c>
      <c r="Z37" s="17">
        <f t="shared" si="7"/>
        <v>108.1575</v>
      </c>
      <c r="AA37" s="17">
        <f t="shared" si="8"/>
        <v>85.685000000000002</v>
      </c>
      <c r="AB37" s="17">
        <f t="shared" si="9"/>
        <v>63.212499999999999</v>
      </c>
      <c r="AC37" s="27">
        <v>40.74</v>
      </c>
    </row>
    <row r="38" spans="1:29" x14ac:dyDescent="0.25">
      <c r="A38" s="46" t="s">
        <v>23</v>
      </c>
      <c r="B38" s="26">
        <v>1605.42</v>
      </c>
      <c r="C38" s="26">
        <v>1605.42</v>
      </c>
      <c r="D38" s="26">
        <v>1526.66</v>
      </c>
      <c r="E38" s="26">
        <v>1526.66</v>
      </c>
      <c r="F38" s="26">
        <v>1432.56</v>
      </c>
      <c r="G38" s="26">
        <v>345.54</v>
      </c>
      <c r="H38" s="26">
        <v>332.92</v>
      </c>
      <c r="I38" s="26">
        <v>322.35000000000002</v>
      </c>
      <c r="J38" s="26">
        <v>321.83999999999997</v>
      </c>
      <c r="K38" s="37">
        <v>323.95</v>
      </c>
      <c r="L38" s="26">
        <v>665.1</v>
      </c>
      <c r="M38" s="26">
        <v>636.4</v>
      </c>
      <c r="N38" s="26">
        <v>484.76</v>
      </c>
      <c r="O38" s="27">
        <v>451.15</v>
      </c>
      <c r="P38" s="27">
        <v>225.85</v>
      </c>
      <c r="Q38" s="27">
        <v>221.47</v>
      </c>
      <c r="R38" s="27">
        <v>214.51</v>
      </c>
      <c r="S38" s="27">
        <v>192.81</v>
      </c>
      <c r="T38" s="27">
        <v>155.58000000000001</v>
      </c>
      <c r="U38" s="25">
        <f t="shared" si="10"/>
        <v>141.67400000000001</v>
      </c>
      <c r="V38" s="25">
        <f t="shared" si="11"/>
        <v>127.768</v>
      </c>
      <c r="W38" s="25">
        <f t="shared" si="12"/>
        <v>113.86199999999999</v>
      </c>
      <c r="X38" s="25">
        <f t="shared" si="13"/>
        <v>99.956000000000003</v>
      </c>
      <c r="Y38" s="27">
        <v>86.05</v>
      </c>
      <c r="Z38" s="17">
        <f t="shared" si="7"/>
        <v>79.557500000000005</v>
      </c>
      <c r="AA38" s="17">
        <f t="shared" si="8"/>
        <v>73.064999999999998</v>
      </c>
      <c r="AB38" s="17">
        <f t="shared" si="9"/>
        <v>66.572499999999991</v>
      </c>
      <c r="AC38" s="27">
        <v>60.08</v>
      </c>
    </row>
    <row r="39" spans="1:29" x14ac:dyDescent="0.25">
      <c r="A39" s="46" t="s">
        <v>25</v>
      </c>
      <c r="B39" s="26">
        <v>3361.15</v>
      </c>
      <c r="C39" s="26">
        <v>3314.45</v>
      </c>
      <c r="D39" s="26">
        <v>3312</v>
      </c>
      <c r="E39" s="26">
        <v>3312</v>
      </c>
      <c r="F39" s="26">
        <v>3312</v>
      </c>
      <c r="G39" s="26">
        <v>198.56</v>
      </c>
      <c r="H39" s="26">
        <v>198.56</v>
      </c>
      <c r="I39" s="26">
        <v>195.39</v>
      </c>
      <c r="J39" s="26">
        <v>195.39</v>
      </c>
      <c r="K39" s="37">
        <v>272.74</v>
      </c>
      <c r="L39" s="26">
        <v>690.95</v>
      </c>
      <c r="M39" s="26">
        <v>670.95</v>
      </c>
      <c r="N39" s="26">
        <v>304.08</v>
      </c>
      <c r="O39" s="27">
        <v>303.47000000000003</v>
      </c>
      <c r="P39" s="27">
        <v>189.59</v>
      </c>
      <c r="Q39" s="27">
        <v>177.44</v>
      </c>
      <c r="R39" s="27">
        <v>170.43</v>
      </c>
      <c r="S39" s="27">
        <v>166.88</v>
      </c>
      <c r="T39" s="27">
        <v>142.94999999999999</v>
      </c>
      <c r="U39" s="25">
        <f t="shared" si="10"/>
        <v>132.71799999999999</v>
      </c>
      <c r="V39" s="25">
        <f t="shared" si="11"/>
        <v>122.48599999999999</v>
      </c>
      <c r="W39" s="25">
        <f t="shared" si="12"/>
        <v>112.25399999999999</v>
      </c>
      <c r="X39" s="25">
        <f t="shared" si="13"/>
        <v>102.02200000000001</v>
      </c>
      <c r="Y39" s="27">
        <v>91.79</v>
      </c>
      <c r="Z39" s="17">
        <f t="shared" si="7"/>
        <v>76.69</v>
      </c>
      <c r="AA39" s="17">
        <f t="shared" si="8"/>
        <v>61.59</v>
      </c>
      <c r="AB39" s="17">
        <f t="shared" si="9"/>
        <v>46.49</v>
      </c>
      <c r="AC39" s="27">
        <v>31.39</v>
      </c>
    </row>
    <row r="40" spans="1:29" x14ac:dyDescent="0.25">
      <c r="A40" s="46" t="s">
        <v>27</v>
      </c>
      <c r="B40" s="26">
        <v>1424.63</v>
      </c>
      <c r="C40" s="26">
        <v>1357.63</v>
      </c>
      <c r="D40" s="26">
        <v>1203.93</v>
      </c>
      <c r="E40" s="26">
        <v>1060.33</v>
      </c>
      <c r="F40" s="26">
        <v>1060.33</v>
      </c>
      <c r="G40" s="26" t="s">
        <v>0</v>
      </c>
      <c r="H40" s="26">
        <v>659.46</v>
      </c>
      <c r="I40" s="26">
        <v>629.69000000000005</v>
      </c>
      <c r="J40" s="26">
        <v>629.69000000000005</v>
      </c>
      <c r="K40" s="37">
        <v>629.55999999999995</v>
      </c>
      <c r="L40" s="26">
        <v>336.62</v>
      </c>
      <c r="M40" s="26">
        <v>336.59</v>
      </c>
      <c r="N40" s="26">
        <v>110.31</v>
      </c>
      <c r="O40" s="27">
        <v>103.95</v>
      </c>
      <c r="P40" s="27">
        <v>126.38</v>
      </c>
      <c r="Q40" s="27">
        <v>119.74</v>
      </c>
      <c r="R40" s="27">
        <v>117.11</v>
      </c>
      <c r="S40" s="27">
        <v>105.18</v>
      </c>
      <c r="T40" s="27">
        <v>96.83</v>
      </c>
      <c r="U40" s="25">
        <f t="shared" si="10"/>
        <v>84.23599999999999</v>
      </c>
      <c r="V40" s="25">
        <f t="shared" si="11"/>
        <v>71.641999999999996</v>
      </c>
      <c r="W40" s="25">
        <f t="shared" si="12"/>
        <v>59.048000000000002</v>
      </c>
      <c r="X40" s="25">
        <f t="shared" si="13"/>
        <v>46.454000000000001</v>
      </c>
      <c r="Y40" s="27">
        <v>33.86</v>
      </c>
      <c r="Z40" s="17">
        <f t="shared" si="7"/>
        <v>30.49</v>
      </c>
      <c r="AA40" s="17">
        <f t="shared" si="8"/>
        <v>27.119999999999997</v>
      </c>
      <c r="AB40" s="17">
        <f t="shared" si="9"/>
        <v>23.75</v>
      </c>
      <c r="AC40" s="27">
        <v>20.38</v>
      </c>
    </row>
    <row r="41" spans="1:29" x14ac:dyDescent="0.25">
      <c r="A41" s="46" t="s">
        <v>29</v>
      </c>
      <c r="B41" s="26">
        <v>3322.41</v>
      </c>
      <c r="C41" s="26">
        <v>3321.37</v>
      </c>
      <c r="D41" s="26">
        <v>3321.37</v>
      </c>
      <c r="E41" s="26">
        <v>3321.37</v>
      </c>
      <c r="F41" s="26">
        <v>3321.37</v>
      </c>
      <c r="G41" s="26" t="s">
        <v>0</v>
      </c>
      <c r="H41" s="26">
        <v>872.52</v>
      </c>
      <c r="I41" s="26">
        <v>869.17</v>
      </c>
      <c r="J41" s="26">
        <v>868.07</v>
      </c>
      <c r="K41" s="37">
        <v>859.1</v>
      </c>
      <c r="L41" s="26">
        <v>403.2</v>
      </c>
      <c r="M41" s="26">
        <v>387.51</v>
      </c>
      <c r="N41" s="26">
        <v>268.83999999999997</v>
      </c>
      <c r="O41" s="27">
        <v>259.87</v>
      </c>
      <c r="P41" s="27">
        <v>192.72</v>
      </c>
      <c r="Q41" s="27">
        <v>176.08</v>
      </c>
      <c r="R41" s="27">
        <v>165.35</v>
      </c>
      <c r="S41" s="27">
        <v>155.13999999999999</v>
      </c>
      <c r="T41" s="27">
        <v>144.04</v>
      </c>
      <c r="U41" s="25">
        <f t="shared" si="10"/>
        <v>129.88200000000001</v>
      </c>
      <c r="V41" s="25">
        <f t="shared" si="11"/>
        <v>115.72399999999999</v>
      </c>
      <c r="W41" s="25">
        <f t="shared" si="12"/>
        <v>101.566</v>
      </c>
      <c r="X41" s="25">
        <f t="shared" si="13"/>
        <v>87.408000000000001</v>
      </c>
      <c r="Y41" s="27">
        <v>73.25</v>
      </c>
      <c r="Z41" s="17">
        <f t="shared" si="7"/>
        <v>60.4925</v>
      </c>
      <c r="AA41" s="17">
        <f t="shared" si="8"/>
        <v>47.734999999999999</v>
      </c>
      <c r="AB41" s="17">
        <f t="shared" si="9"/>
        <v>34.977499999999999</v>
      </c>
      <c r="AC41" s="27">
        <v>22.22</v>
      </c>
    </row>
    <row r="42" spans="1:29" x14ac:dyDescent="0.25">
      <c r="A42" s="46" t="s">
        <v>31</v>
      </c>
      <c r="B42" s="26">
        <v>763.28</v>
      </c>
      <c r="C42" s="26">
        <v>760.23</v>
      </c>
      <c r="D42" s="26">
        <v>647</v>
      </c>
      <c r="E42" s="26">
        <v>640</v>
      </c>
      <c r="F42" s="26">
        <v>639.07000000000005</v>
      </c>
      <c r="G42" s="26">
        <v>301.3</v>
      </c>
      <c r="H42" s="26">
        <v>274</v>
      </c>
      <c r="I42" s="26">
        <v>222</v>
      </c>
      <c r="J42" s="26">
        <v>220.53</v>
      </c>
      <c r="K42" s="37">
        <v>230.9</v>
      </c>
      <c r="L42" s="26">
        <v>155.34</v>
      </c>
      <c r="M42" s="26">
        <v>152.22999999999999</v>
      </c>
      <c r="N42" s="26">
        <v>102.71</v>
      </c>
      <c r="O42" s="27">
        <v>101.68</v>
      </c>
      <c r="P42" s="27">
        <v>134.5</v>
      </c>
      <c r="Q42" s="27">
        <v>103.69</v>
      </c>
      <c r="R42" s="27">
        <v>89.78</v>
      </c>
      <c r="S42" s="27">
        <v>77.66</v>
      </c>
      <c r="T42" s="27">
        <v>64.569999999999993</v>
      </c>
      <c r="U42" s="25">
        <f t="shared" si="10"/>
        <v>60.207999999999998</v>
      </c>
      <c r="V42" s="25">
        <f t="shared" si="11"/>
        <v>55.845999999999997</v>
      </c>
      <c r="W42" s="25">
        <f t="shared" si="12"/>
        <v>51.483999999999995</v>
      </c>
      <c r="X42" s="25">
        <f t="shared" si="13"/>
        <v>47.122</v>
      </c>
      <c r="Y42" s="27">
        <v>42.76</v>
      </c>
      <c r="Z42" s="17">
        <f t="shared" si="7"/>
        <v>37.4</v>
      </c>
      <c r="AA42" s="17">
        <f t="shared" si="8"/>
        <v>32.04</v>
      </c>
      <c r="AB42" s="17">
        <f t="shared" si="9"/>
        <v>26.68</v>
      </c>
      <c r="AC42" s="27">
        <v>21.32</v>
      </c>
    </row>
    <row r="43" spans="1:29" x14ac:dyDescent="0.25">
      <c r="A43" s="46" t="s">
        <v>33</v>
      </c>
      <c r="B43" s="26">
        <v>692.97</v>
      </c>
      <c r="C43" s="26">
        <v>676.12</v>
      </c>
      <c r="D43" s="26">
        <v>676.12</v>
      </c>
      <c r="E43" s="26">
        <v>676.12</v>
      </c>
      <c r="F43" s="26">
        <v>684.12</v>
      </c>
      <c r="G43" s="26">
        <v>271.58999999999997</v>
      </c>
      <c r="H43" s="26">
        <v>255.09</v>
      </c>
      <c r="I43" s="26">
        <v>225.42</v>
      </c>
      <c r="J43" s="26">
        <v>225.42</v>
      </c>
      <c r="K43" s="37">
        <v>260.89999999999998</v>
      </c>
      <c r="L43" s="26">
        <v>275.67</v>
      </c>
      <c r="M43" s="26">
        <v>267.22000000000003</v>
      </c>
      <c r="N43" s="26">
        <v>167.76</v>
      </c>
      <c r="O43" s="27">
        <v>162.75</v>
      </c>
      <c r="P43" s="27">
        <v>112.95</v>
      </c>
      <c r="Q43" s="27">
        <v>110.35</v>
      </c>
      <c r="R43" s="27">
        <v>93.12</v>
      </c>
      <c r="S43" s="27">
        <v>84.12</v>
      </c>
      <c r="T43" s="27">
        <v>49.72</v>
      </c>
      <c r="U43" s="25">
        <f t="shared" si="10"/>
        <v>42.571999999999996</v>
      </c>
      <c r="V43" s="25">
        <f t="shared" si="11"/>
        <v>35.423999999999992</v>
      </c>
      <c r="W43" s="25">
        <f t="shared" si="12"/>
        <v>28.275999999999996</v>
      </c>
      <c r="X43" s="25">
        <f t="shared" si="13"/>
        <v>21.128</v>
      </c>
      <c r="Y43" s="27">
        <v>13.98</v>
      </c>
      <c r="Z43" s="17">
        <f t="shared" si="7"/>
        <v>11.8125</v>
      </c>
      <c r="AA43" s="17">
        <f t="shared" si="8"/>
        <v>9.6449999999999996</v>
      </c>
      <c r="AB43" s="17">
        <f t="shared" si="9"/>
        <v>7.4775</v>
      </c>
      <c r="AC43" s="27">
        <v>5.31</v>
      </c>
    </row>
    <row r="44" spans="1:29" x14ac:dyDescent="0.25">
      <c r="A44" s="46" t="s">
        <v>35</v>
      </c>
      <c r="B44" s="26">
        <v>248.62</v>
      </c>
      <c r="C44" s="26">
        <v>248.62</v>
      </c>
      <c r="D44" s="26">
        <v>248.62</v>
      </c>
      <c r="E44" s="26">
        <v>248.62</v>
      </c>
      <c r="F44" s="26">
        <v>248.62</v>
      </c>
      <c r="G44" s="26">
        <v>281.41000000000003</v>
      </c>
      <c r="H44" s="26">
        <v>274.58999999999997</v>
      </c>
      <c r="I44" s="26">
        <v>274.58999999999997</v>
      </c>
      <c r="J44" s="26">
        <v>273.27</v>
      </c>
      <c r="K44" s="37">
        <v>272.62</v>
      </c>
      <c r="L44" s="26">
        <v>317.97000000000003</v>
      </c>
      <c r="M44" s="26">
        <v>306.37</v>
      </c>
      <c r="N44" s="26">
        <v>245.14</v>
      </c>
      <c r="O44" s="27">
        <v>227.38</v>
      </c>
      <c r="P44" s="27">
        <v>177.33</v>
      </c>
      <c r="Q44" s="27">
        <v>170.41</v>
      </c>
      <c r="R44" s="27">
        <v>154.11000000000001</v>
      </c>
      <c r="S44" s="27">
        <v>118.09</v>
      </c>
      <c r="T44" s="27">
        <v>90.81</v>
      </c>
      <c r="U44" s="25">
        <f t="shared" si="10"/>
        <v>80.638000000000005</v>
      </c>
      <c r="V44" s="25">
        <f t="shared" si="11"/>
        <v>70.466000000000008</v>
      </c>
      <c r="W44" s="25">
        <f t="shared" si="12"/>
        <v>60.294000000000004</v>
      </c>
      <c r="X44" s="25">
        <f t="shared" si="13"/>
        <v>50.122</v>
      </c>
      <c r="Y44" s="27">
        <v>39.950000000000003</v>
      </c>
      <c r="Z44" s="17">
        <f t="shared" si="7"/>
        <v>33.120000000000005</v>
      </c>
      <c r="AA44" s="17">
        <f t="shared" si="8"/>
        <v>26.29</v>
      </c>
      <c r="AB44" s="17">
        <f t="shared" si="9"/>
        <v>19.46</v>
      </c>
      <c r="AC44" s="27">
        <v>12.63</v>
      </c>
    </row>
    <row r="45" spans="1:29" x14ac:dyDescent="0.25">
      <c r="A45" s="46" t="s">
        <v>37</v>
      </c>
      <c r="B45" s="26">
        <v>142.82</v>
      </c>
      <c r="C45" s="26">
        <v>112.82</v>
      </c>
      <c r="D45" s="26">
        <v>112.82</v>
      </c>
      <c r="E45" s="26">
        <v>112.82</v>
      </c>
      <c r="F45" s="26">
        <v>19.38</v>
      </c>
      <c r="G45" s="26">
        <v>105.5</v>
      </c>
      <c r="H45" s="26">
        <v>105.03</v>
      </c>
      <c r="I45" s="26">
        <v>103.55</v>
      </c>
      <c r="J45" s="26">
        <v>103.12</v>
      </c>
      <c r="K45" s="37">
        <v>110.01</v>
      </c>
      <c r="L45" s="26">
        <v>183.74</v>
      </c>
      <c r="M45" s="26">
        <v>133.78</v>
      </c>
      <c r="N45" s="26">
        <v>113.17</v>
      </c>
      <c r="O45" s="27">
        <v>107.09</v>
      </c>
      <c r="P45" s="27">
        <f>P27-SUM(P28:P44)</f>
        <v>96.919999999998254</v>
      </c>
      <c r="Q45" s="27">
        <f>Q27-SUM(Q28:Q44)</f>
        <v>90.350000000001273</v>
      </c>
      <c r="R45" s="27">
        <f>R27-SUM(R28:R44)</f>
        <v>78.670000000000982</v>
      </c>
      <c r="S45" s="27">
        <f>S27-SUM(S28:S44)</f>
        <v>76.089999999999236</v>
      </c>
      <c r="T45" s="27">
        <f>T27-SUM(T28:T44)</f>
        <v>61.070000000001528</v>
      </c>
      <c r="U45" s="25">
        <f t="shared" si="10"/>
        <v>52.632000000001227</v>
      </c>
      <c r="V45" s="25">
        <f t="shared" si="11"/>
        <v>44.194000000000912</v>
      </c>
      <c r="W45" s="25">
        <f t="shared" si="12"/>
        <v>35.756000000000611</v>
      </c>
      <c r="X45" s="25">
        <f t="shared" si="13"/>
        <v>27.318000000000303</v>
      </c>
      <c r="Y45" s="27">
        <v>18.88</v>
      </c>
      <c r="Z45" s="17">
        <f t="shared" si="7"/>
        <v>15.522500000000001</v>
      </c>
      <c r="AA45" s="17">
        <f t="shared" si="8"/>
        <v>12.164999999999999</v>
      </c>
      <c r="AB45" s="17">
        <f t="shared" si="9"/>
        <v>8.807500000000001</v>
      </c>
      <c r="AC45" s="27">
        <v>5.45</v>
      </c>
    </row>
    <row r="46" spans="1:29" x14ac:dyDescent="0.25">
      <c r="A46" s="46" t="s">
        <v>38</v>
      </c>
      <c r="B46" s="26"/>
      <c r="C46" s="26"/>
      <c r="D46" s="26"/>
      <c r="E46" s="26"/>
      <c r="F46" s="26"/>
      <c r="G46" s="26"/>
      <c r="H46" s="26"/>
      <c r="I46" s="26"/>
      <c r="J46" s="26"/>
      <c r="K46" s="23"/>
      <c r="L46" s="26">
        <v>297.70999999999998</v>
      </c>
      <c r="M46" s="26">
        <v>297.70999999999998</v>
      </c>
      <c r="N46" s="26">
        <v>266.70999999999998</v>
      </c>
      <c r="O46" s="27">
        <v>266.7</v>
      </c>
    </row>
    <row r="48" spans="1:29" x14ac:dyDescent="0.25">
      <c r="A48" s="48" t="s">
        <v>67</v>
      </c>
    </row>
    <row r="49" spans="1:35" s="30" customFormat="1" x14ac:dyDescent="0.25">
      <c r="B49" s="30">
        <v>2018</v>
      </c>
      <c r="C49" s="30">
        <v>2017</v>
      </c>
      <c r="D49" s="30">
        <v>2016</v>
      </c>
      <c r="E49" s="30">
        <v>2015</v>
      </c>
      <c r="F49" s="30">
        <v>2014</v>
      </c>
      <c r="G49" s="30">
        <v>2013</v>
      </c>
      <c r="H49" s="30">
        <v>2012</v>
      </c>
      <c r="I49" s="30">
        <v>2011</v>
      </c>
      <c r="J49" s="30">
        <v>2010</v>
      </c>
      <c r="K49" s="36">
        <v>2009</v>
      </c>
      <c r="L49" s="30">
        <v>2008</v>
      </c>
      <c r="M49" s="30">
        <v>2007</v>
      </c>
      <c r="N49" s="30">
        <v>2006</v>
      </c>
      <c r="O49" s="30">
        <v>2005</v>
      </c>
      <c r="P49" s="30">
        <v>2004</v>
      </c>
      <c r="Q49" s="30">
        <v>2003</v>
      </c>
      <c r="R49" s="30">
        <v>2002</v>
      </c>
      <c r="S49" s="30">
        <v>2001</v>
      </c>
      <c r="T49" s="30">
        <v>2000</v>
      </c>
      <c r="U49" s="30">
        <v>1999</v>
      </c>
      <c r="V49" s="30">
        <v>1998</v>
      </c>
      <c r="W49" s="30">
        <v>1997</v>
      </c>
      <c r="X49" s="30">
        <v>1996</v>
      </c>
      <c r="Y49" s="30">
        <v>1995</v>
      </c>
      <c r="Z49" s="30">
        <v>1994</v>
      </c>
      <c r="AA49" s="30">
        <v>1993</v>
      </c>
      <c r="AB49" s="30">
        <v>1992</v>
      </c>
      <c r="AC49" s="30">
        <v>1991</v>
      </c>
      <c r="AD49" s="30">
        <v>1990</v>
      </c>
      <c r="AE49" s="30">
        <v>1989</v>
      </c>
      <c r="AF49" s="30">
        <v>1988</v>
      </c>
      <c r="AG49" s="30">
        <v>1987</v>
      </c>
      <c r="AH49" s="30">
        <v>1986</v>
      </c>
      <c r="AI49" s="30">
        <v>1985</v>
      </c>
    </row>
    <row r="50" spans="1:35" ht="15" x14ac:dyDescent="0.25">
      <c r="A50" s="46" t="s">
        <v>3</v>
      </c>
      <c r="B50" s="27">
        <v>3000.94</v>
      </c>
      <c r="C50" s="33">
        <v>3008.29</v>
      </c>
      <c r="D50" s="3">
        <v>3008.29</v>
      </c>
      <c r="F50" s="34"/>
      <c r="G50" s="35">
        <v>1479.67</v>
      </c>
      <c r="H50" s="34">
        <v>1289.0899999999999</v>
      </c>
      <c r="I50" s="35">
        <v>905.62</v>
      </c>
      <c r="J50" s="35">
        <v>806.95</v>
      </c>
      <c r="K50" s="39">
        <v>1220.18</v>
      </c>
      <c r="L50" s="35">
        <v>1038.04</v>
      </c>
      <c r="M50" s="35">
        <v>1036.3499999999999</v>
      </c>
      <c r="N50" s="35">
        <v>1024.4000000000001</v>
      </c>
      <c r="O50" s="34">
        <v>1024.24</v>
      </c>
      <c r="P50" s="34">
        <v>987.69</v>
      </c>
      <c r="Q50" s="27">
        <v>973.16</v>
      </c>
      <c r="R50" s="27">
        <v>858.23</v>
      </c>
      <c r="S50" s="27">
        <v>853.86</v>
      </c>
      <c r="T50" s="27">
        <v>848.97</v>
      </c>
      <c r="U50" s="25">
        <f>Y50+(T50-Y50)/5*4</f>
        <v>840.26200000000006</v>
      </c>
      <c r="V50" s="25">
        <f>Y50+(T50-Y50)/5*3</f>
        <v>831.55399999999997</v>
      </c>
      <c r="W50" s="25">
        <f>Y50+(T50-Y50)/5*2</f>
        <v>822.846</v>
      </c>
      <c r="X50" s="25">
        <f>Y50+(T50-Y50)/5</f>
        <v>814.13799999999992</v>
      </c>
      <c r="Y50" s="27">
        <v>805.43</v>
      </c>
      <c r="Z50" s="17">
        <f t="shared" ref="Z50:Z68" si="14">AC50+(Y50-AC50)/4*3</f>
        <v>751.31</v>
      </c>
      <c r="AA50" s="17">
        <f t="shared" ref="AA50:AA68" si="15">AC50+(Y50-AC50)/4*2</f>
        <v>697.19</v>
      </c>
      <c r="AB50" s="17">
        <f t="shared" ref="AB50:AB68" si="16">AC50+(Y50-AC50)/4</f>
        <v>643.07000000000005</v>
      </c>
      <c r="AC50" s="27">
        <v>588.95000000000005</v>
      </c>
    </row>
    <row r="51" spans="1:35" ht="15" x14ac:dyDescent="0.25">
      <c r="A51" s="46" t="s">
        <v>5</v>
      </c>
      <c r="B51" s="27">
        <v>41.94</v>
      </c>
      <c r="C51" s="33">
        <v>55.96</v>
      </c>
      <c r="D51" s="3">
        <v>55.96</v>
      </c>
      <c r="F51" s="34"/>
      <c r="G51" s="35">
        <v>44.74</v>
      </c>
      <c r="H51" s="34">
        <v>57</v>
      </c>
      <c r="I51" s="35">
        <v>44.74</v>
      </c>
      <c r="J51" s="35">
        <v>44.74</v>
      </c>
      <c r="K51" s="39">
        <v>56.523000000000003</v>
      </c>
      <c r="L51" s="35">
        <v>18.77</v>
      </c>
      <c r="M51" s="35">
        <v>18.77</v>
      </c>
      <c r="N51" s="35">
        <v>18.77</v>
      </c>
      <c r="O51" s="34">
        <v>18.77</v>
      </c>
      <c r="P51" s="34">
        <v>22.18</v>
      </c>
      <c r="Q51" s="27">
        <v>22.18</v>
      </c>
      <c r="R51" s="27">
        <v>18.57</v>
      </c>
      <c r="S51" s="27">
        <v>18.059999999999999</v>
      </c>
      <c r="T51" s="27">
        <v>18.579999999999998</v>
      </c>
      <c r="U51" s="25">
        <f t="shared" ref="U51:U68" si="17">Y51+(T51-Y51)/5*4</f>
        <v>18.579999999999998</v>
      </c>
      <c r="V51" s="25">
        <f t="shared" ref="V51:V68" si="18">Y51+(T51-Y51)/5*3</f>
        <v>18.579999999999998</v>
      </c>
      <c r="W51" s="25">
        <f t="shared" ref="W51:W68" si="19">Y51+(T51-Y51)/5*2</f>
        <v>18.579999999999998</v>
      </c>
      <c r="X51" s="25">
        <f t="shared" ref="X51:X68" si="20">Y51+(T51-Y51)/5</f>
        <v>18.579999999999998</v>
      </c>
      <c r="Y51" s="27">
        <v>18.579999999999998</v>
      </c>
      <c r="Z51" s="17">
        <f t="shared" si="14"/>
        <v>18.497499999999999</v>
      </c>
      <c r="AA51" s="17">
        <f t="shared" si="15"/>
        <v>18.414999999999999</v>
      </c>
      <c r="AB51" s="17">
        <f t="shared" si="16"/>
        <v>18.3325</v>
      </c>
      <c r="AC51" s="27">
        <v>18.25</v>
      </c>
    </row>
    <row r="52" spans="1:35" ht="15" x14ac:dyDescent="0.25">
      <c r="A52" s="46" t="s">
        <v>7</v>
      </c>
      <c r="B52" s="27">
        <v>112.84</v>
      </c>
      <c r="C52" s="33">
        <v>112.84</v>
      </c>
      <c r="D52" s="3">
        <v>112.84</v>
      </c>
      <c r="F52" s="34"/>
      <c r="G52" s="35">
        <v>100.5</v>
      </c>
      <c r="H52" s="34">
        <v>100.5</v>
      </c>
      <c r="I52" s="35">
        <v>100.5</v>
      </c>
      <c r="J52" s="35">
        <v>100.25</v>
      </c>
      <c r="K52" s="39">
        <v>100.503</v>
      </c>
      <c r="L52" s="35">
        <v>80.12</v>
      </c>
      <c r="M52" s="35">
        <v>80.12</v>
      </c>
      <c r="N52" s="35">
        <v>80.12</v>
      </c>
      <c r="O52" s="34">
        <v>80.12</v>
      </c>
      <c r="P52" s="34">
        <v>119.12</v>
      </c>
      <c r="Q52" s="27">
        <v>119.12</v>
      </c>
      <c r="R52" s="27">
        <v>80.12</v>
      </c>
      <c r="S52" s="27">
        <v>80.12</v>
      </c>
      <c r="T52" s="27">
        <v>80.12</v>
      </c>
      <c r="U52" s="25">
        <f t="shared" si="17"/>
        <v>80.061999999999998</v>
      </c>
      <c r="V52" s="25">
        <f t="shared" si="18"/>
        <v>80.004000000000005</v>
      </c>
      <c r="W52" s="25">
        <f t="shared" si="19"/>
        <v>79.945999999999998</v>
      </c>
      <c r="X52" s="25">
        <f t="shared" si="20"/>
        <v>79.888000000000005</v>
      </c>
      <c r="Y52" s="27">
        <v>79.83</v>
      </c>
      <c r="Z52" s="17">
        <f t="shared" si="14"/>
        <v>72.492500000000007</v>
      </c>
      <c r="AA52" s="17">
        <f t="shared" si="15"/>
        <v>65.155000000000001</v>
      </c>
      <c r="AB52" s="17">
        <f t="shared" si="16"/>
        <v>57.817499999999995</v>
      </c>
      <c r="AC52" s="27">
        <v>50.48</v>
      </c>
    </row>
    <row r="53" spans="1:35" x14ac:dyDescent="0.25">
      <c r="A53" s="46" t="s">
        <v>8</v>
      </c>
      <c r="F53" s="34"/>
      <c r="G53" s="35"/>
      <c r="J53" s="35"/>
      <c r="K53" s="40"/>
      <c r="L53" s="35">
        <v>36.5</v>
      </c>
      <c r="M53" s="35">
        <v>36.5</v>
      </c>
      <c r="N53" s="35">
        <v>36.5</v>
      </c>
      <c r="O53" s="34">
        <v>36.5</v>
      </c>
      <c r="P53" s="34">
        <v>35.67</v>
      </c>
      <c r="Q53" s="27">
        <v>19.2</v>
      </c>
      <c r="R53" s="27">
        <v>36.5</v>
      </c>
      <c r="S53" s="27">
        <v>36.5</v>
      </c>
      <c r="T53" s="27">
        <v>36.5</v>
      </c>
      <c r="U53" s="25">
        <f t="shared" si="17"/>
        <v>36.5</v>
      </c>
      <c r="V53" s="25">
        <f t="shared" si="18"/>
        <v>36.5</v>
      </c>
      <c r="W53" s="25">
        <f t="shared" si="19"/>
        <v>36.5</v>
      </c>
      <c r="X53" s="25">
        <f t="shared" si="20"/>
        <v>36.5</v>
      </c>
      <c r="Y53" s="27">
        <v>36.5</v>
      </c>
      <c r="Z53" s="17">
        <f t="shared" si="14"/>
        <v>33.945</v>
      </c>
      <c r="AA53" s="17">
        <f t="shared" si="15"/>
        <v>31.39</v>
      </c>
      <c r="AB53" s="17">
        <f t="shared" si="16"/>
        <v>28.835000000000001</v>
      </c>
      <c r="AC53" s="27">
        <v>26.28</v>
      </c>
    </row>
    <row r="54" spans="1:35" x14ac:dyDescent="0.25">
      <c r="A54" s="46" t="s">
        <v>9</v>
      </c>
      <c r="F54" s="34"/>
      <c r="G54" s="35"/>
      <c r="J54" s="35"/>
      <c r="K54" s="40"/>
      <c r="L54" s="35">
        <v>18.27</v>
      </c>
      <c r="M54" s="35">
        <v>18.27</v>
      </c>
      <c r="N54" s="35">
        <v>18.27</v>
      </c>
      <c r="O54" s="34">
        <v>18.22</v>
      </c>
      <c r="P54" s="34">
        <v>17.47</v>
      </c>
      <c r="Q54" s="27">
        <v>17.47</v>
      </c>
      <c r="R54" s="27">
        <v>20.43</v>
      </c>
      <c r="S54" s="27">
        <v>20.239999999999998</v>
      </c>
      <c r="T54" s="27">
        <v>20.43</v>
      </c>
      <c r="U54" s="25">
        <f t="shared" si="17"/>
        <v>20.262</v>
      </c>
      <c r="V54" s="25">
        <f t="shared" si="18"/>
        <v>20.094000000000001</v>
      </c>
      <c r="W54" s="25">
        <f t="shared" si="19"/>
        <v>19.925999999999998</v>
      </c>
      <c r="X54" s="25">
        <f t="shared" si="20"/>
        <v>19.757999999999999</v>
      </c>
      <c r="Y54" s="27">
        <v>19.59</v>
      </c>
      <c r="Z54" s="17">
        <f t="shared" si="14"/>
        <v>19.552500000000002</v>
      </c>
      <c r="AA54" s="17">
        <f t="shared" si="15"/>
        <v>19.515000000000001</v>
      </c>
      <c r="AB54" s="17">
        <f t="shared" si="16"/>
        <v>19.477499999999999</v>
      </c>
      <c r="AC54" s="27">
        <v>19.440000000000001</v>
      </c>
    </row>
    <row r="55" spans="1:35" ht="15" x14ac:dyDescent="0.25">
      <c r="A55" s="46" t="s">
        <v>11</v>
      </c>
      <c r="B55" s="27">
        <v>324.16000000000003</v>
      </c>
      <c r="C55" s="33">
        <v>324.16000000000003</v>
      </c>
      <c r="D55" s="3">
        <v>324.16000000000003</v>
      </c>
      <c r="F55" s="34"/>
      <c r="G55" s="35">
        <v>279.95999999999998</v>
      </c>
      <c r="H55" s="34">
        <v>343.82</v>
      </c>
      <c r="I55" s="35">
        <v>215.24</v>
      </c>
      <c r="J55" s="35">
        <v>215.24</v>
      </c>
      <c r="K55" s="39">
        <v>343.82</v>
      </c>
      <c r="L55" s="35">
        <v>113.95</v>
      </c>
      <c r="M55" s="35">
        <v>113.95</v>
      </c>
      <c r="N55" s="35">
        <v>113.25</v>
      </c>
      <c r="O55" s="34">
        <v>113.25</v>
      </c>
      <c r="P55" s="34">
        <v>129.34</v>
      </c>
      <c r="Q55" s="27">
        <v>129.34</v>
      </c>
      <c r="R55" s="27">
        <v>123.01</v>
      </c>
      <c r="S55" s="27">
        <v>123.02</v>
      </c>
      <c r="T55" s="27">
        <v>123.01</v>
      </c>
      <c r="U55" s="25">
        <f t="shared" si="17"/>
        <v>123.718</v>
      </c>
      <c r="V55" s="25">
        <f t="shared" si="18"/>
        <v>124.426</v>
      </c>
      <c r="W55" s="25">
        <f t="shared" si="19"/>
        <v>125.134</v>
      </c>
      <c r="X55" s="25">
        <f t="shared" si="20"/>
        <v>125.842</v>
      </c>
      <c r="Y55" s="27">
        <v>126.55</v>
      </c>
      <c r="Z55" s="17">
        <f t="shared" si="14"/>
        <v>107.14</v>
      </c>
      <c r="AA55" s="17">
        <f t="shared" si="15"/>
        <v>87.72999999999999</v>
      </c>
      <c r="AB55" s="17">
        <f t="shared" si="16"/>
        <v>68.319999999999993</v>
      </c>
      <c r="AC55" s="27">
        <v>48.91</v>
      </c>
    </row>
    <row r="56" spans="1:35" ht="15" x14ac:dyDescent="0.25">
      <c r="A56" s="46" t="s">
        <v>13</v>
      </c>
      <c r="B56" s="27">
        <v>57.72</v>
      </c>
      <c r="C56" s="33">
        <v>57.72</v>
      </c>
      <c r="D56" s="3">
        <v>57.72</v>
      </c>
      <c r="F56" s="34"/>
      <c r="G56" s="35">
        <v>298.57</v>
      </c>
      <c r="H56" s="34">
        <v>33.340000000000003</v>
      </c>
      <c r="I56" s="35">
        <v>21.82</v>
      </c>
      <c r="J56" s="35">
        <v>21.82</v>
      </c>
      <c r="K56" s="39">
        <v>33.340000000000003</v>
      </c>
      <c r="L56" s="35">
        <v>54.13</v>
      </c>
      <c r="M56" s="35">
        <v>54.13</v>
      </c>
      <c r="N56" s="35">
        <v>54.13</v>
      </c>
      <c r="O56" s="34">
        <v>54.13</v>
      </c>
      <c r="P56" s="34">
        <v>30.22</v>
      </c>
      <c r="Q56" s="27">
        <v>30.22</v>
      </c>
      <c r="R56" s="27">
        <v>28.53</v>
      </c>
      <c r="S56" s="27">
        <v>29.99</v>
      </c>
      <c r="T56" s="27">
        <v>29.99</v>
      </c>
      <c r="U56" s="25">
        <f t="shared" si="17"/>
        <v>31.155999999999999</v>
      </c>
      <c r="V56" s="25">
        <f t="shared" si="18"/>
        <v>32.322000000000003</v>
      </c>
      <c r="W56" s="25">
        <f t="shared" si="19"/>
        <v>33.488</v>
      </c>
      <c r="X56" s="25">
        <f t="shared" si="20"/>
        <v>34.653999999999996</v>
      </c>
      <c r="Y56" s="27">
        <v>35.82</v>
      </c>
      <c r="Z56" s="17">
        <f t="shared" si="14"/>
        <v>32.352499999999999</v>
      </c>
      <c r="AA56" s="17">
        <f t="shared" si="15"/>
        <v>28.884999999999998</v>
      </c>
      <c r="AB56" s="17">
        <f t="shared" si="16"/>
        <v>25.4175</v>
      </c>
      <c r="AC56" s="27">
        <v>21.95</v>
      </c>
    </row>
    <row r="57" spans="1:35" ht="15" x14ac:dyDescent="0.25">
      <c r="A57" s="46" t="s">
        <v>15</v>
      </c>
      <c r="B57" s="27">
        <v>57.95</v>
      </c>
      <c r="C57" s="33">
        <v>57.95</v>
      </c>
      <c r="D57" s="3">
        <v>57.95</v>
      </c>
      <c r="F57" s="34"/>
      <c r="G57" s="35">
        <v>2.93</v>
      </c>
      <c r="H57" s="34">
        <v>4.5599999999999996</v>
      </c>
      <c r="I57" s="35">
        <v>2.93</v>
      </c>
      <c r="J57" s="35">
        <v>2.93</v>
      </c>
      <c r="K57" s="39">
        <v>4.5599999999999996</v>
      </c>
      <c r="L57" s="35">
        <v>5.21</v>
      </c>
      <c r="M57" s="35">
        <v>5.21</v>
      </c>
      <c r="N57" s="35">
        <v>5.21</v>
      </c>
      <c r="O57" s="34">
        <v>5.21</v>
      </c>
      <c r="P57" s="34">
        <v>6.82</v>
      </c>
      <c r="Q57" s="27">
        <v>6.82</v>
      </c>
      <c r="R57" s="27">
        <v>6.15</v>
      </c>
      <c r="S57" s="27">
        <v>5.48</v>
      </c>
      <c r="T57" s="27">
        <v>5.48</v>
      </c>
      <c r="U57" s="25">
        <f t="shared" si="17"/>
        <v>5.3640000000000008</v>
      </c>
      <c r="V57" s="25">
        <f t="shared" si="18"/>
        <v>5.2480000000000002</v>
      </c>
      <c r="W57" s="25">
        <f t="shared" si="19"/>
        <v>5.1320000000000006</v>
      </c>
      <c r="X57" s="25">
        <f t="shared" si="20"/>
        <v>5.016</v>
      </c>
      <c r="Y57" s="27">
        <v>4.9000000000000004</v>
      </c>
      <c r="Z57" s="17">
        <f t="shared" si="14"/>
        <v>4.4400000000000004</v>
      </c>
      <c r="AA57" s="17">
        <f t="shared" si="15"/>
        <v>3.9800000000000004</v>
      </c>
      <c r="AB57" s="17">
        <f t="shared" si="16"/>
        <v>3.52</v>
      </c>
      <c r="AC57" s="27">
        <v>3.06</v>
      </c>
    </row>
    <row r="58" spans="1:35" ht="15" x14ac:dyDescent="0.25">
      <c r="A58" s="46" t="s">
        <v>17</v>
      </c>
      <c r="B58" s="27">
        <v>350.27</v>
      </c>
      <c r="C58" s="33">
        <v>350.27</v>
      </c>
      <c r="D58" s="3">
        <v>350.27</v>
      </c>
      <c r="F58" s="34"/>
      <c r="G58" s="35">
        <v>253.94</v>
      </c>
      <c r="H58" s="34">
        <v>357.45</v>
      </c>
      <c r="I58" s="35">
        <v>253.94</v>
      </c>
      <c r="J58" s="35">
        <v>253.94</v>
      </c>
      <c r="K58" s="39">
        <v>357.45</v>
      </c>
      <c r="L58" s="35">
        <v>416.41</v>
      </c>
      <c r="M58" s="35">
        <v>416.41</v>
      </c>
      <c r="N58" s="35">
        <v>416.41</v>
      </c>
      <c r="O58" s="34">
        <v>416.41</v>
      </c>
      <c r="P58" s="34">
        <v>420.51</v>
      </c>
      <c r="Q58" s="27">
        <v>430.51</v>
      </c>
      <c r="R58" s="27">
        <v>415.18</v>
      </c>
      <c r="S58" s="27">
        <v>420.77</v>
      </c>
      <c r="T58" s="27">
        <v>415.18</v>
      </c>
      <c r="U58" s="25">
        <f t="shared" si="17"/>
        <v>419.03000000000003</v>
      </c>
      <c r="V58" s="25">
        <f t="shared" si="18"/>
        <v>422.88</v>
      </c>
      <c r="W58" s="25">
        <f t="shared" si="19"/>
        <v>426.73</v>
      </c>
      <c r="X58" s="25">
        <f t="shared" si="20"/>
        <v>430.58</v>
      </c>
      <c r="Y58" s="27">
        <v>434.43</v>
      </c>
      <c r="Z58" s="17">
        <f t="shared" si="14"/>
        <v>417.95249999999999</v>
      </c>
      <c r="AA58" s="17">
        <f t="shared" si="15"/>
        <v>401.47500000000002</v>
      </c>
      <c r="AB58" s="17">
        <f t="shared" si="16"/>
        <v>384.9975</v>
      </c>
      <c r="AC58" s="27">
        <v>368.52</v>
      </c>
    </row>
    <row r="59" spans="1:35" ht="15" x14ac:dyDescent="0.25">
      <c r="A59" s="46" t="s">
        <v>19</v>
      </c>
      <c r="B59" s="27">
        <v>125.47</v>
      </c>
      <c r="C59" s="33">
        <v>125.47</v>
      </c>
      <c r="D59" s="3">
        <v>125.47</v>
      </c>
      <c r="F59" s="34"/>
      <c r="G59" s="35">
        <v>0.87</v>
      </c>
      <c r="H59" s="34">
        <v>1.9</v>
      </c>
      <c r="I59" s="35">
        <v>0.18</v>
      </c>
      <c r="J59" s="35">
        <v>0.18</v>
      </c>
      <c r="K59" s="39">
        <v>1.9</v>
      </c>
      <c r="L59" s="35">
        <v>0.05</v>
      </c>
      <c r="M59" s="35">
        <v>0.05</v>
      </c>
      <c r="N59" s="35">
        <v>0.05</v>
      </c>
      <c r="O59" s="34">
        <v>0.05</v>
      </c>
      <c r="P59" s="34">
        <v>0.2</v>
      </c>
      <c r="Q59" s="27">
        <v>0.18</v>
      </c>
      <c r="R59" s="27">
        <v>0.18</v>
      </c>
      <c r="S59" s="27">
        <v>0.18</v>
      </c>
      <c r="T59" s="27">
        <v>0.18</v>
      </c>
      <c r="U59" s="25">
        <f t="shared" si="17"/>
        <v>0.16799999999999998</v>
      </c>
      <c r="V59" s="25">
        <f t="shared" si="18"/>
        <v>0.156</v>
      </c>
      <c r="W59" s="25">
        <f t="shared" si="19"/>
        <v>0.14399999999999999</v>
      </c>
      <c r="X59" s="25">
        <f t="shared" si="20"/>
        <v>0.13200000000000001</v>
      </c>
      <c r="Y59" s="27">
        <v>0.12</v>
      </c>
      <c r="Z59" s="17">
        <f t="shared" si="14"/>
        <v>0.09</v>
      </c>
      <c r="AA59" s="17">
        <f t="shared" si="15"/>
        <v>0.06</v>
      </c>
      <c r="AB59" s="17">
        <f t="shared" si="16"/>
        <v>0.03</v>
      </c>
      <c r="AC59" s="27">
        <v>0</v>
      </c>
    </row>
    <row r="60" spans="1:35" ht="15" x14ac:dyDescent="0.25">
      <c r="A60" s="46" t="s">
        <v>21</v>
      </c>
      <c r="B60" s="27">
        <v>313.75</v>
      </c>
      <c r="C60" s="33">
        <v>313.75</v>
      </c>
      <c r="D60" s="3">
        <v>313.75</v>
      </c>
      <c r="F60" s="34"/>
      <c r="G60" s="35">
        <v>80.11</v>
      </c>
      <c r="H60" s="34">
        <v>161.11000000000001</v>
      </c>
      <c r="I60" s="35">
        <v>74.94</v>
      </c>
      <c r="J60" s="35">
        <v>6.52</v>
      </c>
      <c r="K60" s="39">
        <v>92.69</v>
      </c>
      <c r="L60" s="35">
        <v>14.73</v>
      </c>
      <c r="M60" s="35">
        <v>14.73</v>
      </c>
      <c r="N60" s="35">
        <v>14.73</v>
      </c>
      <c r="O60" s="34">
        <v>14.61</v>
      </c>
      <c r="P60" s="34">
        <v>1.25</v>
      </c>
      <c r="Q60" s="27">
        <v>1.25</v>
      </c>
      <c r="R60" s="27">
        <v>1.25</v>
      </c>
      <c r="S60" s="27">
        <v>1.25</v>
      </c>
      <c r="T60" s="27">
        <v>1.25</v>
      </c>
      <c r="U60" s="25">
        <f t="shared" si="17"/>
        <v>1.1299999999999999</v>
      </c>
      <c r="V60" s="25">
        <f t="shared" si="18"/>
        <v>1.01</v>
      </c>
      <c r="W60" s="25">
        <f t="shared" si="19"/>
        <v>0.89</v>
      </c>
      <c r="X60" s="25">
        <f t="shared" si="20"/>
        <v>0.77</v>
      </c>
      <c r="Y60" s="27">
        <v>0.65</v>
      </c>
      <c r="Z60" s="17">
        <f t="shared" si="14"/>
        <v>0.60750000000000004</v>
      </c>
      <c r="AA60" s="17">
        <f t="shared" si="15"/>
        <v>0.56499999999999995</v>
      </c>
      <c r="AB60" s="17">
        <f t="shared" si="16"/>
        <v>0.52249999999999996</v>
      </c>
      <c r="AC60" s="27">
        <v>0.48</v>
      </c>
    </row>
    <row r="61" spans="1:35" ht="15" x14ac:dyDescent="0.25">
      <c r="A61" s="46" t="s">
        <v>23</v>
      </c>
      <c r="B61" s="27">
        <v>340.46</v>
      </c>
      <c r="C61" s="33">
        <v>340.46</v>
      </c>
      <c r="D61" s="3">
        <v>340.46</v>
      </c>
      <c r="F61" s="34"/>
      <c r="G61" s="35">
        <v>16.05</v>
      </c>
      <c r="H61" s="34">
        <v>16.43</v>
      </c>
      <c r="I61" s="35">
        <v>16.05</v>
      </c>
      <c r="J61" s="35">
        <v>16.05</v>
      </c>
      <c r="K61" s="39">
        <v>16.43</v>
      </c>
      <c r="L61" s="35">
        <v>9.74</v>
      </c>
      <c r="M61" s="35">
        <v>9.74</v>
      </c>
      <c r="N61" s="35">
        <v>6.07</v>
      </c>
      <c r="O61" s="34">
        <v>6.08</v>
      </c>
      <c r="P61" s="34">
        <v>8.48</v>
      </c>
      <c r="Q61" s="27">
        <v>9.64</v>
      </c>
      <c r="R61" s="27">
        <v>5.48</v>
      </c>
      <c r="S61" s="27">
        <v>5.42</v>
      </c>
      <c r="T61" s="27">
        <v>5.42</v>
      </c>
      <c r="U61" s="25">
        <f t="shared" si="17"/>
        <v>5.42</v>
      </c>
      <c r="V61" s="25">
        <f t="shared" si="18"/>
        <v>5.42</v>
      </c>
      <c r="W61" s="25">
        <f t="shared" si="19"/>
        <v>5.42</v>
      </c>
      <c r="X61" s="25">
        <f t="shared" si="20"/>
        <v>5.42</v>
      </c>
      <c r="Y61" s="27">
        <v>5.42</v>
      </c>
      <c r="Z61" s="17">
        <f t="shared" si="14"/>
        <v>5.415</v>
      </c>
      <c r="AA61" s="17">
        <f t="shared" si="15"/>
        <v>5.41</v>
      </c>
      <c r="AB61" s="17">
        <f t="shared" si="16"/>
        <v>5.4050000000000002</v>
      </c>
      <c r="AC61" s="27">
        <v>5.4</v>
      </c>
    </row>
    <row r="62" spans="1:35" ht="15" x14ac:dyDescent="0.25">
      <c r="A62" s="46" t="s">
        <v>25</v>
      </c>
      <c r="B62" s="27">
        <v>371.64</v>
      </c>
      <c r="C62" s="33">
        <v>371.64</v>
      </c>
      <c r="D62" s="3">
        <v>371.64</v>
      </c>
      <c r="F62" s="34"/>
      <c r="G62" s="35">
        <v>235.72</v>
      </c>
      <c r="H62" s="34">
        <v>11.07</v>
      </c>
      <c r="I62" s="35">
        <v>3.47</v>
      </c>
      <c r="J62" s="35">
        <v>3.47</v>
      </c>
      <c r="K62" s="39">
        <v>11.06</v>
      </c>
      <c r="L62" s="35">
        <v>8.7799999999999994</v>
      </c>
      <c r="M62" s="35">
        <v>8.7799999999999994</v>
      </c>
      <c r="N62" s="35">
        <v>8.02</v>
      </c>
      <c r="O62" s="34">
        <v>8.02</v>
      </c>
      <c r="P62" s="34">
        <v>7.74</v>
      </c>
      <c r="Q62" s="27">
        <v>8.44</v>
      </c>
      <c r="R62" s="27">
        <v>8.44</v>
      </c>
      <c r="S62" s="27">
        <v>8.44</v>
      </c>
      <c r="T62" s="27">
        <v>8.44</v>
      </c>
      <c r="U62" s="25">
        <f t="shared" si="17"/>
        <v>8.36</v>
      </c>
      <c r="V62" s="25">
        <f t="shared" si="18"/>
        <v>8.2799999999999994</v>
      </c>
      <c r="W62" s="25">
        <f t="shared" si="19"/>
        <v>8.1999999999999993</v>
      </c>
      <c r="X62" s="25">
        <f t="shared" si="20"/>
        <v>8.1199999999999992</v>
      </c>
      <c r="Y62" s="27">
        <v>8.0399999999999991</v>
      </c>
      <c r="Z62" s="17">
        <f t="shared" si="14"/>
        <v>6.0699999999999994</v>
      </c>
      <c r="AA62" s="17">
        <f t="shared" si="15"/>
        <v>4.0999999999999996</v>
      </c>
      <c r="AB62" s="17">
        <f t="shared" si="16"/>
        <v>2.13</v>
      </c>
      <c r="AC62" s="27">
        <v>0.16</v>
      </c>
    </row>
    <row r="63" spans="1:35" ht="15" x14ac:dyDescent="0.25">
      <c r="A63" s="46" t="s">
        <v>27</v>
      </c>
      <c r="B63" s="27">
        <v>180.48</v>
      </c>
      <c r="C63" s="33">
        <v>180.48</v>
      </c>
      <c r="D63" s="3">
        <v>180.48</v>
      </c>
      <c r="F63" s="34"/>
      <c r="G63" s="35" t="s">
        <v>0</v>
      </c>
      <c r="H63" s="34">
        <v>11.38</v>
      </c>
      <c r="I63" s="35">
        <v>5.53</v>
      </c>
      <c r="J63" s="35">
        <v>5.53</v>
      </c>
      <c r="K63" s="39">
        <v>11.38</v>
      </c>
      <c r="L63" s="35">
        <v>1</v>
      </c>
      <c r="M63" s="35">
        <v>1</v>
      </c>
      <c r="N63" s="35">
        <v>1</v>
      </c>
      <c r="O63" s="34">
        <v>1</v>
      </c>
      <c r="P63" s="34">
        <v>1</v>
      </c>
      <c r="Q63" s="27">
        <v>1</v>
      </c>
      <c r="R63" s="27">
        <v>1</v>
      </c>
      <c r="S63" s="27">
        <v>1</v>
      </c>
      <c r="T63" s="27">
        <v>1</v>
      </c>
      <c r="U63" s="25">
        <f t="shared" si="17"/>
        <v>1</v>
      </c>
      <c r="V63" s="25">
        <f t="shared" si="18"/>
        <v>1</v>
      </c>
      <c r="W63" s="25">
        <f t="shared" si="19"/>
        <v>1</v>
      </c>
      <c r="X63" s="25">
        <f t="shared" si="20"/>
        <v>1</v>
      </c>
      <c r="Y63" s="27">
        <v>1</v>
      </c>
      <c r="Z63" s="17">
        <f t="shared" si="14"/>
        <v>1</v>
      </c>
      <c r="AA63" s="17">
        <f t="shared" si="15"/>
        <v>1</v>
      </c>
      <c r="AB63" s="17">
        <f t="shared" si="16"/>
        <v>1</v>
      </c>
      <c r="AC63" s="27">
        <v>1</v>
      </c>
    </row>
    <row r="64" spans="1:35" ht="15" x14ac:dyDescent="0.25">
      <c r="A64" s="46" t="s">
        <v>29</v>
      </c>
      <c r="B64" s="27">
        <v>10.02</v>
      </c>
      <c r="C64" s="33">
        <v>10.02</v>
      </c>
      <c r="D64" s="3">
        <v>10.02</v>
      </c>
      <c r="F64" s="34"/>
      <c r="G64" s="35">
        <v>3.58</v>
      </c>
      <c r="H64" s="34">
        <v>3.58</v>
      </c>
      <c r="I64" s="35">
        <v>3.58</v>
      </c>
      <c r="J64" s="35">
        <v>3.58</v>
      </c>
      <c r="K64" s="39">
        <v>3.58</v>
      </c>
      <c r="L64" s="35">
        <v>14.47</v>
      </c>
      <c r="M64" s="35">
        <v>12.78</v>
      </c>
      <c r="N64" s="35">
        <v>9.48</v>
      </c>
      <c r="O64" s="34">
        <v>9.48</v>
      </c>
      <c r="P64" s="34">
        <v>7.7</v>
      </c>
      <c r="Q64" s="27">
        <v>7.7</v>
      </c>
      <c r="R64" s="27">
        <v>7.01</v>
      </c>
      <c r="S64" s="27">
        <v>7.01</v>
      </c>
      <c r="T64" s="27">
        <v>7.01</v>
      </c>
      <c r="U64" s="25">
        <f t="shared" si="17"/>
        <v>6.79</v>
      </c>
      <c r="V64" s="25">
        <f t="shared" si="18"/>
        <v>6.57</v>
      </c>
      <c r="W64" s="25">
        <f t="shared" si="19"/>
        <v>6.35</v>
      </c>
      <c r="X64" s="25">
        <f t="shared" si="20"/>
        <v>6.13</v>
      </c>
      <c r="Y64" s="27">
        <v>5.91</v>
      </c>
      <c r="Z64" s="17">
        <f t="shared" si="14"/>
        <v>5.75</v>
      </c>
      <c r="AA64" s="17">
        <f t="shared" si="15"/>
        <v>5.59</v>
      </c>
      <c r="AB64" s="17">
        <f t="shared" si="16"/>
        <v>5.43</v>
      </c>
      <c r="AC64" s="27">
        <v>5.27</v>
      </c>
    </row>
    <row r="65" spans="1:29" ht="15" x14ac:dyDescent="0.25">
      <c r="A65" s="46" t="s">
        <v>31</v>
      </c>
      <c r="B65" s="27">
        <v>241.4</v>
      </c>
      <c r="C65" s="33">
        <v>241.4</v>
      </c>
      <c r="D65" s="3">
        <v>241.4</v>
      </c>
      <c r="F65" s="34"/>
      <c r="G65" s="35" t="s">
        <v>0</v>
      </c>
      <c r="H65" s="34">
        <v>2.4700000000000002</v>
      </c>
      <c r="I65" s="35">
        <v>0</v>
      </c>
      <c r="J65" s="35">
        <v>0</v>
      </c>
      <c r="K65" s="39">
        <v>2.46</v>
      </c>
      <c r="L65" s="35">
        <v>42.21</v>
      </c>
      <c r="M65" s="35">
        <v>42.21</v>
      </c>
      <c r="N65" s="35">
        <v>42.21</v>
      </c>
      <c r="O65" s="34">
        <v>42.21</v>
      </c>
      <c r="P65" s="34">
        <v>7.18</v>
      </c>
      <c r="Q65" s="27">
        <v>7.18</v>
      </c>
      <c r="R65" s="27">
        <v>7.18</v>
      </c>
      <c r="S65" s="27">
        <v>7.18</v>
      </c>
      <c r="T65" s="27">
        <v>7.18</v>
      </c>
      <c r="U65" s="25">
        <f t="shared" si="17"/>
        <v>7.1499999999999995</v>
      </c>
      <c r="V65" s="25">
        <f t="shared" si="18"/>
        <v>7.12</v>
      </c>
      <c r="W65" s="25">
        <f t="shared" si="19"/>
        <v>7.09</v>
      </c>
      <c r="X65" s="25">
        <f t="shared" si="20"/>
        <v>7.0600000000000005</v>
      </c>
      <c r="Y65" s="27">
        <v>7.03</v>
      </c>
      <c r="Z65" s="17">
        <f t="shared" si="14"/>
        <v>5.2725</v>
      </c>
      <c r="AA65" s="17">
        <f t="shared" si="15"/>
        <v>3.5150000000000001</v>
      </c>
      <c r="AB65" s="17">
        <f t="shared" si="16"/>
        <v>1.7575000000000001</v>
      </c>
      <c r="AC65" s="27">
        <v>0</v>
      </c>
    </row>
    <row r="66" spans="1:29" ht="15" x14ac:dyDescent="0.25">
      <c r="A66" s="46" t="s">
        <v>33</v>
      </c>
      <c r="B66" s="27">
        <v>45.92</v>
      </c>
      <c r="C66" s="33">
        <v>39.25</v>
      </c>
      <c r="D66" s="3">
        <v>39.25</v>
      </c>
      <c r="F66" s="34"/>
      <c r="G66" s="35" t="s">
        <v>0</v>
      </c>
      <c r="H66" s="34">
        <v>2.2400000000000002</v>
      </c>
      <c r="I66" s="35">
        <v>0</v>
      </c>
      <c r="J66" s="35">
        <v>0</v>
      </c>
      <c r="K66" s="39">
        <v>2.2400000000000002</v>
      </c>
      <c r="L66" s="35">
        <v>0.79</v>
      </c>
      <c r="M66" s="35">
        <v>0.79</v>
      </c>
      <c r="N66" s="35">
        <v>0.79</v>
      </c>
      <c r="O66" s="34">
        <v>0.79</v>
      </c>
      <c r="P66" s="34">
        <v>10</v>
      </c>
      <c r="Q66" s="27">
        <v>0.1</v>
      </c>
      <c r="R66" s="27">
        <v>0.79</v>
      </c>
      <c r="S66" s="27">
        <v>0.79</v>
      </c>
      <c r="T66" s="27">
        <v>0.79</v>
      </c>
      <c r="U66" s="25">
        <f t="shared" si="17"/>
        <v>0.754</v>
      </c>
      <c r="V66" s="25">
        <f t="shared" si="18"/>
        <v>0.71799999999999997</v>
      </c>
      <c r="W66" s="25">
        <f t="shared" si="19"/>
        <v>0.68200000000000005</v>
      </c>
      <c r="X66" s="25">
        <f t="shared" si="20"/>
        <v>0.64600000000000002</v>
      </c>
      <c r="Y66" s="27">
        <v>0.61</v>
      </c>
      <c r="Z66" s="17">
        <f t="shared" si="14"/>
        <v>0.45750000000000002</v>
      </c>
      <c r="AA66" s="17">
        <f t="shared" si="15"/>
        <v>0.30499999999999999</v>
      </c>
      <c r="AB66" s="17">
        <f t="shared" si="16"/>
        <v>0.1525</v>
      </c>
      <c r="AC66" s="27">
        <v>0</v>
      </c>
    </row>
    <row r="67" spans="1:29" ht="15" x14ac:dyDescent="0.25">
      <c r="A67" s="46" t="s">
        <v>35</v>
      </c>
      <c r="B67" s="27">
        <v>42.32</v>
      </c>
      <c r="C67" s="33">
        <v>42.32</v>
      </c>
      <c r="D67" s="3">
        <v>42.32</v>
      </c>
      <c r="F67" s="34"/>
      <c r="G67" s="35">
        <v>97.55</v>
      </c>
      <c r="H67" s="34">
        <v>67.55</v>
      </c>
      <c r="I67" s="35">
        <v>97.55</v>
      </c>
      <c r="J67" s="35">
        <v>67.55</v>
      </c>
      <c r="K67" s="39">
        <v>67.55</v>
      </c>
      <c r="L67" s="35">
        <v>57.66</v>
      </c>
      <c r="M67" s="35">
        <v>57.66</v>
      </c>
      <c r="N67" s="35">
        <v>57.66</v>
      </c>
      <c r="O67" s="34">
        <v>57.66</v>
      </c>
      <c r="P67" s="34">
        <v>20.51</v>
      </c>
      <c r="Q67" s="27">
        <v>20.51</v>
      </c>
      <c r="R67" s="27">
        <v>20.51</v>
      </c>
      <c r="S67" s="27">
        <v>20.51</v>
      </c>
      <c r="T67" s="27">
        <v>20.51</v>
      </c>
      <c r="U67" s="25">
        <f t="shared" si="17"/>
        <v>18.11</v>
      </c>
      <c r="V67" s="25">
        <f t="shared" si="18"/>
        <v>15.71</v>
      </c>
      <c r="W67" s="25">
        <f t="shared" si="19"/>
        <v>13.31</v>
      </c>
      <c r="X67" s="25">
        <f t="shared" si="20"/>
        <v>10.91</v>
      </c>
      <c r="Y67" s="27">
        <v>8.51</v>
      </c>
      <c r="Z67" s="17">
        <f t="shared" si="14"/>
        <v>11.02</v>
      </c>
      <c r="AA67" s="17">
        <f t="shared" si="15"/>
        <v>13.530000000000001</v>
      </c>
      <c r="AB67" s="17">
        <f t="shared" si="16"/>
        <v>16.04</v>
      </c>
      <c r="AC67" s="27">
        <v>18.55</v>
      </c>
    </row>
    <row r="68" spans="1:29" ht="15" x14ac:dyDescent="0.25">
      <c r="A68" s="46" t="s">
        <v>37</v>
      </c>
      <c r="B68" s="27">
        <v>384.6</v>
      </c>
      <c r="C68" s="33">
        <v>384.6</v>
      </c>
      <c r="D68" s="3">
        <v>384.6</v>
      </c>
      <c r="F68" s="34"/>
      <c r="G68" s="35">
        <v>65.150000000000006</v>
      </c>
      <c r="H68" s="34">
        <v>114.69</v>
      </c>
      <c r="I68" s="35">
        <v>65.150000000000006</v>
      </c>
      <c r="J68" s="35">
        <v>65.150000000000006</v>
      </c>
      <c r="K68" s="39">
        <v>114.69</v>
      </c>
      <c r="L68" s="35">
        <v>145.25</v>
      </c>
      <c r="M68" s="35">
        <v>145.25</v>
      </c>
      <c r="N68" s="35">
        <v>141.72999999999999</v>
      </c>
      <c r="O68" s="34">
        <v>141.72999999999999</v>
      </c>
      <c r="P68" s="27">
        <f>P50-SUM(P51:P67)</f>
        <v>142.30000000000007</v>
      </c>
      <c r="Q68" s="27">
        <f>Q50-SUM(Q51:Q67)</f>
        <v>142.30000000000007</v>
      </c>
      <c r="R68" s="27">
        <f>R50-SUM(R51:R67)</f>
        <v>77.900000000000091</v>
      </c>
      <c r="S68" s="27">
        <f>S50-SUM(S51:S67)</f>
        <v>67.900000000000091</v>
      </c>
      <c r="T68" s="27">
        <f>T50-SUM(T51:T67)</f>
        <v>67.900000000000205</v>
      </c>
      <c r="U68" s="25">
        <f t="shared" si="17"/>
        <v>56.710000000000164</v>
      </c>
      <c r="V68" s="25">
        <f t="shared" si="18"/>
        <v>45.520000000000124</v>
      </c>
      <c r="W68" s="25">
        <f t="shared" si="19"/>
        <v>34.330000000000084</v>
      </c>
      <c r="X68" s="25">
        <f t="shared" si="20"/>
        <v>23.14000000000004</v>
      </c>
      <c r="Y68" s="27">
        <v>11.95</v>
      </c>
      <c r="Z68" s="17">
        <f t="shared" si="14"/>
        <v>9.2624999999999993</v>
      </c>
      <c r="AA68" s="17">
        <f t="shared" si="15"/>
        <v>6.5750000000000002</v>
      </c>
      <c r="AB68" s="17">
        <f t="shared" si="16"/>
        <v>3.8875000000000002</v>
      </c>
      <c r="AC68" s="27">
        <v>1.2</v>
      </c>
    </row>
    <row r="69" spans="1:29" x14ac:dyDescent="0.25">
      <c r="A69" s="46"/>
      <c r="F69" s="34"/>
      <c r="G69" s="35"/>
      <c r="H69" s="34"/>
      <c r="I69" s="35"/>
      <c r="J69" s="35"/>
      <c r="K69" s="40"/>
      <c r="L69" s="35"/>
      <c r="M69" s="35"/>
      <c r="N69" s="35"/>
      <c r="O69" s="34" t="s">
        <v>0</v>
      </c>
      <c r="P69" s="34"/>
    </row>
  </sheetData>
  <phoneticPr fontId="1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94"/>
  <sheetViews>
    <sheetView topLeftCell="A4" zoomScale="93" zoomScaleNormal="70" workbookViewId="0">
      <selection activeCell="K60" sqref="K60:K61"/>
    </sheetView>
  </sheetViews>
  <sheetFormatPr defaultColWidth="8.7265625" defaultRowHeight="14" x14ac:dyDescent="0.25"/>
  <cols>
    <col min="1" max="1" width="8.7265625" style="17"/>
    <col min="2" max="10" width="8.90625" style="17" customWidth="1"/>
    <col min="11" max="11" width="10.453125" style="17" customWidth="1"/>
    <col min="12" max="14" width="9" style="17" customWidth="1"/>
    <col min="15" max="35" width="8.90625" style="17" customWidth="1"/>
    <col min="36" max="16384" width="8.7265625" style="17"/>
  </cols>
  <sheetData>
    <row r="1" spans="1:35" x14ac:dyDescent="0.25">
      <c r="A1" s="53" t="s">
        <v>60</v>
      </c>
    </row>
    <row r="2" spans="1:35" x14ac:dyDescent="0.25">
      <c r="B2" s="17">
        <v>2018</v>
      </c>
      <c r="C2" s="17">
        <v>2017</v>
      </c>
      <c r="D2" s="17">
        <v>2016</v>
      </c>
      <c r="E2" s="17">
        <v>2015</v>
      </c>
      <c r="F2" s="17">
        <v>2014</v>
      </c>
      <c r="G2" s="17">
        <v>2013</v>
      </c>
      <c r="H2" s="17">
        <v>2012</v>
      </c>
      <c r="I2" s="17">
        <v>2011</v>
      </c>
      <c r="J2" s="17">
        <v>2010</v>
      </c>
      <c r="K2" s="17">
        <v>2009</v>
      </c>
      <c r="L2" s="17">
        <v>2008</v>
      </c>
      <c r="M2" s="17">
        <v>2007</v>
      </c>
      <c r="N2" s="17">
        <v>2006</v>
      </c>
      <c r="O2" s="17">
        <v>2005</v>
      </c>
      <c r="P2" s="17">
        <v>2004</v>
      </c>
      <c r="Q2" s="17">
        <v>2003</v>
      </c>
      <c r="R2" s="17">
        <v>2002</v>
      </c>
      <c r="S2" s="17">
        <v>2001</v>
      </c>
      <c r="T2" s="17">
        <v>2000</v>
      </c>
      <c r="U2" s="17">
        <v>1999</v>
      </c>
      <c r="V2" s="17">
        <v>1998</v>
      </c>
      <c r="W2" s="17">
        <v>1997</v>
      </c>
      <c r="X2" s="17">
        <v>1996</v>
      </c>
      <c r="Y2" s="17">
        <v>1995</v>
      </c>
      <c r="Z2" s="17">
        <v>1994</v>
      </c>
      <c r="AA2" s="17">
        <v>1993</v>
      </c>
      <c r="AB2" s="17">
        <v>1992</v>
      </c>
      <c r="AC2" s="17">
        <v>1991</v>
      </c>
      <c r="AD2" s="17">
        <v>1990</v>
      </c>
      <c r="AE2" s="17">
        <v>1989</v>
      </c>
      <c r="AF2" s="17">
        <v>1988</v>
      </c>
      <c r="AG2" s="17">
        <v>1987</v>
      </c>
      <c r="AH2" s="17">
        <v>1986</v>
      </c>
      <c r="AI2" s="17">
        <v>1985</v>
      </c>
    </row>
    <row r="3" spans="1:35" ht="15" x14ac:dyDescent="0.25">
      <c r="A3" s="46" t="s">
        <v>3</v>
      </c>
      <c r="B3" s="17">
        <v>32618.5</v>
      </c>
      <c r="C3" s="17">
        <v>31019.06</v>
      </c>
      <c r="D3" s="17">
        <v>30068.57</v>
      </c>
      <c r="E3" s="17">
        <v>29502.95</v>
      </c>
      <c r="F3" s="17">
        <v>28797.69</v>
      </c>
      <c r="G3" s="17">
        <v>22214.77</v>
      </c>
      <c r="H3" s="17">
        <v>21178.36</v>
      </c>
      <c r="I3" s="17">
        <v>19728.04</v>
      </c>
      <c r="J3" s="17">
        <v>19020.189999999999</v>
      </c>
      <c r="K3" s="19">
        <v>18069.740000000002</v>
      </c>
      <c r="L3" s="17">
        <v>12471.62</v>
      </c>
      <c r="M3" s="17">
        <v>12219.26</v>
      </c>
      <c r="N3" s="17">
        <v>10673.93</v>
      </c>
      <c r="O3" s="17">
        <v>10492.04</v>
      </c>
      <c r="P3" s="17">
        <v>8948.25</v>
      </c>
      <c r="Q3" s="17">
        <v>9115.67</v>
      </c>
      <c r="R3" s="25">
        <v>7907.08</v>
      </c>
      <c r="S3" s="25">
        <v>7553.66</v>
      </c>
      <c r="T3" s="17">
        <v>7139.39</v>
      </c>
      <c r="U3" s="26">
        <f>Y3+(T3-Y3)/5*4</f>
        <v>6714.8040000000001</v>
      </c>
      <c r="V3" s="26">
        <f>Y3+(T3-Y3)/5*3</f>
        <v>6290.2180000000008</v>
      </c>
      <c r="W3" s="26">
        <f>Y3+(T3-Y3)/5*2</f>
        <v>5865.6320000000005</v>
      </c>
      <c r="X3" s="26">
        <f>Y3+(T3-Y3)/5</f>
        <v>5441.0460000000003</v>
      </c>
      <c r="Y3" s="17">
        <v>5016.46</v>
      </c>
      <c r="Z3" s="17">
        <f>AC3+(Y3-AC3)/4*3</f>
        <v>4834.51</v>
      </c>
      <c r="AA3" s="17">
        <f>AC3+(Y3-AC3)/4*2</f>
        <v>4652.5599999999995</v>
      </c>
      <c r="AB3" s="17">
        <f>AC3+(Y3-AC3)/4</f>
        <v>4470.6099999999997</v>
      </c>
      <c r="AC3" s="17">
        <v>4288.66</v>
      </c>
    </row>
    <row r="4" spans="1:35" ht="15" x14ac:dyDescent="0.25">
      <c r="A4" s="46" t="s">
        <v>5</v>
      </c>
      <c r="B4" s="17">
        <v>631.76</v>
      </c>
      <c r="C4" s="17">
        <v>500.53</v>
      </c>
      <c r="D4" s="17">
        <v>620.5</v>
      </c>
      <c r="E4" s="17">
        <v>620.41999999999996</v>
      </c>
      <c r="F4" s="17">
        <v>618.55999999999995</v>
      </c>
      <c r="G4" s="17">
        <v>581.27</v>
      </c>
      <c r="H4" s="17">
        <v>576</v>
      </c>
      <c r="I4" s="17">
        <v>573.75</v>
      </c>
      <c r="J4" s="17">
        <v>572.96</v>
      </c>
      <c r="K4" s="19">
        <v>570.51</v>
      </c>
      <c r="L4" s="17">
        <v>181.32</v>
      </c>
      <c r="M4" s="17">
        <v>173.1</v>
      </c>
      <c r="N4" s="17">
        <v>169.48</v>
      </c>
      <c r="O4" s="17">
        <v>166.07</v>
      </c>
      <c r="P4" s="17">
        <v>171.29</v>
      </c>
      <c r="Q4" s="17">
        <v>170.6</v>
      </c>
      <c r="R4" s="25">
        <v>168.02</v>
      </c>
      <c r="S4" s="25">
        <v>156.62</v>
      </c>
      <c r="T4" s="17">
        <v>149.41999999999999</v>
      </c>
      <c r="U4" s="26">
        <f t="shared" ref="U4:U21" si="0">Y4+(T4-Y4)/5*4</f>
        <v>151.214</v>
      </c>
      <c r="V4" s="26">
        <f t="shared" ref="V4:V21" si="1">Y4+(T4-Y4)/5*3</f>
        <v>153.00799999999998</v>
      </c>
      <c r="W4" s="26">
        <f t="shared" ref="W4:W21" si="2">Y4+(T4-Y4)/5*2</f>
        <v>154.80199999999999</v>
      </c>
      <c r="X4" s="26">
        <f t="shared" ref="X4:X21" si="3">Y4+(T4-Y4)/5</f>
        <v>156.59599999999998</v>
      </c>
      <c r="Y4" s="17">
        <v>158.38999999999999</v>
      </c>
      <c r="Z4" s="17">
        <f t="shared" ref="Z4:Z21" si="4">AC4+(Y4-AC4)/4*3</f>
        <v>154.6825</v>
      </c>
      <c r="AA4" s="17">
        <f t="shared" ref="AA4:AA21" si="5">AC4+(Y4-AC4)/4*2</f>
        <v>150.97499999999999</v>
      </c>
      <c r="AB4" s="17">
        <f t="shared" ref="AB4:AB21" si="6">AC4+(Y4-AC4)/4</f>
        <v>147.26749999999998</v>
      </c>
      <c r="AC4" s="17">
        <v>143.56</v>
      </c>
    </row>
    <row r="5" spans="1:35" ht="15" x14ac:dyDescent="0.25">
      <c r="A5" s="46" t="s">
        <v>7</v>
      </c>
      <c r="B5" s="17">
        <v>506.31</v>
      </c>
      <c r="C5" s="17">
        <v>628.05999999999995</v>
      </c>
      <c r="D5" s="17">
        <v>491.07</v>
      </c>
      <c r="E5" s="17">
        <v>487.42</v>
      </c>
      <c r="F5" s="17">
        <v>487.06</v>
      </c>
      <c r="G5" s="17">
        <v>462.89</v>
      </c>
      <c r="H5" s="17">
        <v>459.99</v>
      </c>
      <c r="I5" s="17">
        <v>448.66</v>
      </c>
      <c r="J5" s="17">
        <v>443.9</v>
      </c>
      <c r="K5" s="19">
        <v>443.89</v>
      </c>
      <c r="L5" s="17">
        <v>300.14999999999998</v>
      </c>
      <c r="M5" s="17">
        <v>299.67</v>
      </c>
      <c r="N5" s="17">
        <v>295.02999999999997</v>
      </c>
      <c r="O5" s="17">
        <v>290.76</v>
      </c>
      <c r="P5" s="17">
        <v>291.13</v>
      </c>
      <c r="Q5" s="17">
        <v>291.13</v>
      </c>
      <c r="R5" s="25">
        <v>284.89</v>
      </c>
      <c r="S5" s="25">
        <v>279.67</v>
      </c>
      <c r="T5" s="17">
        <v>277.87</v>
      </c>
      <c r="U5" s="26">
        <f t="shared" si="0"/>
        <v>277.74799999999999</v>
      </c>
      <c r="V5" s="26">
        <f t="shared" si="1"/>
        <v>277.62599999999998</v>
      </c>
      <c r="W5" s="26">
        <f t="shared" si="2"/>
        <v>277.50400000000002</v>
      </c>
      <c r="X5" s="26">
        <f t="shared" si="3"/>
        <v>277.38200000000001</v>
      </c>
      <c r="Y5" s="17">
        <v>277.26</v>
      </c>
      <c r="Z5" s="17">
        <f t="shared" si="4"/>
        <v>274.85500000000002</v>
      </c>
      <c r="AA5" s="17">
        <f t="shared" si="5"/>
        <v>272.45</v>
      </c>
      <c r="AB5" s="17">
        <f t="shared" si="6"/>
        <v>270.04499999999996</v>
      </c>
      <c r="AC5" s="17">
        <v>267.64</v>
      </c>
    </row>
    <row r="6" spans="1:35" x14ac:dyDescent="0.25">
      <c r="A6" s="46" t="s">
        <v>8</v>
      </c>
      <c r="L6" s="17">
        <v>359.19</v>
      </c>
      <c r="M6" s="17">
        <v>356.96</v>
      </c>
      <c r="N6" s="17">
        <v>355.44</v>
      </c>
      <c r="O6" s="17">
        <v>354.45</v>
      </c>
      <c r="P6" s="17">
        <v>348.55</v>
      </c>
      <c r="Q6" s="17">
        <v>343.86</v>
      </c>
      <c r="R6" s="25">
        <v>338.86</v>
      </c>
      <c r="S6" s="25">
        <v>326.64</v>
      </c>
      <c r="T6" s="17">
        <v>326.14999999999998</v>
      </c>
      <c r="U6" s="26">
        <f t="shared" si="0"/>
        <v>325.834</v>
      </c>
      <c r="V6" s="26">
        <f t="shared" si="1"/>
        <v>325.51799999999997</v>
      </c>
      <c r="W6" s="26">
        <f t="shared" si="2"/>
        <v>325.202</v>
      </c>
      <c r="X6" s="26">
        <f t="shared" si="3"/>
        <v>324.88599999999997</v>
      </c>
      <c r="Y6" s="17">
        <v>324.57</v>
      </c>
      <c r="Z6" s="17">
        <f t="shared" si="4"/>
        <v>322.36500000000001</v>
      </c>
      <c r="AA6" s="17">
        <f t="shared" si="5"/>
        <v>320.15999999999997</v>
      </c>
      <c r="AB6" s="17">
        <f t="shared" si="6"/>
        <v>317.95499999999998</v>
      </c>
      <c r="AC6" s="17">
        <v>315.75</v>
      </c>
    </row>
    <row r="7" spans="1:35" x14ac:dyDescent="0.25">
      <c r="A7" s="46" t="s">
        <v>9</v>
      </c>
      <c r="L7" s="17">
        <v>132.44999999999999</v>
      </c>
      <c r="M7" s="17">
        <v>132.47999999999999</v>
      </c>
      <c r="N7" s="17">
        <v>128.32</v>
      </c>
      <c r="O7" s="17">
        <v>126.35</v>
      </c>
      <c r="P7" s="17">
        <v>128.49</v>
      </c>
      <c r="Q7" s="17">
        <v>121.23</v>
      </c>
      <c r="R7" s="25">
        <v>119.61</v>
      </c>
      <c r="S7" s="25">
        <v>110.94</v>
      </c>
      <c r="T7" s="17">
        <v>110.76</v>
      </c>
      <c r="U7" s="26">
        <f t="shared" si="0"/>
        <v>109.7</v>
      </c>
      <c r="V7" s="26">
        <f t="shared" si="1"/>
        <v>108.64</v>
      </c>
      <c r="W7" s="26">
        <f t="shared" si="2"/>
        <v>107.58</v>
      </c>
      <c r="X7" s="26">
        <f t="shared" si="3"/>
        <v>106.52</v>
      </c>
      <c r="Y7" s="17">
        <v>105.46</v>
      </c>
      <c r="Z7" s="17">
        <f t="shared" si="4"/>
        <v>104</v>
      </c>
      <c r="AA7" s="17">
        <f t="shared" si="5"/>
        <v>102.53999999999999</v>
      </c>
      <c r="AB7" s="17">
        <f t="shared" si="6"/>
        <v>101.08</v>
      </c>
      <c r="AC7" s="17">
        <v>99.62</v>
      </c>
    </row>
    <row r="8" spans="1:35" ht="15" x14ac:dyDescent="0.25">
      <c r="A8" s="46" t="s">
        <v>11</v>
      </c>
      <c r="B8" s="17">
        <v>6718.62</v>
      </c>
      <c r="C8" s="17">
        <v>6457.13</v>
      </c>
      <c r="D8" s="17">
        <v>6204.65</v>
      </c>
      <c r="E8" s="17">
        <v>6189.69</v>
      </c>
      <c r="F8" s="17">
        <v>6139.4</v>
      </c>
      <c r="G8" s="17">
        <v>5384.57</v>
      </c>
      <c r="H8" s="17">
        <v>5198.54</v>
      </c>
      <c r="I8" s="17">
        <v>5016.75</v>
      </c>
      <c r="J8" s="17">
        <v>4855.3500000000004</v>
      </c>
      <c r="K8" s="19">
        <v>4811.68</v>
      </c>
      <c r="L8" s="17">
        <v>3031.04</v>
      </c>
      <c r="M8" s="17">
        <v>3012.43</v>
      </c>
      <c r="N8" s="17">
        <v>2969.38</v>
      </c>
      <c r="O8" s="17">
        <v>2867.48</v>
      </c>
      <c r="P8" s="17">
        <v>1870.76</v>
      </c>
      <c r="Q8" s="17">
        <v>1603.76</v>
      </c>
      <c r="R8" s="25">
        <v>1531.12</v>
      </c>
      <c r="S8" s="25">
        <v>1523.62</v>
      </c>
      <c r="T8" s="17">
        <v>1460.98</v>
      </c>
      <c r="U8" s="26">
        <f t="shared" si="0"/>
        <v>1313.192</v>
      </c>
      <c r="V8" s="26">
        <f t="shared" si="1"/>
        <v>1165.404</v>
      </c>
      <c r="W8" s="26">
        <f t="shared" si="2"/>
        <v>1017.616</v>
      </c>
      <c r="X8" s="26">
        <f t="shared" si="3"/>
        <v>869.82799999999997</v>
      </c>
      <c r="Y8" s="17">
        <v>722.04</v>
      </c>
      <c r="Z8" s="17">
        <f t="shared" si="4"/>
        <v>647.60500000000002</v>
      </c>
      <c r="AA8" s="17">
        <f t="shared" si="5"/>
        <v>573.16999999999996</v>
      </c>
      <c r="AB8" s="17">
        <f t="shared" si="6"/>
        <v>498.73500000000001</v>
      </c>
      <c r="AC8" s="17">
        <v>424.3</v>
      </c>
    </row>
    <row r="9" spans="1:35" ht="15" x14ac:dyDescent="0.25">
      <c r="A9" s="46" t="s">
        <v>13</v>
      </c>
      <c r="B9" s="17">
        <v>1820.27</v>
      </c>
      <c r="C9" s="17">
        <v>1788.13</v>
      </c>
      <c r="D9" s="17">
        <v>1776.36</v>
      </c>
      <c r="E9" s="17">
        <v>1766.38</v>
      </c>
      <c r="F9" s="17">
        <v>1756.82</v>
      </c>
      <c r="G9" s="17">
        <v>1628.57</v>
      </c>
      <c r="H9" s="17">
        <v>1622.02</v>
      </c>
      <c r="I9" s="17">
        <v>1407.96</v>
      </c>
      <c r="J9" s="17">
        <v>1372.3</v>
      </c>
      <c r="K9" s="19">
        <v>1350.04</v>
      </c>
      <c r="L9" s="17">
        <v>1080.01</v>
      </c>
      <c r="M9" s="17">
        <v>1030.81</v>
      </c>
      <c r="N9" s="17">
        <v>836.95</v>
      </c>
      <c r="O9" s="17">
        <v>852.7</v>
      </c>
      <c r="P9" s="17">
        <v>877.01</v>
      </c>
      <c r="Q9" s="17">
        <v>800.19</v>
      </c>
      <c r="R9" s="25">
        <v>701.96</v>
      </c>
      <c r="S9" s="25">
        <v>623.27</v>
      </c>
      <c r="T9" s="17">
        <v>595.09</v>
      </c>
      <c r="U9" s="26">
        <f t="shared" si="0"/>
        <v>583.29200000000003</v>
      </c>
      <c r="V9" s="26">
        <f t="shared" si="1"/>
        <v>571.49400000000003</v>
      </c>
      <c r="W9" s="26">
        <f t="shared" si="2"/>
        <v>559.69600000000003</v>
      </c>
      <c r="X9" s="26">
        <f t="shared" si="3"/>
        <v>547.89800000000002</v>
      </c>
      <c r="Y9" s="17">
        <v>536.1</v>
      </c>
      <c r="Z9" s="17">
        <f t="shared" si="4"/>
        <v>493.935</v>
      </c>
      <c r="AA9" s="17">
        <f t="shared" si="5"/>
        <v>451.77</v>
      </c>
      <c r="AB9" s="17">
        <f t="shared" si="6"/>
        <v>409.60500000000002</v>
      </c>
      <c r="AC9" s="17">
        <v>367.44</v>
      </c>
    </row>
    <row r="10" spans="1:35" ht="15" x14ac:dyDescent="0.25">
      <c r="A10" s="46" t="s">
        <v>15</v>
      </c>
      <c r="B10" s="17">
        <v>1295.73</v>
      </c>
      <c r="C10" s="17">
        <v>1255.42</v>
      </c>
      <c r="D10" s="17">
        <v>1236.42</v>
      </c>
      <c r="E10" s="17">
        <v>1200.1199999999999</v>
      </c>
      <c r="F10" s="17">
        <v>1191.22</v>
      </c>
      <c r="G10" s="17">
        <v>1153.5999999999999</v>
      </c>
      <c r="H10" s="17">
        <v>1103.8699999999999</v>
      </c>
      <c r="I10" s="17">
        <v>1043.3</v>
      </c>
      <c r="J10" s="17">
        <v>959.18</v>
      </c>
      <c r="K10" s="19">
        <v>949.43</v>
      </c>
      <c r="L10" s="17">
        <v>803.82</v>
      </c>
      <c r="M10" s="17">
        <v>802.4</v>
      </c>
      <c r="N10" s="17">
        <v>790.4</v>
      </c>
      <c r="O10" s="17">
        <v>786.02</v>
      </c>
      <c r="P10" s="17">
        <v>735.04</v>
      </c>
      <c r="Q10" s="17">
        <v>731.04</v>
      </c>
      <c r="R10" s="25">
        <v>733.28</v>
      </c>
      <c r="S10" s="25">
        <v>725.1</v>
      </c>
      <c r="T10" s="17">
        <v>714.69</v>
      </c>
      <c r="U10" s="26">
        <f t="shared" si="0"/>
        <v>686.53800000000001</v>
      </c>
      <c r="V10" s="26">
        <f t="shared" si="1"/>
        <v>658.38599999999997</v>
      </c>
      <c r="W10" s="26">
        <f t="shared" si="2"/>
        <v>630.23400000000004</v>
      </c>
      <c r="X10" s="26">
        <f t="shared" si="3"/>
        <v>602.08199999999999</v>
      </c>
      <c r="Y10" s="17">
        <v>573.92999999999995</v>
      </c>
      <c r="Z10" s="17">
        <f t="shared" si="4"/>
        <v>581.71249999999998</v>
      </c>
      <c r="AA10" s="17">
        <f t="shared" si="5"/>
        <v>589.49499999999989</v>
      </c>
      <c r="AB10" s="17">
        <f t="shared" si="6"/>
        <v>597.27749999999992</v>
      </c>
      <c r="AC10" s="17">
        <v>605.05999999999995</v>
      </c>
    </row>
    <row r="11" spans="1:35" ht="15" x14ac:dyDescent="0.25">
      <c r="A11" s="46" t="s">
        <v>17</v>
      </c>
      <c r="B11" s="17">
        <v>4140.75</v>
      </c>
      <c r="C11" s="17">
        <v>4057.35</v>
      </c>
      <c r="D11" s="17">
        <v>4039.75</v>
      </c>
      <c r="E11" s="17">
        <v>3991.27</v>
      </c>
      <c r="F11" s="17">
        <v>3915.84</v>
      </c>
      <c r="G11" s="17">
        <v>3260.79</v>
      </c>
      <c r="H11" s="17">
        <v>3225.87</v>
      </c>
      <c r="I11" s="17">
        <v>2965.82</v>
      </c>
      <c r="J11" s="17">
        <v>2898.92</v>
      </c>
      <c r="K11" s="19">
        <v>2845.67</v>
      </c>
      <c r="L11" s="17">
        <v>2534.34</v>
      </c>
      <c r="M11" s="17">
        <v>2439.5500000000002</v>
      </c>
      <c r="N11" s="17">
        <v>2374.13</v>
      </c>
      <c r="O11" s="17">
        <v>2359.63</v>
      </c>
      <c r="P11" s="17">
        <v>2224.46</v>
      </c>
      <c r="Q11" s="17">
        <v>2194.89</v>
      </c>
      <c r="R11" s="25">
        <v>2063.81</v>
      </c>
      <c r="S11" s="25">
        <v>2001.67</v>
      </c>
      <c r="T11" s="17">
        <v>1877.52</v>
      </c>
      <c r="U11" s="26">
        <f t="shared" si="0"/>
        <v>1775.748</v>
      </c>
      <c r="V11" s="26">
        <f t="shared" si="1"/>
        <v>1673.9760000000001</v>
      </c>
      <c r="W11" s="26">
        <f t="shared" si="2"/>
        <v>1572.204</v>
      </c>
      <c r="X11" s="26">
        <f t="shared" si="3"/>
        <v>1470.432</v>
      </c>
      <c r="Y11" s="17">
        <v>1368.66</v>
      </c>
      <c r="Z11" s="17">
        <f t="shared" si="4"/>
        <v>1377.2850000000001</v>
      </c>
      <c r="AA11" s="17">
        <f t="shared" si="5"/>
        <v>1385.91</v>
      </c>
      <c r="AB11" s="17">
        <f t="shared" si="6"/>
        <v>1394.5350000000001</v>
      </c>
      <c r="AC11" s="17">
        <v>1403.16</v>
      </c>
    </row>
    <row r="12" spans="1:35" ht="15" x14ac:dyDescent="0.25">
      <c r="A12" s="46" t="s">
        <v>19</v>
      </c>
      <c r="B12" s="17">
        <v>593.85</v>
      </c>
      <c r="C12" s="17">
        <v>550.33000000000004</v>
      </c>
      <c r="D12" s="17">
        <v>486.09</v>
      </c>
      <c r="E12" s="17">
        <v>468.82</v>
      </c>
      <c r="F12" s="17">
        <v>467.95</v>
      </c>
      <c r="G12" s="17">
        <v>523.48</v>
      </c>
      <c r="H12" s="17">
        <v>469.01</v>
      </c>
      <c r="I12" s="17">
        <v>359</v>
      </c>
      <c r="J12" s="17">
        <v>350.48</v>
      </c>
      <c r="K12" s="19">
        <v>334.93</v>
      </c>
      <c r="L12" s="17">
        <v>345.01</v>
      </c>
      <c r="M12" s="17">
        <v>340.46</v>
      </c>
      <c r="N12" s="17">
        <v>327.02999999999997</v>
      </c>
      <c r="O12" s="17">
        <v>279.66000000000003</v>
      </c>
      <c r="P12" s="17">
        <v>244.66</v>
      </c>
      <c r="Q12" s="17">
        <v>253.3</v>
      </c>
      <c r="R12" s="25">
        <v>229.01</v>
      </c>
      <c r="S12" s="25">
        <v>177.81</v>
      </c>
      <c r="T12" s="17">
        <v>198.16</v>
      </c>
      <c r="U12" s="26">
        <f t="shared" si="0"/>
        <v>170.99</v>
      </c>
      <c r="V12" s="26">
        <f t="shared" si="1"/>
        <v>143.82</v>
      </c>
      <c r="W12" s="26">
        <f t="shared" si="2"/>
        <v>116.65</v>
      </c>
      <c r="X12" s="26">
        <f t="shared" si="3"/>
        <v>89.48</v>
      </c>
      <c r="Y12" s="17">
        <v>62.31</v>
      </c>
      <c r="Z12" s="17">
        <f t="shared" si="4"/>
        <v>51.58</v>
      </c>
      <c r="AA12" s="17">
        <f t="shared" si="5"/>
        <v>40.85</v>
      </c>
      <c r="AB12" s="17">
        <f t="shared" si="6"/>
        <v>30.12</v>
      </c>
      <c r="AC12" s="17">
        <v>19.39</v>
      </c>
    </row>
    <row r="13" spans="1:35" ht="15" x14ac:dyDescent="0.25">
      <c r="A13" s="46" t="s">
        <v>21</v>
      </c>
      <c r="B13" s="17">
        <v>1704.08</v>
      </c>
      <c r="C13" s="17">
        <v>1683.15</v>
      </c>
      <c r="D13" s="17">
        <v>1662.95</v>
      </c>
      <c r="E13" s="17">
        <v>1619</v>
      </c>
      <c r="F13" s="17">
        <v>1510.98</v>
      </c>
      <c r="G13" s="17">
        <v>1114.2</v>
      </c>
      <c r="H13" s="17">
        <v>1069.0999999999999</v>
      </c>
      <c r="I13" s="17">
        <v>984.5</v>
      </c>
      <c r="J13" s="17">
        <v>666.44</v>
      </c>
      <c r="K13" s="19">
        <v>654.80999999999995</v>
      </c>
      <c r="L13" s="17">
        <v>530.69000000000005</v>
      </c>
      <c r="M13" s="17">
        <v>503.7</v>
      </c>
      <c r="N13" s="17">
        <v>263.63</v>
      </c>
      <c r="O13" s="17">
        <v>253.55</v>
      </c>
      <c r="P13" s="17">
        <v>228</v>
      </c>
      <c r="Q13" s="17">
        <v>383.67</v>
      </c>
      <c r="R13" s="25">
        <v>209.09</v>
      </c>
      <c r="S13" s="25">
        <v>191.1</v>
      </c>
      <c r="T13" s="17">
        <v>177.22</v>
      </c>
      <c r="U13" s="26">
        <f t="shared" si="0"/>
        <v>160.74200000000002</v>
      </c>
      <c r="V13" s="26">
        <f t="shared" si="1"/>
        <v>144.26400000000001</v>
      </c>
      <c r="W13" s="26">
        <f t="shared" si="2"/>
        <v>127.786</v>
      </c>
      <c r="X13" s="26">
        <f t="shared" si="3"/>
        <v>111.30799999999999</v>
      </c>
      <c r="Y13" s="17">
        <v>94.83</v>
      </c>
      <c r="Z13" s="17">
        <f t="shared" si="4"/>
        <v>89.28</v>
      </c>
      <c r="AA13" s="17">
        <f t="shared" si="5"/>
        <v>83.72999999999999</v>
      </c>
      <c r="AB13" s="17">
        <f t="shared" si="6"/>
        <v>78.179999999999993</v>
      </c>
      <c r="AC13" s="17">
        <v>72.63</v>
      </c>
    </row>
    <row r="14" spans="1:35" ht="15" x14ac:dyDescent="0.25">
      <c r="A14" s="46" t="s">
        <v>23</v>
      </c>
      <c r="B14" s="17">
        <v>2381.94</v>
      </c>
      <c r="C14" s="17">
        <v>1923.41</v>
      </c>
      <c r="D14" s="17">
        <v>1830.11</v>
      </c>
      <c r="E14" s="17">
        <v>1824.6</v>
      </c>
      <c r="F14" s="17">
        <v>1433.59</v>
      </c>
      <c r="G14" s="17">
        <v>1024.8900000000001</v>
      </c>
      <c r="H14" s="17">
        <v>1024.8900000000001</v>
      </c>
      <c r="I14" s="17">
        <v>1009.19</v>
      </c>
      <c r="J14" s="17">
        <v>1009.19</v>
      </c>
      <c r="K14" s="19">
        <v>296.18</v>
      </c>
      <c r="L14" s="17">
        <v>323.52</v>
      </c>
      <c r="M14" s="17">
        <v>322.73</v>
      </c>
      <c r="N14" s="17">
        <v>275.88</v>
      </c>
      <c r="O14" s="17">
        <v>275.69</v>
      </c>
      <c r="P14" s="17">
        <v>238.55</v>
      </c>
      <c r="Q14" s="17">
        <v>286.88</v>
      </c>
      <c r="R14" s="25">
        <v>229.21</v>
      </c>
      <c r="S14" s="25">
        <v>194.09</v>
      </c>
      <c r="T14" s="17">
        <v>192.88</v>
      </c>
      <c r="U14" s="26">
        <f t="shared" si="0"/>
        <v>191.696</v>
      </c>
      <c r="V14" s="26">
        <f t="shared" si="1"/>
        <v>190.512</v>
      </c>
      <c r="W14" s="26">
        <f t="shared" si="2"/>
        <v>189.328</v>
      </c>
      <c r="X14" s="26">
        <f t="shared" si="3"/>
        <v>188.14400000000001</v>
      </c>
      <c r="Y14" s="17">
        <v>186.96</v>
      </c>
      <c r="Z14" s="17">
        <f t="shared" si="4"/>
        <v>146.18</v>
      </c>
      <c r="AA14" s="17">
        <f t="shared" si="5"/>
        <v>105.4</v>
      </c>
      <c r="AB14" s="17">
        <f t="shared" si="6"/>
        <v>64.62</v>
      </c>
      <c r="AC14" s="17">
        <v>23.84</v>
      </c>
    </row>
    <row r="15" spans="1:35" ht="15" x14ac:dyDescent="0.25">
      <c r="A15" s="46" t="s">
        <v>25</v>
      </c>
      <c r="B15" s="17">
        <v>3051.14</v>
      </c>
      <c r="C15" s="17">
        <v>2985.51</v>
      </c>
      <c r="D15" s="17">
        <v>2939.41</v>
      </c>
      <c r="E15" s="17">
        <v>2931.76</v>
      </c>
      <c r="F15" s="17">
        <v>2931.76</v>
      </c>
      <c r="G15" s="17">
        <v>1641.02</v>
      </c>
      <c r="H15" s="17">
        <v>1625.64</v>
      </c>
      <c r="I15" s="17">
        <v>1565.06</v>
      </c>
      <c r="J15" s="17">
        <v>1537.72</v>
      </c>
      <c r="K15" s="19">
        <v>1511.13</v>
      </c>
      <c r="L15" s="17">
        <v>499.51</v>
      </c>
      <c r="M15" s="17">
        <v>488.35</v>
      </c>
      <c r="N15" s="17">
        <v>240.76</v>
      </c>
      <c r="O15" s="17">
        <v>234.76</v>
      </c>
      <c r="P15" s="17">
        <v>229.54</v>
      </c>
      <c r="Q15" s="17">
        <v>490.44</v>
      </c>
      <c r="R15" s="25">
        <v>197.34</v>
      </c>
      <c r="S15" s="25">
        <v>196.19</v>
      </c>
      <c r="T15" s="17">
        <v>165.15</v>
      </c>
      <c r="U15" s="26">
        <f t="shared" si="0"/>
        <v>159.17600000000002</v>
      </c>
      <c r="V15" s="26">
        <f t="shared" si="1"/>
        <v>153.202</v>
      </c>
      <c r="W15" s="26">
        <f t="shared" si="2"/>
        <v>147.22800000000001</v>
      </c>
      <c r="X15" s="26">
        <f t="shared" si="3"/>
        <v>141.25399999999999</v>
      </c>
      <c r="Y15" s="17">
        <v>135.28</v>
      </c>
      <c r="Z15" s="17">
        <f t="shared" si="4"/>
        <v>117.77250000000001</v>
      </c>
      <c r="AA15" s="17">
        <f t="shared" si="5"/>
        <v>100.265</v>
      </c>
      <c r="AB15" s="17">
        <f t="shared" si="6"/>
        <v>82.757499999999993</v>
      </c>
      <c r="AC15" s="17">
        <v>65.25</v>
      </c>
    </row>
    <row r="16" spans="1:35" ht="15" x14ac:dyDescent="0.25">
      <c r="A16" s="46" t="s">
        <v>27</v>
      </c>
      <c r="B16" s="17">
        <v>2994.91</v>
      </c>
      <c r="C16" s="17">
        <v>2831.56</v>
      </c>
      <c r="D16" s="17">
        <v>2673.22</v>
      </c>
      <c r="E16" s="17">
        <v>2524.67</v>
      </c>
      <c r="F16" s="17">
        <v>2520.48</v>
      </c>
      <c r="G16" s="17">
        <v>1433.61</v>
      </c>
      <c r="H16" s="17">
        <v>1333.61</v>
      </c>
      <c r="I16" s="17">
        <v>1256.32</v>
      </c>
      <c r="J16" s="17">
        <v>1256.32</v>
      </c>
      <c r="K16" s="19">
        <v>1256.32</v>
      </c>
      <c r="L16" s="17">
        <v>348.8</v>
      </c>
      <c r="M16" s="17">
        <v>348.8</v>
      </c>
      <c r="N16" s="17">
        <v>140.25</v>
      </c>
      <c r="O16" s="17">
        <v>140.25</v>
      </c>
      <c r="P16" s="17">
        <v>131.41</v>
      </c>
      <c r="Q16" s="17">
        <v>131.41</v>
      </c>
      <c r="R16" s="25">
        <v>131.41</v>
      </c>
      <c r="S16" s="25">
        <v>130.97</v>
      </c>
      <c r="T16" s="17">
        <v>132.41</v>
      </c>
      <c r="U16" s="26">
        <f t="shared" si="0"/>
        <v>130.71799999999999</v>
      </c>
      <c r="V16" s="26">
        <f t="shared" si="1"/>
        <v>129.02600000000001</v>
      </c>
      <c r="W16" s="26">
        <f t="shared" si="2"/>
        <v>127.334</v>
      </c>
      <c r="X16" s="26">
        <f t="shared" si="3"/>
        <v>125.642</v>
      </c>
      <c r="Y16" s="17">
        <v>123.95</v>
      </c>
      <c r="Z16" s="17">
        <f t="shared" si="4"/>
        <v>139.05250000000001</v>
      </c>
      <c r="AA16" s="17">
        <f t="shared" si="5"/>
        <v>154.155</v>
      </c>
      <c r="AB16" s="17">
        <f t="shared" si="6"/>
        <v>169.25750000000002</v>
      </c>
      <c r="AC16" s="17">
        <v>184.36</v>
      </c>
    </row>
    <row r="17" spans="1:35" ht="15" x14ac:dyDescent="0.25">
      <c r="A17" s="46" t="s">
        <v>29</v>
      </c>
      <c r="B17" s="17">
        <v>2399.63</v>
      </c>
      <c r="C17" s="17">
        <v>2392.92</v>
      </c>
      <c r="D17" s="17">
        <v>2287.04</v>
      </c>
      <c r="E17" s="17">
        <v>2087.17</v>
      </c>
      <c r="F17" s="17">
        <v>2087.15</v>
      </c>
      <c r="G17" s="17">
        <v>923.32</v>
      </c>
      <c r="H17" s="17">
        <v>917.92</v>
      </c>
      <c r="I17" s="17">
        <v>915.33</v>
      </c>
      <c r="J17" s="17">
        <v>915.38</v>
      </c>
      <c r="K17" s="19">
        <v>895.32</v>
      </c>
      <c r="L17" s="17">
        <v>183.81</v>
      </c>
      <c r="M17" s="17">
        <v>167.13</v>
      </c>
      <c r="N17" s="17">
        <v>142.49</v>
      </c>
      <c r="O17" s="17">
        <v>142.49</v>
      </c>
      <c r="P17" s="17">
        <v>117.98</v>
      </c>
      <c r="Q17" s="17">
        <v>117.98</v>
      </c>
      <c r="R17" s="25">
        <v>101.96</v>
      </c>
      <c r="S17" s="25">
        <v>91.47</v>
      </c>
      <c r="T17" s="17">
        <v>91.46</v>
      </c>
      <c r="U17" s="26">
        <f t="shared" si="0"/>
        <v>88.72</v>
      </c>
      <c r="V17" s="26">
        <f t="shared" si="1"/>
        <v>85.97999999999999</v>
      </c>
      <c r="W17" s="26">
        <f t="shared" si="2"/>
        <v>83.24</v>
      </c>
      <c r="X17" s="26">
        <f t="shared" si="3"/>
        <v>80.5</v>
      </c>
      <c r="Y17" s="17">
        <v>77.760000000000005</v>
      </c>
      <c r="Z17" s="17">
        <f t="shared" si="4"/>
        <v>74.077500000000001</v>
      </c>
      <c r="AA17" s="17">
        <f t="shared" si="5"/>
        <v>70.39500000000001</v>
      </c>
      <c r="AB17" s="17">
        <f t="shared" si="6"/>
        <v>66.712500000000006</v>
      </c>
      <c r="AC17" s="17">
        <v>63.03</v>
      </c>
    </row>
    <row r="18" spans="1:35" ht="15" x14ac:dyDescent="0.25">
      <c r="A18" s="46" t="s">
        <v>31</v>
      </c>
      <c r="B18" s="17">
        <v>1228.9100000000001</v>
      </c>
      <c r="C18" s="17">
        <v>1122.75</v>
      </c>
      <c r="D18" s="17">
        <v>1013.32</v>
      </c>
      <c r="E18" s="17">
        <v>1006.92</v>
      </c>
      <c r="F18" s="17">
        <v>998.49</v>
      </c>
      <c r="G18" s="17">
        <v>846.83</v>
      </c>
      <c r="H18" s="17">
        <v>545.47</v>
      </c>
      <c r="I18" s="17">
        <v>449.47</v>
      </c>
      <c r="J18" s="17">
        <v>448.63</v>
      </c>
      <c r="K18" s="19">
        <v>447.43</v>
      </c>
      <c r="L18" s="17">
        <v>419.92</v>
      </c>
      <c r="M18" s="17">
        <v>417.66</v>
      </c>
      <c r="N18" s="17">
        <v>253.31</v>
      </c>
      <c r="O18" s="17">
        <v>253.32</v>
      </c>
      <c r="P18" s="17">
        <v>218.57</v>
      </c>
      <c r="Q18" s="17">
        <v>250.51</v>
      </c>
      <c r="R18" s="25">
        <v>188.17</v>
      </c>
      <c r="S18" s="25">
        <v>188.04</v>
      </c>
      <c r="T18" s="17">
        <v>138.13999999999999</v>
      </c>
      <c r="U18" s="26">
        <f t="shared" si="0"/>
        <v>139.24599999999998</v>
      </c>
      <c r="V18" s="26">
        <f t="shared" si="1"/>
        <v>140.35199999999998</v>
      </c>
      <c r="W18" s="26">
        <f t="shared" si="2"/>
        <v>141.458</v>
      </c>
      <c r="X18" s="26">
        <f t="shared" si="3"/>
        <v>142.56399999999999</v>
      </c>
      <c r="Y18" s="17">
        <v>143.66999999999999</v>
      </c>
      <c r="Z18" s="17">
        <f t="shared" si="4"/>
        <v>138.07</v>
      </c>
      <c r="AA18" s="17">
        <f t="shared" si="5"/>
        <v>132.47</v>
      </c>
      <c r="AB18" s="17">
        <f t="shared" si="6"/>
        <v>126.86999999999999</v>
      </c>
      <c r="AC18" s="17">
        <v>121.27</v>
      </c>
    </row>
    <row r="19" spans="1:35" ht="15" x14ac:dyDescent="0.25">
      <c r="A19" s="46" t="s">
        <v>33</v>
      </c>
      <c r="B19" s="17">
        <v>941.96</v>
      </c>
      <c r="C19" s="17">
        <v>930.44</v>
      </c>
      <c r="D19" s="17">
        <v>898.32</v>
      </c>
      <c r="E19" s="17">
        <v>891.62</v>
      </c>
      <c r="F19" s="17">
        <v>851.05</v>
      </c>
      <c r="G19" s="17">
        <v>433.93</v>
      </c>
      <c r="H19" s="17">
        <v>403.63</v>
      </c>
      <c r="I19" s="17">
        <v>198.13</v>
      </c>
      <c r="J19" s="17">
        <v>198.63</v>
      </c>
      <c r="K19" s="19">
        <v>197.62</v>
      </c>
      <c r="L19" s="17">
        <v>198.13</v>
      </c>
      <c r="M19" s="17">
        <v>194.61</v>
      </c>
      <c r="N19" s="17">
        <v>176.5</v>
      </c>
      <c r="O19" s="17">
        <v>173.9</v>
      </c>
      <c r="P19" s="17">
        <v>167.35</v>
      </c>
      <c r="Q19" s="17">
        <v>191.48</v>
      </c>
      <c r="R19" s="25">
        <v>156.6</v>
      </c>
      <c r="S19" s="25">
        <v>152.44</v>
      </c>
      <c r="T19" s="17">
        <v>137.18</v>
      </c>
      <c r="U19" s="26">
        <f t="shared" si="0"/>
        <v>113.988</v>
      </c>
      <c r="V19" s="26">
        <f t="shared" si="1"/>
        <v>90.795999999999992</v>
      </c>
      <c r="W19" s="26">
        <f t="shared" si="2"/>
        <v>67.603999999999999</v>
      </c>
      <c r="X19" s="26">
        <f t="shared" si="3"/>
        <v>44.411999999999999</v>
      </c>
      <c r="Y19" s="17">
        <v>21.22</v>
      </c>
      <c r="Z19" s="17">
        <f t="shared" si="4"/>
        <v>19.412500000000001</v>
      </c>
      <c r="AA19" s="17">
        <f t="shared" si="5"/>
        <v>17.605</v>
      </c>
      <c r="AB19" s="17">
        <f t="shared" si="6"/>
        <v>15.797499999999999</v>
      </c>
      <c r="AC19" s="17">
        <v>13.99</v>
      </c>
    </row>
    <row r="20" spans="1:35" ht="15" x14ac:dyDescent="0.25">
      <c r="A20" s="46" t="s">
        <v>35</v>
      </c>
      <c r="B20" s="17">
        <v>603.28</v>
      </c>
      <c r="C20" s="17">
        <v>583.28</v>
      </c>
      <c r="D20" s="17">
        <v>580.27</v>
      </c>
      <c r="E20" s="17">
        <v>564</v>
      </c>
      <c r="F20" s="17">
        <v>563.99</v>
      </c>
      <c r="G20" s="17">
        <v>480.61</v>
      </c>
      <c r="H20" s="17">
        <v>296.61</v>
      </c>
      <c r="I20" s="17">
        <v>228.61</v>
      </c>
      <c r="J20" s="17">
        <v>228.61</v>
      </c>
      <c r="K20" s="19">
        <v>198.61</v>
      </c>
      <c r="L20" s="17">
        <v>357.05</v>
      </c>
      <c r="M20" s="17">
        <v>352.86</v>
      </c>
      <c r="N20" s="17">
        <v>254.85</v>
      </c>
      <c r="O20" s="17">
        <v>254.85</v>
      </c>
      <c r="P20" s="17">
        <v>309.77</v>
      </c>
      <c r="Q20" s="17">
        <v>309.01</v>
      </c>
      <c r="R20" s="25">
        <v>206.85</v>
      </c>
      <c r="S20" s="25">
        <v>201.86</v>
      </c>
      <c r="T20" s="17">
        <v>112.15</v>
      </c>
      <c r="U20" s="26">
        <f t="shared" si="0"/>
        <v>97.231999999999999</v>
      </c>
      <c r="V20" s="26">
        <f t="shared" si="1"/>
        <v>82.314000000000007</v>
      </c>
      <c r="W20" s="26">
        <f t="shared" si="2"/>
        <v>67.396000000000001</v>
      </c>
      <c r="X20" s="26">
        <f t="shared" si="3"/>
        <v>52.478000000000002</v>
      </c>
      <c r="Y20" s="17">
        <v>37.56</v>
      </c>
      <c r="Z20" s="17">
        <f t="shared" si="4"/>
        <v>37.582500000000003</v>
      </c>
      <c r="AA20" s="17">
        <f t="shared" si="5"/>
        <v>37.605000000000004</v>
      </c>
      <c r="AB20" s="17">
        <f t="shared" si="6"/>
        <v>37.627499999999998</v>
      </c>
      <c r="AC20" s="17">
        <v>37.65</v>
      </c>
    </row>
    <row r="21" spans="1:35" ht="15" x14ac:dyDescent="0.25">
      <c r="A21" s="46" t="s">
        <v>37</v>
      </c>
      <c r="B21" s="17">
        <v>1605.36</v>
      </c>
      <c r="C21" s="17">
        <v>1329.09</v>
      </c>
      <c r="D21" s="17">
        <v>1329.09</v>
      </c>
      <c r="E21" s="17">
        <v>1329.09</v>
      </c>
      <c r="F21" s="17">
        <v>1323.38</v>
      </c>
      <c r="G21" s="17">
        <v>1321.19</v>
      </c>
      <c r="H21" s="17">
        <v>1306.19</v>
      </c>
      <c r="I21" s="17">
        <v>1306.19</v>
      </c>
      <c r="J21" s="17">
        <v>1306.18</v>
      </c>
      <c r="K21" s="19">
        <v>1306.18</v>
      </c>
      <c r="L21" s="17">
        <v>600.9</v>
      </c>
      <c r="M21" s="17">
        <v>593.6</v>
      </c>
      <c r="N21" s="17">
        <v>438.14</v>
      </c>
      <c r="O21" s="17">
        <v>438.15</v>
      </c>
      <c r="P21" s="17">
        <f>P3-SUM(P4:P20)</f>
        <v>415.69000000000051</v>
      </c>
      <c r="Q21" s="17">
        <f>Q3-SUM(Q4:Q20)</f>
        <v>444.29000000000087</v>
      </c>
      <c r="R21" s="17">
        <f>R3-SUM(R4:R20)</f>
        <v>315.88999999999942</v>
      </c>
      <c r="S21" s="17">
        <f>S3-SUM(S4:S20)</f>
        <v>282.15999999999985</v>
      </c>
      <c r="T21" s="17">
        <v>282.16000000000003</v>
      </c>
      <c r="U21" s="26">
        <f t="shared" si="0"/>
        <v>239.03000000000003</v>
      </c>
      <c r="V21" s="26">
        <f t="shared" si="1"/>
        <v>195.90000000000003</v>
      </c>
      <c r="W21" s="26">
        <f t="shared" si="2"/>
        <v>152.77000000000004</v>
      </c>
      <c r="X21" s="26">
        <f t="shared" si="3"/>
        <v>109.64000000000001</v>
      </c>
      <c r="Y21" s="17">
        <v>66.510000000000005</v>
      </c>
      <c r="Z21" s="17">
        <f t="shared" si="4"/>
        <v>65.0625</v>
      </c>
      <c r="AA21" s="17">
        <f t="shared" si="5"/>
        <v>63.615000000000002</v>
      </c>
      <c r="AB21" s="17">
        <f t="shared" si="6"/>
        <v>62.167500000000004</v>
      </c>
      <c r="AC21" s="17">
        <v>60.72</v>
      </c>
    </row>
    <row r="22" spans="1:35" x14ac:dyDescent="0.25">
      <c r="A22" s="46" t="s">
        <v>38</v>
      </c>
      <c r="L22" s="17">
        <v>241.96</v>
      </c>
      <c r="M22" s="17">
        <v>241.96</v>
      </c>
      <c r="N22" s="17">
        <v>241.96</v>
      </c>
      <c r="O22" s="17">
        <v>241.96</v>
      </c>
    </row>
    <row r="24" spans="1:35" x14ac:dyDescent="0.25">
      <c r="A24" s="17" t="s">
        <v>62</v>
      </c>
    </row>
    <row r="25" spans="1:35" x14ac:dyDescent="0.25">
      <c r="B25" s="17">
        <v>2018</v>
      </c>
      <c r="C25" s="17">
        <v>2017</v>
      </c>
      <c r="D25" s="17">
        <v>2016</v>
      </c>
      <c r="E25" s="17">
        <v>2015</v>
      </c>
      <c r="F25" s="17">
        <v>2014</v>
      </c>
      <c r="G25" s="17">
        <v>2013</v>
      </c>
      <c r="H25" s="17">
        <v>2012</v>
      </c>
      <c r="I25" s="17">
        <v>2011</v>
      </c>
      <c r="J25" s="17">
        <v>2010</v>
      </c>
      <c r="K25" s="17">
        <v>2009</v>
      </c>
      <c r="L25" s="17">
        <v>2008</v>
      </c>
      <c r="M25" s="17">
        <v>2007</v>
      </c>
      <c r="N25" s="17">
        <v>2006</v>
      </c>
      <c r="O25" s="17">
        <v>2005</v>
      </c>
      <c r="P25" s="17">
        <v>2004</v>
      </c>
      <c r="Q25" s="17">
        <v>2003</v>
      </c>
      <c r="R25" s="17">
        <v>2002</v>
      </c>
      <c r="S25" s="17">
        <v>2001</v>
      </c>
      <c r="T25" s="17">
        <v>2000</v>
      </c>
      <c r="U25" s="17">
        <v>1999</v>
      </c>
      <c r="V25" s="17">
        <v>1998</v>
      </c>
      <c r="W25" s="17">
        <v>1997</v>
      </c>
      <c r="X25" s="17">
        <v>1996</v>
      </c>
      <c r="Y25" s="17">
        <v>1995</v>
      </c>
      <c r="Z25" s="17">
        <v>1994</v>
      </c>
      <c r="AA25" s="17">
        <v>1993</v>
      </c>
      <c r="AB25" s="17">
        <v>1992</v>
      </c>
      <c r="AC25" s="17">
        <v>1991</v>
      </c>
      <c r="AD25" s="17">
        <v>1990</v>
      </c>
      <c r="AE25" s="17">
        <v>1989</v>
      </c>
      <c r="AF25" s="17">
        <v>1988</v>
      </c>
      <c r="AG25" s="17">
        <v>1987</v>
      </c>
      <c r="AH25" s="17">
        <v>1986</v>
      </c>
      <c r="AI25" s="17">
        <v>1985</v>
      </c>
    </row>
    <row r="26" spans="1:35" ht="15" x14ac:dyDescent="0.25">
      <c r="A26" s="46" t="s">
        <v>3</v>
      </c>
      <c r="B26" s="17">
        <v>16.3</v>
      </c>
      <c r="C26" s="17">
        <v>16.2</v>
      </c>
      <c r="D26" s="17">
        <v>16.100000000000001</v>
      </c>
      <c r="E26" s="17">
        <v>16</v>
      </c>
      <c r="F26" s="17">
        <v>15.9</v>
      </c>
      <c r="G26" s="17">
        <v>15.7</v>
      </c>
      <c r="H26" s="18">
        <v>15.5</v>
      </c>
      <c r="I26" s="17">
        <v>15.3</v>
      </c>
      <c r="J26" s="20">
        <v>15</v>
      </c>
      <c r="K26" s="21">
        <v>14.5</v>
      </c>
      <c r="L26" s="17">
        <v>13.6</v>
      </c>
      <c r="M26" s="17">
        <v>12.6</v>
      </c>
      <c r="N26" s="17">
        <v>12</v>
      </c>
      <c r="O26" s="17">
        <v>12</v>
      </c>
      <c r="P26" s="17">
        <v>11.45</v>
      </c>
      <c r="Q26" s="17">
        <v>11.43</v>
      </c>
      <c r="R26" s="17">
        <v>10.66</v>
      </c>
      <c r="S26" s="17">
        <v>10.07</v>
      </c>
      <c r="T26" s="17">
        <v>9.66</v>
      </c>
      <c r="U26" s="26">
        <f>Y26+(T26-Y26)/5*4</f>
        <v>9.2240000000000002</v>
      </c>
      <c r="V26" s="26">
        <f>Y26+(T26-Y26)/5*3</f>
        <v>8.7880000000000003</v>
      </c>
      <c r="W26" s="26">
        <f>Y26+(T26-Y26)/5*2</f>
        <v>8.3520000000000003</v>
      </c>
      <c r="X26" s="26">
        <f>Y26+(T26-Y26)/5</f>
        <v>7.9160000000000004</v>
      </c>
      <c r="Y26" s="17">
        <v>7.48</v>
      </c>
      <c r="Z26" s="17">
        <f t="shared" ref="Z26:Z44" si="7">AC26+(Y26-AC26)/4*3</f>
        <v>7.2050000000000001</v>
      </c>
      <c r="AA26" s="17">
        <f t="shared" ref="AA26:AA44" si="8">AC26+(Y26-AC26)/4*2</f>
        <v>6.93</v>
      </c>
      <c r="AB26" s="17">
        <f t="shared" ref="AB26:AB44" si="9">AC26+(Y26-AC26)/4</f>
        <v>6.6550000000000002</v>
      </c>
      <c r="AC26" s="17">
        <v>6.38</v>
      </c>
    </row>
    <row r="27" spans="1:35" ht="15" x14ac:dyDescent="0.25">
      <c r="A27" s="46" t="s">
        <v>5</v>
      </c>
      <c r="B27" s="17">
        <v>7.69</v>
      </c>
      <c r="C27" s="17">
        <v>7.38</v>
      </c>
      <c r="D27" s="17">
        <v>7.07</v>
      </c>
      <c r="E27" s="17">
        <v>6.86</v>
      </c>
      <c r="F27" s="17">
        <v>6.79</v>
      </c>
      <c r="G27" s="17">
        <v>6.01</v>
      </c>
      <c r="H27" s="18">
        <v>5.95</v>
      </c>
      <c r="I27" s="17">
        <v>5.97</v>
      </c>
      <c r="J27" s="20">
        <v>5.99</v>
      </c>
      <c r="K27" s="19">
        <v>5.97</v>
      </c>
      <c r="L27" s="17">
        <v>2.93</v>
      </c>
      <c r="M27" s="17">
        <v>2.8</v>
      </c>
      <c r="N27" s="17">
        <v>2.76</v>
      </c>
      <c r="O27" s="17">
        <v>2.66</v>
      </c>
      <c r="P27" s="17">
        <v>2.75</v>
      </c>
      <c r="Q27" s="17">
        <v>2.65</v>
      </c>
      <c r="R27" s="17">
        <v>2.65</v>
      </c>
      <c r="S27" s="17">
        <v>2.5</v>
      </c>
      <c r="T27" s="17">
        <v>2.38</v>
      </c>
      <c r="U27" s="26">
        <f t="shared" ref="U27:U44" si="10">Y27+(T27-Y27)/5*4</f>
        <v>2.3959999999999999</v>
      </c>
      <c r="V27" s="26">
        <f t="shared" ref="V27:V44" si="11">Y27+(T27-Y27)/5*3</f>
        <v>2.4119999999999999</v>
      </c>
      <c r="W27" s="26">
        <f t="shared" ref="W27:W44" si="12">Y27+(T27-Y27)/5*2</f>
        <v>2.4279999999999999</v>
      </c>
      <c r="X27" s="26">
        <f t="shared" ref="X27:X44" si="13">Y27+(T27-Y27)/5</f>
        <v>2.444</v>
      </c>
      <c r="Y27" s="17">
        <v>2.46</v>
      </c>
      <c r="Z27" s="17">
        <f t="shared" si="7"/>
        <v>2.3774999999999999</v>
      </c>
      <c r="AA27" s="17">
        <f t="shared" si="8"/>
        <v>2.2949999999999999</v>
      </c>
      <c r="AB27" s="17">
        <f t="shared" si="9"/>
        <v>2.2124999999999999</v>
      </c>
      <c r="AC27" s="17">
        <v>2.13</v>
      </c>
    </row>
    <row r="28" spans="1:35" ht="15" x14ac:dyDescent="0.25">
      <c r="A28" s="46" t="s">
        <v>7</v>
      </c>
      <c r="B28" s="17">
        <v>4.29</v>
      </c>
      <c r="C28" s="17">
        <v>4.0999999999999996</v>
      </c>
      <c r="D28" s="17">
        <v>3.9</v>
      </c>
      <c r="E28" s="17">
        <v>3.75</v>
      </c>
      <c r="F28" s="17">
        <v>3.74</v>
      </c>
      <c r="G28" s="17">
        <v>3.34</v>
      </c>
      <c r="H28" s="18">
        <v>3.32</v>
      </c>
      <c r="I28" s="17">
        <v>3.29</v>
      </c>
      <c r="J28" s="20">
        <v>3.3</v>
      </c>
      <c r="K28" s="19">
        <v>3.34</v>
      </c>
      <c r="L28" s="17">
        <v>3.83</v>
      </c>
      <c r="O28" s="17">
        <v>3.77</v>
      </c>
      <c r="P28" s="17">
        <v>3.77</v>
      </c>
      <c r="Q28" s="17">
        <v>3.65</v>
      </c>
      <c r="R28" s="17">
        <v>3.62</v>
      </c>
      <c r="S28" s="17">
        <v>3.56</v>
      </c>
      <c r="T28" s="17">
        <v>3.56</v>
      </c>
      <c r="U28" s="26">
        <f t="shared" si="10"/>
        <v>3.548</v>
      </c>
      <c r="V28" s="26">
        <f t="shared" si="11"/>
        <v>3.536</v>
      </c>
      <c r="W28" s="26">
        <f t="shared" si="12"/>
        <v>3.524</v>
      </c>
      <c r="X28" s="26">
        <f t="shared" si="13"/>
        <v>3.512</v>
      </c>
      <c r="Y28" s="17">
        <v>3.5</v>
      </c>
      <c r="Z28" s="17">
        <f t="shared" si="7"/>
        <v>3.49</v>
      </c>
      <c r="AA28" s="17">
        <f t="shared" si="8"/>
        <v>3.48</v>
      </c>
      <c r="AB28" s="17">
        <f t="shared" si="9"/>
        <v>3.4699999999999998</v>
      </c>
      <c r="AC28" s="17">
        <v>3.46</v>
      </c>
    </row>
    <row r="29" spans="1:35" ht="15" x14ac:dyDescent="0.25">
      <c r="A29" s="46" t="s">
        <v>8</v>
      </c>
      <c r="H29" s="18"/>
      <c r="L29" s="17">
        <v>10.71</v>
      </c>
      <c r="O29" s="17">
        <v>9.59</v>
      </c>
      <c r="P29" s="17">
        <v>8.8000000000000007</v>
      </c>
      <c r="Q29" s="17">
        <v>8.4499999999999993</v>
      </c>
      <c r="R29" s="17">
        <v>8.26</v>
      </c>
      <c r="S29" s="17">
        <v>7.89</v>
      </c>
      <c r="T29" s="17">
        <v>7.88</v>
      </c>
      <c r="U29" s="26">
        <f t="shared" si="10"/>
        <v>7.8040000000000003</v>
      </c>
      <c r="V29" s="26">
        <f t="shared" si="11"/>
        <v>7.7279999999999998</v>
      </c>
      <c r="W29" s="26">
        <f t="shared" si="12"/>
        <v>7.6520000000000001</v>
      </c>
      <c r="X29" s="26">
        <f t="shared" si="13"/>
        <v>7.5759999999999996</v>
      </c>
      <c r="Y29" s="17">
        <v>7.5</v>
      </c>
      <c r="Z29" s="17">
        <f t="shared" si="7"/>
        <v>7.4649999999999999</v>
      </c>
      <c r="AA29" s="17">
        <f t="shared" si="8"/>
        <v>7.43</v>
      </c>
      <c r="AB29" s="17">
        <f t="shared" si="9"/>
        <v>7.3950000000000005</v>
      </c>
      <c r="AC29" s="17">
        <v>7.36</v>
      </c>
    </row>
    <row r="30" spans="1:35" ht="15" x14ac:dyDescent="0.25">
      <c r="A30" s="46" t="s">
        <v>41</v>
      </c>
      <c r="H30" s="18"/>
      <c r="L30" s="17">
        <v>2.4700000000000002</v>
      </c>
      <c r="M30" s="17">
        <v>3.87</v>
      </c>
      <c r="N30" s="17">
        <v>3.86</v>
      </c>
      <c r="O30" s="17">
        <v>2.39</v>
      </c>
      <c r="P30" s="17">
        <v>2.4300000000000002</v>
      </c>
      <c r="Q30" s="17">
        <v>2.23</v>
      </c>
      <c r="R30" s="17">
        <v>2.11</v>
      </c>
      <c r="S30" s="17">
        <v>2.06</v>
      </c>
      <c r="T30" s="17">
        <v>1.98</v>
      </c>
      <c r="U30" s="26">
        <f t="shared" si="10"/>
        <v>1.96</v>
      </c>
      <c r="V30" s="26">
        <f t="shared" si="11"/>
        <v>1.94</v>
      </c>
      <c r="W30" s="26">
        <f t="shared" si="12"/>
        <v>1.92</v>
      </c>
      <c r="X30" s="26">
        <f t="shared" si="13"/>
        <v>1.9</v>
      </c>
      <c r="Y30" s="17">
        <v>1.88</v>
      </c>
      <c r="Z30" s="17">
        <f t="shared" si="7"/>
        <v>1.8399999999999999</v>
      </c>
      <c r="AA30" s="17">
        <f t="shared" si="8"/>
        <v>1.7999999999999998</v>
      </c>
      <c r="AB30" s="17">
        <f t="shared" si="9"/>
        <v>1.76</v>
      </c>
      <c r="AC30" s="17">
        <v>1.72</v>
      </c>
    </row>
    <row r="31" spans="1:35" ht="15" x14ac:dyDescent="0.25">
      <c r="A31" s="46" t="s">
        <v>11</v>
      </c>
      <c r="B31" s="17">
        <v>18.64</v>
      </c>
      <c r="C31" s="17">
        <v>17.27</v>
      </c>
      <c r="D31" s="17">
        <v>16.09</v>
      </c>
      <c r="E31" s="17">
        <v>15.65</v>
      </c>
      <c r="F31" s="17">
        <v>15.65</v>
      </c>
      <c r="G31" s="17">
        <v>27.28</v>
      </c>
      <c r="H31" s="18">
        <v>26.33</v>
      </c>
      <c r="I31" s="17">
        <v>25.97</v>
      </c>
      <c r="J31" s="20">
        <v>25.74</v>
      </c>
      <c r="K31" s="21">
        <v>25.97</v>
      </c>
      <c r="L31" s="17">
        <v>16.760000000000002</v>
      </c>
      <c r="M31" s="17">
        <v>9.9700000000000006</v>
      </c>
      <c r="N31" s="17">
        <v>10.37</v>
      </c>
      <c r="O31" s="17">
        <v>15.85</v>
      </c>
      <c r="P31" s="17">
        <v>12.54</v>
      </c>
      <c r="Q31" s="17">
        <v>11.24</v>
      </c>
      <c r="R31" s="17">
        <v>11.09</v>
      </c>
      <c r="S31" s="17">
        <v>9.84</v>
      </c>
      <c r="T31" s="17">
        <v>9.58</v>
      </c>
      <c r="U31" s="26">
        <f t="shared" si="10"/>
        <v>8.9160000000000004</v>
      </c>
      <c r="V31" s="26">
        <f t="shared" si="11"/>
        <v>8.2519999999999989</v>
      </c>
      <c r="W31" s="26">
        <f t="shared" si="12"/>
        <v>7.5880000000000001</v>
      </c>
      <c r="X31" s="26">
        <f t="shared" si="13"/>
        <v>6.9239999999999995</v>
      </c>
      <c r="Y31" s="17">
        <v>6.26</v>
      </c>
      <c r="Z31" s="17">
        <f t="shared" si="7"/>
        <v>5.2174999999999994</v>
      </c>
      <c r="AA31" s="17">
        <f t="shared" si="8"/>
        <v>4.1749999999999998</v>
      </c>
      <c r="AB31" s="17">
        <f t="shared" si="9"/>
        <v>3.1324999999999998</v>
      </c>
      <c r="AC31" s="17">
        <v>2.09</v>
      </c>
    </row>
    <row r="32" spans="1:35" ht="15" x14ac:dyDescent="0.25">
      <c r="A32" s="46" t="s">
        <v>13</v>
      </c>
      <c r="B32" s="17">
        <v>8.65</v>
      </c>
      <c r="C32" s="17">
        <v>8.18</v>
      </c>
      <c r="D32" s="17">
        <v>7.8</v>
      </c>
      <c r="E32" s="17">
        <v>7.6</v>
      </c>
      <c r="F32" s="17">
        <v>7.64</v>
      </c>
      <c r="G32" s="17">
        <v>14.85</v>
      </c>
      <c r="H32" s="18">
        <v>14.79</v>
      </c>
      <c r="I32" s="17">
        <v>13.03</v>
      </c>
      <c r="J32" s="20">
        <v>12.91</v>
      </c>
      <c r="K32" s="21">
        <v>12.84</v>
      </c>
      <c r="L32" s="17">
        <v>11.82</v>
      </c>
      <c r="M32" s="17">
        <v>2.4900000000000002</v>
      </c>
      <c r="N32" s="17">
        <v>2.41</v>
      </c>
      <c r="O32" s="17">
        <v>10.68</v>
      </c>
      <c r="P32" s="17">
        <v>11.1</v>
      </c>
      <c r="Q32" s="17">
        <v>11.05</v>
      </c>
      <c r="R32" s="17">
        <v>10.09</v>
      </c>
      <c r="S32" s="17">
        <v>9.06</v>
      </c>
      <c r="T32" s="17">
        <v>8.84</v>
      </c>
      <c r="U32" s="26">
        <f t="shared" si="10"/>
        <v>8.8840000000000003</v>
      </c>
      <c r="V32" s="26">
        <f t="shared" si="11"/>
        <v>8.9280000000000008</v>
      </c>
      <c r="W32" s="26">
        <f t="shared" si="12"/>
        <v>8.9719999999999995</v>
      </c>
      <c r="X32" s="26">
        <f t="shared" si="13"/>
        <v>9.016</v>
      </c>
      <c r="Y32" s="17">
        <v>9.06</v>
      </c>
      <c r="Z32" s="17">
        <f t="shared" si="7"/>
        <v>8.5400000000000009</v>
      </c>
      <c r="AA32" s="17">
        <f t="shared" si="8"/>
        <v>8.02</v>
      </c>
      <c r="AB32" s="17">
        <f t="shared" si="9"/>
        <v>7.5</v>
      </c>
      <c r="AC32" s="17">
        <v>6.98</v>
      </c>
    </row>
    <row r="33" spans="1:35" ht="15" x14ac:dyDescent="0.25">
      <c r="A33" s="46" t="s">
        <v>15</v>
      </c>
      <c r="B33" s="17">
        <v>21.96</v>
      </c>
      <c r="C33" s="17">
        <v>20.51</v>
      </c>
      <c r="D33" s="17">
        <v>19.5</v>
      </c>
      <c r="E33" s="17">
        <v>18.399999999999999</v>
      </c>
      <c r="F33" s="17">
        <v>18.329999999999998</v>
      </c>
      <c r="G33" s="17">
        <v>31.07</v>
      </c>
      <c r="H33" s="18">
        <v>29.73</v>
      </c>
      <c r="I33" s="17">
        <v>28.51</v>
      </c>
      <c r="J33" s="20">
        <v>26.51</v>
      </c>
      <c r="K33" s="21">
        <v>26.39</v>
      </c>
      <c r="L33" s="17">
        <v>22.52</v>
      </c>
      <c r="M33" s="17">
        <v>16.649999999999999</v>
      </c>
      <c r="N33" s="17">
        <v>18.600000000000001</v>
      </c>
      <c r="O33" s="17">
        <v>22.76</v>
      </c>
      <c r="P33" s="17">
        <v>21.35</v>
      </c>
      <c r="Q33" s="17">
        <v>21.6</v>
      </c>
      <c r="R33" s="17">
        <v>22.97</v>
      </c>
      <c r="S33" s="17">
        <v>22.8</v>
      </c>
      <c r="T33" s="17">
        <v>22.76</v>
      </c>
      <c r="U33" s="26">
        <f t="shared" si="10"/>
        <v>22.108000000000001</v>
      </c>
      <c r="V33" s="26">
        <f t="shared" si="11"/>
        <v>21.456</v>
      </c>
      <c r="W33" s="26">
        <f t="shared" si="12"/>
        <v>20.804000000000002</v>
      </c>
      <c r="X33" s="26">
        <f t="shared" si="13"/>
        <v>20.152000000000001</v>
      </c>
      <c r="Y33" s="17">
        <v>19.5</v>
      </c>
      <c r="Z33" s="17">
        <f t="shared" si="7"/>
        <v>20.3125</v>
      </c>
      <c r="AA33" s="17">
        <f t="shared" si="8"/>
        <v>21.125</v>
      </c>
      <c r="AB33" s="17">
        <f t="shared" si="9"/>
        <v>21.9375</v>
      </c>
      <c r="AC33" s="17">
        <v>22.75</v>
      </c>
    </row>
    <row r="34" spans="1:35" ht="15" x14ac:dyDescent="0.25">
      <c r="A34" s="46" t="s">
        <v>17</v>
      </c>
      <c r="B34" s="17">
        <v>13.92</v>
      </c>
      <c r="C34" s="17">
        <v>13.19</v>
      </c>
      <c r="D34" s="17">
        <v>12.73</v>
      </c>
      <c r="E34" s="17">
        <v>12.25</v>
      </c>
      <c r="F34" s="17">
        <v>12.1</v>
      </c>
      <c r="G34" s="17">
        <v>14.13</v>
      </c>
      <c r="H34" s="18">
        <v>13.98</v>
      </c>
      <c r="I34" s="17">
        <v>13.16</v>
      </c>
      <c r="J34" s="20">
        <v>13.2</v>
      </c>
      <c r="K34" s="21">
        <v>13.18</v>
      </c>
      <c r="L34" s="17">
        <v>12.65</v>
      </c>
      <c r="M34" s="17">
        <v>12</v>
      </c>
      <c r="N34" s="17">
        <v>9.66</v>
      </c>
      <c r="O34" s="17">
        <v>13.29</v>
      </c>
      <c r="P34" s="17">
        <v>13.23</v>
      </c>
      <c r="Q34" s="17">
        <v>13.39</v>
      </c>
      <c r="R34" s="17">
        <v>13.31</v>
      </c>
      <c r="S34" s="17">
        <v>13.11</v>
      </c>
      <c r="T34" s="17">
        <v>12.93</v>
      </c>
      <c r="U34" s="26">
        <f t="shared" si="10"/>
        <v>12.491999999999999</v>
      </c>
      <c r="V34" s="26">
        <f t="shared" si="11"/>
        <v>12.054</v>
      </c>
      <c r="W34" s="26">
        <f t="shared" si="12"/>
        <v>11.616</v>
      </c>
      <c r="X34" s="26">
        <f t="shared" si="13"/>
        <v>11.178000000000001</v>
      </c>
      <c r="Y34" s="17">
        <v>10.74</v>
      </c>
      <c r="Z34" s="17">
        <f t="shared" si="7"/>
        <v>10.925000000000001</v>
      </c>
      <c r="AA34" s="17">
        <f t="shared" si="8"/>
        <v>11.11</v>
      </c>
      <c r="AB34" s="17">
        <f t="shared" si="9"/>
        <v>11.295</v>
      </c>
      <c r="AC34" s="17">
        <v>11.48</v>
      </c>
    </row>
    <row r="35" spans="1:35" ht="15" x14ac:dyDescent="0.25">
      <c r="A35" s="46" t="s">
        <v>19</v>
      </c>
      <c r="B35" s="17">
        <v>30.49</v>
      </c>
      <c r="C35" s="17">
        <v>29.99</v>
      </c>
      <c r="D35" s="17">
        <v>28.99</v>
      </c>
      <c r="E35" s="17">
        <v>28.71</v>
      </c>
      <c r="F35" s="17">
        <v>28.87</v>
      </c>
      <c r="G35" s="17">
        <v>21.08</v>
      </c>
      <c r="H35" s="18">
        <v>18.89</v>
      </c>
      <c r="I35" s="17">
        <v>14.51</v>
      </c>
      <c r="J35" s="20">
        <v>14.27</v>
      </c>
      <c r="K35" s="21">
        <v>13.7</v>
      </c>
      <c r="L35" s="17">
        <v>23.26</v>
      </c>
      <c r="M35" s="17">
        <v>22.69</v>
      </c>
      <c r="N35" s="17">
        <v>22.49</v>
      </c>
      <c r="O35" s="17">
        <v>20.76</v>
      </c>
      <c r="P35" s="17">
        <v>18.16</v>
      </c>
      <c r="Q35" s="17">
        <v>18.95</v>
      </c>
      <c r="R35" s="17">
        <v>22.02</v>
      </c>
      <c r="S35" s="17">
        <v>17.100000000000001</v>
      </c>
      <c r="T35" s="17">
        <v>17.43</v>
      </c>
      <c r="U35" s="26">
        <f t="shared" si="10"/>
        <v>14.78</v>
      </c>
      <c r="V35" s="26">
        <f t="shared" si="11"/>
        <v>12.129999999999999</v>
      </c>
      <c r="W35" s="26">
        <f t="shared" si="12"/>
        <v>9.48</v>
      </c>
      <c r="X35" s="26">
        <f t="shared" si="13"/>
        <v>6.83</v>
      </c>
      <c r="Y35" s="17">
        <v>4.18</v>
      </c>
      <c r="Z35" s="17">
        <f t="shared" si="7"/>
        <v>3.61</v>
      </c>
      <c r="AA35" s="17">
        <f t="shared" si="8"/>
        <v>3.04</v>
      </c>
      <c r="AB35" s="17">
        <f t="shared" si="9"/>
        <v>2.4699999999999998</v>
      </c>
      <c r="AC35" s="17">
        <v>1.9</v>
      </c>
    </row>
    <row r="36" spans="1:35" ht="15" x14ac:dyDescent="0.25">
      <c r="A36" s="46" t="s">
        <v>21</v>
      </c>
      <c r="B36" s="17">
        <v>14.34</v>
      </c>
      <c r="C36" s="17">
        <v>14.59</v>
      </c>
      <c r="D36" s="17">
        <v>15.17</v>
      </c>
      <c r="E36" s="17">
        <v>15.48</v>
      </c>
      <c r="F36" s="17">
        <v>14.58</v>
      </c>
      <c r="G36" s="17">
        <v>14.29</v>
      </c>
      <c r="H36" s="18">
        <v>13.72</v>
      </c>
      <c r="I36" s="17">
        <v>12.73</v>
      </c>
      <c r="J36" s="20">
        <v>8.67</v>
      </c>
      <c r="K36" s="21">
        <v>8.5299999999999994</v>
      </c>
      <c r="L36" s="17">
        <v>17.34</v>
      </c>
      <c r="M36" s="17">
        <v>12.6</v>
      </c>
      <c r="N36" s="17">
        <v>12.61</v>
      </c>
      <c r="O36" s="17">
        <v>11.82</v>
      </c>
      <c r="P36" s="17">
        <v>11.12</v>
      </c>
      <c r="Q36" s="17">
        <v>16.22</v>
      </c>
      <c r="R36" s="17">
        <v>11</v>
      </c>
      <c r="S36" s="17">
        <v>10.5</v>
      </c>
      <c r="T36" s="17">
        <v>9.74</v>
      </c>
      <c r="U36" s="26">
        <f t="shared" si="10"/>
        <v>8.984</v>
      </c>
      <c r="V36" s="26">
        <f t="shared" si="11"/>
        <v>8.2279999999999998</v>
      </c>
      <c r="W36" s="26">
        <f t="shared" si="12"/>
        <v>7.4719999999999995</v>
      </c>
      <c r="X36" s="26">
        <f t="shared" si="13"/>
        <v>6.7160000000000002</v>
      </c>
      <c r="Y36" s="17">
        <v>5.96</v>
      </c>
      <c r="Z36" s="17">
        <f t="shared" si="7"/>
        <v>5.7125000000000004</v>
      </c>
      <c r="AA36" s="17">
        <f t="shared" si="8"/>
        <v>5.4649999999999999</v>
      </c>
      <c r="AB36" s="17">
        <f t="shared" si="9"/>
        <v>5.2174999999999994</v>
      </c>
      <c r="AC36" s="17">
        <v>4.97</v>
      </c>
    </row>
    <row r="37" spans="1:35" ht="15" x14ac:dyDescent="0.25">
      <c r="A37" s="46" t="s">
        <v>23</v>
      </c>
      <c r="B37" s="17">
        <v>15.09</v>
      </c>
      <c r="C37" s="17">
        <v>12.75</v>
      </c>
      <c r="D37" s="17">
        <v>12.82</v>
      </c>
      <c r="E37" s="17">
        <v>23.27</v>
      </c>
      <c r="F37" s="17">
        <v>23.2</v>
      </c>
      <c r="G37" s="17">
        <v>15.01</v>
      </c>
      <c r="H37" s="18">
        <v>15.01</v>
      </c>
      <c r="I37" s="17">
        <v>15</v>
      </c>
      <c r="J37" s="20">
        <v>15.21</v>
      </c>
      <c r="K37" s="21">
        <v>4.5199999999999996</v>
      </c>
      <c r="L37" s="17">
        <v>11.08</v>
      </c>
      <c r="M37" s="22">
        <v>15</v>
      </c>
      <c r="N37" s="17">
        <v>15</v>
      </c>
      <c r="O37" s="17">
        <v>13.79</v>
      </c>
      <c r="P37" s="17">
        <v>13.02</v>
      </c>
      <c r="Q37" s="17">
        <v>14.07</v>
      </c>
      <c r="R37" s="17">
        <v>12.75</v>
      </c>
      <c r="S37" s="17">
        <v>10.75</v>
      </c>
      <c r="T37" s="17">
        <v>10.69</v>
      </c>
      <c r="U37" s="26">
        <f t="shared" si="10"/>
        <v>11</v>
      </c>
      <c r="V37" s="26">
        <f t="shared" si="11"/>
        <v>11.31</v>
      </c>
      <c r="W37" s="26">
        <f t="shared" si="12"/>
        <v>11.62</v>
      </c>
      <c r="X37" s="26">
        <f t="shared" si="13"/>
        <v>11.93</v>
      </c>
      <c r="Y37" s="17">
        <v>12.24</v>
      </c>
      <c r="Z37" s="17">
        <f t="shared" si="7"/>
        <v>9.9550000000000001</v>
      </c>
      <c r="AA37" s="17">
        <f t="shared" si="8"/>
        <v>7.67</v>
      </c>
      <c r="AB37" s="17">
        <f t="shared" si="9"/>
        <v>5.3849999999999998</v>
      </c>
      <c r="AC37" s="17">
        <v>3.1</v>
      </c>
    </row>
    <row r="38" spans="1:35" ht="15" x14ac:dyDescent="0.25">
      <c r="A38" s="46" t="s">
        <v>25</v>
      </c>
      <c r="B38" s="17">
        <v>27.74</v>
      </c>
      <c r="C38" s="17">
        <v>28.17</v>
      </c>
      <c r="D38" s="17">
        <v>29.13</v>
      </c>
      <c r="E38" s="17">
        <v>30.62</v>
      </c>
      <c r="F38" s="17">
        <v>31.11</v>
      </c>
      <c r="G38" s="17">
        <v>27.62</v>
      </c>
      <c r="H38" s="18">
        <v>27.36</v>
      </c>
      <c r="I38" s="17">
        <v>26.63</v>
      </c>
      <c r="J38" s="20">
        <v>26.43</v>
      </c>
      <c r="K38" s="21">
        <v>26.15</v>
      </c>
      <c r="L38" s="17">
        <v>29.16</v>
      </c>
      <c r="M38" s="22">
        <v>26.63</v>
      </c>
      <c r="N38" s="17">
        <v>26.63</v>
      </c>
      <c r="O38" s="17">
        <v>22.5</v>
      </c>
      <c r="P38" s="17">
        <v>22.01</v>
      </c>
      <c r="Q38" s="17">
        <v>19.45</v>
      </c>
      <c r="R38" s="17">
        <v>19.25</v>
      </c>
      <c r="S38" s="17">
        <v>19.23</v>
      </c>
      <c r="T38" s="17">
        <v>16.420000000000002</v>
      </c>
      <c r="U38" s="26">
        <f t="shared" si="10"/>
        <v>16.268000000000001</v>
      </c>
      <c r="V38" s="26">
        <f t="shared" si="11"/>
        <v>16.116</v>
      </c>
      <c r="W38" s="26">
        <f t="shared" si="12"/>
        <v>15.964</v>
      </c>
      <c r="X38" s="26">
        <f t="shared" si="13"/>
        <v>15.812000000000001</v>
      </c>
      <c r="Y38" s="17">
        <v>15.66</v>
      </c>
      <c r="Z38" s="17">
        <f t="shared" si="7"/>
        <v>14.0425</v>
      </c>
      <c r="AA38" s="17">
        <f t="shared" si="8"/>
        <v>12.425000000000001</v>
      </c>
      <c r="AB38" s="17">
        <f t="shared" si="9"/>
        <v>10.807499999999999</v>
      </c>
      <c r="AC38" s="17">
        <v>9.19</v>
      </c>
    </row>
    <row r="39" spans="1:35" ht="15" x14ac:dyDescent="0.25">
      <c r="A39" s="46" t="s">
        <v>27</v>
      </c>
      <c r="B39" s="17">
        <v>26.79</v>
      </c>
      <c r="C39" s="17">
        <v>26.59</v>
      </c>
      <c r="D39" s="17">
        <v>26.5</v>
      </c>
      <c r="E39" s="17">
        <v>26.38</v>
      </c>
      <c r="F39" s="17">
        <v>27.12</v>
      </c>
      <c r="G39" s="17">
        <v>25.57</v>
      </c>
      <c r="H39" s="18">
        <v>23.79</v>
      </c>
      <c r="I39" s="17">
        <v>22.91</v>
      </c>
      <c r="J39" s="20">
        <v>23.57</v>
      </c>
      <c r="K39" s="21">
        <v>24.01</v>
      </c>
      <c r="L39" s="17">
        <v>15.83</v>
      </c>
      <c r="M39" s="22">
        <v>22.91</v>
      </c>
      <c r="N39" s="17">
        <v>22.91</v>
      </c>
      <c r="O39" s="17">
        <v>17.75</v>
      </c>
      <c r="P39" s="17">
        <v>16.63</v>
      </c>
      <c r="Q39" s="17">
        <v>16.63</v>
      </c>
      <c r="R39" s="17">
        <v>16.63</v>
      </c>
      <c r="S39" s="17">
        <v>16.579999999999998</v>
      </c>
      <c r="T39" s="17">
        <v>16.760000000000002</v>
      </c>
      <c r="U39" s="26">
        <f t="shared" si="10"/>
        <v>17.282</v>
      </c>
      <c r="V39" s="26">
        <f t="shared" si="11"/>
        <v>17.804000000000002</v>
      </c>
      <c r="W39" s="26">
        <f t="shared" si="12"/>
        <v>18.326000000000001</v>
      </c>
      <c r="X39" s="26">
        <f t="shared" si="13"/>
        <v>18.848000000000003</v>
      </c>
      <c r="Y39" s="17">
        <v>19.37</v>
      </c>
      <c r="Z39" s="17">
        <f t="shared" si="7"/>
        <v>19.045000000000002</v>
      </c>
      <c r="AA39" s="17">
        <f t="shared" si="8"/>
        <v>18.72</v>
      </c>
      <c r="AB39" s="17">
        <f t="shared" si="9"/>
        <v>18.395</v>
      </c>
      <c r="AC39" s="17">
        <v>18.07</v>
      </c>
    </row>
    <row r="40" spans="1:35" ht="15" x14ac:dyDescent="0.25">
      <c r="A40" s="46" t="s">
        <v>29</v>
      </c>
      <c r="B40" s="17">
        <v>13.36</v>
      </c>
      <c r="C40" s="17">
        <v>13.59</v>
      </c>
      <c r="D40" s="17">
        <v>13.5</v>
      </c>
      <c r="E40" s="17">
        <v>13.36</v>
      </c>
      <c r="F40" s="17">
        <v>13.51</v>
      </c>
      <c r="G40" s="17">
        <v>14.85</v>
      </c>
      <c r="H40" s="18">
        <v>14.76</v>
      </c>
      <c r="I40" s="17">
        <v>15.01</v>
      </c>
      <c r="J40" s="20">
        <v>15.28</v>
      </c>
      <c r="K40" s="21">
        <v>15.11</v>
      </c>
      <c r="L40" s="17">
        <v>9.51</v>
      </c>
      <c r="M40" s="22">
        <v>15.01</v>
      </c>
      <c r="N40" s="17">
        <v>15.01</v>
      </c>
      <c r="O40" s="17">
        <v>10.18</v>
      </c>
      <c r="P40" s="17">
        <v>9.83</v>
      </c>
      <c r="Q40" s="17">
        <v>9.83</v>
      </c>
      <c r="R40" s="17">
        <v>8.7899999999999991</v>
      </c>
      <c r="S40" s="17">
        <v>7.89</v>
      </c>
      <c r="T40" s="17">
        <v>7.88</v>
      </c>
      <c r="U40" s="26">
        <f t="shared" si="10"/>
        <v>7.5659999999999998</v>
      </c>
      <c r="V40" s="26">
        <f t="shared" si="11"/>
        <v>7.2519999999999998</v>
      </c>
      <c r="W40" s="26">
        <f t="shared" si="12"/>
        <v>6.9379999999999997</v>
      </c>
      <c r="X40" s="26">
        <f t="shared" si="13"/>
        <v>6.6239999999999997</v>
      </c>
      <c r="Y40" s="17">
        <v>6.31</v>
      </c>
      <c r="Z40" s="17">
        <f t="shared" si="7"/>
        <v>5.6950000000000003</v>
      </c>
      <c r="AA40" s="17">
        <f t="shared" si="8"/>
        <v>5.08</v>
      </c>
      <c r="AB40" s="17">
        <f t="shared" si="9"/>
        <v>4.4649999999999999</v>
      </c>
      <c r="AC40" s="17">
        <v>3.85</v>
      </c>
    </row>
    <row r="41" spans="1:35" ht="15" x14ac:dyDescent="0.25">
      <c r="A41" s="46" t="s">
        <v>31</v>
      </c>
      <c r="B41" s="17">
        <v>29.68</v>
      </c>
      <c r="C41" s="17">
        <v>27.72</v>
      </c>
      <c r="D41" s="17">
        <v>25.78</v>
      </c>
      <c r="E41" s="17">
        <v>26.22</v>
      </c>
      <c r="F41" s="17">
        <v>26.21</v>
      </c>
      <c r="G41" s="17">
        <v>30.42</v>
      </c>
      <c r="H41" s="18">
        <v>19.59</v>
      </c>
      <c r="I41" s="17">
        <v>16.21</v>
      </c>
      <c r="J41" s="20">
        <v>16.23</v>
      </c>
      <c r="K41" s="21">
        <v>16.09</v>
      </c>
      <c r="L41" s="17">
        <f>(K41+M41)/2</f>
        <v>16.149999999999999</v>
      </c>
      <c r="M41" s="22">
        <v>16.21</v>
      </c>
      <c r="N41" s="17">
        <v>16.21</v>
      </c>
      <c r="O41" s="17">
        <v>34.94</v>
      </c>
      <c r="P41" s="17">
        <v>32</v>
      </c>
      <c r="Q41" s="17">
        <v>31.04</v>
      </c>
      <c r="R41" s="17">
        <v>30.5</v>
      </c>
      <c r="S41" s="17">
        <v>30.93</v>
      </c>
      <c r="T41" s="17">
        <v>22.65</v>
      </c>
      <c r="U41" s="26">
        <f t="shared" si="10"/>
        <v>24.311999999999998</v>
      </c>
      <c r="V41" s="26">
        <f t="shared" si="11"/>
        <v>25.974</v>
      </c>
      <c r="W41" s="26">
        <f t="shared" si="12"/>
        <v>27.635999999999999</v>
      </c>
      <c r="X41" s="26">
        <f t="shared" si="13"/>
        <v>29.298000000000002</v>
      </c>
      <c r="Y41" s="17">
        <v>30.96</v>
      </c>
      <c r="Z41" s="17">
        <f t="shared" si="7"/>
        <v>32.695</v>
      </c>
      <c r="AA41" s="17">
        <f t="shared" si="8"/>
        <v>34.43</v>
      </c>
      <c r="AB41" s="17">
        <f t="shared" si="9"/>
        <v>36.164999999999999</v>
      </c>
      <c r="AC41" s="17">
        <v>37.9</v>
      </c>
    </row>
    <row r="42" spans="1:35" ht="15" x14ac:dyDescent="0.25">
      <c r="A42" s="46" t="s">
        <v>33</v>
      </c>
      <c r="B42" s="17">
        <v>20.66</v>
      </c>
      <c r="C42" s="17">
        <v>20.77</v>
      </c>
      <c r="D42" s="17">
        <v>20.56</v>
      </c>
      <c r="E42" s="17">
        <v>21.08</v>
      </c>
      <c r="F42" s="17">
        <v>20.12</v>
      </c>
      <c r="G42" s="17">
        <v>10.91</v>
      </c>
      <c r="H42" s="18">
        <v>10.15</v>
      </c>
      <c r="I42" s="17">
        <v>5</v>
      </c>
      <c r="J42" s="20">
        <v>5.0199999999999996</v>
      </c>
      <c r="K42" s="21">
        <v>4.97</v>
      </c>
      <c r="L42" s="17">
        <v>17.77</v>
      </c>
      <c r="M42" s="22">
        <v>5</v>
      </c>
      <c r="N42" s="17">
        <v>5</v>
      </c>
      <c r="O42" s="17">
        <v>20.57</v>
      </c>
      <c r="P42" s="17">
        <v>20.53</v>
      </c>
      <c r="Q42" s="17">
        <v>20.03</v>
      </c>
      <c r="R42" s="17">
        <v>20.94</v>
      </c>
      <c r="S42" s="17">
        <v>21.68</v>
      </c>
      <c r="T42" s="17">
        <v>20.350000000000001</v>
      </c>
      <c r="U42" s="26">
        <f t="shared" si="10"/>
        <v>16.916</v>
      </c>
      <c r="V42" s="26">
        <f t="shared" si="11"/>
        <v>13.481999999999999</v>
      </c>
      <c r="W42" s="26">
        <f t="shared" si="12"/>
        <v>10.048</v>
      </c>
      <c r="X42" s="26">
        <f t="shared" si="13"/>
        <v>6.6140000000000008</v>
      </c>
      <c r="Y42" s="17">
        <v>3.18</v>
      </c>
      <c r="Z42" s="17">
        <f t="shared" si="7"/>
        <v>3.68</v>
      </c>
      <c r="AA42" s="17">
        <f t="shared" si="8"/>
        <v>4.18</v>
      </c>
      <c r="AB42" s="17">
        <f t="shared" si="9"/>
        <v>4.68</v>
      </c>
      <c r="AC42" s="17">
        <v>5.18</v>
      </c>
    </row>
    <row r="43" spans="1:35" ht="15" x14ac:dyDescent="0.25">
      <c r="A43" s="46" t="s">
        <v>35</v>
      </c>
      <c r="B43" s="17">
        <v>12.19</v>
      </c>
      <c r="C43" s="17">
        <v>11.9</v>
      </c>
      <c r="D43" s="17">
        <v>12.01</v>
      </c>
      <c r="E43" s="17">
        <v>11.77</v>
      </c>
      <c r="F43" s="17">
        <v>11.8</v>
      </c>
      <c r="G43" s="17">
        <v>11.18</v>
      </c>
      <c r="H43" s="18">
        <v>6.9</v>
      </c>
      <c r="I43" s="17">
        <v>5.33</v>
      </c>
      <c r="J43" s="20">
        <v>5.34</v>
      </c>
      <c r="K43" s="21">
        <v>4.5999999999999996</v>
      </c>
      <c r="L43" s="17">
        <v>27.09</v>
      </c>
      <c r="M43" s="22">
        <v>5.33</v>
      </c>
      <c r="N43" s="17">
        <v>5.33</v>
      </c>
      <c r="O43" s="17">
        <v>27.68</v>
      </c>
      <c r="P43" s="17">
        <v>24.58</v>
      </c>
      <c r="Q43" s="17">
        <v>24.52</v>
      </c>
      <c r="R43" s="17">
        <v>24.34</v>
      </c>
      <c r="S43" s="17">
        <v>23.75</v>
      </c>
      <c r="T43" s="17">
        <v>15.8</v>
      </c>
      <c r="U43" s="26">
        <f t="shared" si="10"/>
        <v>13.7</v>
      </c>
      <c r="V43" s="26">
        <f t="shared" si="11"/>
        <v>11.600000000000001</v>
      </c>
      <c r="W43" s="26">
        <f t="shared" si="12"/>
        <v>9.5</v>
      </c>
      <c r="X43" s="26">
        <f t="shared" si="13"/>
        <v>7.4</v>
      </c>
      <c r="Y43" s="17">
        <v>5.3</v>
      </c>
      <c r="Z43" s="17">
        <f t="shared" si="7"/>
        <v>6.27</v>
      </c>
      <c r="AA43" s="17">
        <f t="shared" si="8"/>
        <v>7.24</v>
      </c>
      <c r="AB43" s="17">
        <f t="shared" si="9"/>
        <v>8.2099999999999991</v>
      </c>
      <c r="AC43" s="17">
        <v>9.18</v>
      </c>
    </row>
    <row r="44" spans="1:35" ht="15" x14ac:dyDescent="0.25">
      <c r="A44" s="46" t="s">
        <v>37</v>
      </c>
      <c r="B44" s="17">
        <v>46.13</v>
      </c>
      <c r="C44" s="17">
        <v>39.090000000000003</v>
      </c>
      <c r="D44" s="17">
        <v>40.64</v>
      </c>
      <c r="E44" s="17">
        <v>42.33</v>
      </c>
      <c r="F44" s="17">
        <v>41.88</v>
      </c>
      <c r="G44" s="17">
        <v>47.24</v>
      </c>
      <c r="H44" s="18">
        <v>46.7</v>
      </c>
      <c r="I44" s="17">
        <v>46.8</v>
      </c>
      <c r="J44" s="20">
        <v>46.83</v>
      </c>
      <c r="K44" s="21">
        <v>46.55</v>
      </c>
      <c r="L44" s="17">
        <v>43.32</v>
      </c>
      <c r="M44" s="22">
        <v>46.8</v>
      </c>
      <c r="N44" s="17">
        <v>46.8</v>
      </c>
      <c r="O44" s="17">
        <v>50.89</v>
      </c>
      <c r="P44" s="23">
        <f>P21/Q21*Q44</f>
        <v>55.423369010490561</v>
      </c>
      <c r="Q44" s="23">
        <f>Q21/R21*R44</f>
        <v>59.236567195917317</v>
      </c>
      <c r="R44" s="17">
        <f>R21/S21*S44</f>
        <v>42.117173943861552</v>
      </c>
      <c r="S44" s="17">
        <f>S21/T21*T44</f>
        <v>37.619999999999976</v>
      </c>
      <c r="T44" s="17">
        <v>37.619999999999997</v>
      </c>
      <c r="U44" s="26">
        <f t="shared" si="10"/>
        <v>32.927999999999997</v>
      </c>
      <c r="V44" s="26">
        <f t="shared" si="11"/>
        <v>28.235999999999997</v>
      </c>
      <c r="W44" s="26">
        <f t="shared" si="12"/>
        <v>23.543999999999997</v>
      </c>
      <c r="X44" s="26">
        <f t="shared" si="13"/>
        <v>18.852</v>
      </c>
      <c r="Y44" s="17">
        <v>14.16</v>
      </c>
      <c r="Z44" s="17">
        <f t="shared" si="7"/>
        <v>14.719999999999999</v>
      </c>
      <c r="AA44" s="17">
        <f t="shared" si="8"/>
        <v>15.28</v>
      </c>
      <c r="AB44" s="17">
        <f t="shared" si="9"/>
        <v>15.84</v>
      </c>
      <c r="AC44" s="17">
        <v>16.399999999999999</v>
      </c>
    </row>
    <row r="45" spans="1:35" x14ac:dyDescent="0.25">
      <c r="A45" s="46"/>
      <c r="B45" s="17">
        <f>(B26-C26)/C26</f>
        <v>6.1728395061729276E-3</v>
      </c>
      <c r="C45" s="17">
        <f t="shared" ref="C45:AC45" si="14">(C26-D26)/D26</f>
        <v>6.2111801242234694E-3</v>
      </c>
      <c r="D45" s="17">
        <f t="shared" si="14"/>
        <v>6.2500000000000888E-3</v>
      </c>
      <c r="E45" s="17">
        <f t="shared" si="14"/>
        <v>6.2893081761006067E-3</v>
      </c>
      <c r="F45" s="17">
        <f t="shared" si="14"/>
        <v>1.2738853503184782E-2</v>
      </c>
      <c r="G45" s="17">
        <f t="shared" si="14"/>
        <v>1.2903225806451568E-2</v>
      </c>
      <c r="H45" s="17">
        <f t="shared" si="14"/>
        <v>1.3071895424836555E-2</v>
      </c>
      <c r="I45" s="17">
        <f t="shared" si="14"/>
        <v>2.0000000000000049E-2</v>
      </c>
      <c r="J45" s="17">
        <f t="shared" si="14"/>
        <v>3.4482758620689655E-2</v>
      </c>
      <c r="K45" s="17">
        <f t="shared" si="14"/>
        <v>6.6176470588235323E-2</v>
      </c>
      <c r="L45" s="17">
        <f t="shared" si="14"/>
        <v>7.9365079365079361E-2</v>
      </c>
      <c r="M45" s="17">
        <f t="shared" si="14"/>
        <v>4.9999999999999968E-2</v>
      </c>
      <c r="N45" s="17">
        <f t="shared" si="14"/>
        <v>0</v>
      </c>
      <c r="O45" s="17">
        <f t="shared" si="14"/>
        <v>4.8034934497816657E-2</v>
      </c>
      <c r="P45" s="17">
        <f t="shared" si="14"/>
        <v>1.7497812773402952E-3</v>
      </c>
      <c r="Q45" s="17">
        <f t="shared" si="14"/>
        <v>7.2232645403377066E-2</v>
      </c>
      <c r="R45" s="17">
        <f t="shared" si="14"/>
        <v>5.8589870903674263E-2</v>
      </c>
      <c r="S45" s="17">
        <f t="shared" si="14"/>
        <v>4.244306418219463E-2</v>
      </c>
      <c r="T45" s="17">
        <f t="shared" si="14"/>
        <v>4.7267996530789239E-2</v>
      </c>
      <c r="U45" s="17">
        <f t="shared" si="14"/>
        <v>4.9613108784706407E-2</v>
      </c>
      <c r="V45" s="17">
        <f t="shared" si="14"/>
        <v>5.2203065134099606E-2</v>
      </c>
      <c r="W45" s="17">
        <f t="shared" si="14"/>
        <v>5.5078322385042941E-2</v>
      </c>
      <c r="X45" s="17">
        <f t="shared" si="14"/>
        <v>5.8288770053475922E-2</v>
      </c>
      <c r="Y45" s="17">
        <f t="shared" si="14"/>
        <v>3.816793893129776E-2</v>
      </c>
      <c r="Z45" s="17">
        <f t="shared" si="14"/>
        <v>3.9682539682539736E-2</v>
      </c>
      <c r="AA45" s="17">
        <f t="shared" si="14"/>
        <v>4.1322314049586695E-2</v>
      </c>
      <c r="AB45" s="17">
        <f t="shared" si="14"/>
        <v>4.3103448275862127E-2</v>
      </c>
      <c r="AC45" s="17" t="e">
        <f t="shared" si="14"/>
        <v>#DIV/0!</v>
      </c>
    </row>
    <row r="46" spans="1:35" x14ac:dyDescent="0.25">
      <c r="A46" s="53" t="s">
        <v>61</v>
      </c>
    </row>
    <row r="47" spans="1:35" x14ac:dyDescent="0.25">
      <c r="B47" s="17">
        <v>2018</v>
      </c>
      <c r="C47" s="17">
        <v>2017</v>
      </c>
      <c r="D47" s="17">
        <v>2016</v>
      </c>
      <c r="E47" s="17">
        <v>2015</v>
      </c>
      <c r="F47" s="17">
        <v>2014</v>
      </c>
      <c r="G47" s="17">
        <v>2013</v>
      </c>
      <c r="H47" s="17">
        <v>2012</v>
      </c>
      <c r="I47" s="17">
        <v>2011</v>
      </c>
      <c r="J47" s="17">
        <v>2010</v>
      </c>
      <c r="K47" s="17">
        <v>2009</v>
      </c>
      <c r="L47" s="17">
        <v>2008</v>
      </c>
      <c r="M47" s="17">
        <v>2007</v>
      </c>
      <c r="N47" s="17">
        <v>2006</v>
      </c>
      <c r="O47" s="17">
        <v>2005</v>
      </c>
      <c r="P47" s="17">
        <v>2004</v>
      </c>
      <c r="Q47" s="17">
        <v>2003</v>
      </c>
      <c r="R47" s="17">
        <v>2002</v>
      </c>
      <c r="S47" s="17">
        <v>2001</v>
      </c>
      <c r="T47" s="17">
        <v>2000</v>
      </c>
      <c r="U47" s="17">
        <v>1999</v>
      </c>
      <c r="V47" s="17">
        <v>1998</v>
      </c>
      <c r="W47" s="17">
        <v>1997</v>
      </c>
      <c r="X47" s="17">
        <v>1996</v>
      </c>
      <c r="Y47" s="17">
        <v>1995</v>
      </c>
      <c r="Z47" s="17">
        <v>1994</v>
      </c>
      <c r="AA47" s="17">
        <v>1993</v>
      </c>
      <c r="AB47" s="17">
        <v>1992</v>
      </c>
      <c r="AC47" s="17">
        <v>1991</v>
      </c>
      <c r="AD47" s="17">
        <v>1990</v>
      </c>
      <c r="AE47" s="17">
        <v>1989</v>
      </c>
      <c r="AF47" s="17">
        <v>1988</v>
      </c>
      <c r="AG47" s="17">
        <v>1987</v>
      </c>
      <c r="AH47" s="17">
        <v>1986</v>
      </c>
      <c r="AI47" s="17">
        <v>1985</v>
      </c>
    </row>
    <row r="48" spans="1:35" x14ac:dyDescent="0.25">
      <c r="A48" s="17" t="s">
        <v>2</v>
      </c>
      <c r="B48" s="17">
        <v>80</v>
      </c>
      <c r="C48" s="17">
        <v>77</v>
      </c>
      <c r="D48" s="17">
        <v>72</v>
      </c>
      <c r="E48" s="17">
        <v>67.209999999999994</v>
      </c>
      <c r="F48" s="17">
        <f>K48+(E48-K48)/6*5</f>
        <v>66.774999999999991</v>
      </c>
      <c r="G48" s="17">
        <f>K48+(E48-K48)/6*4</f>
        <v>66.339999999999989</v>
      </c>
      <c r="H48" s="17">
        <f>K48+(E48-K48)/6*3</f>
        <v>65.905000000000001</v>
      </c>
      <c r="I48" s="17">
        <f>K48+(E48-K48)/6*2</f>
        <v>65.47</v>
      </c>
      <c r="J48" s="17">
        <f>K48+(E48-K48)/6</f>
        <v>65.034999999999997</v>
      </c>
      <c r="K48" s="24">
        <v>64.599999999999994</v>
      </c>
      <c r="L48" s="47"/>
    </row>
    <row r="49" spans="1:11" x14ac:dyDescent="0.25">
      <c r="A49" s="17" t="s">
        <v>4</v>
      </c>
      <c r="B49" s="17">
        <v>92.48</v>
      </c>
      <c r="C49" s="17">
        <v>90.42</v>
      </c>
      <c r="D49" s="17">
        <v>87</v>
      </c>
      <c r="E49" s="17">
        <v>86.64</v>
      </c>
      <c r="F49" s="17">
        <f t="shared" ref="F49:F64" si="15">K49+(E49-K49)/6*5</f>
        <v>86.45</v>
      </c>
      <c r="G49" s="17">
        <f t="shared" ref="G49:G64" si="16">K49+(E49-K49)/6*4</f>
        <v>86.26</v>
      </c>
      <c r="H49" s="17">
        <f t="shared" ref="H49:H64" si="17">K49+(E49-K49)/6*3</f>
        <v>86.07</v>
      </c>
      <c r="I49" s="17">
        <f t="shared" ref="I49:I64" si="18">K49+(E49-K49)/6*2</f>
        <v>85.88</v>
      </c>
      <c r="J49" s="17">
        <f t="shared" ref="J49:J64" si="19">K49+(E49-K49)/6</f>
        <v>85.69</v>
      </c>
      <c r="K49" s="24">
        <v>85.5</v>
      </c>
    </row>
    <row r="50" spans="1:11" x14ac:dyDescent="0.25">
      <c r="A50" s="17" t="s">
        <v>6</v>
      </c>
      <c r="B50" s="17">
        <v>96.36</v>
      </c>
      <c r="C50" s="17">
        <v>95.03</v>
      </c>
      <c r="D50" s="17">
        <v>92</v>
      </c>
      <c r="E50" s="17">
        <v>89.5</v>
      </c>
      <c r="F50" s="17">
        <f t="shared" si="15"/>
        <v>88.05</v>
      </c>
      <c r="G50" s="17">
        <f t="shared" si="16"/>
        <v>86.6</v>
      </c>
      <c r="H50" s="17">
        <f t="shared" si="17"/>
        <v>85.15</v>
      </c>
      <c r="I50" s="17">
        <f t="shared" si="18"/>
        <v>83.7</v>
      </c>
      <c r="J50" s="17">
        <f t="shared" si="19"/>
        <v>82.25</v>
      </c>
      <c r="K50" s="24">
        <v>80.8</v>
      </c>
    </row>
    <row r="51" spans="1:11" x14ac:dyDescent="0.25">
      <c r="A51" s="17" t="s">
        <v>10</v>
      </c>
      <c r="B51" s="17">
        <v>92.6</v>
      </c>
      <c r="C51" s="17">
        <v>92.3</v>
      </c>
      <c r="D51" s="17">
        <v>86.51</v>
      </c>
      <c r="E51" s="17">
        <v>83.72</v>
      </c>
      <c r="F51" s="17">
        <f t="shared" si="15"/>
        <v>83.61666666666666</v>
      </c>
      <c r="G51" s="17">
        <f t="shared" si="16"/>
        <v>83.513333333333335</v>
      </c>
      <c r="H51" s="17">
        <f t="shared" si="17"/>
        <v>83.41</v>
      </c>
      <c r="I51" s="17">
        <f t="shared" si="18"/>
        <v>83.306666666666658</v>
      </c>
      <c r="J51" s="17">
        <f t="shared" si="19"/>
        <v>83.203333333333333</v>
      </c>
      <c r="K51" s="24">
        <v>83.1</v>
      </c>
    </row>
    <row r="52" spans="1:11" x14ac:dyDescent="0.25">
      <c r="A52" s="17" t="s">
        <v>12</v>
      </c>
      <c r="B52" s="17">
        <v>81.3</v>
      </c>
      <c r="C52" s="17">
        <v>79.73</v>
      </c>
      <c r="D52" s="17">
        <v>63.27</v>
      </c>
      <c r="E52" s="17">
        <v>62.56</v>
      </c>
      <c r="F52" s="17">
        <f t="shared" si="15"/>
        <v>59.81666666666667</v>
      </c>
      <c r="G52" s="17">
        <f t="shared" si="16"/>
        <v>57.073333333333338</v>
      </c>
      <c r="H52" s="17">
        <f t="shared" si="17"/>
        <v>54.33</v>
      </c>
      <c r="I52" s="17">
        <f t="shared" si="18"/>
        <v>51.586666666666666</v>
      </c>
      <c r="J52" s="17">
        <f t="shared" si="19"/>
        <v>48.843333333333334</v>
      </c>
      <c r="K52" s="24">
        <v>46.1</v>
      </c>
    </row>
    <row r="53" spans="1:11" x14ac:dyDescent="0.25">
      <c r="A53" s="17" t="s">
        <v>14</v>
      </c>
      <c r="B53" s="17">
        <v>95.38</v>
      </c>
      <c r="C53" s="17">
        <v>93.8</v>
      </c>
      <c r="D53" s="17">
        <v>85</v>
      </c>
      <c r="E53" s="17">
        <v>69.290000000000006</v>
      </c>
      <c r="F53" s="17">
        <f t="shared" si="15"/>
        <v>68.708333333333343</v>
      </c>
      <c r="G53" s="17">
        <f t="shared" si="16"/>
        <v>68.126666666666665</v>
      </c>
      <c r="H53" s="17">
        <f t="shared" si="17"/>
        <v>67.545000000000002</v>
      </c>
      <c r="I53" s="17">
        <f t="shared" si="18"/>
        <v>66.963333333333338</v>
      </c>
      <c r="J53" s="17">
        <f t="shared" si="19"/>
        <v>66.381666666666661</v>
      </c>
      <c r="K53" s="24">
        <v>65.8</v>
      </c>
    </row>
    <row r="54" spans="1:11" x14ac:dyDescent="0.25">
      <c r="A54" s="17" t="s">
        <v>16</v>
      </c>
      <c r="B54" s="17">
        <v>90.89</v>
      </c>
      <c r="C54" s="17">
        <v>90.77</v>
      </c>
      <c r="D54" s="17">
        <v>81.599999999999994</v>
      </c>
      <c r="E54" s="17">
        <v>79.5</v>
      </c>
      <c r="F54" s="17">
        <f t="shared" si="15"/>
        <v>77.349999999999994</v>
      </c>
      <c r="G54" s="17">
        <f t="shared" si="16"/>
        <v>75.2</v>
      </c>
      <c r="H54" s="17">
        <f t="shared" si="17"/>
        <v>73.05</v>
      </c>
      <c r="I54" s="17">
        <f t="shared" si="18"/>
        <v>70.899999999999991</v>
      </c>
      <c r="J54" s="17">
        <f t="shared" si="19"/>
        <v>68.75</v>
      </c>
      <c r="K54" s="24">
        <v>66.599999999999994</v>
      </c>
    </row>
    <row r="55" spans="1:11" x14ac:dyDescent="0.25">
      <c r="A55" s="17" t="s">
        <v>18</v>
      </c>
      <c r="B55" s="17">
        <v>88.09</v>
      </c>
      <c r="C55" s="17">
        <v>88.09</v>
      </c>
      <c r="D55" s="17">
        <v>87.02</v>
      </c>
      <c r="E55" s="17">
        <v>85.02</v>
      </c>
      <c r="F55" s="17">
        <f t="shared" si="15"/>
        <v>81.483333333333334</v>
      </c>
      <c r="G55" s="17">
        <f t="shared" si="16"/>
        <v>77.946666666666658</v>
      </c>
      <c r="H55" s="17">
        <f t="shared" si="17"/>
        <v>74.41</v>
      </c>
      <c r="I55" s="17">
        <f t="shared" si="18"/>
        <v>70.873333333333335</v>
      </c>
      <c r="J55" s="17">
        <f t="shared" si="19"/>
        <v>67.336666666666659</v>
      </c>
      <c r="K55" s="24">
        <v>63.8</v>
      </c>
    </row>
    <row r="56" spans="1:11" x14ac:dyDescent="0.25">
      <c r="A56" s="17" t="s">
        <v>20</v>
      </c>
      <c r="B56" s="17">
        <v>64.59</v>
      </c>
      <c r="C56" s="17">
        <v>63.82</v>
      </c>
      <c r="D56" s="17">
        <v>60.6</v>
      </c>
      <c r="E56" s="17">
        <v>40.07</v>
      </c>
      <c r="F56" s="17">
        <f t="shared" si="15"/>
        <v>39.608333333333334</v>
      </c>
      <c r="G56" s="17">
        <f t="shared" si="16"/>
        <v>39.146666666666668</v>
      </c>
      <c r="H56" s="17">
        <f t="shared" si="17"/>
        <v>38.685000000000002</v>
      </c>
      <c r="I56" s="17">
        <f t="shared" si="18"/>
        <v>38.223333333333329</v>
      </c>
      <c r="J56" s="17">
        <f t="shared" si="19"/>
        <v>37.761666666666663</v>
      </c>
      <c r="K56" s="24">
        <v>37.299999999999997</v>
      </c>
    </row>
    <row r="57" spans="1:11" x14ac:dyDescent="0.25">
      <c r="A57" s="17" t="s">
        <v>22</v>
      </c>
      <c r="B57" s="17">
        <v>80</v>
      </c>
      <c r="C57" s="17">
        <v>80</v>
      </c>
      <c r="D57" s="17">
        <v>72.53</v>
      </c>
      <c r="E57" s="17">
        <v>72.53</v>
      </c>
      <c r="F57" s="17">
        <f t="shared" si="15"/>
        <v>70.258333333333326</v>
      </c>
      <c r="G57" s="17">
        <f t="shared" si="16"/>
        <v>67.986666666666665</v>
      </c>
      <c r="H57" s="17">
        <f t="shared" si="17"/>
        <v>65.715000000000003</v>
      </c>
      <c r="I57" s="17">
        <f t="shared" si="18"/>
        <v>63.443333333333335</v>
      </c>
      <c r="J57" s="17">
        <f t="shared" si="19"/>
        <v>61.171666666666667</v>
      </c>
      <c r="K57" s="24">
        <v>58.9</v>
      </c>
    </row>
    <row r="58" spans="1:11" x14ac:dyDescent="0.25">
      <c r="A58" s="17" t="s">
        <v>24</v>
      </c>
      <c r="B58" s="17">
        <v>82.19</v>
      </c>
      <c r="C58" s="17">
        <v>81.89</v>
      </c>
      <c r="D58" s="17">
        <v>81.61</v>
      </c>
      <c r="E58" s="17">
        <v>80.459999999999994</v>
      </c>
      <c r="F58" s="17">
        <f t="shared" si="15"/>
        <v>80.55</v>
      </c>
      <c r="G58" s="17">
        <f t="shared" si="16"/>
        <v>80.64</v>
      </c>
      <c r="H58" s="17">
        <f t="shared" si="17"/>
        <v>80.72999999999999</v>
      </c>
      <c r="I58" s="17">
        <f t="shared" si="18"/>
        <v>80.819999999999993</v>
      </c>
      <c r="J58" s="17">
        <f t="shared" si="19"/>
        <v>80.91</v>
      </c>
      <c r="K58" s="24">
        <v>81</v>
      </c>
    </row>
    <row r="59" spans="1:11" x14ac:dyDescent="0.25">
      <c r="A59" s="17" t="s">
        <v>26</v>
      </c>
      <c r="B59" s="17">
        <v>67.930000000000007</v>
      </c>
      <c r="C59" s="17">
        <v>55.92</v>
      </c>
      <c r="D59" s="17">
        <v>54.68</v>
      </c>
      <c r="E59" s="17">
        <v>44.68</v>
      </c>
      <c r="F59" s="17">
        <f t="shared" si="15"/>
        <v>43.35</v>
      </c>
      <c r="G59" s="17">
        <f t="shared" si="16"/>
        <v>42.02</v>
      </c>
      <c r="H59" s="17">
        <f t="shared" si="17"/>
        <v>40.69</v>
      </c>
      <c r="I59" s="17">
        <f t="shared" si="18"/>
        <v>39.36</v>
      </c>
      <c r="J59" s="17">
        <f t="shared" si="19"/>
        <v>38.03</v>
      </c>
      <c r="K59" s="24">
        <v>36.700000000000003</v>
      </c>
    </row>
    <row r="60" spans="1:11" x14ac:dyDescent="0.25">
      <c r="A60" s="17" t="s">
        <v>28</v>
      </c>
      <c r="B60" s="17">
        <v>62.9</v>
      </c>
      <c r="C60" s="17">
        <v>62.9</v>
      </c>
      <c r="D60" s="17">
        <v>52.05</v>
      </c>
      <c r="E60" s="17">
        <v>46.81</v>
      </c>
      <c r="F60" s="17">
        <f t="shared" si="15"/>
        <v>48.69166666666667</v>
      </c>
      <c r="G60" s="17">
        <f t="shared" si="16"/>
        <v>50.573333333333338</v>
      </c>
      <c r="H60" s="17">
        <f t="shared" si="17"/>
        <v>52.454999999999998</v>
      </c>
      <c r="I60" s="17">
        <f t="shared" si="18"/>
        <v>54.336666666666666</v>
      </c>
      <c r="J60" s="17">
        <f t="shared" si="19"/>
        <v>56.218333333333334</v>
      </c>
      <c r="K60" s="24">
        <v>58.1</v>
      </c>
    </row>
    <row r="61" spans="1:11" x14ac:dyDescent="0.25">
      <c r="A61" s="17" t="s">
        <v>30</v>
      </c>
      <c r="B61" s="17">
        <v>95.42</v>
      </c>
      <c r="C61" s="17">
        <v>95.42</v>
      </c>
      <c r="D61" s="17">
        <v>85</v>
      </c>
      <c r="E61" s="17">
        <v>83.13</v>
      </c>
      <c r="F61" s="17">
        <f t="shared" si="15"/>
        <v>85.758333333333326</v>
      </c>
      <c r="G61" s="17">
        <f t="shared" si="16"/>
        <v>88.38666666666667</v>
      </c>
      <c r="H61" s="17">
        <f t="shared" si="17"/>
        <v>91.015000000000001</v>
      </c>
      <c r="I61" s="17">
        <f t="shared" si="18"/>
        <v>93.643333333333331</v>
      </c>
      <c r="J61" s="17">
        <f t="shared" si="19"/>
        <v>96.271666666666675</v>
      </c>
      <c r="K61" s="24">
        <v>98.9</v>
      </c>
    </row>
    <row r="62" spans="1:11" x14ac:dyDescent="0.25">
      <c r="A62" s="17" t="s">
        <v>32</v>
      </c>
      <c r="B62" s="17">
        <v>98.33</v>
      </c>
      <c r="C62" s="17">
        <v>98.33</v>
      </c>
      <c r="D62" s="17">
        <v>96.66</v>
      </c>
      <c r="E62" s="17">
        <v>96.66</v>
      </c>
      <c r="F62" s="17">
        <f t="shared" si="15"/>
        <v>97.133333333333326</v>
      </c>
      <c r="G62" s="17">
        <f t="shared" si="16"/>
        <v>97.606666666666669</v>
      </c>
      <c r="H62" s="17">
        <f t="shared" si="17"/>
        <v>98.08</v>
      </c>
      <c r="I62" s="17">
        <f t="shared" si="18"/>
        <v>98.553333333333327</v>
      </c>
      <c r="J62" s="17">
        <f t="shared" si="19"/>
        <v>99.026666666666671</v>
      </c>
      <c r="K62" s="24">
        <v>99.5</v>
      </c>
    </row>
    <row r="63" spans="1:11" x14ac:dyDescent="0.25">
      <c r="A63" s="17" t="s">
        <v>34</v>
      </c>
      <c r="B63" s="17">
        <v>79.459999999999994</v>
      </c>
      <c r="C63" s="17">
        <v>79.459999999999994</v>
      </c>
      <c r="D63" s="17">
        <v>75</v>
      </c>
      <c r="E63" s="17">
        <v>74.27</v>
      </c>
      <c r="F63" s="17">
        <f t="shared" si="15"/>
        <v>74.774999999999991</v>
      </c>
      <c r="G63" s="17">
        <f t="shared" si="16"/>
        <v>75.28</v>
      </c>
      <c r="H63" s="17">
        <f t="shared" si="17"/>
        <v>75.784999999999997</v>
      </c>
      <c r="I63" s="17">
        <f t="shared" si="18"/>
        <v>76.289999999999992</v>
      </c>
      <c r="J63" s="17">
        <f t="shared" si="19"/>
        <v>76.795000000000002</v>
      </c>
      <c r="K63" s="24">
        <v>77.3</v>
      </c>
    </row>
    <row r="64" spans="1:11" x14ac:dyDescent="0.25">
      <c r="A64" s="17" t="s">
        <v>36</v>
      </c>
      <c r="B64" s="17">
        <v>89.26</v>
      </c>
      <c r="C64" s="17">
        <v>89.26</v>
      </c>
      <c r="D64" s="17">
        <v>89.02</v>
      </c>
      <c r="E64" s="17">
        <v>89.02</v>
      </c>
      <c r="F64" s="17">
        <f t="shared" si="15"/>
        <v>89.583333333333329</v>
      </c>
      <c r="G64" s="17">
        <f t="shared" si="16"/>
        <v>90.146666666666661</v>
      </c>
      <c r="H64" s="17">
        <f t="shared" si="17"/>
        <v>90.710000000000008</v>
      </c>
      <c r="I64" s="17">
        <f t="shared" si="18"/>
        <v>91.273333333333341</v>
      </c>
      <c r="J64" s="17">
        <f t="shared" si="19"/>
        <v>91.836666666666673</v>
      </c>
      <c r="K64" s="24">
        <v>92.4</v>
      </c>
    </row>
    <row r="66" spans="1:35" x14ac:dyDescent="0.25">
      <c r="A66" s="53" t="s">
        <v>63</v>
      </c>
    </row>
    <row r="67" spans="1:35" x14ac:dyDescent="0.25">
      <c r="B67" s="17">
        <v>2018</v>
      </c>
      <c r="C67" s="17">
        <v>2017</v>
      </c>
      <c r="D67" s="17">
        <v>2016</v>
      </c>
      <c r="E67" s="17">
        <v>2015</v>
      </c>
      <c r="F67" s="17">
        <v>2014</v>
      </c>
      <c r="G67" s="17">
        <v>2013</v>
      </c>
      <c r="H67" s="17">
        <v>2012</v>
      </c>
      <c r="I67" s="17">
        <v>2011</v>
      </c>
      <c r="J67" s="17">
        <v>2010</v>
      </c>
      <c r="K67" s="17">
        <v>2009</v>
      </c>
      <c r="L67" s="17">
        <v>2008</v>
      </c>
      <c r="M67" s="17">
        <v>2007</v>
      </c>
      <c r="N67" s="17">
        <v>2006</v>
      </c>
      <c r="O67" s="17">
        <v>2005</v>
      </c>
      <c r="P67" s="17">
        <v>2004</v>
      </c>
      <c r="Q67" s="17">
        <v>2003</v>
      </c>
      <c r="R67" s="17">
        <v>2002</v>
      </c>
      <c r="S67" s="17">
        <v>2001</v>
      </c>
      <c r="T67" s="17">
        <v>2000</v>
      </c>
      <c r="U67" s="17">
        <v>1999</v>
      </c>
      <c r="V67" s="17">
        <v>1998</v>
      </c>
      <c r="W67" s="17">
        <v>1997</v>
      </c>
      <c r="X67" s="17">
        <v>1996</v>
      </c>
      <c r="Y67" s="17">
        <v>1995</v>
      </c>
      <c r="Z67" s="17">
        <v>1994</v>
      </c>
      <c r="AA67" s="17">
        <v>1993</v>
      </c>
      <c r="AB67" s="17">
        <v>1992</v>
      </c>
      <c r="AC67" s="17">
        <v>1991</v>
      </c>
      <c r="AD67" s="17">
        <v>1990</v>
      </c>
      <c r="AE67" s="17">
        <v>1989</v>
      </c>
      <c r="AF67" s="17">
        <v>1988</v>
      </c>
      <c r="AG67" s="17">
        <v>1987</v>
      </c>
      <c r="AH67" s="17">
        <v>1986</v>
      </c>
      <c r="AI67" s="17">
        <v>1985</v>
      </c>
    </row>
    <row r="68" spans="1:35" x14ac:dyDescent="0.25">
      <c r="A68" s="46" t="s">
        <v>3</v>
      </c>
      <c r="B68" s="17">
        <v>311</v>
      </c>
      <c r="C68" s="17">
        <v>300</v>
      </c>
      <c r="D68" s="17">
        <v>297</v>
      </c>
      <c r="E68" s="17">
        <v>244</v>
      </c>
      <c r="F68" s="17">
        <v>244</v>
      </c>
      <c r="G68" s="17">
        <v>244</v>
      </c>
      <c r="H68" s="17">
        <v>236</v>
      </c>
      <c r="I68" s="17">
        <v>218</v>
      </c>
      <c r="J68" s="17">
        <v>217</v>
      </c>
      <c r="K68" s="17">
        <v>218</v>
      </c>
      <c r="L68" s="17">
        <v>255</v>
      </c>
      <c r="M68" s="17">
        <v>248</v>
      </c>
      <c r="N68" s="17">
        <v>198</v>
      </c>
      <c r="O68" s="17">
        <v>188</v>
      </c>
      <c r="P68" s="17">
        <v>186</v>
      </c>
      <c r="Q68" s="17">
        <v>184</v>
      </c>
      <c r="R68" s="17">
        <v>166</v>
      </c>
      <c r="S68" s="17">
        <v>140</v>
      </c>
      <c r="T68" s="17">
        <v>128</v>
      </c>
      <c r="U68" s="17">
        <f>SUM(U69:U86)</f>
        <v>126</v>
      </c>
      <c r="V68" s="17">
        <f>SUM(V69:V86)</f>
        <v>122</v>
      </c>
      <c r="W68" s="17">
        <f>SUM(W69:W86)</f>
        <v>114</v>
      </c>
      <c r="X68" s="17">
        <f>SUM(X69:X86)</f>
        <v>110</v>
      </c>
      <c r="Y68" s="17">
        <v>107</v>
      </c>
      <c r="Z68" s="17">
        <f>SUM(Z69:Z86)</f>
        <v>99</v>
      </c>
      <c r="AA68" s="17">
        <f>SUM(AA69:AA86)</f>
        <v>90</v>
      </c>
      <c r="AB68" s="17">
        <v>77</v>
      </c>
      <c r="AC68" s="17">
        <f>SUM(AC69:AC86)</f>
        <v>67</v>
      </c>
    </row>
    <row r="69" spans="1:35" x14ac:dyDescent="0.25">
      <c r="A69" s="46" t="s">
        <v>5</v>
      </c>
      <c r="B69" s="17">
        <v>24</v>
      </c>
      <c r="C69" s="17">
        <v>24</v>
      </c>
      <c r="D69" s="17">
        <v>24</v>
      </c>
      <c r="E69" s="17">
        <v>20</v>
      </c>
      <c r="F69" s="17">
        <v>20</v>
      </c>
      <c r="G69" s="17">
        <v>20</v>
      </c>
      <c r="H69" s="17">
        <v>19</v>
      </c>
      <c r="I69" s="17">
        <v>19</v>
      </c>
      <c r="J69" s="17">
        <v>19</v>
      </c>
      <c r="K69" s="22">
        <v>19</v>
      </c>
      <c r="L69" s="17">
        <v>14</v>
      </c>
      <c r="M69" s="17">
        <v>14</v>
      </c>
      <c r="N69" s="17">
        <v>13</v>
      </c>
      <c r="O69" s="17">
        <v>12</v>
      </c>
      <c r="P69" s="17">
        <v>7</v>
      </c>
      <c r="Q69" s="17">
        <v>7</v>
      </c>
      <c r="R69" s="17">
        <v>7</v>
      </c>
      <c r="S69" s="17">
        <v>7</v>
      </c>
      <c r="T69" s="17">
        <v>7</v>
      </c>
      <c r="U69" s="17">
        <v>7</v>
      </c>
      <c r="V69" s="17">
        <v>7</v>
      </c>
      <c r="W69" s="17">
        <v>7</v>
      </c>
      <c r="X69" s="17">
        <v>7</v>
      </c>
      <c r="Y69" s="17">
        <v>7</v>
      </c>
      <c r="Z69" s="17">
        <v>7</v>
      </c>
      <c r="AA69" s="17">
        <v>7</v>
      </c>
      <c r="AB69" s="17">
        <v>7</v>
      </c>
      <c r="AC69" s="17">
        <v>7</v>
      </c>
    </row>
    <row r="70" spans="1:35" x14ac:dyDescent="0.25">
      <c r="A70" s="46" t="s">
        <v>7</v>
      </c>
      <c r="B70" s="17">
        <v>27</v>
      </c>
      <c r="C70" s="17">
        <v>25</v>
      </c>
      <c r="D70" s="17">
        <v>25</v>
      </c>
      <c r="E70" s="17">
        <v>28</v>
      </c>
      <c r="F70" s="17">
        <v>28</v>
      </c>
      <c r="G70" s="17">
        <v>28</v>
      </c>
      <c r="H70" s="17">
        <v>28</v>
      </c>
      <c r="I70" s="17">
        <v>28</v>
      </c>
      <c r="J70" s="17">
        <v>28</v>
      </c>
      <c r="K70" s="22">
        <v>28</v>
      </c>
      <c r="L70" s="17">
        <v>18</v>
      </c>
      <c r="M70" s="17">
        <v>18</v>
      </c>
      <c r="N70" s="17">
        <v>18</v>
      </c>
      <c r="O70" s="17">
        <v>16</v>
      </c>
      <c r="P70" s="17">
        <v>13</v>
      </c>
      <c r="Q70" s="17">
        <v>13</v>
      </c>
      <c r="R70" s="17">
        <v>13</v>
      </c>
      <c r="S70" s="17">
        <v>13</v>
      </c>
      <c r="T70" s="17">
        <v>12</v>
      </c>
      <c r="U70" s="17">
        <v>11</v>
      </c>
      <c r="V70" s="17">
        <v>11</v>
      </c>
      <c r="W70" s="17">
        <v>10</v>
      </c>
      <c r="X70" s="17">
        <v>10</v>
      </c>
      <c r="Y70" s="17">
        <v>10</v>
      </c>
      <c r="Z70" s="17">
        <v>10</v>
      </c>
      <c r="AA70" s="17">
        <v>10</v>
      </c>
      <c r="AB70" s="17">
        <v>10</v>
      </c>
      <c r="AC70" s="17">
        <v>10</v>
      </c>
    </row>
    <row r="71" spans="1:35" x14ac:dyDescent="0.25">
      <c r="A71" s="46" t="s">
        <v>8</v>
      </c>
      <c r="G71" s="27"/>
      <c r="L71" s="17">
        <v>6</v>
      </c>
      <c r="M71" s="17">
        <v>6</v>
      </c>
      <c r="N71" s="17">
        <v>6</v>
      </c>
      <c r="O71" s="17">
        <v>6</v>
      </c>
      <c r="P71" s="17">
        <v>6</v>
      </c>
      <c r="Q71" s="17">
        <v>6</v>
      </c>
      <c r="R71" s="17">
        <v>6</v>
      </c>
      <c r="S71" s="17">
        <v>4</v>
      </c>
      <c r="T71" s="17">
        <v>4</v>
      </c>
      <c r="U71" s="17">
        <v>4</v>
      </c>
      <c r="V71" s="17">
        <v>4</v>
      </c>
      <c r="W71" s="17">
        <v>4</v>
      </c>
      <c r="X71" s="17">
        <v>4</v>
      </c>
      <c r="Y71" s="17">
        <v>4</v>
      </c>
      <c r="Z71" s="17">
        <v>4</v>
      </c>
      <c r="AA71" s="17">
        <v>4</v>
      </c>
      <c r="AB71" s="17">
        <v>4</v>
      </c>
      <c r="AC71" s="17">
        <v>4</v>
      </c>
    </row>
    <row r="72" spans="1:35" x14ac:dyDescent="0.25">
      <c r="A72" s="46" t="s">
        <v>41</v>
      </c>
      <c r="G72" s="27"/>
      <c r="L72" s="17">
        <v>9</v>
      </c>
      <c r="M72" s="17">
        <v>9</v>
      </c>
      <c r="N72" s="17">
        <v>8</v>
      </c>
      <c r="O72" s="17">
        <v>8</v>
      </c>
      <c r="P72" s="17">
        <v>8</v>
      </c>
      <c r="Q72" s="17">
        <v>8</v>
      </c>
      <c r="R72" s="17">
        <v>8</v>
      </c>
      <c r="S72" s="17">
        <v>4</v>
      </c>
      <c r="T72" s="17">
        <v>4</v>
      </c>
      <c r="U72" s="17">
        <v>4</v>
      </c>
      <c r="V72" s="17">
        <v>4</v>
      </c>
      <c r="W72" s="17">
        <v>4</v>
      </c>
      <c r="X72" s="17">
        <v>4</v>
      </c>
      <c r="Y72" s="17">
        <v>4</v>
      </c>
      <c r="Z72" s="17">
        <v>4</v>
      </c>
      <c r="AA72" s="17">
        <v>4</v>
      </c>
      <c r="AB72" s="17">
        <v>3</v>
      </c>
      <c r="AC72" s="17">
        <v>3</v>
      </c>
    </row>
    <row r="73" spans="1:35" x14ac:dyDescent="0.25">
      <c r="A73" s="46" t="s">
        <v>11</v>
      </c>
      <c r="B73" s="17">
        <v>45</v>
      </c>
      <c r="C73" s="17">
        <v>45</v>
      </c>
      <c r="D73" s="17">
        <v>45</v>
      </c>
      <c r="E73" s="17">
        <v>44</v>
      </c>
      <c r="F73" s="17">
        <v>44</v>
      </c>
      <c r="G73" s="17">
        <v>44</v>
      </c>
      <c r="H73" s="17">
        <v>44</v>
      </c>
      <c r="I73" s="17">
        <v>47</v>
      </c>
      <c r="J73" s="17">
        <v>47</v>
      </c>
      <c r="K73" s="17">
        <v>47</v>
      </c>
      <c r="L73" s="17">
        <v>28</v>
      </c>
      <c r="M73" s="17">
        <v>28</v>
      </c>
      <c r="N73" s="17">
        <v>27</v>
      </c>
      <c r="O73" s="17">
        <v>22</v>
      </c>
      <c r="P73" s="17">
        <v>33</v>
      </c>
      <c r="Q73" s="17">
        <v>33</v>
      </c>
      <c r="R73" s="17">
        <v>32</v>
      </c>
      <c r="S73" s="17">
        <v>32</v>
      </c>
      <c r="T73" s="17">
        <v>27</v>
      </c>
      <c r="U73" s="17">
        <v>27</v>
      </c>
      <c r="V73" s="17">
        <v>25</v>
      </c>
      <c r="W73" s="17">
        <v>23</v>
      </c>
      <c r="X73" s="17">
        <v>21</v>
      </c>
      <c r="Y73" s="17">
        <v>20</v>
      </c>
      <c r="Z73" s="17">
        <v>16</v>
      </c>
      <c r="AA73" s="17">
        <v>13</v>
      </c>
      <c r="AB73" s="17">
        <v>9</v>
      </c>
      <c r="AC73" s="17">
        <v>5</v>
      </c>
    </row>
    <row r="74" spans="1:35" x14ac:dyDescent="0.25">
      <c r="A74" s="46" t="s">
        <v>13</v>
      </c>
      <c r="B74" s="17">
        <v>14</v>
      </c>
      <c r="C74" s="17">
        <v>14</v>
      </c>
      <c r="D74" s="17">
        <v>14</v>
      </c>
      <c r="E74" s="17">
        <v>14</v>
      </c>
      <c r="F74" s="17">
        <v>14</v>
      </c>
      <c r="G74" s="17">
        <v>14</v>
      </c>
      <c r="H74" s="17">
        <v>14</v>
      </c>
      <c r="I74" s="17">
        <v>13</v>
      </c>
      <c r="J74" s="17">
        <v>13</v>
      </c>
      <c r="K74" s="17">
        <v>13</v>
      </c>
      <c r="L74" s="17">
        <v>24</v>
      </c>
      <c r="M74" s="17">
        <v>22</v>
      </c>
      <c r="N74" s="17">
        <v>21</v>
      </c>
      <c r="O74" s="17">
        <v>22</v>
      </c>
      <c r="P74" s="17">
        <v>23</v>
      </c>
      <c r="Q74" s="17">
        <v>22</v>
      </c>
      <c r="R74" s="17">
        <v>20</v>
      </c>
      <c r="S74" s="17">
        <v>20</v>
      </c>
      <c r="T74" s="17">
        <v>20</v>
      </c>
      <c r="U74" s="17">
        <v>19</v>
      </c>
      <c r="V74" s="17">
        <v>19</v>
      </c>
      <c r="W74" s="17">
        <v>18</v>
      </c>
      <c r="X74" s="17">
        <v>18</v>
      </c>
      <c r="Y74" s="17">
        <v>18</v>
      </c>
      <c r="Z74" s="17">
        <v>15</v>
      </c>
      <c r="AA74" s="17">
        <v>12</v>
      </c>
      <c r="AB74" s="17">
        <v>9</v>
      </c>
      <c r="AC74" s="17">
        <v>6</v>
      </c>
    </row>
    <row r="75" spans="1:35" x14ac:dyDescent="0.25">
      <c r="A75" s="46" t="s">
        <v>15</v>
      </c>
      <c r="B75" s="17">
        <v>9</v>
      </c>
      <c r="C75" s="17">
        <v>9</v>
      </c>
      <c r="D75" s="17">
        <v>9</v>
      </c>
      <c r="E75" s="17">
        <v>9</v>
      </c>
      <c r="F75" s="17">
        <v>9</v>
      </c>
      <c r="G75" s="17">
        <v>9</v>
      </c>
      <c r="H75" s="17">
        <v>9</v>
      </c>
      <c r="I75" s="17">
        <v>7</v>
      </c>
      <c r="J75" s="17">
        <v>7</v>
      </c>
      <c r="K75" s="22">
        <v>7</v>
      </c>
      <c r="L75" s="17">
        <v>12</v>
      </c>
      <c r="M75" s="17">
        <v>12</v>
      </c>
      <c r="N75" s="17">
        <v>12</v>
      </c>
      <c r="O75" s="17">
        <v>12</v>
      </c>
      <c r="P75" s="17">
        <v>10</v>
      </c>
      <c r="Q75" s="17">
        <v>10</v>
      </c>
      <c r="R75" s="17">
        <v>10</v>
      </c>
      <c r="S75" s="17">
        <v>9</v>
      </c>
      <c r="T75" s="17">
        <v>9</v>
      </c>
      <c r="U75" s="17">
        <v>9</v>
      </c>
      <c r="V75" s="17">
        <v>9</v>
      </c>
      <c r="W75" s="17">
        <v>10</v>
      </c>
      <c r="X75" s="17">
        <v>10</v>
      </c>
      <c r="Y75" s="17">
        <v>10</v>
      </c>
      <c r="Z75" s="17">
        <v>10</v>
      </c>
      <c r="AA75" s="17">
        <v>9</v>
      </c>
      <c r="AB75" s="17">
        <v>9</v>
      </c>
      <c r="AC75" s="17">
        <v>8</v>
      </c>
    </row>
    <row r="76" spans="1:35" x14ac:dyDescent="0.25">
      <c r="A76" s="46" t="s">
        <v>17</v>
      </c>
      <c r="B76" s="17">
        <v>41</v>
      </c>
      <c r="C76" s="17">
        <v>34</v>
      </c>
      <c r="D76" s="17">
        <v>34</v>
      </c>
      <c r="E76" s="17">
        <v>32</v>
      </c>
      <c r="F76" s="17">
        <v>32</v>
      </c>
      <c r="G76" s="17">
        <v>32</v>
      </c>
      <c r="H76" s="17">
        <v>27</v>
      </c>
      <c r="I76" s="17">
        <v>24</v>
      </c>
      <c r="J76" s="17">
        <v>24</v>
      </c>
      <c r="K76" s="22">
        <v>24</v>
      </c>
      <c r="L76" s="17">
        <v>22</v>
      </c>
      <c r="M76" s="17">
        <v>22</v>
      </c>
      <c r="N76" s="17">
        <v>21</v>
      </c>
      <c r="O76" s="17">
        <v>21</v>
      </c>
      <c r="P76" s="17">
        <v>18</v>
      </c>
      <c r="Q76" s="17">
        <v>18</v>
      </c>
      <c r="R76" s="17">
        <v>14</v>
      </c>
      <c r="S76" s="17">
        <v>12</v>
      </c>
      <c r="T76" s="17">
        <v>13</v>
      </c>
      <c r="U76" s="17">
        <v>13</v>
      </c>
      <c r="V76" s="17">
        <v>13</v>
      </c>
      <c r="W76" s="17">
        <v>12</v>
      </c>
      <c r="X76" s="17">
        <v>12</v>
      </c>
      <c r="Y76" s="17">
        <v>12</v>
      </c>
      <c r="Z76" s="17">
        <v>12</v>
      </c>
      <c r="AA76" s="17">
        <v>12</v>
      </c>
      <c r="AB76" s="17">
        <v>12</v>
      </c>
      <c r="AC76" s="17">
        <v>12</v>
      </c>
    </row>
    <row r="77" spans="1:35" x14ac:dyDescent="0.25">
      <c r="A77" s="46" t="s">
        <v>19</v>
      </c>
      <c r="B77" s="17">
        <v>16</v>
      </c>
      <c r="C77" s="17">
        <v>16</v>
      </c>
      <c r="D77" s="17">
        <v>16</v>
      </c>
      <c r="E77" s="17">
        <v>12</v>
      </c>
      <c r="F77" s="17">
        <v>12</v>
      </c>
      <c r="G77" s="17">
        <v>12</v>
      </c>
      <c r="H77" s="17">
        <v>9</v>
      </c>
      <c r="I77" s="17">
        <v>9</v>
      </c>
      <c r="J77" s="17">
        <v>9</v>
      </c>
      <c r="K77" s="22">
        <v>9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17">
        <v>1</v>
      </c>
      <c r="W77" s="17">
        <v>1</v>
      </c>
      <c r="X77" s="17">
        <v>1</v>
      </c>
      <c r="Y77" s="17">
        <v>1</v>
      </c>
      <c r="Z77" s="17">
        <v>1</v>
      </c>
      <c r="AA77" s="17">
        <v>1</v>
      </c>
      <c r="AB77" s="17">
        <v>1</v>
      </c>
      <c r="AC77" s="17">
        <v>1</v>
      </c>
    </row>
    <row r="78" spans="1:35" x14ac:dyDescent="0.25">
      <c r="A78" s="46" t="s">
        <v>21</v>
      </c>
      <c r="B78" s="17">
        <v>24</v>
      </c>
      <c r="C78" s="17">
        <v>24</v>
      </c>
      <c r="D78" s="17">
        <v>23</v>
      </c>
      <c r="E78" s="17">
        <v>16</v>
      </c>
      <c r="F78" s="17">
        <v>16</v>
      </c>
      <c r="G78" s="17">
        <v>16</v>
      </c>
      <c r="H78" s="17">
        <v>16</v>
      </c>
      <c r="I78" s="17">
        <v>17</v>
      </c>
      <c r="J78" s="17">
        <v>16</v>
      </c>
      <c r="K78" s="22">
        <v>17</v>
      </c>
      <c r="L78" s="17">
        <v>22</v>
      </c>
      <c r="M78" s="17">
        <v>21</v>
      </c>
      <c r="N78" s="17">
        <v>12</v>
      </c>
      <c r="O78" s="17">
        <v>11</v>
      </c>
      <c r="P78" s="17">
        <v>10</v>
      </c>
      <c r="Q78" s="17">
        <v>9</v>
      </c>
      <c r="R78" s="17">
        <v>9</v>
      </c>
      <c r="S78" s="17">
        <v>8</v>
      </c>
      <c r="T78" s="17">
        <v>8</v>
      </c>
      <c r="U78" s="17">
        <v>8</v>
      </c>
      <c r="V78" s="17">
        <v>7</v>
      </c>
      <c r="W78" s="17">
        <v>6</v>
      </c>
      <c r="X78" s="17">
        <v>5</v>
      </c>
      <c r="Y78" s="17">
        <v>4</v>
      </c>
      <c r="Z78" s="17">
        <v>4</v>
      </c>
      <c r="AA78" s="17">
        <v>4</v>
      </c>
      <c r="AB78" s="17">
        <v>4</v>
      </c>
      <c r="AC78" s="17">
        <v>4</v>
      </c>
    </row>
    <row r="79" spans="1:35" x14ac:dyDescent="0.25">
      <c r="A79" s="46" t="s">
        <v>23</v>
      </c>
      <c r="B79" s="17">
        <v>18</v>
      </c>
      <c r="C79" s="17">
        <v>18</v>
      </c>
      <c r="D79" s="17">
        <v>18</v>
      </c>
      <c r="E79" s="17">
        <v>5</v>
      </c>
      <c r="F79" s="17">
        <v>5</v>
      </c>
      <c r="G79" s="17">
        <v>5</v>
      </c>
      <c r="H79" s="17">
        <v>5</v>
      </c>
      <c r="I79" s="17">
        <v>4</v>
      </c>
      <c r="J79" s="17">
        <v>4</v>
      </c>
      <c r="K79" s="22">
        <v>4</v>
      </c>
      <c r="L79" s="17">
        <v>11</v>
      </c>
      <c r="M79" s="17">
        <v>11</v>
      </c>
      <c r="N79" s="17">
        <v>5</v>
      </c>
      <c r="O79" s="17">
        <v>5</v>
      </c>
      <c r="P79" s="17">
        <v>3</v>
      </c>
      <c r="Q79" s="17">
        <v>3</v>
      </c>
      <c r="R79" s="17">
        <v>2</v>
      </c>
      <c r="S79" s="17">
        <v>3</v>
      </c>
      <c r="T79" s="17">
        <v>3</v>
      </c>
      <c r="U79" s="17">
        <v>3</v>
      </c>
      <c r="V79" s="17">
        <v>3</v>
      </c>
      <c r="W79" s="17">
        <v>3</v>
      </c>
      <c r="X79" s="17">
        <v>3</v>
      </c>
      <c r="Y79" s="17">
        <v>3</v>
      </c>
      <c r="Z79" s="17">
        <v>3</v>
      </c>
      <c r="AA79" s="17">
        <v>2</v>
      </c>
      <c r="AB79" s="17">
        <v>2</v>
      </c>
      <c r="AC79" s="17">
        <v>1</v>
      </c>
    </row>
    <row r="80" spans="1:35" x14ac:dyDescent="0.25">
      <c r="A80" s="46" t="s">
        <v>25</v>
      </c>
      <c r="B80" s="17">
        <v>11</v>
      </c>
      <c r="C80" s="17">
        <v>11</v>
      </c>
      <c r="D80" s="17">
        <v>9</v>
      </c>
      <c r="E80" s="17">
        <v>16</v>
      </c>
      <c r="F80" s="17">
        <v>16</v>
      </c>
      <c r="G80" s="17">
        <v>16</v>
      </c>
      <c r="H80" s="17">
        <v>15</v>
      </c>
      <c r="I80" s="17">
        <v>3</v>
      </c>
      <c r="J80" s="17">
        <v>3</v>
      </c>
      <c r="K80" s="22">
        <v>3</v>
      </c>
      <c r="L80" s="17">
        <v>12</v>
      </c>
      <c r="M80" s="17">
        <v>11</v>
      </c>
      <c r="N80" s="17">
        <v>7</v>
      </c>
      <c r="O80" s="17">
        <v>5</v>
      </c>
      <c r="P80" s="17">
        <v>4</v>
      </c>
      <c r="Q80" s="17">
        <v>4</v>
      </c>
      <c r="R80" s="17">
        <v>4</v>
      </c>
      <c r="S80" s="17">
        <v>4</v>
      </c>
      <c r="T80" s="17">
        <v>3</v>
      </c>
      <c r="U80" s="17">
        <v>3</v>
      </c>
      <c r="V80" s="17">
        <v>3</v>
      </c>
      <c r="W80" s="17">
        <v>3</v>
      </c>
      <c r="X80" s="17">
        <v>3</v>
      </c>
      <c r="Y80" s="17">
        <v>3</v>
      </c>
      <c r="Z80" s="17">
        <v>3</v>
      </c>
      <c r="AA80" s="17">
        <v>2</v>
      </c>
      <c r="AB80" s="17">
        <v>2</v>
      </c>
      <c r="AC80" s="17">
        <v>1</v>
      </c>
    </row>
    <row r="81" spans="1:35" x14ac:dyDescent="0.25">
      <c r="A81" s="46" t="s">
        <v>27</v>
      </c>
      <c r="B81" s="17">
        <v>7</v>
      </c>
      <c r="C81" s="17">
        <v>7</v>
      </c>
      <c r="D81" s="17">
        <v>7</v>
      </c>
      <c r="E81" s="17">
        <v>7</v>
      </c>
      <c r="F81" s="17">
        <v>7</v>
      </c>
      <c r="G81" s="17">
        <v>7</v>
      </c>
      <c r="H81" s="17">
        <v>7</v>
      </c>
      <c r="I81" s="17">
        <v>6</v>
      </c>
      <c r="J81" s="17">
        <v>6</v>
      </c>
      <c r="K81" s="22">
        <v>6</v>
      </c>
      <c r="L81" s="17">
        <v>5</v>
      </c>
      <c r="M81" s="17">
        <v>5</v>
      </c>
      <c r="N81" s="17">
        <v>4</v>
      </c>
      <c r="O81" s="17">
        <v>4</v>
      </c>
      <c r="P81" s="17">
        <v>4</v>
      </c>
      <c r="Q81" s="17">
        <v>4</v>
      </c>
      <c r="R81" s="17">
        <v>4</v>
      </c>
      <c r="S81" s="17">
        <v>3</v>
      </c>
      <c r="T81" s="17">
        <v>3</v>
      </c>
      <c r="U81" s="17">
        <v>3</v>
      </c>
      <c r="V81" s="17">
        <v>3</v>
      </c>
      <c r="W81" s="17">
        <v>2</v>
      </c>
      <c r="X81" s="17">
        <v>2</v>
      </c>
      <c r="Y81" s="17">
        <v>1</v>
      </c>
      <c r="Z81" s="17">
        <v>1</v>
      </c>
      <c r="AA81" s="17">
        <v>1</v>
      </c>
      <c r="AB81" s="17">
        <v>1</v>
      </c>
      <c r="AC81" s="17">
        <v>1</v>
      </c>
    </row>
    <row r="82" spans="1:35" x14ac:dyDescent="0.25">
      <c r="A82" s="46" t="s">
        <v>29</v>
      </c>
      <c r="B82" s="17">
        <v>24</v>
      </c>
      <c r="C82" s="17">
        <v>24</v>
      </c>
      <c r="D82" s="17">
        <v>24</v>
      </c>
      <c r="E82" s="17">
        <v>7</v>
      </c>
      <c r="F82" s="17">
        <v>7</v>
      </c>
      <c r="G82" s="17">
        <v>7</v>
      </c>
      <c r="H82" s="17">
        <v>7</v>
      </c>
      <c r="I82" s="17">
        <v>7</v>
      </c>
      <c r="J82" s="17">
        <v>7</v>
      </c>
      <c r="K82" s="22">
        <v>7</v>
      </c>
      <c r="L82" s="17">
        <v>14</v>
      </c>
      <c r="M82" s="17">
        <v>14</v>
      </c>
      <c r="N82" s="17">
        <v>6</v>
      </c>
      <c r="O82" s="17">
        <v>6</v>
      </c>
      <c r="P82" s="17">
        <v>6</v>
      </c>
      <c r="Q82" s="17">
        <v>6</v>
      </c>
      <c r="R82" s="17">
        <v>4</v>
      </c>
      <c r="S82" s="17">
        <v>4</v>
      </c>
      <c r="T82" s="17">
        <v>4</v>
      </c>
      <c r="U82" s="17">
        <v>4</v>
      </c>
      <c r="V82" s="17">
        <v>4</v>
      </c>
      <c r="W82" s="17">
        <v>3</v>
      </c>
      <c r="X82" s="17">
        <v>3</v>
      </c>
      <c r="Y82" s="17">
        <v>3</v>
      </c>
      <c r="Z82" s="17">
        <v>3</v>
      </c>
      <c r="AA82" s="17">
        <v>3</v>
      </c>
      <c r="AB82" s="17">
        <v>2</v>
      </c>
      <c r="AC82" s="17">
        <v>2</v>
      </c>
    </row>
    <row r="83" spans="1:35" x14ac:dyDescent="0.25">
      <c r="A83" s="46" t="s">
        <v>31</v>
      </c>
      <c r="B83" s="17">
        <v>8</v>
      </c>
      <c r="C83" s="17">
        <v>8</v>
      </c>
      <c r="D83" s="17">
        <v>8</v>
      </c>
      <c r="E83" s="17">
        <v>0</v>
      </c>
      <c r="F83" s="17">
        <v>0</v>
      </c>
      <c r="G83" s="27">
        <v>0</v>
      </c>
      <c r="H83" s="17">
        <v>3</v>
      </c>
      <c r="I83" s="17">
        <v>2</v>
      </c>
      <c r="J83" s="17">
        <v>2</v>
      </c>
      <c r="K83" s="22">
        <v>2</v>
      </c>
      <c r="L83" s="17">
        <v>11</v>
      </c>
      <c r="M83" s="17">
        <v>10</v>
      </c>
      <c r="N83" s="17">
        <v>5</v>
      </c>
      <c r="O83" s="17">
        <v>5</v>
      </c>
      <c r="P83" s="17">
        <v>9</v>
      </c>
      <c r="Q83" s="17">
        <v>7</v>
      </c>
      <c r="R83" s="17">
        <v>8</v>
      </c>
      <c r="S83" s="17">
        <v>4</v>
      </c>
      <c r="T83" s="17">
        <v>4</v>
      </c>
      <c r="U83" s="17">
        <v>4</v>
      </c>
      <c r="V83" s="17">
        <v>4</v>
      </c>
      <c r="W83" s="17">
        <v>3</v>
      </c>
      <c r="X83" s="17">
        <v>3</v>
      </c>
      <c r="Y83" s="17">
        <v>3</v>
      </c>
      <c r="Z83" s="17">
        <v>2</v>
      </c>
      <c r="AA83" s="17">
        <v>2</v>
      </c>
      <c r="AB83" s="17">
        <v>1</v>
      </c>
      <c r="AC83" s="17">
        <v>0</v>
      </c>
    </row>
    <row r="84" spans="1:35" x14ac:dyDescent="0.25">
      <c r="A84" s="46" t="s">
        <v>33</v>
      </c>
      <c r="B84" s="17">
        <v>15</v>
      </c>
      <c r="C84" s="17">
        <v>13</v>
      </c>
      <c r="D84" s="17">
        <v>13</v>
      </c>
      <c r="E84" s="17">
        <v>5</v>
      </c>
      <c r="F84" s="17">
        <v>5</v>
      </c>
      <c r="G84" s="17">
        <v>5</v>
      </c>
      <c r="H84" s="17">
        <v>5</v>
      </c>
      <c r="I84" s="17">
        <v>5</v>
      </c>
      <c r="J84" s="17">
        <v>5</v>
      </c>
      <c r="K84" s="22">
        <v>5</v>
      </c>
      <c r="L84" s="17">
        <v>9</v>
      </c>
      <c r="M84" s="17">
        <v>7</v>
      </c>
      <c r="N84" s="17">
        <v>6</v>
      </c>
      <c r="O84" s="17">
        <v>6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17">
        <v>1</v>
      </c>
      <c r="W84" s="17">
        <v>1</v>
      </c>
      <c r="X84" s="17">
        <v>1</v>
      </c>
      <c r="Y84" s="17">
        <v>1</v>
      </c>
      <c r="Z84" s="17">
        <v>1</v>
      </c>
      <c r="AA84" s="17">
        <v>1</v>
      </c>
      <c r="AB84" s="17">
        <v>0</v>
      </c>
      <c r="AC84" s="17">
        <v>0</v>
      </c>
    </row>
    <row r="85" spans="1:35" x14ac:dyDescent="0.25">
      <c r="A85" s="46" t="s">
        <v>35</v>
      </c>
      <c r="B85" s="17">
        <v>19</v>
      </c>
      <c r="C85" s="17">
        <v>19</v>
      </c>
      <c r="D85" s="17">
        <v>19</v>
      </c>
      <c r="E85" s="17">
        <v>20</v>
      </c>
      <c r="F85" s="17">
        <v>20</v>
      </c>
      <c r="G85" s="17">
        <v>20</v>
      </c>
      <c r="H85" s="17">
        <v>19</v>
      </c>
      <c r="I85" s="17">
        <v>18</v>
      </c>
      <c r="J85" s="17">
        <v>18</v>
      </c>
      <c r="K85" s="22">
        <v>18</v>
      </c>
      <c r="L85" s="17">
        <v>26</v>
      </c>
      <c r="M85" s="17">
        <v>26</v>
      </c>
      <c r="N85" s="17">
        <v>19</v>
      </c>
      <c r="O85" s="17">
        <v>19</v>
      </c>
      <c r="P85" s="17">
        <v>25</v>
      </c>
      <c r="Q85" s="17">
        <v>25</v>
      </c>
      <c r="R85" s="17">
        <v>20</v>
      </c>
      <c r="S85" s="17">
        <v>9</v>
      </c>
      <c r="T85" s="17">
        <v>3</v>
      </c>
      <c r="U85" s="17">
        <v>3</v>
      </c>
      <c r="V85" s="17">
        <v>2</v>
      </c>
      <c r="W85" s="17">
        <v>2</v>
      </c>
      <c r="X85" s="17">
        <v>1</v>
      </c>
      <c r="Y85" s="17">
        <v>1</v>
      </c>
      <c r="Z85" s="17">
        <v>1</v>
      </c>
      <c r="AA85" s="17">
        <v>1</v>
      </c>
      <c r="AB85" s="17">
        <v>1</v>
      </c>
      <c r="AC85" s="17">
        <v>1</v>
      </c>
    </row>
    <row r="86" spans="1:35" x14ac:dyDescent="0.25">
      <c r="A86" s="46" t="s">
        <v>37</v>
      </c>
      <c r="B86" s="17">
        <v>9</v>
      </c>
      <c r="C86" s="17">
        <v>9</v>
      </c>
      <c r="D86" s="17">
        <v>9</v>
      </c>
      <c r="E86" s="17">
        <v>9</v>
      </c>
      <c r="F86" s="17">
        <v>9</v>
      </c>
      <c r="G86" s="17">
        <v>9</v>
      </c>
      <c r="H86" s="17">
        <v>9</v>
      </c>
      <c r="I86" s="17">
        <v>9</v>
      </c>
      <c r="J86" s="17">
        <v>9</v>
      </c>
      <c r="K86" s="22">
        <v>9</v>
      </c>
      <c r="L86" s="17">
        <v>11</v>
      </c>
      <c r="M86" s="17">
        <v>11</v>
      </c>
      <c r="N86" s="17">
        <v>7</v>
      </c>
      <c r="O86" s="17">
        <v>7</v>
      </c>
      <c r="P86" s="17">
        <f t="shared" ref="P86:S86" si="20">P68-SUM(P69:P85)</f>
        <v>5</v>
      </c>
      <c r="Q86" s="17">
        <f t="shared" si="20"/>
        <v>7</v>
      </c>
      <c r="R86" s="17">
        <f t="shared" si="20"/>
        <v>3</v>
      </c>
      <c r="S86" s="17">
        <f t="shared" si="20"/>
        <v>2</v>
      </c>
      <c r="T86" s="17">
        <v>2</v>
      </c>
      <c r="U86" s="17">
        <v>2</v>
      </c>
      <c r="V86" s="17">
        <v>2</v>
      </c>
      <c r="W86" s="17">
        <v>2</v>
      </c>
      <c r="X86" s="17">
        <v>2</v>
      </c>
      <c r="Y86" s="17">
        <v>2</v>
      </c>
      <c r="Z86" s="17">
        <v>2</v>
      </c>
      <c r="AA86" s="17">
        <v>2</v>
      </c>
      <c r="AB86" s="17">
        <v>1</v>
      </c>
      <c r="AC86" s="17">
        <v>1</v>
      </c>
    </row>
    <row r="87" spans="1:35" x14ac:dyDescent="0.25">
      <c r="O87" s="17" t="s">
        <v>0</v>
      </c>
    </row>
    <row r="88" spans="1:35" x14ac:dyDescent="0.25">
      <c r="A88" s="53" t="s">
        <v>64</v>
      </c>
    </row>
    <row r="89" spans="1:35" x14ac:dyDescent="0.25">
      <c r="B89" s="17">
        <v>2018</v>
      </c>
      <c r="C89" s="17">
        <v>2017</v>
      </c>
      <c r="D89" s="17">
        <v>2016</v>
      </c>
      <c r="E89" s="17">
        <v>2015</v>
      </c>
      <c r="F89" s="17">
        <v>2014</v>
      </c>
      <c r="G89" s="17">
        <v>2013</v>
      </c>
      <c r="H89" s="17">
        <v>2012</v>
      </c>
      <c r="I89" s="17">
        <v>2011</v>
      </c>
      <c r="J89" s="17">
        <v>2010</v>
      </c>
      <c r="K89" s="17">
        <v>2009</v>
      </c>
      <c r="L89" s="17">
        <v>2008</v>
      </c>
      <c r="M89" s="17">
        <v>2007</v>
      </c>
      <c r="N89" s="17">
        <v>2006</v>
      </c>
      <c r="O89" s="17">
        <v>2005</v>
      </c>
      <c r="P89" s="17">
        <v>2004</v>
      </c>
      <c r="Q89" s="17">
        <v>2003</v>
      </c>
      <c r="R89" s="17">
        <v>2002</v>
      </c>
      <c r="S89" s="17">
        <v>2001</v>
      </c>
      <c r="T89" s="17">
        <v>2000</v>
      </c>
      <c r="U89" s="17">
        <v>1999</v>
      </c>
      <c r="V89" s="17">
        <v>1998</v>
      </c>
      <c r="W89" s="17">
        <v>1997</v>
      </c>
      <c r="X89" s="17">
        <v>1996</v>
      </c>
      <c r="Y89" s="17">
        <v>1995</v>
      </c>
      <c r="Z89" s="17">
        <v>1994</v>
      </c>
      <c r="AA89" s="17">
        <v>1993</v>
      </c>
      <c r="AB89" s="17">
        <v>1992</v>
      </c>
      <c r="AC89" s="17">
        <v>1991</v>
      </c>
      <c r="AD89" s="17">
        <v>1990</v>
      </c>
      <c r="AE89" s="17">
        <v>1989</v>
      </c>
      <c r="AF89" s="17">
        <v>1988</v>
      </c>
      <c r="AG89" s="17">
        <v>1987</v>
      </c>
      <c r="AH89" s="17">
        <v>1986</v>
      </c>
      <c r="AI89" s="17">
        <v>1985</v>
      </c>
    </row>
    <row r="90" spans="1:35" x14ac:dyDescent="0.25">
      <c r="A90" s="46" t="s">
        <v>3</v>
      </c>
      <c r="B90" s="17">
        <v>276</v>
      </c>
      <c r="C90" s="17">
        <v>272</v>
      </c>
      <c r="D90" s="17">
        <v>269</v>
      </c>
      <c r="E90" s="17">
        <v>222</v>
      </c>
      <c r="F90" s="17">
        <v>222</v>
      </c>
      <c r="G90" s="17">
        <v>222</v>
      </c>
      <c r="H90" s="17">
        <v>205</v>
      </c>
      <c r="I90" s="17">
        <v>166</v>
      </c>
      <c r="J90" s="17">
        <v>165</v>
      </c>
      <c r="K90" s="22">
        <v>166</v>
      </c>
      <c r="L90" s="17">
        <v>206</v>
      </c>
      <c r="M90" s="17">
        <v>198</v>
      </c>
      <c r="N90" s="17">
        <v>152</v>
      </c>
      <c r="O90" s="27"/>
    </row>
    <row r="91" spans="1:35" x14ac:dyDescent="0.25">
      <c r="A91" s="46" t="s">
        <v>5</v>
      </c>
      <c r="B91" s="17">
        <v>18</v>
      </c>
      <c r="C91" s="17">
        <v>18</v>
      </c>
      <c r="D91" s="17">
        <v>18</v>
      </c>
      <c r="E91" s="17">
        <v>16</v>
      </c>
      <c r="F91" s="17">
        <v>16</v>
      </c>
      <c r="G91" s="17">
        <v>16</v>
      </c>
      <c r="H91" s="17">
        <v>12</v>
      </c>
      <c r="I91" s="17">
        <v>12</v>
      </c>
      <c r="J91" s="17">
        <v>12</v>
      </c>
      <c r="K91" s="22">
        <v>12</v>
      </c>
      <c r="L91" s="17">
        <v>9</v>
      </c>
      <c r="M91" s="17">
        <v>9</v>
      </c>
      <c r="N91" s="17">
        <v>9</v>
      </c>
      <c r="O91" s="27"/>
    </row>
    <row r="92" spans="1:35" x14ac:dyDescent="0.25">
      <c r="A92" s="46" t="s">
        <v>7</v>
      </c>
      <c r="B92" s="17">
        <v>20</v>
      </c>
      <c r="C92" s="17">
        <v>18</v>
      </c>
      <c r="D92" s="17">
        <v>18</v>
      </c>
      <c r="E92" s="17">
        <v>18</v>
      </c>
      <c r="F92" s="17">
        <v>18</v>
      </c>
      <c r="G92" s="17">
        <v>18</v>
      </c>
      <c r="H92" s="17">
        <v>18</v>
      </c>
      <c r="I92" s="17">
        <v>18</v>
      </c>
      <c r="J92" s="17">
        <v>18</v>
      </c>
      <c r="K92" s="22">
        <v>18</v>
      </c>
      <c r="L92" s="17">
        <v>10</v>
      </c>
      <c r="M92" s="17">
        <v>10</v>
      </c>
      <c r="N92" s="17">
        <v>10</v>
      </c>
      <c r="O92" s="27"/>
    </row>
    <row r="93" spans="1:35" x14ac:dyDescent="0.25">
      <c r="A93" s="46" t="s">
        <v>8</v>
      </c>
      <c r="L93" s="17">
        <v>25</v>
      </c>
      <c r="M93" s="17">
        <v>25</v>
      </c>
      <c r="N93" s="17">
        <v>24</v>
      </c>
      <c r="O93" s="27"/>
    </row>
    <row r="94" spans="1:35" x14ac:dyDescent="0.25">
      <c r="A94" s="46" t="s">
        <v>41</v>
      </c>
      <c r="L94" s="17">
        <v>3</v>
      </c>
      <c r="M94" s="17">
        <v>3</v>
      </c>
      <c r="N94" s="17">
        <v>3</v>
      </c>
      <c r="O94" s="27"/>
    </row>
    <row r="95" spans="1:35" x14ac:dyDescent="0.25">
      <c r="A95" s="46" t="s">
        <v>11</v>
      </c>
      <c r="B95" s="17">
        <v>43</v>
      </c>
      <c r="C95" s="17">
        <v>43</v>
      </c>
      <c r="D95" s="17">
        <v>43</v>
      </c>
      <c r="E95" s="17">
        <v>42</v>
      </c>
      <c r="F95" s="17">
        <v>42</v>
      </c>
      <c r="G95" s="17">
        <v>42</v>
      </c>
      <c r="H95" s="17">
        <v>42</v>
      </c>
      <c r="I95" s="17">
        <v>25</v>
      </c>
      <c r="J95" s="17">
        <v>25</v>
      </c>
      <c r="K95" s="22">
        <v>25</v>
      </c>
      <c r="L95" s="17">
        <v>7</v>
      </c>
      <c r="M95" s="17">
        <v>7</v>
      </c>
      <c r="N95" s="17">
        <v>7</v>
      </c>
      <c r="O95" s="27"/>
    </row>
    <row r="96" spans="1:35" x14ac:dyDescent="0.25">
      <c r="A96" s="46" t="s">
        <v>13</v>
      </c>
      <c r="B96" s="17">
        <v>8</v>
      </c>
      <c r="C96" s="17">
        <v>7</v>
      </c>
      <c r="D96" s="17">
        <v>7</v>
      </c>
      <c r="E96" s="17">
        <v>12</v>
      </c>
      <c r="F96" s="17">
        <v>12</v>
      </c>
      <c r="G96" s="17">
        <v>12</v>
      </c>
      <c r="H96" s="17">
        <v>12</v>
      </c>
      <c r="I96" s="17">
        <v>12</v>
      </c>
      <c r="J96" s="17">
        <v>12</v>
      </c>
      <c r="K96" s="22">
        <v>12</v>
      </c>
      <c r="L96" s="17">
        <v>12</v>
      </c>
      <c r="M96" s="17">
        <v>9</v>
      </c>
      <c r="N96" s="17">
        <v>9</v>
      </c>
      <c r="O96" s="27"/>
    </row>
    <row r="97" spans="1:15" x14ac:dyDescent="0.25">
      <c r="A97" s="46" t="s">
        <v>15</v>
      </c>
      <c r="B97" s="17">
        <v>6</v>
      </c>
      <c r="C97" s="17">
        <v>7</v>
      </c>
      <c r="D97" s="17">
        <v>7</v>
      </c>
      <c r="E97" s="17">
        <v>7</v>
      </c>
      <c r="F97" s="17">
        <v>7</v>
      </c>
      <c r="G97" s="17">
        <v>7</v>
      </c>
      <c r="H97" s="17">
        <v>7</v>
      </c>
      <c r="I97" s="17">
        <v>7</v>
      </c>
      <c r="J97" s="17">
        <v>7</v>
      </c>
      <c r="K97" s="22">
        <v>7</v>
      </c>
      <c r="L97" s="17">
        <v>7</v>
      </c>
      <c r="M97" s="17">
        <v>7</v>
      </c>
      <c r="N97" s="17">
        <v>7</v>
      </c>
      <c r="O97" s="27"/>
    </row>
    <row r="98" spans="1:15" x14ac:dyDescent="0.25">
      <c r="A98" s="46" t="s">
        <v>17</v>
      </c>
      <c r="B98" s="17">
        <v>35</v>
      </c>
      <c r="C98" s="17">
        <v>33</v>
      </c>
      <c r="D98" s="17">
        <v>33</v>
      </c>
      <c r="E98" s="17">
        <v>31</v>
      </c>
      <c r="F98" s="17">
        <v>31</v>
      </c>
      <c r="G98" s="17">
        <v>31</v>
      </c>
      <c r="H98" s="17">
        <v>20</v>
      </c>
      <c r="I98" s="17">
        <v>13</v>
      </c>
      <c r="J98" s="17">
        <v>13</v>
      </c>
      <c r="K98" s="22">
        <v>13</v>
      </c>
      <c r="L98" s="17">
        <v>13</v>
      </c>
      <c r="M98" s="17">
        <v>13</v>
      </c>
      <c r="N98" s="17">
        <v>12</v>
      </c>
      <c r="O98" s="27"/>
    </row>
    <row r="99" spans="1:15" x14ac:dyDescent="0.25">
      <c r="A99" s="46" t="s">
        <v>19</v>
      </c>
      <c r="B99" s="17">
        <v>13</v>
      </c>
      <c r="C99" s="17">
        <v>15</v>
      </c>
      <c r="D99" s="17">
        <v>15</v>
      </c>
      <c r="E99" s="17">
        <v>12</v>
      </c>
      <c r="F99" s="17">
        <v>12</v>
      </c>
      <c r="G99" s="17">
        <v>12</v>
      </c>
      <c r="H99" s="17">
        <v>9</v>
      </c>
      <c r="I99" s="17">
        <v>9</v>
      </c>
      <c r="J99" s="17">
        <v>9</v>
      </c>
      <c r="K99" s="22">
        <v>9</v>
      </c>
      <c r="L99" s="17">
        <v>1</v>
      </c>
      <c r="M99" s="17">
        <v>1</v>
      </c>
      <c r="N99" s="17">
        <v>1</v>
      </c>
      <c r="O99" s="27"/>
    </row>
    <row r="100" spans="1:15" x14ac:dyDescent="0.25">
      <c r="A100" s="46" t="s">
        <v>21</v>
      </c>
      <c r="B100" s="17">
        <v>24</v>
      </c>
      <c r="C100" s="17">
        <v>24</v>
      </c>
      <c r="D100" s="17">
        <v>23</v>
      </c>
      <c r="E100" s="17">
        <v>15</v>
      </c>
      <c r="F100" s="17">
        <v>15</v>
      </c>
      <c r="G100" s="17">
        <v>15</v>
      </c>
      <c r="H100" s="17">
        <v>15</v>
      </c>
      <c r="I100" s="17">
        <v>16</v>
      </c>
      <c r="J100" s="17">
        <v>15</v>
      </c>
      <c r="K100" s="22">
        <v>16</v>
      </c>
      <c r="L100" s="17">
        <v>21</v>
      </c>
      <c r="M100" s="17">
        <v>20</v>
      </c>
      <c r="N100" s="17">
        <v>11</v>
      </c>
      <c r="O100" s="27"/>
    </row>
    <row r="101" spans="1:15" x14ac:dyDescent="0.25">
      <c r="A101" s="46" t="s">
        <v>23</v>
      </c>
      <c r="B101" s="17">
        <v>18</v>
      </c>
      <c r="C101" s="17">
        <v>18</v>
      </c>
      <c r="D101" s="17">
        <v>18</v>
      </c>
      <c r="E101" s="17">
        <v>5</v>
      </c>
      <c r="F101" s="17">
        <v>5</v>
      </c>
      <c r="G101" s="17">
        <v>5</v>
      </c>
      <c r="H101" s="17">
        <v>5</v>
      </c>
      <c r="I101" s="17">
        <v>4</v>
      </c>
      <c r="J101" s="17">
        <v>4</v>
      </c>
      <c r="K101" s="22">
        <v>4</v>
      </c>
      <c r="L101" s="17">
        <v>11</v>
      </c>
      <c r="M101" s="17">
        <v>11</v>
      </c>
      <c r="N101" s="17">
        <v>5</v>
      </c>
      <c r="O101" s="27"/>
    </row>
    <row r="102" spans="1:15" x14ac:dyDescent="0.25">
      <c r="A102" s="46" t="s">
        <v>25</v>
      </c>
      <c r="B102" s="17">
        <v>10</v>
      </c>
      <c r="C102" s="17">
        <v>10</v>
      </c>
      <c r="D102" s="17">
        <v>8</v>
      </c>
      <c r="E102" s="17">
        <v>16</v>
      </c>
      <c r="F102" s="17">
        <v>16</v>
      </c>
      <c r="G102" s="17">
        <v>16</v>
      </c>
      <c r="H102" s="17">
        <v>15</v>
      </c>
      <c r="I102" s="17">
        <v>3</v>
      </c>
      <c r="J102" s="17">
        <v>3</v>
      </c>
      <c r="K102" s="22">
        <v>3</v>
      </c>
      <c r="L102" s="17">
        <v>12</v>
      </c>
      <c r="M102" s="17">
        <v>11</v>
      </c>
      <c r="N102" s="17">
        <v>7</v>
      </c>
      <c r="O102" s="27"/>
    </row>
    <row r="103" spans="1:15" x14ac:dyDescent="0.25">
      <c r="A103" s="46" t="s">
        <v>27</v>
      </c>
      <c r="B103" s="17">
        <v>7</v>
      </c>
      <c r="C103" s="17">
        <v>7</v>
      </c>
      <c r="D103" s="17">
        <v>7</v>
      </c>
      <c r="E103" s="17">
        <v>7</v>
      </c>
      <c r="F103" s="17">
        <v>7</v>
      </c>
      <c r="G103" s="17">
        <v>7</v>
      </c>
      <c r="H103" s="17">
        <v>7</v>
      </c>
      <c r="I103" s="17">
        <v>6</v>
      </c>
      <c r="J103" s="17">
        <v>6</v>
      </c>
      <c r="K103" s="22">
        <v>6</v>
      </c>
      <c r="L103" s="17">
        <v>5</v>
      </c>
      <c r="M103" s="17">
        <v>5</v>
      </c>
      <c r="N103" s="17">
        <v>4</v>
      </c>
      <c r="O103" s="27"/>
    </row>
    <row r="104" spans="1:15" x14ac:dyDescent="0.25">
      <c r="A104" s="46" t="s">
        <v>29</v>
      </c>
      <c r="B104" s="17">
        <v>24</v>
      </c>
      <c r="C104" s="17">
        <v>24</v>
      </c>
      <c r="D104" s="17">
        <v>24</v>
      </c>
      <c r="E104" s="17">
        <v>7</v>
      </c>
      <c r="F104" s="17">
        <v>7</v>
      </c>
      <c r="G104" s="17">
        <v>7</v>
      </c>
      <c r="H104" s="17">
        <v>7</v>
      </c>
      <c r="I104" s="17">
        <v>7</v>
      </c>
      <c r="J104" s="17">
        <v>7</v>
      </c>
      <c r="K104" s="22">
        <v>7</v>
      </c>
      <c r="L104" s="17">
        <v>14</v>
      </c>
      <c r="M104" s="17">
        <v>14</v>
      </c>
      <c r="N104" s="17">
        <v>6</v>
      </c>
      <c r="O104" s="27"/>
    </row>
    <row r="105" spans="1:15" x14ac:dyDescent="0.25">
      <c r="A105" s="46" t="s">
        <v>31</v>
      </c>
      <c r="B105" s="17">
        <v>8</v>
      </c>
      <c r="C105" s="17">
        <v>8</v>
      </c>
      <c r="D105" s="17">
        <v>8</v>
      </c>
      <c r="E105" s="17">
        <v>0</v>
      </c>
      <c r="F105" s="17">
        <v>0</v>
      </c>
      <c r="G105" s="17">
        <v>0</v>
      </c>
      <c r="H105" s="17">
        <v>3</v>
      </c>
      <c r="I105" s="17">
        <v>2</v>
      </c>
      <c r="J105" s="17">
        <v>2</v>
      </c>
      <c r="K105" s="22">
        <v>2</v>
      </c>
      <c r="L105" s="17">
        <v>10</v>
      </c>
      <c r="M105" s="17">
        <v>9</v>
      </c>
      <c r="N105" s="17">
        <v>5</v>
      </c>
      <c r="O105" s="27"/>
    </row>
    <row r="106" spans="1:15" x14ac:dyDescent="0.25">
      <c r="A106" s="46" t="s">
        <v>33</v>
      </c>
      <c r="B106" s="17">
        <v>15</v>
      </c>
      <c r="C106" s="17">
        <v>13</v>
      </c>
      <c r="D106" s="17">
        <v>13</v>
      </c>
      <c r="E106" s="17">
        <v>5</v>
      </c>
      <c r="F106" s="17">
        <v>5</v>
      </c>
      <c r="G106" s="17">
        <v>5</v>
      </c>
      <c r="H106" s="17">
        <v>5</v>
      </c>
      <c r="I106" s="17">
        <v>5</v>
      </c>
      <c r="J106" s="17">
        <v>5</v>
      </c>
      <c r="K106" s="22">
        <v>5</v>
      </c>
      <c r="L106" s="17">
        <v>9</v>
      </c>
      <c r="M106" s="17">
        <v>7</v>
      </c>
      <c r="N106" s="17">
        <v>6</v>
      </c>
      <c r="O106" s="27"/>
    </row>
    <row r="107" spans="1:15" x14ac:dyDescent="0.25">
      <c r="A107" s="46" t="s">
        <v>35</v>
      </c>
      <c r="B107" s="17">
        <v>18</v>
      </c>
      <c r="C107" s="17">
        <v>18</v>
      </c>
      <c r="D107" s="17">
        <v>18</v>
      </c>
      <c r="E107" s="17">
        <v>20</v>
      </c>
      <c r="F107" s="17">
        <v>20</v>
      </c>
      <c r="G107" s="17">
        <v>20</v>
      </c>
      <c r="H107" s="17">
        <v>19</v>
      </c>
      <c r="I107" s="17">
        <v>18</v>
      </c>
      <c r="J107" s="17">
        <v>18</v>
      </c>
      <c r="K107" s="22">
        <v>18</v>
      </c>
      <c r="L107" s="17">
        <v>26</v>
      </c>
      <c r="M107" s="17">
        <v>26</v>
      </c>
      <c r="N107" s="17">
        <v>19</v>
      </c>
      <c r="O107" s="27"/>
    </row>
    <row r="108" spans="1:15" x14ac:dyDescent="0.25">
      <c r="A108" s="46" t="s">
        <v>37</v>
      </c>
      <c r="B108" s="17">
        <v>9</v>
      </c>
      <c r="C108" s="17">
        <v>9</v>
      </c>
      <c r="D108" s="17">
        <v>9</v>
      </c>
      <c r="E108" s="17">
        <v>9</v>
      </c>
      <c r="F108" s="17">
        <v>9</v>
      </c>
      <c r="G108" s="17">
        <v>9</v>
      </c>
      <c r="H108" s="17">
        <v>9</v>
      </c>
      <c r="I108" s="17">
        <v>9</v>
      </c>
      <c r="J108" s="17">
        <v>9</v>
      </c>
      <c r="K108" s="22">
        <v>9</v>
      </c>
      <c r="L108" s="17">
        <v>11</v>
      </c>
      <c r="M108" s="17">
        <v>11</v>
      </c>
      <c r="N108" s="17">
        <v>7</v>
      </c>
    </row>
    <row r="116" spans="3:24" x14ac:dyDescent="0.25">
      <c r="C116" s="27"/>
      <c r="D116" s="27"/>
      <c r="E116" s="27"/>
      <c r="F116" s="27"/>
      <c r="G116" s="27">
        <v>16.3</v>
      </c>
      <c r="H116" s="27"/>
      <c r="I116" s="27"/>
      <c r="J116" s="27"/>
      <c r="K116" s="27"/>
      <c r="L116" s="27"/>
      <c r="M116" s="27"/>
      <c r="N116" s="27"/>
      <c r="O116" s="27"/>
      <c r="P116"/>
      <c r="Q116"/>
      <c r="R116">
        <v>311</v>
      </c>
      <c r="S116"/>
      <c r="T116"/>
      <c r="U116"/>
      <c r="V116"/>
      <c r="W116"/>
      <c r="X116"/>
    </row>
    <row r="117" spans="3:24" x14ac:dyDescent="0.25">
      <c r="C117" s="27"/>
      <c r="D117" s="27"/>
      <c r="E117" s="27"/>
      <c r="F117" s="27"/>
      <c r="G117" s="27">
        <v>16.2</v>
      </c>
      <c r="H117" s="27"/>
      <c r="I117" s="27"/>
      <c r="J117" s="27">
        <v>80</v>
      </c>
      <c r="K117" s="27"/>
      <c r="L117" s="27"/>
      <c r="M117" s="27"/>
      <c r="N117" s="27"/>
      <c r="O117" s="27"/>
      <c r="P117"/>
      <c r="Q117"/>
      <c r="R117">
        <v>300</v>
      </c>
      <c r="S117"/>
      <c r="T117"/>
      <c r="U117"/>
      <c r="V117"/>
      <c r="W117"/>
      <c r="X117"/>
    </row>
    <row r="118" spans="3:24" x14ac:dyDescent="0.25">
      <c r="G118" s="17">
        <v>16.100000000000001</v>
      </c>
      <c r="J118" s="17">
        <v>77</v>
      </c>
      <c r="R118" s="17">
        <v>297</v>
      </c>
    </row>
    <row r="119" spans="3:24" x14ac:dyDescent="0.25">
      <c r="G119" s="17">
        <v>16</v>
      </c>
      <c r="J119" s="17">
        <v>72</v>
      </c>
      <c r="R119" s="17">
        <v>244</v>
      </c>
    </row>
    <row r="120" spans="3:24" x14ac:dyDescent="0.25">
      <c r="G120" s="17">
        <v>15.9</v>
      </c>
      <c r="J120" s="17">
        <v>67.209999999999994</v>
      </c>
      <c r="R120" s="17">
        <v>244</v>
      </c>
    </row>
    <row r="121" spans="3:24" x14ac:dyDescent="0.25">
      <c r="G121" s="17">
        <v>15.7</v>
      </c>
      <c r="J121" s="17">
        <v>66.775000000000006</v>
      </c>
      <c r="R121" s="17">
        <v>244</v>
      </c>
    </row>
    <row r="122" spans="3:24" x14ac:dyDescent="0.25">
      <c r="G122" s="17">
        <v>15.5</v>
      </c>
      <c r="J122" s="17">
        <v>66.34</v>
      </c>
      <c r="R122" s="17">
        <v>236</v>
      </c>
    </row>
    <row r="123" spans="3:24" x14ac:dyDescent="0.25">
      <c r="G123" s="17">
        <v>15.3</v>
      </c>
      <c r="J123" s="17">
        <v>65.905000000000001</v>
      </c>
      <c r="R123" s="17">
        <v>218</v>
      </c>
    </row>
    <row r="124" spans="3:24" x14ac:dyDescent="0.25">
      <c r="G124" s="17">
        <v>15</v>
      </c>
      <c r="J124" s="17">
        <v>65.47</v>
      </c>
      <c r="R124" s="17">
        <v>217</v>
      </c>
    </row>
    <row r="125" spans="3:24" x14ac:dyDescent="0.25">
      <c r="G125" s="17">
        <v>14.5</v>
      </c>
      <c r="J125" s="17">
        <v>65.034999999999997</v>
      </c>
      <c r="R125" s="17">
        <v>218</v>
      </c>
    </row>
    <row r="126" spans="3:24" x14ac:dyDescent="0.25">
      <c r="G126" s="17">
        <v>13.6</v>
      </c>
      <c r="J126" s="17">
        <v>64.599999999999994</v>
      </c>
      <c r="R126" s="17">
        <v>255</v>
      </c>
    </row>
    <row r="127" spans="3:24" x14ac:dyDescent="0.25">
      <c r="G127" s="17">
        <v>12.6</v>
      </c>
      <c r="R127" s="17">
        <v>248</v>
      </c>
    </row>
    <row r="128" spans="3:24" x14ac:dyDescent="0.25">
      <c r="G128" s="17">
        <v>12</v>
      </c>
      <c r="R128" s="17">
        <v>198</v>
      </c>
    </row>
    <row r="129" spans="7:18" x14ac:dyDescent="0.25">
      <c r="G129" s="17">
        <v>12</v>
      </c>
      <c r="R129" s="17">
        <v>188</v>
      </c>
    </row>
    <row r="130" spans="7:18" x14ac:dyDescent="0.25">
      <c r="G130" s="17">
        <v>11.45</v>
      </c>
      <c r="R130" s="17">
        <v>186</v>
      </c>
    </row>
    <row r="131" spans="7:18" x14ac:dyDescent="0.25">
      <c r="G131" s="17">
        <v>11.43</v>
      </c>
      <c r="R131" s="17">
        <v>184</v>
      </c>
    </row>
    <row r="132" spans="7:18" x14ac:dyDescent="0.25">
      <c r="G132" s="17">
        <v>10.66</v>
      </c>
      <c r="R132" s="17">
        <v>166</v>
      </c>
    </row>
    <row r="133" spans="7:18" x14ac:dyDescent="0.25">
      <c r="G133" s="17">
        <v>10.07</v>
      </c>
      <c r="R133" s="17">
        <v>140</v>
      </c>
    </row>
    <row r="134" spans="7:18" x14ac:dyDescent="0.25">
      <c r="G134" s="17">
        <v>9.66</v>
      </c>
      <c r="R134" s="17">
        <v>128</v>
      </c>
    </row>
    <row r="135" spans="7:18" x14ac:dyDescent="0.25">
      <c r="G135" s="17">
        <v>9.2240000000000002</v>
      </c>
      <c r="R135" s="17">
        <v>126</v>
      </c>
    </row>
    <row r="136" spans="7:18" x14ac:dyDescent="0.25">
      <c r="G136" s="17">
        <v>8.7880000000000003</v>
      </c>
      <c r="R136" s="17">
        <v>122</v>
      </c>
    </row>
    <row r="137" spans="7:18" x14ac:dyDescent="0.25">
      <c r="G137" s="17">
        <v>8.3520000000000003</v>
      </c>
      <c r="R137" s="17">
        <v>114</v>
      </c>
    </row>
    <row r="138" spans="7:18" x14ac:dyDescent="0.25">
      <c r="G138" s="17">
        <v>7.9160000000000004</v>
      </c>
      <c r="R138" s="17">
        <v>110</v>
      </c>
    </row>
    <row r="139" spans="7:18" x14ac:dyDescent="0.25">
      <c r="G139" s="17">
        <v>7.48</v>
      </c>
      <c r="R139" s="17">
        <v>107</v>
      </c>
    </row>
    <row r="140" spans="7:18" x14ac:dyDescent="0.25">
      <c r="G140" s="17">
        <v>7.2050000000000001</v>
      </c>
      <c r="R140" s="17">
        <v>99</v>
      </c>
    </row>
    <row r="141" spans="7:18" x14ac:dyDescent="0.25">
      <c r="G141" s="17">
        <v>6.93</v>
      </c>
      <c r="R141" s="17">
        <v>90</v>
      </c>
    </row>
    <row r="142" spans="7:18" x14ac:dyDescent="0.25">
      <c r="G142" s="17">
        <v>6.6550000000000002</v>
      </c>
    </row>
    <row r="143" spans="7:18" x14ac:dyDescent="0.25">
      <c r="G143" s="17">
        <v>6.38</v>
      </c>
    </row>
    <row r="166" spans="5:12" x14ac:dyDescent="0.25">
      <c r="E166" s="13">
        <v>15387.48</v>
      </c>
      <c r="F166" s="28">
        <v>20377.16</v>
      </c>
      <c r="G166" s="28">
        <v>3000.94</v>
      </c>
      <c r="J166" s="13">
        <v>32618.5</v>
      </c>
      <c r="K166" s="13">
        <v>3000.94</v>
      </c>
      <c r="L166" s="17">
        <f t="shared" ref="L166:L193" si="21">K166/J166</f>
        <v>9.2001164983061767E-2</v>
      </c>
    </row>
    <row r="167" spans="5:12" x14ac:dyDescent="0.25">
      <c r="E167" s="16">
        <v>15350.62</v>
      </c>
      <c r="F167" s="29">
        <v>20206.349999999999</v>
      </c>
      <c r="G167" s="29">
        <v>3008.29</v>
      </c>
      <c r="J167" s="16">
        <v>31019.06</v>
      </c>
      <c r="K167" s="16">
        <v>3008.29</v>
      </c>
      <c r="L167" s="17">
        <f t="shared" si="21"/>
        <v>9.6981984624937054E-2</v>
      </c>
    </row>
    <row r="168" spans="5:12" x14ac:dyDescent="0.25">
      <c r="E168" s="16">
        <v>14947.73</v>
      </c>
      <c r="F168" s="29">
        <v>19773.400000000001</v>
      </c>
      <c r="G168" s="29">
        <v>3008.29</v>
      </c>
      <c r="J168" s="16">
        <v>30068.57</v>
      </c>
      <c r="K168" s="16">
        <v>3008.29</v>
      </c>
      <c r="L168" s="17">
        <f t="shared" si="21"/>
        <v>0.10004765773696588</v>
      </c>
    </row>
    <row r="169" spans="5:12" x14ac:dyDescent="0.25">
      <c r="E169" s="16">
        <v>14844.48</v>
      </c>
      <c r="F169" s="29">
        <v>19527.23</v>
      </c>
      <c r="G169" s="29"/>
      <c r="J169" s="16">
        <v>29502.95</v>
      </c>
      <c r="K169" s="16"/>
      <c r="L169" s="17">
        <f t="shared" si="21"/>
        <v>0</v>
      </c>
    </row>
    <row r="170" spans="5:12" x14ac:dyDescent="0.25">
      <c r="E170" s="16">
        <v>14816.73</v>
      </c>
      <c r="F170" s="29">
        <v>19085.2</v>
      </c>
      <c r="G170" s="29"/>
      <c r="J170" s="16">
        <v>28797.69</v>
      </c>
      <c r="K170" s="16"/>
      <c r="L170" s="17">
        <f t="shared" si="21"/>
        <v>0</v>
      </c>
    </row>
    <row r="171" spans="5:12" x14ac:dyDescent="0.25">
      <c r="E171" s="16">
        <v>10595.65</v>
      </c>
      <c r="F171" s="29">
        <v>9068.15</v>
      </c>
      <c r="G171" s="29">
        <v>1479.67</v>
      </c>
      <c r="J171" s="16">
        <v>22214.77</v>
      </c>
      <c r="K171" s="16">
        <v>1479.67</v>
      </c>
      <c r="L171" s="17">
        <f t="shared" si="21"/>
        <v>6.6607486820705331E-2</v>
      </c>
    </row>
    <row r="172" spans="5:12" x14ac:dyDescent="0.25">
      <c r="E172" s="16">
        <v>12024.16</v>
      </c>
      <c r="F172" s="29">
        <v>10081.52</v>
      </c>
      <c r="G172" s="29">
        <v>1289.0899999999999</v>
      </c>
      <c r="J172" s="16">
        <v>21178.36</v>
      </c>
      <c r="K172" s="16">
        <v>1289.0899999999999</v>
      </c>
      <c r="L172" s="17">
        <f t="shared" si="21"/>
        <v>6.0868263642699427E-2</v>
      </c>
    </row>
    <row r="173" spans="5:12" x14ac:dyDescent="0.25">
      <c r="E173" s="16">
        <v>11592.52</v>
      </c>
      <c r="F173" s="29">
        <v>9830.65</v>
      </c>
      <c r="G173" s="29">
        <v>905.62</v>
      </c>
      <c r="J173" s="16">
        <v>19728.04</v>
      </c>
      <c r="K173" s="16">
        <v>905.62</v>
      </c>
      <c r="L173" s="17">
        <f t="shared" si="21"/>
        <v>4.5905219170277428E-2</v>
      </c>
    </row>
    <row r="174" spans="5:12" x14ac:dyDescent="0.25">
      <c r="E174" s="16">
        <v>11395.29</v>
      </c>
      <c r="F174" s="29">
        <v>9694.9500000000007</v>
      </c>
      <c r="G174" s="29">
        <v>806.95</v>
      </c>
      <c r="J174" s="16">
        <v>19020.189999999999</v>
      </c>
      <c r="K174" s="16">
        <v>806.95</v>
      </c>
      <c r="L174" s="17">
        <f t="shared" si="21"/>
        <v>4.2425969456666844E-2</v>
      </c>
    </row>
    <row r="175" spans="5:12" x14ac:dyDescent="0.25">
      <c r="E175" s="16">
        <v>11165.25</v>
      </c>
      <c r="F175" s="29">
        <v>10371.969999999999</v>
      </c>
      <c r="G175" s="29">
        <v>1220.18</v>
      </c>
      <c r="J175" s="16">
        <v>18069.740000000002</v>
      </c>
      <c r="K175" s="16">
        <v>1220.18</v>
      </c>
      <c r="L175" s="17">
        <f t="shared" si="21"/>
        <v>6.7526151455416628E-2</v>
      </c>
    </row>
    <row r="176" spans="5:12" x14ac:dyDescent="0.25">
      <c r="E176" s="16">
        <v>9014.76</v>
      </c>
      <c r="F176" s="29">
        <v>12178.26</v>
      </c>
      <c r="G176" s="29">
        <v>1038.04</v>
      </c>
      <c r="J176" s="16">
        <v>12471.62</v>
      </c>
      <c r="K176" s="16">
        <v>1038.04</v>
      </c>
      <c r="L176" s="17">
        <f t="shared" si="21"/>
        <v>8.323217031949337E-2</v>
      </c>
    </row>
    <row r="177" spans="5:12" x14ac:dyDescent="0.25">
      <c r="E177" s="16">
        <v>8627.44</v>
      </c>
      <c r="F177" s="29">
        <v>12142.68</v>
      </c>
      <c r="G177" s="29">
        <v>1036.3499999999999</v>
      </c>
      <c r="J177" s="16">
        <v>12219.26</v>
      </c>
      <c r="K177" s="16">
        <v>1036.3499999999999</v>
      </c>
      <c r="L177" s="17">
        <f t="shared" si="21"/>
        <v>8.4812828272743182E-2</v>
      </c>
    </row>
    <row r="178" spans="5:12" x14ac:dyDescent="0.25">
      <c r="E178" s="16">
        <v>6565.5</v>
      </c>
      <c r="F178" s="29">
        <v>9965.43</v>
      </c>
      <c r="G178" s="29">
        <v>1024.4000000000001</v>
      </c>
      <c r="J178" s="16">
        <v>10673.93</v>
      </c>
      <c r="K178" s="16">
        <v>1024.4000000000001</v>
      </c>
      <c r="L178" s="17">
        <f t="shared" si="21"/>
        <v>9.5972148964814277E-2</v>
      </c>
    </row>
    <row r="179" spans="5:12" x14ac:dyDescent="0.25">
      <c r="E179" s="16">
        <v>6074.29</v>
      </c>
      <c r="F179" s="29">
        <v>9690.3799999999992</v>
      </c>
      <c r="G179" s="29">
        <v>1024.24</v>
      </c>
      <c r="J179" s="16">
        <v>10492.04</v>
      </c>
      <c r="K179" s="16">
        <v>1024.24</v>
      </c>
      <c r="L179" s="17">
        <f t="shared" si="21"/>
        <v>9.7620672433578207E-2</v>
      </c>
    </row>
    <row r="180" spans="5:12" x14ac:dyDescent="0.25">
      <c r="E180" s="16">
        <v>5993.88</v>
      </c>
      <c r="F180" s="29">
        <v>7374.44</v>
      </c>
      <c r="G180" s="29">
        <v>987.69</v>
      </c>
      <c r="J180" s="16">
        <v>8948.25</v>
      </c>
      <c r="K180" s="16">
        <v>987.69</v>
      </c>
      <c r="L180" s="17">
        <f t="shared" si="21"/>
        <v>0.11037800687285224</v>
      </c>
    </row>
    <row r="181" spans="5:12" x14ac:dyDescent="0.25">
      <c r="E181" s="16">
        <v>5536.31</v>
      </c>
      <c r="F181" s="29">
        <v>7006.99</v>
      </c>
      <c r="G181" s="29">
        <v>973.16</v>
      </c>
      <c r="J181" s="16">
        <v>9115.67</v>
      </c>
      <c r="K181" s="16">
        <v>973.16</v>
      </c>
      <c r="L181" s="17">
        <f t="shared" si="21"/>
        <v>0.10675682643184757</v>
      </c>
    </row>
    <row r="182" spans="5:12" x14ac:dyDescent="0.25">
      <c r="E182" s="16">
        <v>5101.47</v>
      </c>
      <c r="F182" s="29">
        <v>6543.8</v>
      </c>
      <c r="G182" s="29">
        <v>858.23</v>
      </c>
      <c r="J182" s="16">
        <v>7907.08</v>
      </c>
      <c r="K182" s="16">
        <v>858.23</v>
      </c>
      <c r="L182" s="17">
        <f t="shared" si="21"/>
        <v>0.10853943554384173</v>
      </c>
    </row>
    <row r="183" spans="5:12" x14ac:dyDescent="0.25">
      <c r="E183" s="16">
        <v>4741.3500000000004</v>
      </c>
      <c r="F183" s="29">
        <v>6177.04</v>
      </c>
      <c r="G183" s="29">
        <v>853.86</v>
      </c>
      <c r="J183" s="16">
        <v>7553.66</v>
      </c>
      <c r="K183" s="16">
        <v>853.86</v>
      </c>
      <c r="L183" s="17">
        <f t="shared" si="21"/>
        <v>0.11303924190392473</v>
      </c>
    </row>
    <row r="184" spans="5:12" x14ac:dyDescent="0.25">
      <c r="E184" s="16">
        <v>4148.41</v>
      </c>
      <c r="F184" s="29">
        <v>5642.02</v>
      </c>
      <c r="G184" s="29">
        <v>848.97</v>
      </c>
      <c r="J184" s="16">
        <v>7139.39</v>
      </c>
      <c r="K184" s="16">
        <v>848.97</v>
      </c>
      <c r="L184" s="17">
        <f t="shared" si="21"/>
        <v>0.11891352062291036</v>
      </c>
    </row>
    <row r="185" spans="5:12" x14ac:dyDescent="0.25">
      <c r="E185" s="16">
        <v>4088.4140000000002</v>
      </c>
      <c r="F185" s="29">
        <v>5185.8580000000002</v>
      </c>
      <c r="G185" s="29">
        <v>840.26199999999994</v>
      </c>
      <c r="J185" s="16">
        <v>6714.8040000000001</v>
      </c>
      <c r="K185" s="16">
        <v>840.26199999999994</v>
      </c>
      <c r="L185" s="17">
        <f t="shared" si="21"/>
        <v>0.1251357448408025</v>
      </c>
    </row>
    <row r="186" spans="5:12" x14ac:dyDescent="0.25">
      <c r="E186" s="16">
        <v>4028.4180000000001</v>
      </c>
      <c r="F186" s="29">
        <v>4729.6959999999999</v>
      </c>
      <c r="G186" s="29">
        <v>831.55399999999997</v>
      </c>
      <c r="J186" s="16">
        <v>6290.2179999999998</v>
      </c>
      <c r="K186" s="16">
        <v>831.55399999999997</v>
      </c>
      <c r="L186" s="17">
        <f t="shared" si="21"/>
        <v>0.13219796197842429</v>
      </c>
    </row>
    <row r="187" spans="5:12" x14ac:dyDescent="0.25">
      <c r="E187" s="16">
        <v>3968.422</v>
      </c>
      <c r="F187" s="29">
        <v>4273.5339999999997</v>
      </c>
      <c r="G187" s="29">
        <v>822.846</v>
      </c>
      <c r="J187" s="16">
        <v>5865.6319999999996</v>
      </c>
      <c r="K187" s="16">
        <v>822.846</v>
      </c>
      <c r="L187" s="17">
        <f t="shared" si="21"/>
        <v>0.14028258165531013</v>
      </c>
    </row>
    <row r="188" spans="5:12" x14ac:dyDescent="0.25">
      <c r="E188" s="16">
        <v>3908.4259999999999</v>
      </c>
      <c r="F188" s="29">
        <v>3817.3719999999998</v>
      </c>
      <c r="G188" s="29">
        <v>814.13800000000003</v>
      </c>
      <c r="J188" s="16">
        <v>5441.0460000000003</v>
      </c>
      <c r="K188" s="16">
        <v>814.13800000000003</v>
      </c>
      <c r="L188" s="17">
        <f t="shared" si="21"/>
        <v>0.14962895002174215</v>
      </c>
    </row>
    <row r="189" spans="5:12" x14ac:dyDescent="0.25">
      <c r="E189" s="16">
        <v>3848.43</v>
      </c>
      <c r="F189" s="29">
        <v>3361.21</v>
      </c>
      <c r="G189" s="29">
        <v>805.43</v>
      </c>
      <c r="J189" s="16">
        <v>5016.46</v>
      </c>
      <c r="K189" s="16">
        <v>805.43</v>
      </c>
      <c r="L189" s="17">
        <f t="shared" si="21"/>
        <v>0.16055744489141743</v>
      </c>
    </row>
    <row r="190" spans="5:12" x14ac:dyDescent="0.25">
      <c r="E190" s="16">
        <v>3992.895</v>
      </c>
      <c r="F190" s="29">
        <v>3076.03</v>
      </c>
      <c r="G190" s="29">
        <v>751.31</v>
      </c>
      <c r="J190" s="16">
        <v>4834.51</v>
      </c>
      <c r="K190" s="16">
        <v>751.31</v>
      </c>
      <c r="L190" s="17">
        <f t="shared" si="21"/>
        <v>0.15540561504681963</v>
      </c>
    </row>
    <row r="191" spans="5:12" x14ac:dyDescent="0.25">
      <c r="E191" s="16">
        <v>4137.3599999999997</v>
      </c>
      <c r="F191" s="29">
        <v>2790.85</v>
      </c>
      <c r="G191" s="29">
        <v>697.19</v>
      </c>
      <c r="J191" s="16">
        <v>4652.5600000000004</v>
      </c>
      <c r="K191" s="16">
        <v>697.19</v>
      </c>
      <c r="L191" s="17">
        <f t="shared" si="21"/>
        <v>0.14985083480922332</v>
      </c>
    </row>
    <row r="192" spans="5:12" x14ac:dyDescent="0.25">
      <c r="E192" s="16">
        <v>4281.8249999999998</v>
      </c>
      <c r="F192" s="29">
        <v>2505.67</v>
      </c>
      <c r="G192" s="29">
        <v>643.07000000000005</v>
      </c>
      <c r="J192" s="16">
        <v>4470.6099999999997</v>
      </c>
      <c r="K192" s="16">
        <v>643.07000000000005</v>
      </c>
      <c r="L192" s="17">
        <f t="shared" si="21"/>
        <v>0.14384390497046268</v>
      </c>
    </row>
    <row r="193" spans="5:12" x14ac:dyDescent="0.25">
      <c r="E193" s="16">
        <v>4426.29</v>
      </c>
      <c r="F193" s="29">
        <v>2220.4899999999998</v>
      </c>
      <c r="G193" s="29">
        <v>588.95000000000005</v>
      </c>
      <c r="J193" s="16">
        <v>4288.66</v>
      </c>
      <c r="K193" s="16">
        <v>588.95000000000005</v>
      </c>
      <c r="L193" s="17">
        <f t="shared" si="21"/>
        <v>0.13732727705157324</v>
      </c>
    </row>
    <row r="194" spans="5:12" x14ac:dyDescent="0.25">
      <c r="E194" s="17">
        <f>(E166-E193)/E193/27*100</f>
        <v>9.1717894670254303</v>
      </c>
      <c r="F194" s="17">
        <f>(F166-F193)/F193/27*100</f>
        <v>30.284723608719659</v>
      </c>
      <c r="G194" s="17">
        <f>(G166-G193)/G193/27*100</f>
        <v>15.168174371841911</v>
      </c>
    </row>
  </sheetData>
  <phoneticPr fontId="14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123"/>
  <sheetViews>
    <sheetView tabSelected="1" zoomScale="89" zoomScaleNormal="89" workbookViewId="0">
      <selection activeCell="B42" sqref="B42"/>
    </sheetView>
  </sheetViews>
  <sheetFormatPr defaultColWidth="8.7265625" defaultRowHeight="14" x14ac:dyDescent="0.25"/>
  <cols>
    <col min="1" max="1" width="14.26953125" style="7" customWidth="1"/>
    <col min="2" max="2" width="51.54296875" style="7" customWidth="1"/>
    <col min="3" max="3" width="14.90625" style="7" customWidth="1"/>
    <col min="4" max="4" width="13.90625" style="7" customWidth="1"/>
    <col min="5" max="5" width="11.6328125" style="7" customWidth="1"/>
    <col min="6" max="12" width="8.90625" style="7" customWidth="1"/>
    <col min="13" max="14" width="10.453125" style="7" customWidth="1"/>
    <col min="15" max="15" width="8.90625" style="7" customWidth="1"/>
    <col min="16" max="16" width="11.08984375" style="7" customWidth="1"/>
    <col min="17" max="17" width="14" style="7" customWidth="1"/>
    <col min="18" max="18" width="11.6328125" style="7" customWidth="1"/>
    <col min="19" max="19" width="11.7265625" style="7" customWidth="1"/>
    <col min="20" max="20" width="11" style="7" customWidth="1"/>
    <col min="21" max="21" width="9.90625" style="7" customWidth="1"/>
    <col min="22" max="22" width="11" style="7" customWidth="1"/>
    <col min="23" max="23" width="11.7265625" style="7" customWidth="1"/>
    <col min="24" max="24" width="11.54296875" style="7" customWidth="1"/>
    <col min="25" max="25" width="11.81640625" style="7" customWidth="1"/>
    <col min="26" max="26" width="14.453125" style="7" customWidth="1"/>
    <col min="27" max="27" width="11" style="7" customWidth="1"/>
    <col min="28" max="28" width="12.1796875" style="7" customWidth="1"/>
    <col min="29" max="16384" width="8.7265625" style="7"/>
  </cols>
  <sheetData>
    <row r="2" spans="1:28" x14ac:dyDescent="0.25">
      <c r="C2" s="7">
        <v>2018</v>
      </c>
      <c r="D2" s="7">
        <v>2017</v>
      </c>
      <c r="E2" s="7">
        <v>2016</v>
      </c>
      <c r="F2" s="7">
        <v>2015</v>
      </c>
      <c r="G2" s="7">
        <v>2014</v>
      </c>
      <c r="H2" s="7">
        <v>2013</v>
      </c>
      <c r="I2" s="7">
        <v>2012</v>
      </c>
      <c r="J2" s="7">
        <v>2011</v>
      </c>
      <c r="K2" s="7">
        <v>2010</v>
      </c>
      <c r="L2" s="7">
        <v>2009</v>
      </c>
      <c r="M2" s="7">
        <v>2008</v>
      </c>
      <c r="N2" s="7">
        <v>2007</v>
      </c>
      <c r="O2" s="7">
        <v>2006</v>
      </c>
      <c r="P2" s="7">
        <v>2005</v>
      </c>
      <c r="Q2" s="7">
        <v>2004</v>
      </c>
      <c r="R2" s="7">
        <v>2003</v>
      </c>
      <c r="S2" s="7">
        <v>2002</v>
      </c>
      <c r="T2" s="7">
        <v>2001</v>
      </c>
      <c r="U2" s="7">
        <v>2000</v>
      </c>
      <c r="V2" s="7">
        <v>1999</v>
      </c>
      <c r="W2" s="7">
        <v>1998</v>
      </c>
      <c r="X2" s="7">
        <v>1997</v>
      </c>
      <c r="Y2" s="7">
        <v>1996</v>
      </c>
      <c r="Z2" s="7">
        <v>1995</v>
      </c>
      <c r="AA2" s="7">
        <v>1994</v>
      </c>
      <c r="AB2" s="7">
        <v>1993</v>
      </c>
    </row>
    <row r="3" spans="1:28" x14ac:dyDescent="0.25">
      <c r="B3" s="50" t="s">
        <v>49</v>
      </c>
      <c r="C3" s="7">
        <v>97359560</v>
      </c>
      <c r="D3" s="7">
        <v>94233081</v>
      </c>
      <c r="E3" s="7">
        <v>97151202</v>
      </c>
      <c r="F3" s="7">
        <v>95733466</v>
      </c>
      <c r="G3" s="7">
        <v>98122075</v>
      </c>
      <c r="H3" s="7">
        <v>93910049</v>
      </c>
      <c r="I3" s="7">
        <v>92758496</v>
      </c>
      <c r="J3" s="7">
        <v>95711298</v>
      </c>
      <c r="K3" s="7">
        <v>90578208</v>
      </c>
      <c r="L3" s="7">
        <v>98918084</v>
      </c>
      <c r="M3" s="7">
        <v>80143915</v>
      </c>
      <c r="N3" s="7">
        <v>78674905</v>
      </c>
      <c r="O3" s="7">
        <v>73702571</v>
      </c>
      <c r="P3" s="7">
        <v>122936291</v>
      </c>
      <c r="Q3" s="7">
        <v>122477823</v>
      </c>
      <c r="R3" s="7">
        <v>99708514</v>
      </c>
      <c r="S3" s="7">
        <v>96288198</v>
      </c>
      <c r="T3" s="7">
        <v>90270809</v>
      </c>
      <c r="U3" s="7">
        <v>85405200</v>
      </c>
      <c r="V3" s="7">
        <v>36637900</v>
      </c>
      <c r="W3" s="7">
        <v>38409700</v>
      </c>
      <c r="X3" s="7">
        <v>42291100</v>
      </c>
      <c r="Y3" s="7">
        <v>63068100</v>
      </c>
      <c r="Z3" s="7">
        <v>63799882</v>
      </c>
      <c r="AA3" s="7">
        <v>59816203</v>
      </c>
      <c r="AB3" s="7">
        <v>59407700</v>
      </c>
    </row>
    <row r="4" spans="1:28" ht="15" x14ac:dyDescent="0.25">
      <c r="A4" s="17"/>
      <c r="B4" s="50" t="s">
        <v>50</v>
      </c>
      <c r="M4" s="8"/>
      <c r="N4" s="9"/>
      <c r="P4" s="10">
        <f>SUM(P5:P20)</f>
        <v>85951990</v>
      </c>
      <c r="Q4" s="10">
        <f t="shared" ref="Q4:AB4" si="0">SUM(Q5:Q20)</f>
        <v>77556464</v>
      </c>
      <c r="R4" s="10">
        <f t="shared" si="0"/>
        <v>66937894</v>
      </c>
      <c r="S4" s="10">
        <f t="shared" si="0"/>
        <v>55145084</v>
      </c>
      <c r="T4" s="10">
        <f t="shared" si="0"/>
        <v>52464089.5</v>
      </c>
      <c r="U4" s="10">
        <f t="shared" si="0"/>
        <v>44589600</v>
      </c>
      <c r="V4" s="10">
        <f t="shared" si="0"/>
        <v>46473730</v>
      </c>
      <c r="W4" s="10">
        <f t="shared" si="0"/>
        <v>48708800</v>
      </c>
      <c r="X4" s="10">
        <f t="shared" si="0"/>
        <v>45565200</v>
      </c>
      <c r="Y4" s="10">
        <f t="shared" si="0"/>
        <v>37965700</v>
      </c>
      <c r="Z4" s="10">
        <f t="shared" si="0"/>
        <v>35774414</v>
      </c>
      <c r="AA4" s="10">
        <f t="shared" si="0"/>
        <v>33575747</v>
      </c>
      <c r="AB4" s="10">
        <f t="shared" si="0"/>
        <v>31276700</v>
      </c>
    </row>
    <row r="5" spans="1:28" s="6" customFormat="1" ht="15" x14ac:dyDescent="0.25">
      <c r="B5" s="17" t="s">
        <v>4</v>
      </c>
      <c r="M5" s="11"/>
      <c r="N5" s="11"/>
      <c r="P5" s="12">
        <v>10129415</v>
      </c>
      <c r="Q5" s="12">
        <v>11822512</v>
      </c>
      <c r="R5" s="12">
        <v>11698177</v>
      </c>
      <c r="S5" s="12">
        <v>9981106</v>
      </c>
      <c r="T5" s="12">
        <v>10927414</v>
      </c>
      <c r="U5" s="12">
        <v>11566700</v>
      </c>
      <c r="V5" s="12">
        <v>13234300</v>
      </c>
      <c r="W5" s="12">
        <v>13628600</v>
      </c>
      <c r="X5" s="12">
        <v>13335600</v>
      </c>
      <c r="Y5" s="12">
        <v>11587100</v>
      </c>
      <c r="Z5" s="12">
        <v>10537512</v>
      </c>
      <c r="AA5" s="12">
        <v>9325773</v>
      </c>
      <c r="AB5" s="12">
        <v>7279900</v>
      </c>
    </row>
    <row r="6" spans="1:28" s="6" customFormat="1" ht="15" x14ac:dyDescent="0.25">
      <c r="B6" s="17" t="s">
        <v>6</v>
      </c>
      <c r="P6" s="12">
        <v>968042</v>
      </c>
      <c r="Q6" s="12">
        <v>437200</v>
      </c>
      <c r="R6" s="12">
        <v>1471641</v>
      </c>
      <c r="S6" s="12">
        <v>1711860</v>
      </c>
      <c r="T6" s="12">
        <v>3907260</v>
      </c>
      <c r="U6" s="12">
        <v>4205500</v>
      </c>
      <c r="V6" s="12">
        <v>4190330</v>
      </c>
      <c r="W6" s="12">
        <v>6258900</v>
      </c>
      <c r="X6" s="12">
        <v>6660400</v>
      </c>
      <c r="Y6" s="12">
        <v>4509000</v>
      </c>
      <c r="Z6" s="12">
        <v>4879850</v>
      </c>
      <c r="AA6" s="12">
        <v>4911640</v>
      </c>
      <c r="AB6" s="12">
        <v>5151000</v>
      </c>
    </row>
    <row r="7" spans="1:28" s="6" customFormat="1" ht="15" x14ac:dyDescent="0.25">
      <c r="B7" s="17" t="s">
        <v>10</v>
      </c>
      <c r="P7" s="12">
        <v>22968322</v>
      </c>
      <c r="Q7" s="12">
        <v>21792659</v>
      </c>
      <c r="R7" s="12">
        <v>15395457</v>
      </c>
      <c r="S7" s="12">
        <v>13977583</v>
      </c>
      <c r="T7" s="12">
        <v>13923660</v>
      </c>
      <c r="U7" s="12">
        <v>12187900</v>
      </c>
      <c r="V7" s="12">
        <v>12975000</v>
      </c>
      <c r="W7" s="12">
        <v>13044800</v>
      </c>
      <c r="X7" s="12">
        <v>12019100</v>
      </c>
      <c r="Y7" s="12">
        <v>10513900</v>
      </c>
      <c r="Z7" s="12">
        <v>9032707</v>
      </c>
      <c r="AA7" s="12">
        <v>7023836</v>
      </c>
      <c r="AB7" s="12">
        <v>8138700</v>
      </c>
    </row>
    <row r="8" spans="1:28" ht="15" x14ac:dyDescent="0.25">
      <c r="B8" s="17" t="s">
        <v>12</v>
      </c>
      <c r="C8" s="7">
        <v>10071130</v>
      </c>
      <c r="D8" s="7">
        <v>9797648</v>
      </c>
      <c r="E8" s="7">
        <v>8712444</v>
      </c>
      <c r="F8" s="7">
        <v>9464387</v>
      </c>
      <c r="G8" s="7">
        <v>9862438</v>
      </c>
      <c r="H8" s="7">
        <v>9881625</v>
      </c>
      <c r="I8" s="7">
        <v>9396982</v>
      </c>
      <c r="J8" s="7">
        <v>8949860</v>
      </c>
      <c r="K8" s="7">
        <v>7644155</v>
      </c>
      <c r="L8" s="7">
        <v>7351674</v>
      </c>
      <c r="M8" s="7">
        <v>6286337</v>
      </c>
      <c r="N8" s="7">
        <v>5820356</v>
      </c>
      <c r="O8" s="7">
        <v>3530084</v>
      </c>
      <c r="P8" s="10">
        <v>4107850</v>
      </c>
      <c r="Q8" s="10">
        <v>4510508</v>
      </c>
      <c r="R8" s="10">
        <v>4066689</v>
      </c>
      <c r="S8" s="10">
        <v>5758901</v>
      </c>
      <c r="T8" s="10">
        <v>4057183</v>
      </c>
      <c r="U8" s="10">
        <v>2416500</v>
      </c>
      <c r="V8" s="10">
        <v>3994800</v>
      </c>
      <c r="W8" s="10">
        <v>4073300</v>
      </c>
      <c r="X8" s="10">
        <v>4137400</v>
      </c>
      <c r="Y8" s="10">
        <v>3704200</v>
      </c>
      <c r="Z8" s="10">
        <v>4049362</v>
      </c>
      <c r="AA8" s="10">
        <v>4689681</v>
      </c>
      <c r="AB8" s="10">
        <v>1609200</v>
      </c>
    </row>
    <row r="9" spans="1:28" ht="15" x14ac:dyDescent="0.25">
      <c r="B9" s="17" t="s">
        <v>14</v>
      </c>
      <c r="C9">
        <v>9603847</v>
      </c>
      <c r="D9">
        <v>9013793</v>
      </c>
      <c r="E9">
        <v>8042952</v>
      </c>
      <c r="F9">
        <v>7350218</v>
      </c>
      <c r="G9">
        <v>7754729</v>
      </c>
      <c r="H9">
        <v>9283184</v>
      </c>
      <c r="I9">
        <v>10309268</v>
      </c>
      <c r="J9">
        <v>10950000</v>
      </c>
      <c r="K9">
        <v>8302254</v>
      </c>
      <c r="L9">
        <v>7244139</v>
      </c>
      <c r="M9">
        <v>4530512</v>
      </c>
      <c r="N9">
        <v>4516251</v>
      </c>
      <c r="O9">
        <v>4295879</v>
      </c>
      <c r="P9" s="10">
        <v>6989307</v>
      </c>
      <c r="Q9" s="10">
        <v>6939365</v>
      </c>
      <c r="R9" s="10">
        <v>3832073</v>
      </c>
      <c r="S9" s="10">
        <v>4289604</v>
      </c>
      <c r="T9" s="10">
        <v>4720805</v>
      </c>
      <c r="U9" s="10">
        <v>3668600</v>
      </c>
      <c r="V9" s="10">
        <v>4231900</v>
      </c>
      <c r="W9" s="10">
        <v>4321100</v>
      </c>
      <c r="X9" s="10">
        <v>3040800</v>
      </c>
      <c r="Y9" s="10">
        <v>2369400</v>
      </c>
      <c r="Z9" s="10">
        <v>2419188</v>
      </c>
      <c r="AA9" s="10">
        <v>3208026</v>
      </c>
      <c r="AB9" s="10">
        <v>2712300</v>
      </c>
    </row>
    <row r="10" spans="1:28" s="6" customFormat="1" ht="15" x14ac:dyDescent="0.25">
      <c r="B10" s="17" t="s">
        <v>16</v>
      </c>
      <c r="P10" s="12">
        <v>22343795</v>
      </c>
      <c r="Q10" s="12">
        <v>12108998</v>
      </c>
      <c r="R10" s="12">
        <v>10547840</v>
      </c>
      <c r="S10" s="12">
        <v>1089263</v>
      </c>
      <c r="T10" s="12">
        <v>1404184</v>
      </c>
      <c r="U10" s="12">
        <v>1534000</v>
      </c>
      <c r="V10" s="12">
        <v>1476400</v>
      </c>
      <c r="W10" s="12">
        <v>1612400</v>
      </c>
      <c r="X10" s="12">
        <v>1841000</v>
      </c>
      <c r="Y10" s="12">
        <v>1687700</v>
      </c>
      <c r="Z10" s="12">
        <v>1623580</v>
      </c>
      <c r="AA10" s="12">
        <v>1132000</v>
      </c>
      <c r="AB10" s="12">
        <v>2118700</v>
      </c>
    </row>
    <row r="11" spans="1:28" ht="15" x14ac:dyDescent="0.25">
      <c r="B11" s="17" t="s">
        <v>18</v>
      </c>
      <c r="P11" s="10">
        <v>303000</v>
      </c>
      <c r="Q11" s="10">
        <v>301500</v>
      </c>
      <c r="R11" s="10">
        <v>300000</v>
      </c>
      <c r="S11" s="10">
        <v>300000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10000</v>
      </c>
      <c r="Z11" s="10">
        <v>0</v>
      </c>
      <c r="AA11" s="10">
        <v>318461</v>
      </c>
      <c r="AB11" s="10">
        <v>137400</v>
      </c>
    </row>
    <row r="12" spans="1:28" ht="15" x14ac:dyDescent="0.25">
      <c r="B12" s="17" t="s">
        <v>20</v>
      </c>
      <c r="C12" s="7">
        <v>5540741</v>
      </c>
      <c r="D12" s="7">
        <v>5033431</v>
      </c>
      <c r="E12" s="7">
        <v>4815627</v>
      </c>
      <c r="F12" s="7">
        <v>1157981</v>
      </c>
      <c r="G12" s="7">
        <v>1151055</v>
      </c>
      <c r="H12" s="7">
        <v>1131798</v>
      </c>
      <c r="I12" s="7">
        <v>1111945</v>
      </c>
      <c r="J12" s="7">
        <v>1096234</v>
      </c>
      <c r="K12" s="7">
        <v>1094222</v>
      </c>
      <c r="L12" s="7">
        <v>999792</v>
      </c>
      <c r="M12" s="7">
        <v>864099</v>
      </c>
      <c r="N12" s="7">
        <v>848866</v>
      </c>
      <c r="O12" s="7">
        <v>842597</v>
      </c>
      <c r="P12" s="10">
        <v>1525411</v>
      </c>
      <c r="Q12" s="10">
        <v>1540492</v>
      </c>
      <c r="R12" s="10">
        <v>1408529</v>
      </c>
      <c r="S12" s="10">
        <v>1513412</v>
      </c>
      <c r="T12" s="10">
        <f>(S12+U12)/2</f>
        <v>1434706</v>
      </c>
      <c r="U12" s="10">
        <v>1356000</v>
      </c>
      <c r="V12" s="10">
        <v>1349200</v>
      </c>
      <c r="W12" s="10">
        <v>1540000</v>
      </c>
      <c r="X12" s="10">
        <v>120000</v>
      </c>
      <c r="Y12" s="10">
        <v>120000</v>
      </c>
      <c r="Z12" s="10">
        <v>0</v>
      </c>
      <c r="AA12" s="10">
        <v>0</v>
      </c>
      <c r="AB12" s="10">
        <v>782000</v>
      </c>
    </row>
    <row r="13" spans="1:28" ht="15" x14ac:dyDescent="0.25">
      <c r="B13" s="17" t="s">
        <v>22</v>
      </c>
      <c r="P13" s="10">
        <v>2581490</v>
      </c>
      <c r="Q13" s="10">
        <v>2746800</v>
      </c>
      <c r="R13" s="10">
        <v>2756700</v>
      </c>
      <c r="S13" s="10">
        <v>1318000</v>
      </c>
      <c r="T13" s="10">
        <f>(S13+U13)/2</f>
        <v>1303750</v>
      </c>
      <c r="U13" s="10">
        <v>1289500</v>
      </c>
      <c r="V13" s="10">
        <v>1200000</v>
      </c>
      <c r="W13" s="10">
        <v>1203000</v>
      </c>
      <c r="X13" s="10">
        <v>1600000</v>
      </c>
      <c r="Y13" s="10">
        <v>1600000</v>
      </c>
      <c r="Z13" s="10">
        <v>1600000</v>
      </c>
      <c r="AA13" s="10">
        <v>1600000</v>
      </c>
      <c r="AB13" s="10">
        <v>1595000</v>
      </c>
    </row>
    <row r="14" spans="1:28" ht="15" x14ac:dyDescent="0.25">
      <c r="B14" s="17" t="s">
        <v>24</v>
      </c>
      <c r="C14" s="7">
        <f>D14*2-E14</f>
        <v>2277500</v>
      </c>
      <c r="D14" s="7">
        <v>2327000</v>
      </c>
      <c r="E14" s="7">
        <f>(D14+F14)/2</f>
        <v>2376500</v>
      </c>
      <c r="F14" s="7">
        <v>2426000</v>
      </c>
      <c r="G14" s="7">
        <v>5154500</v>
      </c>
      <c r="H14" s="7">
        <v>4327500</v>
      </c>
      <c r="I14" s="7">
        <v>4330030</v>
      </c>
      <c r="J14" s="7">
        <v>3921317.1428571399</v>
      </c>
      <c r="K14" s="10">
        <v>3512604.2857142901</v>
      </c>
      <c r="L14" s="7">
        <v>3103891.42857143</v>
      </c>
      <c r="M14" s="10">
        <v>2695178.57142857</v>
      </c>
      <c r="N14" s="7">
        <v>2286465.7142857099</v>
      </c>
      <c r="O14" s="10">
        <v>1877752.8571428601</v>
      </c>
      <c r="P14" s="10">
        <v>1469040</v>
      </c>
      <c r="Q14" s="10">
        <v>1416280</v>
      </c>
      <c r="R14" s="10">
        <v>1196600</v>
      </c>
      <c r="S14" s="10">
        <v>1317490</v>
      </c>
      <c r="T14" s="10">
        <f t="shared" ref="T14:T20" si="1">(S14+U14)/2</f>
        <v>1091395</v>
      </c>
      <c r="U14" s="10">
        <v>865300</v>
      </c>
      <c r="V14" s="10">
        <v>760000</v>
      </c>
      <c r="W14" s="10">
        <v>450000</v>
      </c>
      <c r="X14" s="10">
        <v>752000</v>
      </c>
      <c r="Y14" s="10">
        <v>723000</v>
      </c>
      <c r="Z14" s="10">
        <v>650000</v>
      </c>
      <c r="AA14" s="10">
        <v>638000</v>
      </c>
      <c r="AB14" s="10">
        <v>846000</v>
      </c>
    </row>
    <row r="15" spans="1:28" ht="15" x14ac:dyDescent="0.25">
      <c r="B15" s="17" t="s">
        <v>26</v>
      </c>
      <c r="C15" s="7">
        <v>8570000</v>
      </c>
      <c r="D15" s="7">
        <v>7260000</v>
      </c>
      <c r="E15" s="7">
        <v>520000</v>
      </c>
      <c r="F15" s="7">
        <v>4380000</v>
      </c>
      <c r="G15" s="7">
        <v>4190000</v>
      </c>
      <c r="H15" s="7">
        <v>3980000</v>
      </c>
      <c r="I15" s="7">
        <v>2520000</v>
      </c>
      <c r="J15" s="7">
        <v>2514411.42857143</v>
      </c>
      <c r="K15" s="10">
        <v>2508822.8571428601</v>
      </c>
      <c r="L15" s="7">
        <v>2503234.2857142901</v>
      </c>
      <c r="M15" s="10">
        <v>2497645.7142857099</v>
      </c>
      <c r="N15" s="7">
        <v>2492057.1428571399</v>
      </c>
      <c r="O15" s="10">
        <v>2486468.57142857</v>
      </c>
      <c r="P15" s="10">
        <v>2480880</v>
      </c>
      <c r="Q15" s="10">
        <v>2558050</v>
      </c>
      <c r="R15" s="10">
        <v>2324738</v>
      </c>
      <c r="S15" s="10">
        <v>2953675</v>
      </c>
      <c r="T15" s="10">
        <f t="shared" si="1"/>
        <v>1729037.5</v>
      </c>
      <c r="U15" s="10">
        <v>504400</v>
      </c>
      <c r="V15" s="10">
        <v>195000</v>
      </c>
      <c r="W15" s="10">
        <v>183000</v>
      </c>
      <c r="X15" s="10">
        <v>323800</v>
      </c>
      <c r="Y15" s="10">
        <v>228100</v>
      </c>
      <c r="Z15" s="10">
        <v>156500</v>
      </c>
      <c r="AA15" s="10">
        <v>0</v>
      </c>
      <c r="AB15" s="10">
        <v>197000</v>
      </c>
    </row>
    <row r="16" spans="1:28" ht="15" x14ac:dyDescent="0.25">
      <c r="B16" s="17" t="s">
        <v>28</v>
      </c>
      <c r="P16" s="10">
        <v>2082075</v>
      </c>
      <c r="Q16" s="10">
        <v>1310000</v>
      </c>
      <c r="R16" s="10">
        <v>1200000</v>
      </c>
      <c r="S16" s="10">
        <v>760000</v>
      </c>
      <c r="T16" s="10">
        <f t="shared" si="1"/>
        <v>542700</v>
      </c>
      <c r="U16" s="10">
        <v>325400</v>
      </c>
      <c r="V16" s="10">
        <v>325100</v>
      </c>
      <c r="W16" s="10">
        <v>325100</v>
      </c>
      <c r="X16" s="10">
        <v>313100</v>
      </c>
      <c r="Y16" s="10">
        <v>249100</v>
      </c>
      <c r="Z16" s="10">
        <v>196615</v>
      </c>
      <c r="AA16" s="10">
        <v>225000</v>
      </c>
      <c r="AB16" s="10">
        <v>170000</v>
      </c>
    </row>
    <row r="17" spans="2:28" ht="15" x14ac:dyDescent="0.25">
      <c r="B17" s="17" t="s">
        <v>30</v>
      </c>
      <c r="C17" s="7">
        <v>6600000</v>
      </c>
      <c r="D17" s="7">
        <v>6500000</v>
      </c>
      <c r="E17" s="7">
        <v>6400000</v>
      </c>
      <c r="F17" s="7">
        <v>6200000</v>
      </c>
      <c r="G17" s="7">
        <v>4000000</v>
      </c>
      <c r="H17" s="7">
        <v>3900000</v>
      </c>
      <c r="I17" s="7">
        <v>3800000</v>
      </c>
      <c r="J17" s="7">
        <v>3316000</v>
      </c>
      <c r="K17" s="10">
        <v>2832000</v>
      </c>
      <c r="L17" s="7">
        <v>2348000</v>
      </c>
      <c r="M17" s="10">
        <v>1864000</v>
      </c>
      <c r="N17" s="7">
        <v>1380000</v>
      </c>
      <c r="O17" s="10">
        <v>896000</v>
      </c>
      <c r="P17" s="10">
        <v>412000</v>
      </c>
      <c r="Q17" s="10">
        <v>896100</v>
      </c>
      <c r="R17" s="10">
        <v>609500</v>
      </c>
      <c r="S17" s="10">
        <v>662600</v>
      </c>
      <c r="T17" s="10">
        <f t="shared" si="1"/>
        <v>462300</v>
      </c>
      <c r="U17" s="10">
        <v>262000</v>
      </c>
      <c r="V17" s="10">
        <v>257000</v>
      </c>
      <c r="W17" s="10">
        <v>257000</v>
      </c>
      <c r="X17" s="10">
        <v>257000</v>
      </c>
      <c r="Y17" s="10">
        <v>257000</v>
      </c>
      <c r="Z17" s="10">
        <v>256500</v>
      </c>
      <c r="AA17" s="10">
        <v>256500</v>
      </c>
      <c r="AB17" s="10">
        <v>256500</v>
      </c>
    </row>
    <row r="18" spans="2:28" ht="15" x14ac:dyDescent="0.25">
      <c r="B18" s="17" t="s">
        <v>32</v>
      </c>
      <c r="C18" s="7">
        <v>1338300</v>
      </c>
      <c r="D18" s="7">
        <v>1325697</v>
      </c>
      <c r="E18" s="7">
        <v>1234567</v>
      </c>
      <c r="F18" s="7">
        <v>1026988</v>
      </c>
      <c r="G18" s="7">
        <v>1006594</v>
      </c>
      <c r="H18" s="7">
        <v>987532</v>
      </c>
      <c r="I18" s="7">
        <v>972369</v>
      </c>
      <c r="J18" s="7">
        <v>789542</v>
      </c>
      <c r="K18" s="7">
        <v>768952</v>
      </c>
      <c r="L18" s="7">
        <v>698365</v>
      </c>
      <c r="M18" s="7">
        <v>684521</v>
      </c>
      <c r="N18" s="7">
        <v>459873</v>
      </c>
      <c r="O18" s="7">
        <v>367590</v>
      </c>
      <c r="P18" s="10">
        <v>1171000</v>
      </c>
      <c r="Q18" s="10">
        <v>3000000</v>
      </c>
      <c r="R18" s="10">
        <v>3184450</v>
      </c>
      <c r="S18" s="10">
        <v>3000000</v>
      </c>
      <c r="T18" s="10">
        <f>($S$18-$X$18)/5*4+$X$18</f>
        <v>2550400</v>
      </c>
      <c r="U18" s="10">
        <f>($S$18-$X$18)/5*3+$X$18</f>
        <v>2100800</v>
      </c>
      <c r="V18" s="10">
        <f>($S$18-$X$18)/5*2+$X$18</f>
        <v>1651200</v>
      </c>
      <c r="W18" s="10">
        <f>($S$18-$X$18)/5+$X$18</f>
        <v>1201600</v>
      </c>
      <c r="X18" s="10">
        <v>752000</v>
      </c>
      <c r="Y18" s="10">
        <v>0</v>
      </c>
      <c r="Z18" s="10">
        <v>0</v>
      </c>
      <c r="AA18" s="10">
        <v>0</v>
      </c>
      <c r="AB18" s="10">
        <v>0</v>
      </c>
    </row>
    <row r="19" spans="2:28" s="6" customFormat="1" ht="15" x14ac:dyDescent="0.25">
      <c r="B19" s="17" t="s">
        <v>34</v>
      </c>
      <c r="P19" s="12">
        <v>5190863</v>
      </c>
      <c r="Q19" s="12">
        <v>4971000</v>
      </c>
      <c r="R19" s="12">
        <v>5720000</v>
      </c>
      <c r="S19" s="12">
        <v>4881590</v>
      </c>
      <c r="T19" s="12">
        <f t="shared" si="1"/>
        <v>2794295</v>
      </c>
      <c r="U19" s="12">
        <v>707000</v>
      </c>
      <c r="V19" s="12">
        <v>313500</v>
      </c>
      <c r="W19" s="12">
        <v>340000</v>
      </c>
      <c r="X19" s="12">
        <v>341000</v>
      </c>
      <c r="Y19" s="12">
        <v>334200</v>
      </c>
      <c r="Z19" s="12">
        <v>372600</v>
      </c>
      <c r="AA19" s="12">
        <v>246830</v>
      </c>
      <c r="AB19" s="12">
        <v>283000</v>
      </c>
    </row>
    <row r="20" spans="2:28" ht="15" x14ac:dyDescent="0.25">
      <c r="B20" s="17" t="s">
        <v>36</v>
      </c>
      <c r="P20" s="10">
        <v>1229500</v>
      </c>
      <c r="Q20" s="10">
        <v>1205000</v>
      </c>
      <c r="R20" s="10">
        <v>1225500</v>
      </c>
      <c r="S20" s="10">
        <v>1630000</v>
      </c>
      <c r="T20" s="10">
        <f t="shared" si="1"/>
        <v>1615000</v>
      </c>
      <c r="U20" s="10">
        <v>1600000</v>
      </c>
      <c r="V20" s="10">
        <v>320000</v>
      </c>
      <c r="W20" s="10">
        <v>270000</v>
      </c>
      <c r="X20" s="10">
        <v>72000</v>
      </c>
      <c r="Y20" s="10">
        <v>73000</v>
      </c>
      <c r="Z20" s="10">
        <v>0</v>
      </c>
      <c r="AA20" s="10">
        <v>0</v>
      </c>
      <c r="AB20" s="10">
        <v>0</v>
      </c>
    </row>
    <row r="22" spans="2:28" s="51" customFormat="1" x14ac:dyDescent="0.25">
      <c r="B22" s="52"/>
    </row>
    <row r="23" spans="2:28" x14ac:dyDescent="0.25">
      <c r="C23" s="7">
        <v>2018</v>
      </c>
      <c r="D23" s="7">
        <v>2017</v>
      </c>
      <c r="E23" s="7">
        <v>2016</v>
      </c>
      <c r="F23" s="7">
        <v>2015</v>
      </c>
      <c r="G23" s="7">
        <v>2014</v>
      </c>
      <c r="H23" s="7">
        <v>2013</v>
      </c>
      <c r="I23" s="7">
        <v>2012</v>
      </c>
      <c r="J23" s="7">
        <v>2011</v>
      </c>
      <c r="K23" s="7">
        <v>2010</v>
      </c>
      <c r="L23" s="7">
        <v>2009</v>
      </c>
      <c r="M23" s="7">
        <v>2008</v>
      </c>
      <c r="N23" s="7">
        <v>2007</v>
      </c>
      <c r="O23" s="7">
        <v>2006</v>
      </c>
      <c r="P23" s="7">
        <v>2005</v>
      </c>
      <c r="Q23" s="7">
        <v>2004</v>
      </c>
      <c r="R23" s="7">
        <v>2003</v>
      </c>
      <c r="S23" s="7">
        <v>2002</v>
      </c>
      <c r="T23" s="7">
        <v>2001</v>
      </c>
      <c r="U23" s="7">
        <v>2000</v>
      </c>
      <c r="V23" s="7">
        <v>1999</v>
      </c>
      <c r="W23" s="7">
        <v>1998</v>
      </c>
      <c r="X23" s="7">
        <v>1997</v>
      </c>
      <c r="Y23" s="7">
        <v>1996</v>
      </c>
      <c r="Z23" s="7">
        <v>1995</v>
      </c>
      <c r="AA23" s="7">
        <v>1994</v>
      </c>
      <c r="AB23" s="7">
        <v>1993</v>
      </c>
    </row>
    <row r="24" spans="2:28" x14ac:dyDescent="0.25">
      <c r="B24" s="50" t="s">
        <v>51</v>
      </c>
      <c r="C24" s="7">
        <v>11992039</v>
      </c>
      <c r="D24" s="7">
        <v>11332301</v>
      </c>
      <c r="E24" s="7">
        <v>12366296</v>
      </c>
      <c r="F24" s="7">
        <v>12443059</v>
      </c>
      <c r="G24" s="7">
        <v>12316420</v>
      </c>
      <c r="H24" s="7">
        <v>12493586</v>
      </c>
      <c r="I24" s="7">
        <v>11497391</v>
      </c>
      <c r="J24" s="7">
        <v>12529346</v>
      </c>
      <c r="K24" s="7">
        <v>10696645</v>
      </c>
      <c r="L24" s="7">
        <v>8687613</v>
      </c>
      <c r="M24" s="7">
        <v>7580349</v>
      </c>
      <c r="N24" s="7">
        <v>6727689</v>
      </c>
      <c r="O24" s="7">
        <v>6865125</v>
      </c>
      <c r="AB24" s="7">
        <v>3991570</v>
      </c>
    </row>
    <row r="25" spans="2:28" x14ac:dyDescent="0.25">
      <c r="B25" s="50" t="s">
        <v>73</v>
      </c>
      <c r="C25" s="7">
        <v>25390259</v>
      </c>
      <c r="D25" s="7">
        <v>24124141</v>
      </c>
      <c r="E25" s="7">
        <v>24194967</v>
      </c>
      <c r="F25" s="7">
        <v>24592709</v>
      </c>
      <c r="G25" s="7">
        <v>26054353</v>
      </c>
      <c r="H25" s="7">
        <v>25570279</v>
      </c>
      <c r="I25" s="7">
        <v>26430247</v>
      </c>
      <c r="J25" s="7">
        <v>29294215</v>
      </c>
      <c r="K25" s="7">
        <v>29325596</v>
      </c>
      <c r="L25" s="7">
        <v>34998447</v>
      </c>
      <c r="M25" s="7">
        <v>36740608</v>
      </c>
      <c r="N25" s="7">
        <v>34675452</v>
      </c>
      <c r="O25" s="7">
        <v>35770408</v>
      </c>
      <c r="P25" s="7">
        <v>49891818</v>
      </c>
      <c r="Q25" s="7">
        <v>51098450</v>
      </c>
    </row>
    <row r="26" spans="2:28" x14ac:dyDescent="0.25">
      <c r="B26" s="50" t="s">
        <v>52</v>
      </c>
      <c r="C26" s="7">
        <v>30899368</v>
      </c>
      <c r="D26" s="7">
        <v>29001241</v>
      </c>
      <c r="E26" s="7">
        <v>31173467</v>
      </c>
      <c r="F26" s="7">
        <v>30104196</v>
      </c>
      <c r="G26" s="7">
        <v>31249351</v>
      </c>
      <c r="H26" s="7">
        <v>30007724</v>
      </c>
      <c r="I26" s="7">
        <v>26981008</v>
      </c>
      <c r="J26" s="7">
        <v>26356050</v>
      </c>
      <c r="K26" s="7">
        <v>23940189</v>
      </c>
      <c r="L26" s="7">
        <v>25970571</v>
      </c>
      <c r="M26" s="7">
        <v>3714307</v>
      </c>
      <c r="N26" s="7">
        <v>3489592</v>
      </c>
      <c r="O26" s="7">
        <v>3821169</v>
      </c>
      <c r="P26" s="7">
        <v>49007832</v>
      </c>
      <c r="Q26" s="7">
        <v>53394032</v>
      </c>
      <c r="R26" s="7">
        <v>42232083</v>
      </c>
      <c r="S26" s="7">
        <v>29144898</v>
      </c>
      <c r="T26" s="7">
        <v>22641387</v>
      </c>
      <c r="U26" s="7">
        <v>15857900</v>
      </c>
      <c r="V26" s="7">
        <v>4640700</v>
      </c>
      <c r="W26" s="7">
        <v>4907600</v>
      </c>
      <c r="X26" s="7">
        <v>5101100</v>
      </c>
      <c r="Y26" s="7">
        <v>5047100</v>
      </c>
      <c r="Z26" s="7">
        <v>6603223</v>
      </c>
      <c r="AA26" s="7">
        <v>9342986</v>
      </c>
      <c r="AB26" s="7">
        <v>11863200</v>
      </c>
    </row>
    <row r="27" spans="2:28" ht="14" customHeight="1" x14ac:dyDescent="0.25">
      <c r="B27" s="50" t="s">
        <v>53</v>
      </c>
      <c r="C27" s="7">
        <v>85367521</v>
      </c>
      <c r="D27" s="7">
        <v>82900780</v>
      </c>
      <c r="E27" s="7">
        <v>84784906</v>
      </c>
      <c r="F27" s="7">
        <v>83290407</v>
      </c>
      <c r="G27" s="7">
        <v>85805655</v>
      </c>
      <c r="H27" s="7">
        <v>81416463</v>
      </c>
      <c r="I27" s="7">
        <v>81261105</v>
      </c>
      <c r="J27" s="7">
        <v>83181952</v>
      </c>
      <c r="K27" s="7">
        <v>79881563</v>
      </c>
      <c r="L27" s="7">
        <v>90230471</v>
      </c>
      <c r="M27" s="7">
        <v>72563566</v>
      </c>
      <c r="N27" s="7">
        <v>71947216</v>
      </c>
      <c r="O27" s="7">
        <v>66837446</v>
      </c>
      <c r="AB27" s="7">
        <v>55416130</v>
      </c>
    </row>
    <row r="28" spans="2:28" x14ac:dyDescent="0.25">
      <c r="B28" s="50" t="s">
        <v>54</v>
      </c>
      <c r="C28" s="7">
        <v>25390259</v>
      </c>
      <c r="D28" s="7">
        <v>24124141</v>
      </c>
      <c r="E28" s="7">
        <v>24194967</v>
      </c>
      <c r="F28" s="7">
        <v>24592709</v>
      </c>
      <c r="G28" s="7">
        <v>26054353</v>
      </c>
      <c r="H28" s="7">
        <v>25570279</v>
      </c>
      <c r="I28" s="7">
        <v>26430247</v>
      </c>
      <c r="J28" s="7">
        <v>29294215</v>
      </c>
      <c r="K28" s="7">
        <v>29325596</v>
      </c>
      <c r="L28" s="7">
        <v>34998447</v>
      </c>
      <c r="M28" s="7">
        <v>36740608</v>
      </c>
      <c r="N28" s="7">
        <v>34675452</v>
      </c>
      <c r="O28" s="7">
        <v>35770408</v>
      </c>
    </row>
    <row r="29" spans="2:28" x14ac:dyDescent="0.25">
      <c r="B29" s="50" t="s">
        <v>55</v>
      </c>
      <c r="I29" s="7">
        <v>22684432</v>
      </c>
      <c r="J29" s="7">
        <v>25092951</v>
      </c>
      <c r="K29" s="7">
        <v>24471764</v>
      </c>
      <c r="L29" s="7">
        <v>29294956</v>
      </c>
    </row>
    <row r="30" spans="2:28" x14ac:dyDescent="0.25">
      <c r="B30" s="50" t="s">
        <v>57</v>
      </c>
      <c r="I30" s="7">
        <v>125104</v>
      </c>
      <c r="J30" s="7">
        <v>128836</v>
      </c>
      <c r="K30" s="7">
        <v>166001</v>
      </c>
      <c r="L30" s="7">
        <v>232418</v>
      </c>
      <c r="M30" s="7">
        <v>447953</v>
      </c>
      <c r="N30" s="7">
        <v>368921</v>
      </c>
    </row>
    <row r="31" spans="2:28" x14ac:dyDescent="0.25">
      <c r="B31" s="50" t="s">
        <v>56</v>
      </c>
      <c r="I31" s="7">
        <v>52007</v>
      </c>
      <c r="J31" s="7">
        <v>54573</v>
      </c>
      <c r="K31" s="7">
        <v>79978</v>
      </c>
      <c r="L31" s="7">
        <v>106811</v>
      </c>
      <c r="M31" s="7">
        <v>42784</v>
      </c>
      <c r="N31" s="7">
        <v>38340</v>
      </c>
    </row>
    <row r="32" spans="2:28" x14ac:dyDescent="0.25">
      <c r="B32" s="50" t="s">
        <v>58</v>
      </c>
      <c r="I32" s="7">
        <v>1289714</v>
      </c>
      <c r="J32" s="7">
        <v>1254895</v>
      </c>
      <c r="K32" s="7">
        <v>1206777</v>
      </c>
      <c r="L32" s="7">
        <v>1083769</v>
      </c>
      <c r="M32" s="7">
        <v>1390364</v>
      </c>
      <c r="N32" s="7">
        <v>1323377</v>
      </c>
    </row>
    <row r="33" spans="2:28" x14ac:dyDescent="0.25">
      <c r="B33" s="50" t="s">
        <v>59</v>
      </c>
      <c r="I33" s="7">
        <v>1466825</v>
      </c>
      <c r="J33" s="7">
        <v>1438304</v>
      </c>
      <c r="K33" s="7">
        <v>1452756</v>
      </c>
      <c r="L33" s="7">
        <v>1422998</v>
      </c>
      <c r="M33" s="7">
        <v>1881101</v>
      </c>
      <c r="N33" s="7">
        <v>1730638</v>
      </c>
    </row>
    <row r="34" spans="2:28" x14ac:dyDescent="0.25">
      <c r="B34" s="50" t="s">
        <v>52</v>
      </c>
      <c r="C34" s="7">
        <v>30899368</v>
      </c>
      <c r="D34" s="7">
        <v>29001241</v>
      </c>
      <c r="E34" s="7">
        <v>31173467</v>
      </c>
      <c r="F34" s="7">
        <v>30104196</v>
      </c>
      <c r="G34" s="7">
        <v>31249351</v>
      </c>
      <c r="H34" s="7">
        <v>30007724</v>
      </c>
      <c r="I34" s="7">
        <v>26981008</v>
      </c>
      <c r="J34" s="7">
        <v>26356050</v>
      </c>
      <c r="K34" s="7">
        <v>23940189</v>
      </c>
      <c r="L34" s="7">
        <v>25970571</v>
      </c>
      <c r="M34" s="7">
        <v>3714307</v>
      </c>
      <c r="N34" s="7">
        <v>3489592</v>
      </c>
      <c r="O34" s="7">
        <v>3821169</v>
      </c>
      <c r="P34" s="7">
        <v>49007832</v>
      </c>
      <c r="Q34" s="7">
        <v>53394032</v>
      </c>
      <c r="R34" s="7">
        <v>42232083</v>
      </c>
      <c r="S34" s="7">
        <v>29144898</v>
      </c>
      <c r="T34" s="7">
        <v>22641387</v>
      </c>
      <c r="U34" s="7">
        <v>15857900</v>
      </c>
      <c r="V34" s="7">
        <v>4640700</v>
      </c>
      <c r="W34" s="7">
        <v>4907600</v>
      </c>
      <c r="X34" s="7">
        <v>5101100</v>
      </c>
      <c r="Y34" s="7">
        <v>5047100</v>
      </c>
      <c r="Z34" s="7">
        <v>6603223</v>
      </c>
      <c r="AA34" s="7">
        <v>9342986</v>
      </c>
      <c r="AB34" s="7">
        <v>11863200</v>
      </c>
    </row>
    <row r="40" spans="2:28" x14ac:dyDescent="0.25">
      <c r="C40" s="7">
        <v>1139948</v>
      </c>
      <c r="D40" s="7">
        <v>1004637</v>
      </c>
      <c r="E40" s="7">
        <v>905114</v>
      </c>
      <c r="F40" s="7">
        <v>240843</v>
      </c>
      <c r="G40" s="7">
        <v>248743</v>
      </c>
      <c r="H40" s="7">
        <v>230600</v>
      </c>
      <c r="I40" s="7">
        <v>232366</v>
      </c>
      <c r="J40" s="7">
        <v>228350</v>
      </c>
      <c r="K40" s="7">
        <v>214127</v>
      </c>
      <c r="L40" s="7">
        <v>217064</v>
      </c>
      <c r="M40" s="7">
        <v>200856</v>
      </c>
      <c r="N40" s="7">
        <v>189818</v>
      </c>
      <c r="O40" s="7">
        <v>178694</v>
      </c>
    </row>
    <row r="63" spans="2:12" x14ac:dyDescent="0.25">
      <c r="C63" s="50" t="s">
        <v>49</v>
      </c>
      <c r="D63" s="50" t="s">
        <v>51</v>
      </c>
      <c r="E63" s="50" t="s">
        <v>53</v>
      </c>
    </row>
    <row r="64" spans="2:12" x14ac:dyDescent="0.25">
      <c r="B64" s="7">
        <v>2018</v>
      </c>
      <c r="C64" s="7">
        <v>97359560</v>
      </c>
      <c r="D64" s="7">
        <v>11992039</v>
      </c>
      <c r="E64" s="7">
        <v>85367521</v>
      </c>
      <c r="G64" s="7">
        <f>(E64-E89)/E89/25</f>
        <v>2.1619258508307961E-2</v>
      </c>
      <c r="K64" s="13">
        <v>311</v>
      </c>
      <c r="L64" s="7">
        <f>(K64-K89)/K89/25</f>
        <v>9.8222222222222225E-2</v>
      </c>
    </row>
    <row r="65" spans="2:11" x14ac:dyDescent="0.25">
      <c r="B65" s="7">
        <v>2017</v>
      </c>
      <c r="C65" s="7">
        <v>94233081</v>
      </c>
      <c r="D65" s="7">
        <v>11332301</v>
      </c>
      <c r="E65" s="7">
        <v>82900780</v>
      </c>
      <c r="K65" s="16">
        <v>300</v>
      </c>
    </row>
    <row r="66" spans="2:11" x14ac:dyDescent="0.25">
      <c r="B66" s="7">
        <v>2016</v>
      </c>
      <c r="C66" s="7">
        <v>97151202</v>
      </c>
      <c r="D66" s="7">
        <v>12366296</v>
      </c>
      <c r="E66" s="7">
        <v>84784906</v>
      </c>
      <c r="K66" s="16">
        <v>297</v>
      </c>
    </row>
    <row r="67" spans="2:11" x14ac:dyDescent="0.25">
      <c r="B67" s="7">
        <v>2015</v>
      </c>
      <c r="C67" s="7">
        <v>95733466</v>
      </c>
      <c r="D67" s="7">
        <v>12443059</v>
      </c>
      <c r="E67" s="7">
        <v>83290407</v>
      </c>
      <c r="K67" s="16">
        <v>244</v>
      </c>
    </row>
    <row r="68" spans="2:11" x14ac:dyDescent="0.25">
      <c r="B68" s="7">
        <v>2014</v>
      </c>
      <c r="C68" s="7">
        <v>98122075</v>
      </c>
      <c r="D68" s="7">
        <v>12316420</v>
      </c>
      <c r="E68" s="7">
        <v>85805655</v>
      </c>
      <c r="I68" s="7">
        <v>2.16</v>
      </c>
      <c r="K68" s="16">
        <v>244</v>
      </c>
    </row>
    <row r="69" spans="2:11" x14ac:dyDescent="0.25">
      <c r="B69" s="7">
        <v>2013</v>
      </c>
      <c r="C69" s="7">
        <v>93910049</v>
      </c>
      <c r="D69" s="7">
        <v>12493586</v>
      </c>
      <c r="E69" s="7">
        <v>81416463</v>
      </c>
      <c r="K69" s="16">
        <v>244</v>
      </c>
    </row>
    <row r="70" spans="2:11" x14ac:dyDescent="0.25">
      <c r="B70" s="7">
        <v>2012</v>
      </c>
      <c r="C70" s="7">
        <v>92758496</v>
      </c>
      <c r="D70" s="7">
        <v>11497391</v>
      </c>
      <c r="E70" s="7">
        <v>81261105</v>
      </c>
      <c r="K70" s="16">
        <v>236</v>
      </c>
    </row>
    <row r="71" spans="2:11" x14ac:dyDescent="0.25">
      <c r="B71" s="7">
        <v>2011</v>
      </c>
      <c r="C71" s="7">
        <v>95711298</v>
      </c>
      <c r="D71" s="7">
        <v>12529346</v>
      </c>
      <c r="E71" s="7">
        <v>83181952</v>
      </c>
      <c r="K71" s="16">
        <v>218</v>
      </c>
    </row>
    <row r="72" spans="2:11" x14ac:dyDescent="0.25">
      <c r="B72" s="7">
        <v>2010</v>
      </c>
      <c r="C72" s="7">
        <v>90578208</v>
      </c>
      <c r="D72" s="7">
        <v>10696645</v>
      </c>
      <c r="E72" s="7">
        <v>79881563</v>
      </c>
      <c r="K72" s="16">
        <v>217</v>
      </c>
    </row>
    <row r="73" spans="2:11" x14ac:dyDescent="0.25">
      <c r="B73" s="7">
        <v>2009</v>
      </c>
      <c r="C73" s="7">
        <v>98918084</v>
      </c>
      <c r="D73" s="7">
        <v>8687613</v>
      </c>
      <c r="E73" s="7">
        <v>90230471</v>
      </c>
      <c r="K73" s="16">
        <v>218</v>
      </c>
    </row>
    <row r="74" spans="2:11" x14ac:dyDescent="0.25">
      <c r="B74" s="7">
        <v>2008</v>
      </c>
      <c r="C74" s="7">
        <v>80143915</v>
      </c>
      <c r="D74" s="7">
        <v>7580349</v>
      </c>
      <c r="E74" s="7">
        <v>72563566</v>
      </c>
      <c r="K74" s="16">
        <v>255</v>
      </c>
    </row>
    <row r="75" spans="2:11" x14ac:dyDescent="0.25">
      <c r="B75" s="7">
        <v>2007</v>
      </c>
      <c r="C75" s="7">
        <v>78674905</v>
      </c>
      <c r="D75" s="7">
        <v>6727689</v>
      </c>
      <c r="E75" s="7">
        <v>71947216</v>
      </c>
      <c r="K75" s="16">
        <v>248</v>
      </c>
    </row>
    <row r="76" spans="2:11" x14ac:dyDescent="0.25">
      <c r="B76" s="7">
        <v>2006</v>
      </c>
      <c r="C76" s="7">
        <v>73702571</v>
      </c>
      <c r="D76" s="7">
        <v>6865125</v>
      </c>
      <c r="E76" s="7">
        <v>66837446</v>
      </c>
      <c r="F76" s="7">
        <f>C76-D76</f>
        <v>66837446</v>
      </c>
      <c r="K76" s="16">
        <v>198</v>
      </c>
    </row>
    <row r="77" spans="2:11" x14ac:dyDescent="0.25">
      <c r="B77" s="7">
        <v>2005</v>
      </c>
      <c r="C77" s="7">
        <v>122936291</v>
      </c>
      <c r="D77" s="14">
        <v>6644082.3076922996</v>
      </c>
      <c r="E77" s="14">
        <v>65958883.230769202</v>
      </c>
      <c r="K77" s="16">
        <v>188</v>
      </c>
    </row>
    <row r="78" spans="2:11" x14ac:dyDescent="0.25">
      <c r="B78" s="7">
        <v>2004</v>
      </c>
      <c r="C78" s="7">
        <v>122477823</v>
      </c>
      <c r="D78" s="14">
        <v>6423039.6153846104</v>
      </c>
      <c r="E78" s="14">
        <v>65080320.461538397</v>
      </c>
      <c r="K78" s="16">
        <v>186</v>
      </c>
    </row>
    <row r="79" spans="2:11" x14ac:dyDescent="0.25">
      <c r="B79" s="7">
        <v>2003</v>
      </c>
      <c r="C79" s="7">
        <v>99708514</v>
      </c>
      <c r="D79" s="14">
        <v>6201996.9230769202</v>
      </c>
      <c r="E79" s="14">
        <v>64201757.692307703</v>
      </c>
      <c r="K79" s="16">
        <v>184</v>
      </c>
    </row>
    <row r="80" spans="2:11" x14ac:dyDescent="0.25">
      <c r="B80" s="7">
        <v>2002</v>
      </c>
      <c r="C80" s="7">
        <v>96288198</v>
      </c>
      <c r="D80" s="14">
        <v>5980954.2307692301</v>
      </c>
      <c r="E80" s="14">
        <v>63323194.923076898</v>
      </c>
      <c r="K80" s="16">
        <v>166</v>
      </c>
    </row>
    <row r="81" spans="2:11" x14ac:dyDescent="0.25">
      <c r="B81" s="7">
        <v>2001</v>
      </c>
      <c r="C81" s="7">
        <v>90270809</v>
      </c>
      <c r="D81" s="14">
        <v>5759911.5384615399</v>
      </c>
      <c r="E81" s="14">
        <v>62444632.1538461</v>
      </c>
      <c r="K81" s="16">
        <v>140</v>
      </c>
    </row>
    <row r="82" spans="2:11" x14ac:dyDescent="0.25">
      <c r="B82" s="7">
        <v>2000</v>
      </c>
      <c r="C82" s="7">
        <v>85405200</v>
      </c>
      <c r="D82" s="14">
        <v>5538868.8461538404</v>
      </c>
      <c r="E82" s="14">
        <v>61566069.384615399</v>
      </c>
      <c r="K82" s="16">
        <v>128</v>
      </c>
    </row>
    <row r="83" spans="2:11" x14ac:dyDescent="0.25">
      <c r="B83" s="7">
        <v>1999</v>
      </c>
      <c r="C83" s="7">
        <v>36637900</v>
      </c>
      <c r="D83" s="14">
        <v>5317826.1538461503</v>
      </c>
      <c r="E83" s="14">
        <v>60687506.615384601</v>
      </c>
      <c r="K83" s="16">
        <v>126</v>
      </c>
    </row>
    <row r="84" spans="2:11" x14ac:dyDescent="0.25">
      <c r="B84" s="7">
        <v>1998</v>
      </c>
      <c r="C84" s="7">
        <v>38409700</v>
      </c>
      <c r="D84" s="14">
        <v>5096783.4615384601</v>
      </c>
      <c r="E84" s="14">
        <v>59808943.846153803</v>
      </c>
      <c r="K84" s="16">
        <v>122</v>
      </c>
    </row>
    <row r="85" spans="2:11" x14ac:dyDescent="0.25">
      <c r="B85" s="7">
        <v>1997</v>
      </c>
      <c r="C85" s="7">
        <v>42291100</v>
      </c>
      <c r="D85" s="14">
        <v>4875740.7692307699</v>
      </c>
      <c r="E85" s="14">
        <v>58930381.076923102</v>
      </c>
      <c r="K85" s="16">
        <v>114</v>
      </c>
    </row>
    <row r="86" spans="2:11" x14ac:dyDescent="0.25">
      <c r="B86" s="7">
        <v>1996</v>
      </c>
      <c r="C86" s="7">
        <v>63068100</v>
      </c>
      <c r="D86" s="14">
        <v>4654698.0769230798</v>
      </c>
      <c r="E86" s="14">
        <v>58051818.307692297</v>
      </c>
      <c r="K86" s="16">
        <v>110</v>
      </c>
    </row>
    <row r="87" spans="2:11" x14ac:dyDescent="0.25">
      <c r="B87" s="7">
        <v>1995</v>
      </c>
      <c r="C87" s="7">
        <v>63799882</v>
      </c>
      <c r="D87" s="14">
        <v>4433655.3846153803</v>
      </c>
      <c r="E87" s="14">
        <v>57173255.538461499</v>
      </c>
      <c r="K87" s="16">
        <v>107</v>
      </c>
    </row>
    <row r="88" spans="2:11" x14ac:dyDescent="0.25">
      <c r="B88" s="7">
        <v>1994</v>
      </c>
      <c r="C88" s="7">
        <v>59816203</v>
      </c>
      <c r="D88" s="14">
        <v>4212612.6923076902</v>
      </c>
      <c r="E88" s="14">
        <v>56294692.769230798</v>
      </c>
      <c r="K88" s="16">
        <v>99</v>
      </c>
    </row>
    <row r="89" spans="2:11" x14ac:dyDescent="0.25">
      <c r="B89" s="7">
        <v>1993</v>
      </c>
      <c r="C89" s="7">
        <v>59407700</v>
      </c>
      <c r="D89" s="7">
        <v>3991570</v>
      </c>
      <c r="E89" s="7">
        <v>55416130</v>
      </c>
      <c r="K89" s="16">
        <v>90</v>
      </c>
    </row>
    <row r="104" spans="1:28" x14ac:dyDescent="0.25">
      <c r="B104" s="50" t="s">
        <v>72</v>
      </c>
    </row>
    <row r="105" spans="1:28" x14ac:dyDescent="0.25">
      <c r="C105" s="7">
        <v>2018</v>
      </c>
      <c r="D105" s="7">
        <v>2017</v>
      </c>
      <c r="E105" s="7">
        <v>2016</v>
      </c>
      <c r="F105" s="7">
        <v>2015</v>
      </c>
      <c r="G105" s="7">
        <v>2014</v>
      </c>
      <c r="H105" s="7">
        <v>2013</v>
      </c>
      <c r="I105" s="7">
        <v>2012</v>
      </c>
      <c r="J105" s="7">
        <v>2011</v>
      </c>
      <c r="K105" s="7">
        <v>2010</v>
      </c>
      <c r="L105" s="7">
        <v>2009</v>
      </c>
      <c r="M105" s="7">
        <v>2008</v>
      </c>
      <c r="N105" s="7">
        <v>2007</v>
      </c>
      <c r="O105" s="7">
        <v>2006</v>
      </c>
      <c r="P105" s="7">
        <v>2005</v>
      </c>
      <c r="Q105" s="7">
        <v>2004</v>
      </c>
      <c r="R105" s="7">
        <v>2003</v>
      </c>
      <c r="S105" s="7">
        <v>2002</v>
      </c>
      <c r="T105" s="7">
        <v>2001</v>
      </c>
      <c r="U105" s="7">
        <v>2000</v>
      </c>
      <c r="V105" s="7">
        <v>1999</v>
      </c>
      <c r="W105" s="7">
        <v>1998</v>
      </c>
      <c r="X105" s="7">
        <v>1997</v>
      </c>
      <c r="Y105" s="7">
        <v>1996</v>
      </c>
      <c r="Z105" s="7">
        <v>1995</v>
      </c>
      <c r="AA105" s="7">
        <v>1994</v>
      </c>
      <c r="AB105" s="7">
        <v>1993</v>
      </c>
    </row>
    <row r="108" spans="1:28" x14ac:dyDescent="0.25">
      <c r="A108" s="54" t="s">
        <v>68</v>
      </c>
      <c r="B108" s="17" t="s">
        <v>4</v>
      </c>
      <c r="C108" s="15">
        <v>46</v>
      </c>
      <c r="D108" s="15">
        <v>40.884285714285198</v>
      </c>
      <c r="E108" s="15">
        <v>38.326428571428103</v>
      </c>
      <c r="F108" s="15">
        <v>35.768571428571001</v>
      </c>
      <c r="G108" s="15">
        <v>33.210714285713898</v>
      </c>
      <c r="H108" s="15">
        <v>30.652857142856799</v>
      </c>
      <c r="I108" s="15">
        <v>28.0949999999997</v>
      </c>
      <c r="J108" s="15">
        <v>25.537142857142602</v>
      </c>
      <c r="K108" s="15">
        <v>22.979285714285499</v>
      </c>
      <c r="L108" s="15">
        <v>20.4214285714284</v>
      </c>
      <c r="M108" s="15">
        <v>17.863571428571301</v>
      </c>
      <c r="N108" s="15">
        <v>15.305714285714201</v>
      </c>
      <c r="O108" s="15">
        <v>12.7478571428571</v>
      </c>
      <c r="P108" s="15">
        <v>10.19</v>
      </c>
      <c r="Q108" s="15">
        <v>11.6026160561539</v>
      </c>
      <c r="R108" s="15">
        <v>11.133608458372301</v>
      </c>
      <c r="S108" s="15">
        <v>9.5578841642327497</v>
      </c>
      <c r="T108" s="15">
        <v>10.502358397896501</v>
      </c>
      <c r="U108" s="15">
        <v>11.1035587382207</v>
      </c>
      <c r="V108" s="15">
        <v>12.6205383892404</v>
      </c>
      <c r="W108" s="15">
        <v>12.911000525168999</v>
      </c>
      <c r="X108" s="15">
        <v>12.5504493873004</v>
      </c>
      <c r="Y108" s="15">
        <v>10.8333957941311</v>
      </c>
      <c r="Z108" s="15">
        <v>9.7875708177219192</v>
      </c>
      <c r="AA108" s="15">
        <v>8.6154696134058302</v>
      </c>
      <c r="AB108" s="15">
        <v>6.6865067174780997</v>
      </c>
    </row>
    <row r="109" spans="1:28" x14ac:dyDescent="0.25">
      <c r="A109" s="45"/>
      <c r="B109" s="17" t="s">
        <v>6</v>
      </c>
      <c r="C109" s="15">
        <v>52</v>
      </c>
      <c r="D109" s="15">
        <v>46.037142857142904</v>
      </c>
      <c r="E109" s="15">
        <v>43.055714285714302</v>
      </c>
      <c r="F109" s="15">
        <v>40.074285714285701</v>
      </c>
      <c r="G109" s="15">
        <v>37.092857142857099</v>
      </c>
      <c r="H109" s="15">
        <v>34.111428571428597</v>
      </c>
      <c r="I109" s="15">
        <v>31.13</v>
      </c>
      <c r="J109" s="15">
        <v>28.148571428571401</v>
      </c>
      <c r="K109" s="15">
        <v>25.167142857142899</v>
      </c>
      <c r="L109" s="15">
        <v>22.185714285714301</v>
      </c>
      <c r="M109" s="15">
        <v>19.2042857142857</v>
      </c>
      <c r="N109" s="15">
        <v>16.222857142857102</v>
      </c>
      <c r="O109" s="15">
        <v>13.2414285714286</v>
      </c>
      <c r="P109" s="15">
        <v>10.26</v>
      </c>
      <c r="Q109" s="15">
        <v>9.8966666666666701</v>
      </c>
      <c r="R109" s="15">
        <v>9.5333333333333297</v>
      </c>
      <c r="S109" s="15">
        <v>9.17</v>
      </c>
      <c r="T109" s="15">
        <v>8.8066666666666702</v>
      </c>
      <c r="U109" s="15">
        <v>8.4433333333333298</v>
      </c>
      <c r="V109" s="15">
        <v>8.08</v>
      </c>
      <c r="W109" s="15">
        <v>7.7166666666666703</v>
      </c>
      <c r="X109" s="15">
        <v>7.3533333333333299</v>
      </c>
      <c r="Y109" s="15">
        <v>6.99</v>
      </c>
      <c r="Z109" s="15">
        <v>6.6266666666666696</v>
      </c>
      <c r="AA109" s="15">
        <v>6.2633333333333301</v>
      </c>
      <c r="AB109" s="15">
        <v>5.9</v>
      </c>
    </row>
    <row r="110" spans="1:28" x14ac:dyDescent="0.25">
      <c r="A110" s="54" t="s">
        <v>69</v>
      </c>
      <c r="B110" s="17" t="s">
        <v>10</v>
      </c>
      <c r="C110" s="15">
        <v>46.75</v>
      </c>
      <c r="D110" s="15">
        <v>41.871428571428602</v>
      </c>
      <c r="E110" s="15">
        <v>39.4321428571429</v>
      </c>
      <c r="F110" s="15">
        <v>36.992857142857098</v>
      </c>
      <c r="G110" s="15">
        <v>34.553571428571402</v>
      </c>
      <c r="H110" s="15">
        <v>32.1142857142857</v>
      </c>
      <c r="I110" s="15">
        <v>29.675000000000001</v>
      </c>
      <c r="J110" s="15">
        <v>27.235714285714302</v>
      </c>
      <c r="K110" s="15">
        <v>24.796428571428599</v>
      </c>
      <c r="L110" s="15">
        <v>22.3571428571429</v>
      </c>
      <c r="M110" s="15">
        <v>19.917857142857098</v>
      </c>
      <c r="N110" s="15">
        <v>17.478571428571399</v>
      </c>
      <c r="O110" s="15">
        <v>15.0392857142857</v>
      </c>
      <c r="P110" s="15">
        <v>12.6</v>
      </c>
      <c r="Q110" s="15">
        <v>14.6079638147063</v>
      </c>
      <c r="R110" s="15">
        <v>10.7899521549359</v>
      </c>
      <c r="S110" s="15">
        <v>10.124052684962599</v>
      </c>
      <c r="T110" s="15">
        <v>8.9923218650319594</v>
      </c>
      <c r="U110" s="15">
        <v>7.9919014634012804</v>
      </c>
      <c r="V110" s="15">
        <v>8.8094581751944894</v>
      </c>
      <c r="W110" s="15">
        <v>9.2367702187396006</v>
      </c>
      <c r="X110" s="15">
        <v>8.9622147057436194</v>
      </c>
      <c r="Y110" s="15">
        <v>8.3692688209623096</v>
      </c>
      <c r="Z110" s="15">
        <v>7.8312483823610899</v>
      </c>
      <c r="AA110" s="15">
        <v>5.6588297388068298</v>
      </c>
      <c r="AB110" s="15">
        <v>5.9282712807718498</v>
      </c>
    </row>
    <row r="111" spans="1:28" x14ac:dyDescent="0.25">
      <c r="A111" s="45"/>
      <c r="B111" s="17" t="s">
        <v>12</v>
      </c>
      <c r="C111" s="15">
        <v>39.450000000000003</v>
      </c>
      <c r="D111" s="15">
        <v>34.857142857142897</v>
      </c>
      <c r="E111" s="15">
        <v>32.560714285714297</v>
      </c>
      <c r="F111" s="15">
        <v>30.264285714285698</v>
      </c>
      <c r="G111" s="15">
        <v>27.967857142857099</v>
      </c>
      <c r="H111" s="15">
        <v>25.671428571428599</v>
      </c>
      <c r="I111" s="15">
        <v>23.375</v>
      </c>
      <c r="J111" s="15">
        <v>21.078571428571401</v>
      </c>
      <c r="K111" s="15">
        <v>18.782142857142901</v>
      </c>
      <c r="L111" s="15">
        <v>16.485714285714302</v>
      </c>
      <c r="M111" s="15">
        <v>14.189285714285701</v>
      </c>
      <c r="N111" s="15">
        <v>11.8928571428571</v>
      </c>
      <c r="O111" s="15">
        <v>9.5964285714285698</v>
      </c>
      <c r="P111" s="15">
        <v>7.3</v>
      </c>
      <c r="Q111" s="15">
        <v>5.7087876763092797</v>
      </c>
      <c r="R111" s="15">
        <v>5.6157804333970702</v>
      </c>
      <c r="S111" s="15">
        <v>8.2778664154652706</v>
      </c>
      <c r="T111" s="15">
        <v>5.89761708087988</v>
      </c>
      <c r="U111" s="15">
        <v>3.5896855937757302</v>
      </c>
      <c r="V111" s="15">
        <v>6.0843973858719096</v>
      </c>
      <c r="W111" s="15">
        <v>6.36339531123686</v>
      </c>
      <c r="X111" s="15">
        <v>6.6323062519653497</v>
      </c>
      <c r="Y111" s="15">
        <v>6.0954898904540604</v>
      </c>
      <c r="Z111" s="15">
        <v>6.8433537996642402</v>
      </c>
      <c r="AA111" s="15">
        <v>8.1083291809651108</v>
      </c>
      <c r="AB111" s="15">
        <v>4.5</v>
      </c>
    </row>
    <row r="112" spans="1:28" x14ac:dyDescent="0.25">
      <c r="A112" s="45"/>
      <c r="B112" s="17" t="s">
        <v>14</v>
      </c>
      <c r="C112" s="15">
        <v>44.5</v>
      </c>
      <c r="D112" s="15">
        <v>39.342857142857099</v>
      </c>
      <c r="E112" s="15">
        <v>36.764285714285698</v>
      </c>
      <c r="F112" s="15">
        <v>34.185714285714297</v>
      </c>
      <c r="G112" s="15">
        <v>31.6071428571429</v>
      </c>
      <c r="H112" s="15">
        <v>29.0285714285714</v>
      </c>
      <c r="I112" s="15">
        <v>26.45</v>
      </c>
      <c r="J112" s="15">
        <v>23.871428571428599</v>
      </c>
      <c r="K112" s="15">
        <v>21.292857142857098</v>
      </c>
      <c r="L112" s="15">
        <v>18.714285714285701</v>
      </c>
      <c r="M112" s="15">
        <v>16.1357142857143</v>
      </c>
      <c r="N112" s="15">
        <v>13.5571428571429</v>
      </c>
      <c r="O112" s="15">
        <v>10.978571428571399</v>
      </c>
      <c r="P112" s="15">
        <v>8.4</v>
      </c>
      <c r="Q112" s="15">
        <v>8.15</v>
      </c>
      <c r="R112" s="15">
        <v>7.9</v>
      </c>
      <c r="S112" s="15">
        <v>7.65</v>
      </c>
      <c r="T112" s="15">
        <v>7.4</v>
      </c>
      <c r="U112" s="15">
        <v>7.15</v>
      </c>
      <c r="V112" s="15">
        <v>6.9</v>
      </c>
      <c r="W112" s="15">
        <v>6.65</v>
      </c>
      <c r="X112" s="15">
        <v>6.4</v>
      </c>
      <c r="Y112" s="15">
        <v>6.15</v>
      </c>
      <c r="Z112" s="15">
        <v>5.9</v>
      </c>
      <c r="AA112" s="15">
        <v>5.65</v>
      </c>
      <c r="AB112" s="15">
        <v>5.4</v>
      </c>
    </row>
    <row r="113" spans="1:28" x14ac:dyDescent="0.25">
      <c r="A113" s="45"/>
      <c r="B113" s="17" t="s">
        <v>16</v>
      </c>
      <c r="C113" s="15">
        <v>47.25</v>
      </c>
      <c r="D113" s="15">
        <v>42.297142857142902</v>
      </c>
      <c r="E113" s="15">
        <v>39.820714285714303</v>
      </c>
      <c r="F113" s="15">
        <v>37.344285714285697</v>
      </c>
      <c r="G113" s="15">
        <v>34.867857142857098</v>
      </c>
      <c r="H113" s="15">
        <v>32.391428571428598</v>
      </c>
      <c r="I113" s="15">
        <v>29.914999999999999</v>
      </c>
      <c r="J113" s="15">
        <v>27.4385714285714</v>
      </c>
      <c r="K113" s="15">
        <v>24.962142857142901</v>
      </c>
      <c r="L113" s="15">
        <v>22.485714285714302</v>
      </c>
      <c r="M113" s="15">
        <v>20.009285714285699</v>
      </c>
      <c r="N113" s="15">
        <v>17.5328571428571</v>
      </c>
      <c r="O113" s="15">
        <v>15.056428571428601</v>
      </c>
      <c r="P113" s="15">
        <v>12.58</v>
      </c>
      <c r="Q113" s="15">
        <v>12.1816666666667</v>
      </c>
      <c r="R113" s="15">
        <v>11.783333333333299</v>
      </c>
      <c r="S113" s="15">
        <v>11.385</v>
      </c>
      <c r="T113" s="15">
        <v>10.9866666666667</v>
      </c>
      <c r="U113" s="15">
        <v>10.588333333333299</v>
      </c>
      <c r="V113" s="15">
        <v>10.19</v>
      </c>
      <c r="W113" s="15">
        <v>9.7916666666666607</v>
      </c>
      <c r="X113" s="15">
        <v>9.3933333333333309</v>
      </c>
      <c r="Y113" s="15">
        <v>8.9949999999999992</v>
      </c>
      <c r="Z113" s="15">
        <v>8.5966666666666605</v>
      </c>
      <c r="AA113" s="15">
        <v>8.1983333333333306</v>
      </c>
      <c r="AB113" s="15">
        <v>7.8</v>
      </c>
    </row>
    <row r="114" spans="1:28" x14ac:dyDescent="0.25">
      <c r="A114" s="7" t="s">
        <v>70</v>
      </c>
      <c r="B114" s="17" t="s">
        <v>18</v>
      </c>
      <c r="C114" s="15">
        <v>40</v>
      </c>
      <c r="D114" s="15">
        <v>34.6</v>
      </c>
      <c r="E114" s="15">
        <v>31.9</v>
      </c>
      <c r="F114" s="15">
        <v>29.2</v>
      </c>
      <c r="G114" s="15">
        <v>26.5</v>
      </c>
      <c r="H114" s="15">
        <v>23.8</v>
      </c>
      <c r="I114" s="15">
        <v>21.1</v>
      </c>
      <c r="J114" s="15">
        <v>18.399999999999999</v>
      </c>
      <c r="K114" s="15">
        <v>15.7</v>
      </c>
      <c r="L114" s="15">
        <v>13</v>
      </c>
      <c r="M114" s="15">
        <v>10.3</v>
      </c>
      <c r="N114" s="15">
        <v>7.6</v>
      </c>
      <c r="O114" s="15">
        <v>4.9000000000000004</v>
      </c>
      <c r="P114" s="15">
        <v>2.2000000000000002</v>
      </c>
      <c r="Q114" s="15">
        <v>2.2378974903948299</v>
      </c>
      <c r="R114" s="15">
        <v>2.2443742597710199</v>
      </c>
      <c r="S114" s="15">
        <v>2.8845901925680102</v>
      </c>
      <c r="T114" s="15">
        <v>2.3418606824350601</v>
      </c>
      <c r="U114" s="15">
        <v>2.3257172353625499</v>
      </c>
      <c r="V114" s="15">
        <v>2.3095737882900398</v>
      </c>
      <c r="W114" s="15">
        <v>2.2934303412175301</v>
      </c>
      <c r="X114" s="15">
        <v>2.2772868941450199</v>
      </c>
      <c r="Y114" s="15">
        <v>2.2611434470725098</v>
      </c>
      <c r="Z114" s="15">
        <v>2.2450000000000001</v>
      </c>
      <c r="AA114" s="15">
        <v>2.22885655292749</v>
      </c>
      <c r="AB114" s="15">
        <v>1.8</v>
      </c>
    </row>
    <row r="115" spans="1:28" x14ac:dyDescent="0.25">
      <c r="A115" s="55" t="s">
        <v>71</v>
      </c>
      <c r="B115" s="17" t="s">
        <v>20</v>
      </c>
      <c r="C115" s="15">
        <v>25.5</v>
      </c>
      <c r="D115" s="15">
        <v>22.257142857142799</v>
      </c>
      <c r="E115" s="15">
        <v>20.6357142857143</v>
      </c>
      <c r="F115" s="15">
        <v>19.014285714285698</v>
      </c>
      <c r="G115" s="15">
        <v>17.3928571428571</v>
      </c>
      <c r="H115" s="15">
        <v>15.771428571428601</v>
      </c>
      <c r="I115" s="15">
        <v>14.15</v>
      </c>
      <c r="J115" s="15">
        <v>12.5285714285714</v>
      </c>
      <c r="K115" s="15">
        <v>10.907142857142899</v>
      </c>
      <c r="L115" s="15">
        <v>9.2857142857142794</v>
      </c>
      <c r="M115" s="15">
        <v>7.6642857142857101</v>
      </c>
      <c r="N115" s="15">
        <v>6.04285714285714</v>
      </c>
      <c r="O115" s="15">
        <v>4.4214285714285699</v>
      </c>
      <c r="P115" s="15">
        <v>2.8</v>
      </c>
      <c r="Q115" s="15">
        <v>2.57499999999997</v>
      </c>
      <c r="R115" s="15">
        <v>2.53666666666664</v>
      </c>
      <c r="S115" s="15">
        <v>2.49833333333331</v>
      </c>
      <c r="T115" s="15">
        <v>2.45999999999998</v>
      </c>
      <c r="U115" s="15">
        <v>2.42166666666665</v>
      </c>
      <c r="V115" s="15">
        <v>2.38333333333332</v>
      </c>
      <c r="W115" s="15">
        <v>2.34499999999999</v>
      </c>
      <c r="X115" s="15">
        <v>2.30666666666666</v>
      </c>
      <c r="Y115" s="15">
        <v>2.26833333333333</v>
      </c>
      <c r="Z115" s="15">
        <v>2.23</v>
      </c>
      <c r="AA115" s="15">
        <v>2.19166666666667</v>
      </c>
      <c r="AB115" s="15">
        <v>2.1</v>
      </c>
    </row>
    <row r="116" spans="1:28" x14ac:dyDescent="0.25">
      <c r="A116" s="55"/>
      <c r="B116" s="17" t="s">
        <v>22</v>
      </c>
      <c r="C116" s="15">
        <v>30.5</v>
      </c>
      <c r="D116" s="15">
        <v>26.785714285714299</v>
      </c>
      <c r="E116" s="15">
        <v>24.928571428571399</v>
      </c>
      <c r="F116" s="15">
        <v>23.071428571428601</v>
      </c>
      <c r="G116" s="15">
        <v>21.214285714285701</v>
      </c>
      <c r="H116" s="15">
        <v>19.3571428571429</v>
      </c>
      <c r="I116" s="15">
        <v>17.5</v>
      </c>
      <c r="J116" s="15">
        <v>15.6428571428571</v>
      </c>
      <c r="K116" s="15">
        <v>13.785714285714301</v>
      </c>
      <c r="L116" s="15">
        <v>11.9285714285714</v>
      </c>
      <c r="M116" s="15">
        <v>10.0714285714286</v>
      </c>
      <c r="N116" s="15">
        <v>8.2142857142857206</v>
      </c>
      <c r="O116" s="15">
        <v>6.3571428571428603</v>
      </c>
      <c r="P116" s="15">
        <v>4.5</v>
      </c>
      <c r="Q116" s="15">
        <v>4.44166666666667</v>
      </c>
      <c r="R116" s="15">
        <v>4.38333333333334</v>
      </c>
      <c r="S116" s="15">
        <v>4.3250000000000002</v>
      </c>
      <c r="T116" s="15">
        <v>4.2666666666666702</v>
      </c>
      <c r="U116" s="15">
        <v>4.2083333333333304</v>
      </c>
      <c r="V116" s="15">
        <v>4.1500000000000004</v>
      </c>
      <c r="W116" s="15">
        <v>4.0916666666666703</v>
      </c>
      <c r="X116" s="15">
        <v>4.0333333333333297</v>
      </c>
      <c r="Y116" s="15">
        <v>3.9750000000000001</v>
      </c>
      <c r="Z116" s="15">
        <v>3.9166666666666701</v>
      </c>
      <c r="AA116" s="15">
        <v>3.8583333333333298</v>
      </c>
      <c r="AB116" s="15">
        <v>3.8</v>
      </c>
    </row>
    <row r="117" spans="1:28" x14ac:dyDescent="0.25">
      <c r="A117" s="55"/>
      <c r="B117" s="17" t="s">
        <v>24</v>
      </c>
      <c r="C117" s="15">
        <v>36</v>
      </c>
      <c r="D117" s="15">
        <v>31.8571428571429</v>
      </c>
      <c r="E117" s="15">
        <v>29.785714285714299</v>
      </c>
      <c r="F117" s="15">
        <v>27.714285714285701</v>
      </c>
      <c r="G117" s="15">
        <v>25.6428571428571</v>
      </c>
      <c r="H117" s="15">
        <v>23.571428571428601</v>
      </c>
      <c r="I117" s="15">
        <v>21.5</v>
      </c>
      <c r="J117" s="15">
        <v>19.428571428571399</v>
      </c>
      <c r="K117" s="15">
        <v>17.3571428571429</v>
      </c>
      <c r="L117" s="15">
        <v>15.285714285714301</v>
      </c>
      <c r="M117" s="15">
        <v>13.214285714285699</v>
      </c>
      <c r="N117" s="15">
        <v>11.1428571428571</v>
      </c>
      <c r="O117" s="15">
        <v>9.0714285714285694</v>
      </c>
      <c r="P117" s="15">
        <v>7</v>
      </c>
      <c r="Q117" s="15">
        <v>6.6749999999999998</v>
      </c>
      <c r="R117" s="15">
        <v>6.35</v>
      </c>
      <c r="S117" s="15">
        <v>6.0250000000000004</v>
      </c>
      <c r="T117" s="15">
        <v>5.7</v>
      </c>
      <c r="U117" s="15">
        <v>5.375</v>
      </c>
      <c r="V117" s="15">
        <v>5.05</v>
      </c>
      <c r="W117" s="15">
        <v>4.7249999999999996</v>
      </c>
      <c r="X117" s="15">
        <v>4.4000000000000004</v>
      </c>
      <c r="Y117" s="15">
        <v>4.0750000000000002</v>
      </c>
      <c r="Z117" s="15">
        <v>3.75</v>
      </c>
      <c r="AA117" s="15">
        <v>3.4249999999999998</v>
      </c>
      <c r="AB117" s="15">
        <v>3.1</v>
      </c>
    </row>
    <row r="118" spans="1:28" x14ac:dyDescent="0.25">
      <c r="A118" s="55"/>
      <c r="B118" s="17" t="s">
        <v>26</v>
      </c>
      <c r="C118" s="15">
        <v>40</v>
      </c>
      <c r="D118" s="15">
        <v>35.228571428571399</v>
      </c>
      <c r="E118" s="15">
        <v>32.842857142857099</v>
      </c>
      <c r="F118" s="15">
        <v>30.457142857142902</v>
      </c>
      <c r="G118" s="15">
        <v>28.071428571428601</v>
      </c>
      <c r="H118" s="15">
        <v>25.685714285714301</v>
      </c>
      <c r="I118" s="15">
        <v>23.3</v>
      </c>
      <c r="J118" s="15">
        <v>20.9142857142857</v>
      </c>
      <c r="K118" s="15">
        <v>18.5285714285714</v>
      </c>
      <c r="L118" s="15">
        <v>16.1428571428571</v>
      </c>
      <c r="M118" s="15">
        <v>13.757142857142901</v>
      </c>
      <c r="N118" s="15">
        <v>11.3714285714286</v>
      </c>
      <c r="O118" s="15">
        <v>8.9857142857142893</v>
      </c>
      <c r="P118" s="15">
        <v>6.6</v>
      </c>
      <c r="Q118" s="15">
        <v>6.3333333333333304</v>
      </c>
      <c r="R118" s="15">
        <v>6.06666666666667</v>
      </c>
      <c r="S118" s="15">
        <v>5.8</v>
      </c>
      <c r="T118" s="15">
        <v>5.5333333333333297</v>
      </c>
      <c r="U118" s="15">
        <v>5.2666666666666702</v>
      </c>
      <c r="V118" s="15">
        <v>5</v>
      </c>
      <c r="W118" s="15">
        <v>4.7333333333333298</v>
      </c>
      <c r="X118" s="15">
        <v>4.4666666666666703</v>
      </c>
      <c r="Y118" s="15">
        <v>4.2</v>
      </c>
      <c r="Z118" s="15">
        <v>3.93333333333333</v>
      </c>
      <c r="AA118" s="15">
        <v>3.6666666666666701</v>
      </c>
      <c r="AB118" s="15">
        <v>3.4</v>
      </c>
    </row>
    <row r="119" spans="1:28" x14ac:dyDescent="0.25">
      <c r="A119" s="55"/>
      <c r="B119" s="17" t="s">
        <v>28</v>
      </c>
      <c r="C119" s="15">
        <v>26.2</v>
      </c>
      <c r="D119" s="15">
        <v>22.9428571428571</v>
      </c>
      <c r="E119" s="15">
        <v>21.314285714285699</v>
      </c>
      <c r="F119" s="15">
        <v>19.685714285714301</v>
      </c>
      <c r="G119" s="15">
        <v>18.0571428571429</v>
      </c>
      <c r="H119" s="15">
        <v>16.428571428571399</v>
      </c>
      <c r="I119" s="15">
        <v>14.8</v>
      </c>
      <c r="J119" s="15">
        <v>13.171428571428599</v>
      </c>
      <c r="K119" s="15">
        <v>11.5428571428571</v>
      </c>
      <c r="L119" s="15">
        <v>9.9142857142857093</v>
      </c>
      <c r="M119" s="15">
        <v>8.2857142857142794</v>
      </c>
      <c r="N119" s="15">
        <v>6.6571428571428601</v>
      </c>
      <c r="O119" s="15">
        <v>5.0285714285714302</v>
      </c>
      <c r="P119" s="15">
        <v>3.4</v>
      </c>
      <c r="Q119" s="15">
        <v>3.2807155040454798</v>
      </c>
      <c r="R119" s="15">
        <v>3.16143100809097</v>
      </c>
      <c r="S119" s="15">
        <v>3.0421465121364499</v>
      </c>
      <c r="T119" s="15">
        <v>2.9228620161819401</v>
      </c>
      <c r="U119" s="15">
        <v>2.80357752022742</v>
      </c>
      <c r="V119" s="15">
        <v>2.77243755635708</v>
      </c>
      <c r="W119" s="15">
        <v>2.74206234007909</v>
      </c>
      <c r="X119" s="15">
        <v>2.6096681883709798</v>
      </c>
      <c r="Y119" s="15">
        <v>2.0497371428571398</v>
      </c>
      <c r="Z119" s="15">
        <v>1.5954740869341599</v>
      </c>
      <c r="AA119" s="15">
        <v>1.7297762478485399</v>
      </c>
      <c r="AB119" s="15">
        <v>1.2</v>
      </c>
    </row>
    <row r="120" spans="1:28" x14ac:dyDescent="0.25">
      <c r="A120" s="45" t="s">
        <v>70</v>
      </c>
      <c r="B120" s="17" t="s">
        <v>30</v>
      </c>
      <c r="C120" s="15">
        <v>27</v>
      </c>
      <c r="D120" s="15">
        <v>23.9142857142857</v>
      </c>
      <c r="E120" s="15">
        <v>22.371428571428599</v>
      </c>
      <c r="F120" s="15">
        <v>20.828571428571401</v>
      </c>
      <c r="G120" s="15">
        <v>19.285714285714299</v>
      </c>
      <c r="H120" s="15">
        <v>17.742857142857101</v>
      </c>
      <c r="I120" s="15">
        <v>16.2</v>
      </c>
      <c r="J120" s="15">
        <v>14.657142857142899</v>
      </c>
      <c r="K120" s="15">
        <v>13.1142857142857</v>
      </c>
      <c r="L120" s="15">
        <v>11.5714285714286</v>
      </c>
      <c r="M120" s="15">
        <v>10.0285714285714</v>
      </c>
      <c r="N120" s="15">
        <v>8.4857142857142893</v>
      </c>
      <c r="O120" s="15">
        <v>6.9428571428571404</v>
      </c>
      <c r="P120" s="15">
        <v>5.4</v>
      </c>
      <c r="Q120" s="15">
        <v>5.15</v>
      </c>
      <c r="R120" s="15">
        <v>4.9000000000000004</v>
      </c>
      <c r="S120" s="15">
        <v>4.6500000000000004</v>
      </c>
      <c r="T120" s="15">
        <v>4.4000000000000004</v>
      </c>
      <c r="U120" s="15">
        <v>4.1500000000000004</v>
      </c>
      <c r="V120" s="15">
        <v>3.9</v>
      </c>
      <c r="W120" s="15">
        <v>3.65</v>
      </c>
      <c r="X120" s="15">
        <v>3.4</v>
      </c>
      <c r="Y120" s="15">
        <v>3.15</v>
      </c>
      <c r="Z120" s="15">
        <v>2.9</v>
      </c>
      <c r="AA120" s="15">
        <v>2.65</v>
      </c>
      <c r="AB120" s="15">
        <v>2.4</v>
      </c>
    </row>
    <row r="121" spans="1:28" x14ac:dyDescent="0.25">
      <c r="A121" s="45"/>
      <c r="B121" s="17" t="s">
        <v>32</v>
      </c>
      <c r="C121" s="15">
        <v>26.4</v>
      </c>
      <c r="D121" s="15">
        <v>23.371428571428599</v>
      </c>
      <c r="E121" s="15">
        <v>21.8571428571429</v>
      </c>
      <c r="F121" s="15">
        <v>20.342857142857099</v>
      </c>
      <c r="G121" s="15">
        <v>18.828571428571401</v>
      </c>
      <c r="H121" s="15">
        <v>17.314285714285699</v>
      </c>
      <c r="I121" s="15">
        <v>15.8</v>
      </c>
      <c r="J121" s="15">
        <v>14.285714285714301</v>
      </c>
      <c r="K121" s="15">
        <v>12.771428571428601</v>
      </c>
      <c r="L121" s="15">
        <v>11.257142857142901</v>
      </c>
      <c r="M121" s="15">
        <v>9.7428571428571402</v>
      </c>
      <c r="N121" s="15">
        <v>8.2285714285714295</v>
      </c>
      <c r="O121" s="15">
        <v>6.71428571428571</v>
      </c>
      <c r="P121" s="15">
        <v>5.2</v>
      </c>
      <c r="Q121" s="15">
        <v>4.8916666666666702</v>
      </c>
      <c r="R121" s="15">
        <v>4.5833333333333304</v>
      </c>
      <c r="S121" s="15">
        <v>4.2750000000000004</v>
      </c>
      <c r="T121" s="15">
        <v>3.9666666666666699</v>
      </c>
      <c r="U121" s="15">
        <v>3.6583333333333301</v>
      </c>
      <c r="V121" s="15">
        <v>3.35</v>
      </c>
      <c r="W121" s="15">
        <v>3.0416666666666701</v>
      </c>
      <c r="X121" s="15">
        <v>2.7333333333333298</v>
      </c>
      <c r="Y121" s="15">
        <v>2.4249999999999998</v>
      </c>
      <c r="Z121" s="15">
        <v>2.1166666666666698</v>
      </c>
      <c r="AA121" s="15">
        <v>1.80833333333333</v>
      </c>
      <c r="AB121" s="15">
        <v>1.5</v>
      </c>
    </row>
    <row r="122" spans="1:28" x14ac:dyDescent="0.25">
      <c r="A122" s="45"/>
      <c r="B122" s="17" t="s">
        <v>34</v>
      </c>
      <c r="C122" s="15">
        <v>27.8</v>
      </c>
      <c r="D122" s="15">
        <v>24.628571428571401</v>
      </c>
      <c r="E122" s="15">
        <v>23.042857142857098</v>
      </c>
      <c r="F122" s="15">
        <v>21.457142857142902</v>
      </c>
      <c r="G122" s="15">
        <v>19.871428571428599</v>
      </c>
      <c r="H122" s="15">
        <v>18.285714285714299</v>
      </c>
      <c r="I122" s="15">
        <v>16.7</v>
      </c>
      <c r="J122" s="15">
        <v>15.1142857142857</v>
      </c>
      <c r="K122" s="15">
        <v>13.5285714285714</v>
      </c>
      <c r="L122" s="15">
        <v>11.9428571428571</v>
      </c>
      <c r="M122" s="15">
        <v>10.3571428571429</v>
      </c>
      <c r="N122" s="15">
        <v>8.7714285714285705</v>
      </c>
      <c r="O122" s="15">
        <v>7.1857142857142904</v>
      </c>
      <c r="P122" s="15">
        <v>5.6</v>
      </c>
      <c r="Q122" s="15">
        <v>5.2916666666666599</v>
      </c>
      <c r="R122" s="15">
        <v>4.9833333333333298</v>
      </c>
      <c r="S122" s="15">
        <v>4.6749999999999998</v>
      </c>
      <c r="T122" s="15">
        <v>4.3666666666666698</v>
      </c>
      <c r="U122" s="15">
        <v>4.05833333333333</v>
      </c>
      <c r="V122" s="15">
        <v>3.75</v>
      </c>
      <c r="W122" s="15">
        <v>3.44166666666667</v>
      </c>
      <c r="X122" s="15">
        <v>3.1333333333333302</v>
      </c>
      <c r="Y122" s="15">
        <v>2.8250000000000002</v>
      </c>
      <c r="Z122" s="15">
        <v>2.5166666666666702</v>
      </c>
      <c r="AA122" s="15">
        <v>2.2083333333333299</v>
      </c>
      <c r="AB122" s="15">
        <v>1.9</v>
      </c>
    </row>
    <row r="123" spans="1:28" x14ac:dyDescent="0.25">
      <c r="A123" s="45"/>
      <c r="B123" s="17" t="s">
        <v>36</v>
      </c>
      <c r="C123" s="15">
        <v>28.6</v>
      </c>
      <c r="D123" s="15">
        <v>25.228571428571399</v>
      </c>
      <c r="E123" s="15">
        <v>23.542857142857098</v>
      </c>
      <c r="F123" s="15">
        <v>21.8571428571429</v>
      </c>
      <c r="G123" s="15">
        <v>20.171428571428599</v>
      </c>
      <c r="H123" s="15">
        <v>18.485714285714302</v>
      </c>
      <c r="I123" s="15">
        <v>16.8</v>
      </c>
      <c r="J123" s="15">
        <v>15.1142857142857</v>
      </c>
      <c r="K123" s="15">
        <v>13.4285714285714</v>
      </c>
      <c r="L123" s="15">
        <v>11.742857142857099</v>
      </c>
      <c r="M123" s="15">
        <v>10.0571428571429</v>
      </c>
      <c r="N123" s="15">
        <v>8.3714285714285701</v>
      </c>
      <c r="O123" s="15">
        <v>6.6857142857142904</v>
      </c>
      <c r="P123" s="15">
        <v>5</v>
      </c>
      <c r="Q123" s="15">
        <v>4.7416666666666698</v>
      </c>
      <c r="R123" s="15">
        <v>4.4833333333333298</v>
      </c>
      <c r="S123" s="15">
        <v>4.2249999999999996</v>
      </c>
      <c r="T123" s="15">
        <v>3.9666666666666699</v>
      </c>
      <c r="U123" s="15">
        <v>3.7083333333333299</v>
      </c>
      <c r="V123" s="15">
        <v>3.45</v>
      </c>
      <c r="W123" s="15">
        <v>3.19166666666667</v>
      </c>
      <c r="X123" s="15">
        <v>2.93333333333333</v>
      </c>
      <c r="Y123" s="15">
        <v>2.6749999999999998</v>
      </c>
      <c r="Z123" s="15">
        <v>2.4166666666666701</v>
      </c>
      <c r="AA123" s="15">
        <v>2.1583333333333301</v>
      </c>
      <c r="AB123" s="15">
        <v>1.9</v>
      </c>
    </row>
  </sheetData>
  <mergeCells count="4">
    <mergeCell ref="A108:A109"/>
    <mergeCell ref="A110:A113"/>
    <mergeCell ref="A115:A119"/>
    <mergeCell ref="A120:A123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"/>
  <sheetViews>
    <sheetView zoomScale="70" zoomScaleNormal="70" workbookViewId="0">
      <selection activeCell="A82" sqref="A82"/>
    </sheetView>
  </sheetViews>
  <sheetFormatPr defaultColWidth="8.7265625" defaultRowHeight="14" x14ac:dyDescent="0.25"/>
  <cols>
    <col min="1" max="1" width="16.36328125" customWidth="1"/>
    <col min="3" max="14" width="12.81640625"/>
  </cols>
  <sheetData>
    <row r="1" spans="1:27" x14ac:dyDescent="0.25">
      <c r="A1" s="49" t="s">
        <v>45</v>
      </c>
    </row>
    <row r="2" spans="1:27" x14ac:dyDescent="0.25">
      <c r="B2">
        <v>2018</v>
      </c>
      <c r="C2">
        <v>2017</v>
      </c>
      <c r="D2">
        <v>2016</v>
      </c>
      <c r="E2">
        <v>2015</v>
      </c>
      <c r="F2">
        <v>2014</v>
      </c>
      <c r="G2">
        <v>2013</v>
      </c>
      <c r="H2">
        <v>2012</v>
      </c>
      <c r="I2">
        <v>2011</v>
      </c>
      <c r="J2">
        <v>2010</v>
      </c>
      <c r="K2">
        <v>2009</v>
      </c>
      <c r="L2">
        <v>2008</v>
      </c>
      <c r="M2">
        <v>2007</v>
      </c>
      <c r="N2">
        <v>2006</v>
      </c>
      <c r="O2">
        <v>2005</v>
      </c>
      <c r="P2">
        <v>2004</v>
      </c>
      <c r="Q2">
        <v>2003</v>
      </c>
      <c r="R2">
        <v>2002</v>
      </c>
      <c r="S2">
        <v>2001</v>
      </c>
      <c r="T2">
        <v>2000</v>
      </c>
      <c r="U2">
        <v>1999</v>
      </c>
      <c r="V2">
        <v>1998</v>
      </c>
      <c r="W2">
        <v>1997</v>
      </c>
      <c r="X2">
        <v>1996</v>
      </c>
      <c r="Y2">
        <v>1995</v>
      </c>
      <c r="Z2">
        <v>1994</v>
      </c>
      <c r="AA2">
        <v>1993</v>
      </c>
    </row>
    <row r="3" spans="1:27" x14ac:dyDescent="0.25">
      <c r="A3" s="48" t="s">
        <v>42</v>
      </c>
    </row>
    <row r="4" spans="1:27" s="2" customFormat="1" x14ac:dyDescent="0.25">
      <c r="A4" s="17" t="s">
        <v>4</v>
      </c>
    </row>
    <row r="5" spans="1:27" s="2" customFormat="1" x14ac:dyDescent="0.25">
      <c r="A5" s="17" t="s">
        <v>6</v>
      </c>
    </row>
    <row r="6" spans="1:27" s="2" customFormat="1" x14ac:dyDescent="0.25">
      <c r="A6" s="17" t="s">
        <v>10</v>
      </c>
    </row>
    <row r="7" spans="1:27" x14ac:dyDescent="0.25">
      <c r="A7" s="17" t="s">
        <v>12</v>
      </c>
      <c r="B7">
        <v>13</v>
      </c>
      <c r="C7">
        <v>10</v>
      </c>
      <c r="D7">
        <v>10</v>
      </c>
      <c r="E7">
        <v>6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 s="17" t="s">
        <v>14</v>
      </c>
      <c r="B8">
        <v>41</v>
      </c>
      <c r="C8">
        <v>41</v>
      </c>
      <c r="D8">
        <v>32</v>
      </c>
      <c r="E8">
        <v>32</v>
      </c>
      <c r="F8">
        <v>25</v>
      </c>
      <c r="G8">
        <v>25</v>
      </c>
      <c r="H8">
        <v>24</v>
      </c>
      <c r="I8">
        <v>25</v>
      </c>
      <c r="J8">
        <v>25</v>
      </c>
      <c r="K8">
        <v>12</v>
      </c>
      <c r="L8">
        <v>12</v>
      </c>
      <c r="M8">
        <v>12</v>
      </c>
      <c r="N8">
        <v>11</v>
      </c>
      <c r="O8">
        <v>8</v>
      </c>
      <c r="P8">
        <v>8</v>
      </c>
      <c r="Q8">
        <v>4</v>
      </c>
      <c r="R8">
        <v>4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s="2" customFormat="1" x14ac:dyDescent="0.25">
      <c r="A9" s="17" t="s">
        <v>16</v>
      </c>
    </row>
    <row r="10" spans="1:27" x14ac:dyDescent="0.25">
      <c r="A10" s="17" t="s">
        <v>18</v>
      </c>
    </row>
    <row r="11" spans="1:27" x14ac:dyDescent="0.25">
      <c r="A11" s="17" t="s">
        <v>20</v>
      </c>
      <c r="B11">
        <v>157</v>
      </c>
      <c r="C11">
        <v>116</v>
      </c>
      <c r="D11">
        <v>87</v>
      </c>
      <c r="E11">
        <v>55</v>
      </c>
      <c r="F11">
        <v>52</v>
      </c>
      <c r="G11">
        <v>52</v>
      </c>
      <c r="H11">
        <v>52</v>
      </c>
      <c r="I11">
        <v>52</v>
      </c>
      <c r="J11">
        <v>30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7" t="s">
        <v>22</v>
      </c>
      <c r="B12">
        <v>165</v>
      </c>
      <c r="C12">
        <v>120</v>
      </c>
      <c r="D12">
        <v>88</v>
      </c>
      <c r="E12">
        <v>65</v>
      </c>
      <c r="F12">
        <v>65</v>
      </c>
      <c r="G12">
        <v>43</v>
      </c>
    </row>
    <row r="13" spans="1:27" x14ac:dyDescent="0.25">
      <c r="A13" s="17" t="s">
        <v>24</v>
      </c>
      <c r="B13">
        <v>4</v>
      </c>
      <c r="P13">
        <v>2</v>
      </c>
      <c r="R13">
        <v>1</v>
      </c>
      <c r="T13">
        <v>0</v>
      </c>
    </row>
    <row r="14" spans="1:27" x14ac:dyDescent="0.25">
      <c r="A14" s="17" t="s">
        <v>26</v>
      </c>
      <c r="B14">
        <v>80</v>
      </c>
      <c r="C14">
        <v>74</v>
      </c>
      <c r="D14">
        <v>46</v>
      </c>
      <c r="E14">
        <v>59</v>
      </c>
      <c r="F14">
        <v>29</v>
      </c>
      <c r="G14">
        <v>14</v>
      </c>
      <c r="H14">
        <v>14</v>
      </c>
      <c r="I14">
        <v>14</v>
      </c>
      <c r="J14">
        <v>14</v>
      </c>
      <c r="K14">
        <v>7</v>
      </c>
      <c r="L14">
        <v>7</v>
      </c>
      <c r="M14">
        <v>7</v>
      </c>
      <c r="N14">
        <v>7</v>
      </c>
      <c r="O14">
        <v>5</v>
      </c>
      <c r="P14">
        <v>5</v>
      </c>
      <c r="Q14">
        <v>3</v>
      </c>
      <c r="R14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17" t="s">
        <v>28</v>
      </c>
    </row>
    <row r="16" spans="1:27" x14ac:dyDescent="0.25">
      <c r="A16" s="17" t="s">
        <v>30</v>
      </c>
      <c r="B16">
        <v>14</v>
      </c>
      <c r="C16">
        <v>14</v>
      </c>
      <c r="D16">
        <v>14</v>
      </c>
      <c r="E16">
        <v>14</v>
      </c>
      <c r="F16">
        <v>13</v>
      </c>
      <c r="G16">
        <v>13</v>
      </c>
      <c r="H16">
        <v>13</v>
      </c>
      <c r="AA16">
        <v>0</v>
      </c>
    </row>
    <row r="17" spans="1:27" x14ac:dyDescent="0.25">
      <c r="A17" s="17" t="s">
        <v>32</v>
      </c>
      <c r="B17">
        <v>80</v>
      </c>
      <c r="C17">
        <v>79</v>
      </c>
      <c r="D17">
        <v>79</v>
      </c>
      <c r="E17">
        <v>78</v>
      </c>
      <c r="F17">
        <v>78</v>
      </c>
      <c r="G17">
        <v>78</v>
      </c>
      <c r="H17">
        <v>75</v>
      </c>
      <c r="I17">
        <v>71</v>
      </c>
      <c r="J17">
        <v>71</v>
      </c>
      <c r="K17">
        <v>68</v>
      </c>
      <c r="L17">
        <v>68</v>
      </c>
      <c r="M17">
        <v>68</v>
      </c>
      <c r="N17">
        <v>68</v>
      </c>
      <c r="O17">
        <v>65</v>
      </c>
      <c r="P17">
        <v>62</v>
      </c>
      <c r="Q17">
        <v>59</v>
      </c>
      <c r="R17">
        <v>56</v>
      </c>
      <c r="S17">
        <v>53</v>
      </c>
      <c r="T17">
        <v>40</v>
      </c>
      <c r="U17">
        <v>28</v>
      </c>
      <c r="V17">
        <v>15</v>
      </c>
      <c r="W17">
        <v>2</v>
      </c>
      <c r="X17">
        <v>2</v>
      </c>
      <c r="Y17">
        <v>2</v>
      </c>
      <c r="Z17">
        <v>2</v>
      </c>
      <c r="AA17">
        <v>2</v>
      </c>
    </row>
    <row r="18" spans="1:27" s="2" customFormat="1" x14ac:dyDescent="0.25">
      <c r="A18" s="17" t="s">
        <v>34</v>
      </c>
    </row>
    <row r="19" spans="1:27" x14ac:dyDescent="0.25">
      <c r="A19" s="17" t="s">
        <v>36</v>
      </c>
    </row>
    <row r="21" spans="1:27" x14ac:dyDescent="0.25">
      <c r="A21" s="49" t="s">
        <v>44</v>
      </c>
    </row>
    <row r="22" spans="1:27" x14ac:dyDescent="0.25">
      <c r="B22">
        <v>2018</v>
      </c>
      <c r="C22">
        <v>2017</v>
      </c>
      <c r="D22">
        <v>2016</v>
      </c>
      <c r="E22">
        <v>2015</v>
      </c>
      <c r="F22">
        <v>2014</v>
      </c>
      <c r="G22">
        <v>2013</v>
      </c>
      <c r="H22">
        <v>2012</v>
      </c>
      <c r="I22">
        <v>2011</v>
      </c>
      <c r="J22">
        <v>2010</v>
      </c>
      <c r="K22">
        <v>2009</v>
      </c>
      <c r="L22">
        <v>2008</v>
      </c>
      <c r="M22">
        <v>2007</v>
      </c>
      <c r="N22">
        <v>2006</v>
      </c>
      <c r="O22">
        <v>2005</v>
      </c>
      <c r="P22">
        <v>2004</v>
      </c>
      <c r="Q22">
        <v>2003</v>
      </c>
      <c r="R22">
        <v>2002</v>
      </c>
      <c r="S22">
        <v>2001</v>
      </c>
      <c r="T22">
        <v>2000</v>
      </c>
      <c r="U22">
        <v>1999</v>
      </c>
      <c r="V22">
        <v>1998</v>
      </c>
      <c r="W22">
        <v>1997</v>
      </c>
      <c r="X22">
        <v>1996</v>
      </c>
      <c r="Y22">
        <v>1995</v>
      </c>
      <c r="Z22">
        <v>1994</v>
      </c>
      <c r="AA22">
        <v>1993</v>
      </c>
    </row>
    <row r="23" spans="1:27" x14ac:dyDescent="0.25">
      <c r="A23" s="48" t="s">
        <v>42</v>
      </c>
    </row>
    <row r="24" spans="1:27" x14ac:dyDescent="0.25">
      <c r="A24" s="17" t="s">
        <v>4</v>
      </c>
    </row>
    <row r="25" spans="1:27" x14ac:dyDescent="0.25">
      <c r="A25" s="17" t="s">
        <v>6</v>
      </c>
    </row>
    <row r="26" spans="1:27" x14ac:dyDescent="0.25">
      <c r="A26" s="17" t="s">
        <v>10</v>
      </c>
      <c r="B26">
        <v>25.5</v>
      </c>
      <c r="C26">
        <v>25.5</v>
      </c>
      <c r="D26">
        <v>24.9</v>
      </c>
      <c r="E26">
        <v>24.6</v>
      </c>
      <c r="F26">
        <v>24.5</v>
      </c>
      <c r="G26">
        <v>24.2</v>
      </c>
      <c r="H26">
        <v>20.399999999999999</v>
      </c>
      <c r="I26">
        <v>20.399999999999999</v>
      </c>
      <c r="J26">
        <v>19.5</v>
      </c>
      <c r="K26">
        <v>18.5</v>
      </c>
      <c r="L26">
        <v>17.5</v>
      </c>
      <c r="M26">
        <v>15.5</v>
      </c>
      <c r="N26">
        <v>15.4</v>
      </c>
      <c r="O26">
        <v>10.5</v>
      </c>
      <c r="P26">
        <v>5.5</v>
      </c>
      <c r="Q26">
        <v>5.5</v>
      </c>
      <c r="R26">
        <v>4.5</v>
      </c>
      <c r="S26">
        <v>4</v>
      </c>
      <c r="T26">
        <v>3.5</v>
      </c>
      <c r="U26">
        <v>3</v>
      </c>
      <c r="V26">
        <v>2.6</v>
      </c>
      <c r="W26">
        <v>2.4</v>
      </c>
      <c r="X26">
        <v>2.2000000000000002</v>
      </c>
      <c r="Y26">
        <v>2</v>
      </c>
      <c r="Z26">
        <v>1.8</v>
      </c>
      <c r="AA26">
        <v>1.6</v>
      </c>
    </row>
    <row r="27" spans="1:27" x14ac:dyDescent="0.25">
      <c r="A27" s="17" t="s">
        <v>12</v>
      </c>
      <c r="B27">
        <v>14.895</v>
      </c>
      <c r="C27">
        <v>11.234999999999999</v>
      </c>
      <c r="D27">
        <v>11.164999999999999</v>
      </c>
      <c r="E27">
        <v>8.6649999999999991</v>
      </c>
      <c r="F27">
        <v>7.8010000000000002</v>
      </c>
      <c r="G27">
        <v>7.8010000000000002</v>
      </c>
      <c r="H27">
        <v>7.8010000000000002</v>
      </c>
      <c r="I27">
        <v>7.8010000000000002</v>
      </c>
      <c r="J27">
        <v>7.8010000000000002</v>
      </c>
      <c r="K27">
        <v>7.8010000000000002</v>
      </c>
      <c r="L27">
        <v>7.181</v>
      </c>
      <c r="M27">
        <v>7.181</v>
      </c>
      <c r="N27">
        <v>7.181</v>
      </c>
      <c r="O27">
        <v>7.6909999999999998</v>
      </c>
      <c r="P27">
        <v>4.5</v>
      </c>
      <c r="Q27">
        <v>4.5</v>
      </c>
      <c r="R27">
        <v>3.5</v>
      </c>
      <c r="S27">
        <v>3.5</v>
      </c>
      <c r="T27">
        <v>3.5</v>
      </c>
      <c r="U27">
        <v>2.5</v>
      </c>
      <c r="V27">
        <v>2.5</v>
      </c>
      <c r="W27">
        <v>2.5</v>
      </c>
      <c r="X27">
        <v>2.5</v>
      </c>
      <c r="Y27">
        <v>1</v>
      </c>
      <c r="Z27">
        <v>1</v>
      </c>
      <c r="AA27">
        <v>1</v>
      </c>
    </row>
    <row r="28" spans="1:27" x14ac:dyDescent="0.25">
      <c r="A28" s="17" t="s">
        <v>14</v>
      </c>
      <c r="B28">
        <v>21.3</v>
      </c>
      <c r="C28">
        <v>21.3</v>
      </c>
      <c r="D28">
        <v>16.5</v>
      </c>
      <c r="E28">
        <v>16.3</v>
      </c>
      <c r="F28">
        <v>12.7</v>
      </c>
      <c r="G28">
        <v>12.7</v>
      </c>
      <c r="H28">
        <v>11.4</v>
      </c>
      <c r="I28">
        <v>12.4</v>
      </c>
      <c r="J28">
        <v>12.4</v>
      </c>
      <c r="K28">
        <v>5</v>
      </c>
      <c r="L28">
        <v>5</v>
      </c>
      <c r="M28">
        <v>5</v>
      </c>
      <c r="N28">
        <v>4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x14ac:dyDescent="0.25">
      <c r="A29" s="17" t="s">
        <v>16</v>
      </c>
      <c r="B29">
        <v>33.5</v>
      </c>
      <c r="C29">
        <v>32.6</v>
      </c>
      <c r="D29">
        <v>32</v>
      </c>
      <c r="E29">
        <v>31.6</v>
      </c>
      <c r="F29">
        <v>31.5</v>
      </c>
      <c r="G29">
        <v>30.1</v>
      </c>
      <c r="H29">
        <v>26.6</v>
      </c>
      <c r="I29">
        <v>26.5</v>
      </c>
      <c r="J29">
        <v>25.071428571428601</v>
      </c>
      <c r="K29">
        <v>23.785714285714299</v>
      </c>
      <c r="L29">
        <v>22.5</v>
      </c>
      <c r="M29">
        <v>21.5</v>
      </c>
      <c r="N29">
        <v>20.5</v>
      </c>
      <c r="O29">
        <v>15.5</v>
      </c>
      <c r="P29">
        <v>8</v>
      </c>
      <c r="Q29">
        <v>7.5</v>
      </c>
      <c r="R29">
        <v>5.5</v>
      </c>
      <c r="S29">
        <v>5</v>
      </c>
      <c r="T29">
        <v>4.5</v>
      </c>
      <c r="U29">
        <v>4</v>
      </c>
      <c r="V29">
        <v>3.8</v>
      </c>
      <c r="W29">
        <v>3.6</v>
      </c>
      <c r="X29">
        <v>3.4</v>
      </c>
      <c r="Y29">
        <v>3.2</v>
      </c>
      <c r="Z29">
        <v>3</v>
      </c>
      <c r="AA29">
        <v>2.8</v>
      </c>
    </row>
    <row r="30" spans="1:27" x14ac:dyDescent="0.25">
      <c r="A30" s="17" t="s">
        <v>18</v>
      </c>
      <c r="B30">
        <v>50.9</v>
      </c>
      <c r="C30">
        <f>C31+12</f>
        <v>49.02</v>
      </c>
      <c r="D30">
        <f t="shared" ref="D30:H30" si="0">D31+12</f>
        <v>49.02</v>
      </c>
      <c r="E30">
        <f t="shared" si="0"/>
        <v>29.98</v>
      </c>
      <c r="F30">
        <f t="shared" si="0"/>
        <v>29.49</v>
      </c>
      <c r="G30">
        <f t="shared" si="0"/>
        <v>29.49</v>
      </c>
      <c r="H30">
        <f t="shared" si="0"/>
        <v>19.98</v>
      </c>
      <c r="I30">
        <v>5.5</v>
      </c>
      <c r="J30">
        <v>5</v>
      </c>
      <c r="K30">
        <v>4.5</v>
      </c>
      <c r="L30">
        <f>L34+1</f>
        <v>4.5</v>
      </c>
      <c r="M30">
        <f t="shared" ref="M30:AA30" si="1">M34+1</f>
        <v>4.5</v>
      </c>
      <c r="N30">
        <f t="shared" si="1"/>
        <v>4.5</v>
      </c>
      <c r="O30">
        <f t="shared" si="1"/>
        <v>3.5</v>
      </c>
      <c r="P30">
        <f t="shared" si="1"/>
        <v>3.5</v>
      </c>
      <c r="Q30">
        <f t="shared" si="1"/>
        <v>3.5</v>
      </c>
      <c r="R30">
        <f t="shared" si="1"/>
        <v>3.5</v>
      </c>
      <c r="S30">
        <f t="shared" si="1"/>
        <v>3.3</v>
      </c>
      <c r="T30">
        <f t="shared" si="1"/>
        <v>3.1</v>
      </c>
      <c r="U30">
        <f t="shared" si="1"/>
        <v>2.9</v>
      </c>
      <c r="V30">
        <f t="shared" si="1"/>
        <v>2.8</v>
      </c>
      <c r="W30">
        <f t="shared" si="1"/>
        <v>2.7</v>
      </c>
      <c r="X30">
        <f t="shared" si="1"/>
        <v>2.5</v>
      </c>
      <c r="Y30">
        <f t="shared" si="1"/>
        <v>2.4</v>
      </c>
      <c r="Z30">
        <f t="shared" si="1"/>
        <v>1</v>
      </c>
      <c r="AA30">
        <f t="shared" si="1"/>
        <v>1</v>
      </c>
    </row>
    <row r="31" spans="1:27" x14ac:dyDescent="0.25">
      <c r="A31" s="17" t="s">
        <v>20</v>
      </c>
      <c r="B31">
        <v>38.020000000000003</v>
      </c>
      <c r="C31">
        <v>37.020000000000003</v>
      </c>
      <c r="D31">
        <v>37.020000000000003</v>
      </c>
      <c r="E31">
        <v>17.98</v>
      </c>
      <c r="F31">
        <v>17.489999999999998</v>
      </c>
      <c r="G31">
        <v>17.489999999999998</v>
      </c>
      <c r="H31">
        <v>7.98</v>
      </c>
      <c r="I31">
        <v>7.84</v>
      </c>
      <c r="J31">
        <v>7.83</v>
      </c>
      <c r="K31">
        <v>5.3</v>
      </c>
      <c r="L31">
        <v>4.5</v>
      </c>
      <c r="M31">
        <v>4.0999999999999996</v>
      </c>
      <c r="N31">
        <v>3.7</v>
      </c>
      <c r="O31">
        <v>3.2</v>
      </c>
      <c r="P31">
        <v>3.1</v>
      </c>
      <c r="Q31">
        <v>3</v>
      </c>
      <c r="R31">
        <v>2.5</v>
      </c>
      <c r="S31">
        <v>2.2999999999999998</v>
      </c>
      <c r="T31">
        <v>2.1</v>
      </c>
      <c r="U31">
        <v>1.9</v>
      </c>
      <c r="V31">
        <v>1.8</v>
      </c>
      <c r="W31">
        <v>1.7</v>
      </c>
      <c r="X31">
        <v>1.5</v>
      </c>
      <c r="Y31">
        <v>1.4</v>
      </c>
      <c r="Z31">
        <v>0</v>
      </c>
      <c r="AA31">
        <v>0</v>
      </c>
    </row>
    <row r="32" spans="1:27" x14ac:dyDescent="0.25">
      <c r="A32" s="17" t="s">
        <v>22</v>
      </c>
      <c r="B32">
        <v>35.5</v>
      </c>
      <c r="C32">
        <v>35.6</v>
      </c>
      <c r="D32">
        <v>35.6</v>
      </c>
      <c r="E32">
        <v>24.5</v>
      </c>
      <c r="F32">
        <v>20.5</v>
      </c>
      <c r="G32">
        <v>16.7</v>
      </c>
      <c r="H32">
        <v>7.45</v>
      </c>
      <c r="I32">
        <v>7.2</v>
      </c>
      <c r="J32">
        <v>7.1</v>
      </c>
      <c r="K32">
        <v>6.7</v>
      </c>
      <c r="L32">
        <v>5.4</v>
      </c>
      <c r="M32">
        <f>M31+1</f>
        <v>5.0999999999999996</v>
      </c>
      <c r="N32">
        <f>N31+1</f>
        <v>4.7</v>
      </c>
      <c r="O32">
        <f>O31+1</f>
        <v>4.2</v>
      </c>
      <c r="P32">
        <f>P31+1</f>
        <v>4.0999999999999996</v>
      </c>
      <c r="Q32">
        <v>3.5</v>
      </c>
      <c r="R32">
        <v>2.5</v>
      </c>
      <c r="S32">
        <v>2.2999999999999998</v>
      </c>
      <c r="T32">
        <v>2.1</v>
      </c>
      <c r="U32">
        <v>1.9</v>
      </c>
      <c r="V32">
        <v>1.8</v>
      </c>
      <c r="W32">
        <v>1.7</v>
      </c>
      <c r="X32">
        <v>1.5</v>
      </c>
      <c r="Y32">
        <v>1.4</v>
      </c>
      <c r="Z32">
        <v>0</v>
      </c>
      <c r="AA32">
        <v>0</v>
      </c>
    </row>
    <row r="33" spans="1:27" x14ac:dyDescent="0.25">
      <c r="A33" s="17" t="s">
        <v>24</v>
      </c>
      <c r="B33" s="4">
        <v>30.07</v>
      </c>
      <c r="C33">
        <v>26.67</v>
      </c>
      <c r="D33">
        <v>15.27</v>
      </c>
      <c r="E33">
        <v>15.27</v>
      </c>
      <c r="F33">
        <v>15.27</v>
      </c>
      <c r="G33">
        <v>15.27</v>
      </c>
      <c r="H33">
        <v>3.27</v>
      </c>
      <c r="I33">
        <v>3.27</v>
      </c>
      <c r="J33">
        <v>3.27</v>
      </c>
      <c r="K33">
        <v>3.27</v>
      </c>
      <c r="L33">
        <v>3.27</v>
      </c>
      <c r="M33">
        <v>1.165</v>
      </c>
      <c r="N33">
        <v>1.165</v>
      </c>
      <c r="O33">
        <v>1.165</v>
      </c>
      <c r="P33">
        <v>1.165</v>
      </c>
      <c r="Q33">
        <v>0.86</v>
      </c>
      <c r="R33">
        <v>0.86</v>
      </c>
      <c r="S33">
        <v>0.86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s="17" t="s">
        <v>26</v>
      </c>
      <c r="B34">
        <v>71.75</v>
      </c>
      <c r="C34">
        <v>67.75</v>
      </c>
      <c r="D34">
        <v>59.55</v>
      </c>
      <c r="E34">
        <v>49.55</v>
      </c>
      <c r="F34">
        <v>46.69</v>
      </c>
      <c r="G34">
        <v>21.84</v>
      </c>
      <c r="H34">
        <v>17.04</v>
      </c>
      <c r="I34">
        <v>18.739999999999998</v>
      </c>
      <c r="J34">
        <v>18.739999999999998</v>
      </c>
      <c r="K34">
        <v>3.5</v>
      </c>
      <c r="L34">
        <v>3.5</v>
      </c>
      <c r="M34">
        <v>3.5</v>
      </c>
      <c r="N34">
        <v>3.5</v>
      </c>
      <c r="O34">
        <v>2.5</v>
      </c>
      <c r="P34">
        <v>2.5</v>
      </c>
      <c r="Q34">
        <v>2.5</v>
      </c>
      <c r="R34">
        <v>2.5</v>
      </c>
      <c r="S34">
        <v>2.2999999999999998</v>
      </c>
      <c r="T34">
        <v>2.1</v>
      </c>
      <c r="U34">
        <v>1.9</v>
      </c>
      <c r="V34">
        <v>1.8</v>
      </c>
      <c r="W34">
        <v>1.7</v>
      </c>
      <c r="X34">
        <v>1.5</v>
      </c>
      <c r="Y34">
        <v>1.4</v>
      </c>
      <c r="Z34">
        <v>0</v>
      </c>
      <c r="AA34">
        <v>0</v>
      </c>
    </row>
    <row r="35" spans="1:27" x14ac:dyDescent="0.25">
      <c r="A35" s="17" t="s">
        <v>28</v>
      </c>
    </row>
    <row r="36" spans="1:27" x14ac:dyDescent="0.25">
      <c r="A36" s="17" t="s">
        <v>30</v>
      </c>
      <c r="B36">
        <v>9.9499999999999993</v>
      </c>
      <c r="C36">
        <v>4.5999999999999996</v>
      </c>
      <c r="D36">
        <v>4.5999999999999996</v>
      </c>
      <c r="E36">
        <v>4.5999999999999996</v>
      </c>
      <c r="F36">
        <v>4.5999999999999996</v>
      </c>
      <c r="G36">
        <v>4.5999999999999996</v>
      </c>
      <c r="H36">
        <v>4.5999999999999996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 s="17" t="s">
        <v>32</v>
      </c>
      <c r="B37">
        <v>31.82</v>
      </c>
      <c r="C37">
        <v>31.81</v>
      </c>
      <c r="D37">
        <v>31.81</v>
      </c>
      <c r="E37">
        <v>30.96</v>
      </c>
      <c r="F37">
        <v>30.96</v>
      </c>
      <c r="G37">
        <v>30.96</v>
      </c>
      <c r="H37">
        <v>22.21</v>
      </c>
      <c r="I37">
        <v>18.309999999999999</v>
      </c>
      <c r="J37">
        <v>9.1999999999999993</v>
      </c>
      <c r="K37">
        <v>9</v>
      </c>
      <c r="L37">
        <v>8.65</v>
      </c>
      <c r="M37">
        <v>8.01</v>
      </c>
      <c r="N37">
        <v>7.75</v>
      </c>
      <c r="O37">
        <v>6.9</v>
      </c>
      <c r="P37">
        <v>6.5</v>
      </c>
      <c r="Q37">
        <v>6.4</v>
      </c>
      <c r="R37">
        <v>6.3</v>
      </c>
      <c r="S37">
        <v>6.1</v>
      </c>
      <c r="T37">
        <v>6</v>
      </c>
      <c r="U37">
        <v>6</v>
      </c>
      <c r="V37">
        <v>6</v>
      </c>
      <c r="W37">
        <v>0.6</v>
      </c>
      <c r="X37">
        <v>0.6</v>
      </c>
      <c r="Y37">
        <v>0.6</v>
      </c>
      <c r="Z37">
        <v>0.6</v>
      </c>
      <c r="AA37">
        <v>0.6</v>
      </c>
    </row>
    <row r="38" spans="1:27" x14ac:dyDescent="0.25">
      <c r="A38" s="17" t="s">
        <v>34</v>
      </c>
    </row>
    <row r="39" spans="1:27" x14ac:dyDescent="0.25">
      <c r="A39" s="17" t="s">
        <v>36</v>
      </c>
      <c r="B39">
        <f>B37-5</f>
        <v>26.82</v>
      </c>
      <c r="C39">
        <f t="shared" ref="C39:S39" si="2">C37-5</f>
        <v>26.81</v>
      </c>
      <c r="D39">
        <f t="shared" si="2"/>
        <v>26.81</v>
      </c>
      <c r="E39">
        <f t="shared" si="2"/>
        <v>25.96</v>
      </c>
      <c r="F39">
        <f t="shared" si="2"/>
        <v>25.96</v>
      </c>
      <c r="G39">
        <f t="shared" si="2"/>
        <v>25.96</v>
      </c>
      <c r="H39">
        <f t="shared" si="2"/>
        <v>17.21</v>
      </c>
      <c r="I39">
        <f t="shared" si="2"/>
        <v>13.309999999999999</v>
      </c>
      <c r="J39">
        <f t="shared" si="2"/>
        <v>4.1999999999999993</v>
      </c>
      <c r="K39">
        <f t="shared" si="2"/>
        <v>4</v>
      </c>
      <c r="L39">
        <f t="shared" si="2"/>
        <v>3.6500000000000004</v>
      </c>
      <c r="M39">
        <f t="shared" si="2"/>
        <v>3.01</v>
      </c>
      <c r="N39">
        <f t="shared" si="2"/>
        <v>2.75</v>
      </c>
      <c r="O39">
        <f t="shared" si="2"/>
        <v>1.9000000000000004</v>
      </c>
      <c r="P39">
        <f t="shared" si="2"/>
        <v>1.5</v>
      </c>
      <c r="Q39">
        <f t="shared" si="2"/>
        <v>1.4000000000000004</v>
      </c>
      <c r="R39">
        <f t="shared" si="2"/>
        <v>1.2999999999999998</v>
      </c>
      <c r="S39">
        <f t="shared" si="2"/>
        <v>1.0999999999999996</v>
      </c>
      <c r="T39">
        <v>1.1000000000000001</v>
      </c>
      <c r="U39">
        <v>1.1000000000000001</v>
      </c>
      <c r="V39">
        <v>1.1000000000000001</v>
      </c>
      <c r="W39">
        <v>1.1000000000000001</v>
      </c>
      <c r="X39">
        <v>1.1000000000000001</v>
      </c>
      <c r="Y39">
        <v>1.1000000000000001</v>
      </c>
      <c r="Z39">
        <v>1.1000000000000001</v>
      </c>
      <c r="AA39">
        <v>1.1000000000000001</v>
      </c>
    </row>
    <row r="41" spans="1:27" x14ac:dyDescent="0.25">
      <c r="A41" s="49" t="s">
        <v>46</v>
      </c>
    </row>
    <row r="42" spans="1:27" x14ac:dyDescent="0.25">
      <c r="B42">
        <v>2018</v>
      </c>
      <c r="C42">
        <v>2017</v>
      </c>
      <c r="D42">
        <v>2016</v>
      </c>
      <c r="E42">
        <v>2015</v>
      </c>
      <c r="F42">
        <v>2014</v>
      </c>
      <c r="G42">
        <v>2013</v>
      </c>
      <c r="H42">
        <v>2012</v>
      </c>
      <c r="I42">
        <v>2011</v>
      </c>
      <c r="J42">
        <v>2010</v>
      </c>
      <c r="K42">
        <v>2009</v>
      </c>
      <c r="L42">
        <v>2008</v>
      </c>
      <c r="M42">
        <v>2007</v>
      </c>
      <c r="N42">
        <v>2006</v>
      </c>
      <c r="O42">
        <v>2005</v>
      </c>
      <c r="P42">
        <v>2004</v>
      </c>
      <c r="Q42">
        <v>2003</v>
      </c>
      <c r="R42">
        <v>2002</v>
      </c>
      <c r="S42">
        <v>2001</v>
      </c>
      <c r="T42">
        <v>2000</v>
      </c>
      <c r="U42">
        <v>1999</v>
      </c>
      <c r="V42">
        <v>1998</v>
      </c>
      <c r="W42">
        <v>1997</v>
      </c>
      <c r="X42">
        <v>1996</v>
      </c>
      <c r="Y42">
        <v>1995</v>
      </c>
      <c r="Z42">
        <v>1994</v>
      </c>
      <c r="AA42">
        <v>1993</v>
      </c>
    </row>
    <row r="43" spans="1:27" x14ac:dyDescent="0.25">
      <c r="A43" s="48" t="s">
        <v>42</v>
      </c>
    </row>
    <row r="44" spans="1:27" x14ac:dyDescent="0.25">
      <c r="A44" s="17" t="s">
        <v>4</v>
      </c>
    </row>
    <row r="45" spans="1:27" x14ac:dyDescent="0.25">
      <c r="A45" s="17" t="s">
        <v>6</v>
      </c>
    </row>
    <row r="46" spans="1:27" x14ac:dyDescent="0.25">
      <c r="A46" s="17" t="s">
        <v>10</v>
      </c>
      <c r="B46">
        <f>B47+20</f>
        <v>126</v>
      </c>
      <c r="C46">
        <f t="shared" ref="C46:P46" si="3">C47+20</f>
        <v>126</v>
      </c>
      <c r="D46">
        <f t="shared" si="3"/>
        <v>126</v>
      </c>
      <c r="E46">
        <f t="shared" si="3"/>
        <v>97</v>
      </c>
      <c r="F46">
        <f t="shared" si="3"/>
        <v>97</v>
      </c>
      <c r="G46">
        <f t="shared" si="3"/>
        <v>97</v>
      </c>
      <c r="H46">
        <f t="shared" si="3"/>
        <v>97</v>
      </c>
      <c r="I46">
        <f t="shared" si="3"/>
        <v>96</v>
      </c>
      <c r="J46">
        <f t="shared" si="3"/>
        <v>96</v>
      </c>
      <c r="K46">
        <f t="shared" si="3"/>
        <v>96</v>
      </c>
      <c r="L46">
        <f t="shared" si="3"/>
        <v>89</v>
      </c>
      <c r="M46">
        <f t="shared" si="3"/>
        <v>65</v>
      </c>
      <c r="N46">
        <f t="shared" si="3"/>
        <v>65</v>
      </c>
      <c r="O46">
        <f t="shared" si="3"/>
        <v>35</v>
      </c>
      <c r="P46">
        <f t="shared" si="3"/>
        <v>33</v>
      </c>
      <c r="Q46">
        <f t="shared" ref="Q46:AA46" si="4">Q47+20</f>
        <v>32</v>
      </c>
      <c r="R46">
        <f t="shared" si="4"/>
        <v>31</v>
      </c>
      <c r="S46">
        <f t="shared" si="4"/>
        <v>30</v>
      </c>
      <c r="T46">
        <f t="shared" si="4"/>
        <v>30</v>
      </c>
      <c r="U46">
        <f t="shared" si="4"/>
        <v>29</v>
      </c>
      <c r="V46">
        <f t="shared" si="4"/>
        <v>29</v>
      </c>
      <c r="W46">
        <f t="shared" si="4"/>
        <v>29</v>
      </c>
      <c r="X46">
        <f t="shared" si="4"/>
        <v>28</v>
      </c>
      <c r="Y46">
        <f t="shared" si="4"/>
        <v>28</v>
      </c>
      <c r="Z46">
        <f t="shared" si="4"/>
        <v>28</v>
      </c>
      <c r="AA46">
        <f t="shared" si="4"/>
        <v>28</v>
      </c>
    </row>
    <row r="47" spans="1:27" x14ac:dyDescent="0.25">
      <c r="A47" s="17" t="s">
        <v>12</v>
      </c>
      <c r="B47">
        <v>106</v>
      </c>
      <c r="C47">
        <v>106</v>
      </c>
      <c r="D47">
        <v>106</v>
      </c>
      <c r="E47">
        <v>77</v>
      </c>
      <c r="F47">
        <v>77</v>
      </c>
      <c r="G47">
        <v>77</v>
      </c>
      <c r="H47">
        <v>77</v>
      </c>
      <c r="I47">
        <v>76</v>
      </c>
      <c r="J47">
        <v>76</v>
      </c>
      <c r="K47">
        <v>76</v>
      </c>
      <c r="L47">
        <v>69</v>
      </c>
      <c r="M47">
        <v>45</v>
      </c>
      <c r="N47">
        <v>45</v>
      </c>
      <c r="O47">
        <v>15</v>
      </c>
      <c r="P47">
        <v>13</v>
      </c>
      <c r="Q47">
        <v>12</v>
      </c>
      <c r="R47">
        <v>11</v>
      </c>
      <c r="S47">
        <v>10</v>
      </c>
      <c r="T47">
        <v>10</v>
      </c>
      <c r="U47">
        <v>9</v>
      </c>
      <c r="V47">
        <v>9</v>
      </c>
      <c r="W47">
        <v>9</v>
      </c>
      <c r="X47">
        <v>8</v>
      </c>
      <c r="Y47">
        <v>8</v>
      </c>
      <c r="Z47">
        <v>8</v>
      </c>
      <c r="AA47">
        <v>8</v>
      </c>
    </row>
    <row r="48" spans="1:27" x14ac:dyDescent="0.25">
      <c r="A48" s="17" t="s">
        <v>14</v>
      </c>
      <c r="B48">
        <v>91</v>
      </c>
      <c r="C48">
        <v>91</v>
      </c>
      <c r="D48">
        <v>91</v>
      </c>
      <c r="E48">
        <v>78</v>
      </c>
      <c r="F48">
        <v>52</v>
      </c>
      <c r="G48">
        <v>52</v>
      </c>
      <c r="H48">
        <v>52</v>
      </c>
      <c r="I48">
        <v>91</v>
      </c>
      <c r="J48">
        <v>91</v>
      </c>
      <c r="K48">
        <v>78</v>
      </c>
      <c r="L48">
        <v>78</v>
      </c>
      <c r="M48">
        <v>78</v>
      </c>
      <c r="N48">
        <v>78</v>
      </c>
      <c r="O48">
        <v>65</v>
      </c>
      <c r="P48">
        <v>65</v>
      </c>
      <c r="Q48">
        <v>65</v>
      </c>
      <c r="R48">
        <v>65</v>
      </c>
      <c r="S48">
        <v>65</v>
      </c>
      <c r="T48">
        <v>26</v>
      </c>
      <c r="U48">
        <v>26</v>
      </c>
      <c r="V48">
        <v>26</v>
      </c>
      <c r="W48">
        <v>26</v>
      </c>
      <c r="X48">
        <v>26</v>
      </c>
      <c r="Y48">
        <v>26</v>
      </c>
      <c r="Z48">
        <v>26</v>
      </c>
      <c r="AA48">
        <v>26</v>
      </c>
    </row>
    <row r="49" spans="1:27" x14ac:dyDescent="0.25">
      <c r="A49" s="17" t="s">
        <v>16</v>
      </c>
      <c r="B49">
        <f>B47+30</f>
        <v>136</v>
      </c>
      <c r="C49">
        <f t="shared" ref="C49:P49" si="5">C47+30</f>
        <v>136</v>
      </c>
      <c r="D49">
        <f t="shared" si="5"/>
        <v>136</v>
      </c>
      <c r="E49">
        <f t="shared" si="5"/>
        <v>107</v>
      </c>
      <c r="F49">
        <f t="shared" si="5"/>
        <v>107</v>
      </c>
      <c r="G49">
        <f t="shared" si="5"/>
        <v>107</v>
      </c>
      <c r="H49">
        <f t="shared" si="5"/>
        <v>107</v>
      </c>
      <c r="I49">
        <f t="shared" si="5"/>
        <v>106</v>
      </c>
      <c r="J49">
        <f t="shared" si="5"/>
        <v>106</v>
      </c>
      <c r="K49">
        <f t="shared" si="5"/>
        <v>106</v>
      </c>
      <c r="L49">
        <f t="shared" si="5"/>
        <v>99</v>
      </c>
      <c r="M49">
        <f t="shared" si="5"/>
        <v>75</v>
      </c>
      <c r="N49">
        <f t="shared" si="5"/>
        <v>75</v>
      </c>
      <c r="O49">
        <f t="shared" si="5"/>
        <v>45</v>
      </c>
      <c r="P49">
        <f t="shared" si="5"/>
        <v>43</v>
      </c>
      <c r="Q49">
        <f t="shared" ref="Q49:AA49" si="6">Q47+30</f>
        <v>42</v>
      </c>
      <c r="R49">
        <f t="shared" si="6"/>
        <v>41</v>
      </c>
      <c r="S49">
        <f t="shared" si="6"/>
        <v>40</v>
      </c>
      <c r="T49">
        <f t="shared" si="6"/>
        <v>40</v>
      </c>
      <c r="U49">
        <f t="shared" si="6"/>
        <v>39</v>
      </c>
      <c r="V49">
        <f t="shared" si="6"/>
        <v>39</v>
      </c>
      <c r="W49">
        <f t="shared" si="6"/>
        <v>39</v>
      </c>
      <c r="X49">
        <f t="shared" si="6"/>
        <v>38</v>
      </c>
      <c r="Y49">
        <f t="shared" si="6"/>
        <v>38</v>
      </c>
      <c r="Z49">
        <f t="shared" si="6"/>
        <v>38</v>
      </c>
      <c r="AA49">
        <f t="shared" si="6"/>
        <v>38</v>
      </c>
    </row>
    <row r="50" spans="1:27" x14ac:dyDescent="0.25">
      <c r="A50" s="17" t="s">
        <v>18</v>
      </c>
      <c r="B50">
        <f>B57+30</f>
        <v>225</v>
      </c>
      <c r="C50">
        <f t="shared" ref="C50:AA50" si="7">C57+30</f>
        <v>225</v>
      </c>
      <c r="D50">
        <f t="shared" si="7"/>
        <v>225</v>
      </c>
      <c r="E50">
        <f t="shared" si="7"/>
        <v>225</v>
      </c>
      <c r="F50">
        <f t="shared" si="7"/>
        <v>225</v>
      </c>
      <c r="G50">
        <f t="shared" si="7"/>
        <v>225</v>
      </c>
      <c r="H50">
        <f t="shared" si="7"/>
        <v>212</v>
      </c>
      <c r="I50">
        <f t="shared" si="7"/>
        <v>173</v>
      </c>
      <c r="J50">
        <f t="shared" si="7"/>
        <v>173</v>
      </c>
      <c r="K50">
        <f t="shared" si="7"/>
        <v>160</v>
      </c>
      <c r="L50">
        <f t="shared" si="7"/>
        <v>114</v>
      </c>
      <c r="M50">
        <f t="shared" si="7"/>
        <v>112</v>
      </c>
      <c r="N50">
        <f t="shared" si="7"/>
        <v>110</v>
      </c>
      <c r="O50">
        <f t="shared" si="7"/>
        <v>108</v>
      </c>
      <c r="P50">
        <f t="shared" si="7"/>
        <v>108</v>
      </c>
      <c r="Q50">
        <f t="shared" si="7"/>
        <v>108</v>
      </c>
      <c r="R50">
        <f t="shared" si="7"/>
        <v>108</v>
      </c>
      <c r="S50">
        <f t="shared" si="7"/>
        <v>108</v>
      </c>
      <c r="T50">
        <f t="shared" si="7"/>
        <v>69</v>
      </c>
      <c r="U50">
        <f t="shared" si="7"/>
        <v>69</v>
      </c>
      <c r="V50">
        <f t="shared" si="7"/>
        <v>69</v>
      </c>
      <c r="W50">
        <f t="shared" si="7"/>
        <v>69</v>
      </c>
      <c r="X50">
        <f t="shared" si="7"/>
        <v>43</v>
      </c>
      <c r="Y50">
        <f t="shared" si="7"/>
        <v>43</v>
      </c>
      <c r="Z50">
        <f t="shared" si="7"/>
        <v>43</v>
      </c>
      <c r="AA50">
        <f t="shared" si="7"/>
        <v>43</v>
      </c>
    </row>
    <row r="51" spans="1:27" x14ac:dyDescent="0.25">
      <c r="A51" s="17" t="s">
        <v>20</v>
      </c>
      <c r="B51">
        <v>219</v>
      </c>
      <c r="C51">
        <v>213</v>
      </c>
      <c r="D51">
        <v>213</v>
      </c>
      <c r="E51">
        <v>138</v>
      </c>
      <c r="F51">
        <v>138</v>
      </c>
      <c r="G51">
        <v>138</v>
      </c>
      <c r="H51">
        <v>135</v>
      </c>
      <c r="I51">
        <v>133</v>
      </c>
      <c r="J51">
        <v>65</v>
      </c>
      <c r="K51">
        <v>63</v>
      </c>
      <c r="L51">
        <v>63</v>
      </c>
      <c r="M51">
        <v>63</v>
      </c>
      <c r="N51">
        <v>63</v>
      </c>
      <c r="O51">
        <v>40</v>
      </c>
      <c r="P51">
        <v>40</v>
      </c>
      <c r="Q51">
        <v>40</v>
      </c>
      <c r="R51">
        <v>40</v>
      </c>
      <c r="S51">
        <v>40</v>
      </c>
      <c r="T51">
        <v>40</v>
      </c>
      <c r="U51">
        <v>40</v>
      </c>
      <c r="V51">
        <v>40</v>
      </c>
      <c r="W51">
        <v>30</v>
      </c>
      <c r="X51">
        <v>30</v>
      </c>
      <c r="Y51">
        <v>30</v>
      </c>
      <c r="Z51">
        <v>30</v>
      </c>
      <c r="AA51">
        <v>30</v>
      </c>
    </row>
    <row r="52" spans="1:27" x14ac:dyDescent="0.25">
      <c r="A52" s="17" t="s">
        <v>22</v>
      </c>
      <c r="B52">
        <f t="shared" ref="B52:J52" si="8">B54-100</f>
        <v>309</v>
      </c>
      <c r="C52">
        <f t="shared" si="8"/>
        <v>205</v>
      </c>
      <c r="D52">
        <f t="shared" si="8"/>
        <v>205</v>
      </c>
      <c r="E52">
        <f t="shared" si="8"/>
        <v>188</v>
      </c>
      <c r="F52">
        <f t="shared" si="8"/>
        <v>183</v>
      </c>
      <c r="G52">
        <f t="shared" si="8"/>
        <v>183</v>
      </c>
      <c r="H52">
        <f t="shared" si="8"/>
        <v>183</v>
      </c>
      <c r="I52">
        <f t="shared" si="8"/>
        <v>183</v>
      </c>
      <c r="J52">
        <f t="shared" si="8"/>
        <v>183</v>
      </c>
      <c r="K52">
        <f>K54-10</f>
        <v>63</v>
      </c>
      <c r="L52">
        <f t="shared" ref="L52:AA52" si="9">L54-10</f>
        <v>63</v>
      </c>
      <c r="M52">
        <f t="shared" si="9"/>
        <v>62</v>
      </c>
      <c r="N52">
        <f t="shared" si="9"/>
        <v>62</v>
      </c>
      <c r="O52">
        <f t="shared" si="9"/>
        <v>25</v>
      </c>
      <c r="P52">
        <f t="shared" si="9"/>
        <v>25</v>
      </c>
      <c r="Q52">
        <f t="shared" si="9"/>
        <v>25</v>
      </c>
      <c r="R52">
        <f t="shared" si="9"/>
        <v>25</v>
      </c>
      <c r="S52">
        <f t="shared" si="9"/>
        <v>25</v>
      </c>
      <c r="T52">
        <f t="shared" si="9"/>
        <v>25</v>
      </c>
      <c r="U52">
        <f t="shared" si="9"/>
        <v>25</v>
      </c>
      <c r="V52">
        <f t="shared" si="9"/>
        <v>25</v>
      </c>
      <c r="W52">
        <f t="shared" si="9"/>
        <v>25</v>
      </c>
      <c r="X52">
        <f t="shared" si="9"/>
        <v>25</v>
      </c>
      <c r="Y52">
        <f t="shared" si="9"/>
        <v>25</v>
      </c>
      <c r="Z52">
        <f t="shared" si="9"/>
        <v>25</v>
      </c>
      <c r="AA52">
        <f t="shared" si="9"/>
        <v>25</v>
      </c>
    </row>
    <row r="53" spans="1:27" x14ac:dyDescent="0.25">
      <c r="A53" s="17" t="s">
        <v>24</v>
      </c>
      <c r="B53">
        <v>112</v>
      </c>
      <c r="C53">
        <v>112</v>
      </c>
      <c r="D53">
        <v>112</v>
      </c>
      <c r="E53">
        <v>112</v>
      </c>
      <c r="F53">
        <v>112</v>
      </c>
      <c r="G53">
        <v>101</v>
      </c>
      <c r="H53">
        <v>101</v>
      </c>
      <c r="I53">
        <v>101</v>
      </c>
      <c r="J53">
        <v>101</v>
      </c>
      <c r="K53">
        <v>101</v>
      </c>
      <c r="L53">
        <v>86</v>
      </c>
      <c r="M53">
        <v>86</v>
      </c>
      <c r="N53">
        <v>86</v>
      </c>
      <c r="O53">
        <v>86</v>
      </c>
      <c r="P53">
        <v>86</v>
      </c>
      <c r="Q53">
        <v>42</v>
      </c>
      <c r="R53">
        <v>42</v>
      </c>
      <c r="S53">
        <v>20</v>
      </c>
      <c r="T53">
        <v>20</v>
      </c>
      <c r="U53">
        <v>12</v>
      </c>
      <c r="V53">
        <v>12</v>
      </c>
      <c r="W53">
        <v>12</v>
      </c>
      <c r="X53">
        <v>12</v>
      </c>
      <c r="Y53">
        <v>8</v>
      </c>
      <c r="Z53">
        <v>8</v>
      </c>
      <c r="AA53">
        <v>8</v>
      </c>
    </row>
    <row r="54" spans="1:27" x14ac:dyDescent="0.25">
      <c r="A54" s="17" t="s">
        <v>26</v>
      </c>
      <c r="B54">
        <v>409</v>
      </c>
      <c r="C54">
        <v>305</v>
      </c>
      <c r="D54">
        <v>305</v>
      </c>
      <c r="E54">
        <v>288</v>
      </c>
      <c r="F54">
        <v>283</v>
      </c>
      <c r="G54">
        <v>283</v>
      </c>
      <c r="H54">
        <v>283</v>
      </c>
      <c r="I54">
        <v>283</v>
      </c>
      <c r="J54">
        <v>283</v>
      </c>
      <c r="K54">
        <v>73</v>
      </c>
      <c r="L54">
        <v>73</v>
      </c>
      <c r="M54">
        <v>72</v>
      </c>
      <c r="N54">
        <v>72</v>
      </c>
      <c r="O54">
        <v>35</v>
      </c>
      <c r="P54">
        <v>35</v>
      </c>
      <c r="Q54">
        <v>35</v>
      </c>
      <c r="R54">
        <v>35</v>
      </c>
      <c r="S54">
        <v>35</v>
      </c>
      <c r="T54">
        <v>35</v>
      </c>
      <c r="U54">
        <v>35</v>
      </c>
      <c r="V54">
        <v>35</v>
      </c>
      <c r="W54">
        <v>35</v>
      </c>
      <c r="X54">
        <v>35</v>
      </c>
      <c r="Y54">
        <v>35</v>
      </c>
      <c r="Z54">
        <v>35</v>
      </c>
      <c r="AA54">
        <v>35</v>
      </c>
    </row>
    <row r="55" spans="1:27" x14ac:dyDescent="0.25">
      <c r="A55" s="17" t="s">
        <v>28</v>
      </c>
    </row>
    <row r="56" spans="1:27" x14ac:dyDescent="0.25">
      <c r="A56" s="17" t="s">
        <v>30</v>
      </c>
      <c r="B56">
        <v>78</v>
      </c>
      <c r="C56">
        <v>78</v>
      </c>
      <c r="D56">
        <v>78</v>
      </c>
      <c r="E56">
        <v>78</v>
      </c>
      <c r="F56">
        <v>78</v>
      </c>
      <c r="G56">
        <v>78</v>
      </c>
      <c r="H56">
        <v>78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43</v>
      </c>
      <c r="Q56">
        <v>43</v>
      </c>
      <c r="R56">
        <v>43</v>
      </c>
      <c r="S56">
        <v>43</v>
      </c>
      <c r="T56">
        <v>23</v>
      </c>
      <c r="U56">
        <v>23</v>
      </c>
      <c r="V56">
        <v>23</v>
      </c>
      <c r="W56">
        <v>23</v>
      </c>
      <c r="X56">
        <v>23</v>
      </c>
      <c r="Y56">
        <v>23</v>
      </c>
      <c r="Z56">
        <v>13</v>
      </c>
      <c r="AA56">
        <v>13</v>
      </c>
    </row>
    <row r="57" spans="1:27" x14ac:dyDescent="0.25">
      <c r="A57" s="17" t="s">
        <v>32</v>
      </c>
      <c r="B57">
        <v>195</v>
      </c>
      <c r="C57">
        <v>195</v>
      </c>
      <c r="D57">
        <v>195</v>
      </c>
      <c r="E57">
        <v>195</v>
      </c>
      <c r="F57">
        <v>195</v>
      </c>
      <c r="G57">
        <v>195</v>
      </c>
      <c r="H57">
        <v>182</v>
      </c>
      <c r="I57">
        <v>143</v>
      </c>
      <c r="J57">
        <v>143</v>
      </c>
      <c r="K57">
        <v>130</v>
      </c>
      <c r="L57">
        <v>84</v>
      </c>
      <c r="M57">
        <v>82</v>
      </c>
      <c r="N57">
        <v>80</v>
      </c>
      <c r="O57">
        <v>78</v>
      </c>
      <c r="P57">
        <v>78</v>
      </c>
      <c r="Q57">
        <v>78</v>
      </c>
      <c r="R57">
        <v>78</v>
      </c>
      <c r="S57">
        <v>78</v>
      </c>
      <c r="T57">
        <v>39</v>
      </c>
      <c r="U57">
        <v>39</v>
      </c>
      <c r="V57">
        <v>39</v>
      </c>
      <c r="W57">
        <v>39</v>
      </c>
      <c r="X57">
        <v>13</v>
      </c>
      <c r="Y57">
        <v>13</v>
      </c>
      <c r="Z57">
        <v>13</v>
      </c>
      <c r="AA57">
        <v>13</v>
      </c>
    </row>
    <row r="58" spans="1:27" x14ac:dyDescent="0.25">
      <c r="A58" s="17" t="s">
        <v>34</v>
      </c>
    </row>
    <row r="59" spans="1:27" x14ac:dyDescent="0.25">
      <c r="A59" s="17" t="s">
        <v>36</v>
      </c>
      <c r="B59">
        <f t="shared" ref="B59:K59" si="10">B57-104</f>
        <v>91</v>
      </c>
      <c r="C59">
        <f t="shared" si="10"/>
        <v>91</v>
      </c>
      <c r="D59">
        <f t="shared" si="10"/>
        <v>91</v>
      </c>
      <c r="E59">
        <f t="shared" si="10"/>
        <v>91</v>
      </c>
      <c r="F59">
        <f t="shared" si="10"/>
        <v>91</v>
      </c>
      <c r="G59">
        <f t="shared" si="10"/>
        <v>91</v>
      </c>
      <c r="H59">
        <f t="shared" si="10"/>
        <v>78</v>
      </c>
      <c r="I59">
        <f t="shared" si="10"/>
        <v>39</v>
      </c>
      <c r="J59">
        <f t="shared" si="10"/>
        <v>39</v>
      </c>
      <c r="K59">
        <f t="shared" si="10"/>
        <v>26</v>
      </c>
      <c r="L59">
        <v>24</v>
      </c>
      <c r="M59">
        <v>24</v>
      </c>
      <c r="N59">
        <v>23</v>
      </c>
      <c r="O59">
        <v>22</v>
      </c>
      <c r="P59">
        <v>21</v>
      </c>
      <c r="Q59">
        <v>20</v>
      </c>
      <c r="R59">
        <v>19</v>
      </c>
      <c r="S59">
        <v>18</v>
      </c>
      <c r="T59">
        <v>17</v>
      </c>
      <c r="U59">
        <v>16</v>
      </c>
      <c r="V59">
        <v>15</v>
      </c>
      <c r="W59">
        <v>14</v>
      </c>
      <c r="X59">
        <v>13</v>
      </c>
      <c r="Y59">
        <v>12</v>
      </c>
      <c r="Z59">
        <v>11</v>
      </c>
      <c r="AA59">
        <v>10</v>
      </c>
    </row>
    <row r="61" spans="1:27" x14ac:dyDescent="0.25">
      <c r="A61" s="49" t="s">
        <v>47</v>
      </c>
    </row>
    <row r="62" spans="1:27" x14ac:dyDescent="0.25">
      <c r="B62">
        <v>2018</v>
      </c>
      <c r="C62">
        <v>2017</v>
      </c>
      <c r="D62">
        <v>2016</v>
      </c>
      <c r="E62">
        <v>2015</v>
      </c>
      <c r="F62">
        <v>2014</v>
      </c>
      <c r="G62">
        <v>2013</v>
      </c>
      <c r="H62">
        <v>2012</v>
      </c>
      <c r="I62">
        <v>2011</v>
      </c>
      <c r="J62">
        <v>2010</v>
      </c>
      <c r="K62">
        <v>2009</v>
      </c>
      <c r="L62">
        <v>2008</v>
      </c>
      <c r="M62">
        <v>2007</v>
      </c>
      <c r="N62">
        <v>2006</v>
      </c>
      <c r="O62">
        <v>2005</v>
      </c>
      <c r="P62">
        <v>2004</v>
      </c>
      <c r="Q62">
        <v>2003</v>
      </c>
      <c r="R62">
        <v>2002</v>
      </c>
      <c r="S62">
        <v>2001</v>
      </c>
      <c r="T62">
        <v>2000</v>
      </c>
      <c r="U62">
        <v>1999</v>
      </c>
      <c r="V62">
        <v>1998</v>
      </c>
      <c r="W62">
        <v>1997</v>
      </c>
      <c r="X62">
        <v>1996</v>
      </c>
      <c r="Y62">
        <v>1995</v>
      </c>
      <c r="Z62">
        <v>1994</v>
      </c>
      <c r="AA62">
        <v>1993</v>
      </c>
    </row>
    <row r="63" spans="1:27" x14ac:dyDescent="0.25">
      <c r="A63" s="48" t="s">
        <v>42</v>
      </c>
    </row>
    <row r="64" spans="1:27" x14ac:dyDescent="0.25">
      <c r="A64" s="17" t="s">
        <v>4</v>
      </c>
    </row>
    <row r="65" spans="1:27" x14ac:dyDescent="0.25">
      <c r="A65" s="17" t="s">
        <v>6</v>
      </c>
    </row>
    <row r="66" spans="1:27" x14ac:dyDescent="0.25">
      <c r="A66" s="17" t="s">
        <v>10</v>
      </c>
      <c r="B66">
        <f>B68+200</f>
        <v>946</v>
      </c>
      <c r="C66">
        <f t="shared" ref="C66:N66" si="11">C68+200</f>
        <v>939</v>
      </c>
      <c r="D66">
        <f t="shared" si="11"/>
        <v>932</v>
      </c>
      <c r="E66">
        <f t="shared" si="11"/>
        <v>799</v>
      </c>
      <c r="F66">
        <f t="shared" si="11"/>
        <v>737</v>
      </c>
      <c r="G66">
        <f t="shared" si="11"/>
        <v>734</v>
      </c>
      <c r="H66">
        <f t="shared" si="11"/>
        <v>665</v>
      </c>
      <c r="I66">
        <f t="shared" si="11"/>
        <v>641</v>
      </c>
      <c r="J66">
        <f t="shared" si="11"/>
        <v>638</v>
      </c>
      <c r="K66">
        <f t="shared" si="11"/>
        <v>612</v>
      </c>
      <c r="L66">
        <f t="shared" si="11"/>
        <v>575</v>
      </c>
      <c r="M66">
        <f t="shared" si="11"/>
        <v>532</v>
      </c>
      <c r="N66">
        <f t="shared" si="11"/>
        <v>477</v>
      </c>
      <c r="O66">
        <v>200</v>
      </c>
      <c r="P66">
        <v>176</v>
      </c>
      <c r="Q66">
        <f>145</f>
        <v>145</v>
      </c>
      <c r="R66">
        <v>120</v>
      </c>
      <c r="S66">
        <v>109</v>
      </c>
      <c r="T66">
        <v>89</v>
      </c>
      <c r="U66">
        <v>76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</row>
    <row r="67" spans="1:27" x14ac:dyDescent="0.25">
      <c r="A67" s="17" t="s">
        <v>12</v>
      </c>
      <c r="B67">
        <v>702</v>
      </c>
      <c r="C67">
        <v>503</v>
      </c>
      <c r="D67">
        <v>448</v>
      </c>
      <c r="E67">
        <v>434</v>
      </c>
      <c r="F67">
        <v>314</v>
      </c>
      <c r="G67">
        <v>314</v>
      </c>
      <c r="H67">
        <v>314</v>
      </c>
      <c r="I67">
        <v>314</v>
      </c>
      <c r="J67">
        <v>314</v>
      </c>
      <c r="K67">
        <v>314</v>
      </c>
      <c r="L67">
        <v>314</v>
      </c>
      <c r="M67">
        <v>314</v>
      </c>
      <c r="N67">
        <v>329</v>
      </c>
      <c r="O67">
        <v>289</v>
      </c>
      <c r="P67">
        <v>249</v>
      </c>
      <c r="Q67">
        <v>249</v>
      </c>
      <c r="R67">
        <v>167</v>
      </c>
      <c r="S67">
        <v>167</v>
      </c>
      <c r="T67">
        <v>167</v>
      </c>
      <c r="U67">
        <v>167</v>
      </c>
      <c r="V67">
        <v>167</v>
      </c>
      <c r="W67">
        <v>120</v>
      </c>
      <c r="X67">
        <v>100</v>
      </c>
      <c r="Y67">
        <v>80</v>
      </c>
      <c r="Z67">
        <v>80</v>
      </c>
      <c r="AA67">
        <v>80</v>
      </c>
    </row>
    <row r="68" spans="1:27" x14ac:dyDescent="0.25">
      <c r="A68" s="17" t="s">
        <v>14</v>
      </c>
      <c r="B68">
        <v>746</v>
      </c>
      <c r="C68">
        <v>739</v>
      </c>
      <c r="D68">
        <v>732</v>
      </c>
      <c r="E68">
        <v>599</v>
      </c>
      <c r="F68">
        <v>537</v>
      </c>
      <c r="G68">
        <v>534</v>
      </c>
      <c r="H68">
        <v>465</v>
      </c>
      <c r="I68">
        <v>441</v>
      </c>
      <c r="J68">
        <v>438</v>
      </c>
      <c r="K68">
        <v>412</v>
      </c>
      <c r="L68">
        <v>375</v>
      </c>
      <c r="M68">
        <v>332</v>
      </c>
      <c r="N68">
        <v>277</v>
      </c>
      <c r="O68">
        <v>145</v>
      </c>
      <c r="P68">
        <v>145</v>
      </c>
      <c r="Q68">
        <v>145</v>
      </c>
      <c r="R68">
        <v>145</v>
      </c>
      <c r="S68">
        <v>135</v>
      </c>
      <c r="T68">
        <v>125</v>
      </c>
      <c r="U68">
        <v>115</v>
      </c>
      <c r="V68">
        <v>105</v>
      </c>
      <c r="W68">
        <v>95</v>
      </c>
      <c r="X68">
        <v>95</v>
      </c>
      <c r="Y68">
        <v>95</v>
      </c>
      <c r="Z68">
        <v>70</v>
      </c>
      <c r="AA68">
        <v>70</v>
      </c>
    </row>
    <row r="69" spans="1:27" x14ac:dyDescent="0.25">
      <c r="A69" s="17" t="s">
        <v>16</v>
      </c>
      <c r="B69">
        <f>B66+109</f>
        <v>1055</v>
      </c>
      <c r="C69">
        <f t="shared" ref="C69:AA69" si="12">C66+109</f>
        <v>1048</v>
      </c>
      <c r="D69">
        <f t="shared" si="12"/>
        <v>1041</v>
      </c>
      <c r="E69">
        <f t="shared" si="12"/>
        <v>908</v>
      </c>
      <c r="F69">
        <f t="shared" si="12"/>
        <v>846</v>
      </c>
      <c r="G69">
        <f t="shared" si="12"/>
        <v>843</v>
      </c>
      <c r="H69">
        <f t="shared" si="12"/>
        <v>774</v>
      </c>
      <c r="I69">
        <f t="shared" si="12"/>
        <v>750</v>
      </c>
      <c r="J69">
        <f t="shared" si="12"/>
        <v>747</v>
      </c>
      <c r="K69">
        <f t="shared" si="12"/>
        <v>721</v>
      </c>
      <c r="L69">
        <f t="shared" si="12"/>
        <v>684</v>
      </c>
      <c r="M69">
        <f t="shared" si="12"/>
        <v>641</v>
      </c>
      <c r="N69">
        <f t="shared" si="12"/>
        <v>586</v>
      </c>
      <c r="O69">
        <f t="shared" si="12"/>
        <v>309</v>
      </c>
      <c r="P69">
        <f t="shared" si="12"/>
        <v>285</v>
      </c>
      <c r="Q69">
        <f t="shared" si="12"/>
        <v>254</v>
      </c>
      <c r="R69">
        <f t="shared" si="12"/>
        <v>229</v>
      </c>
      <c r="S69">
        <f t="shared" si="12"/>
        <v>218</v>
      </c>
      <c r="T69">
        <f t="shared" si="12"/>
        <v>198</v>
      </c>
      <c r="U69">
        <f t="shared" si="12"/>
        <v>185</v>
      </c>
      <c r="V69">
        <f t="shared" si="12"/>
        <v>159</v>
      </c>
      <c r="W69">
        <f t="shared" si="12"/>
        <v>159</v>
      </c>
      <c r="X69">
        <f t="shared" si="12"/>
        <v>159</v>
      </c>
      <c r="Y69">
        <f t="shared" si="12"/>
        <v>159</v>
      </c>
      <c r="Z69">
        <f t="shared" si="12"/>
        <v>159</v>
      </c>
      <c r="AA69">
        <f t="shared" si="12"/>
        <v>159</v>
      </c>
    </row>
    <row r="70" spans="1:27" x14ac:dyDescent="0.25">
      <c r="A70" s="17" t="s">
        <v>18</v>
      </c>
      <c r="B70">
        <f>B79+58</f>
        <v>890</v>
      </c>
      <c r="C70">
        <f t="shared" ref="C70:AA70" si="13">C79+58</f>
        <v>885</v>
      </c>
      <c r="D70">
        <f t="shared" si="13"/>
        <v>885</v>
      </c>
      <c r="E70">
        <f t="shared" si="13"/>
        <v>865</v>
      </c>
      <c r="F70">
        <f t="shared" si="13"/>
        <v>865</v>
      </c>
      <c r="G70">
        <f t="shared" si="13"/>
        <v>865</v>
      </c>
      <c r="H70">
        <f t="shared" si="13"/>
        <v>583</v>
      </c>
      <c r="I70">
        <f t="shared" si="13"/>
        <v>496</v>
      </c>
      <c r="J70">
        <f t="shared" si="13"/>
        <v>496</v>
      </c>
      <c r="K70">
        <f t="shared" si="13"/>
        <v>448</v>
      </c>
      <c r="L70">
        <f t="shared" si="13"/>
        <v>448</v>
      </c>
      <c r="M70">
        <f t="shared" si="13"/>
        <v>448</v>
      </c>
      <c r="N70">
        <f t="shared" si="13"/>
        <v>448</v>
      </c>
      <c r="O70">
        <f t="shared" si="13"/>
        <v>448</v>
      </c>
      <c r="P70">
        <f t="shared" si="13"/>
        <v>383</v>
      </c>
      <c r="Q70">
        <f t="shared" si="13"/>
        <v>383</v>
      </c>
      <c r="R70">
        <f t="shared" si="13"/>
        <v>383</v>
      </c>
      <c r="S70">
        <f t="shared" si="13"/>
        <v>383</v>
      </c>
      <c r="T70">
        <f t="shared" si="13"/>
        <v>246</v>
      </c>
      <c r="U70">
        <f t="shared" si="13"/>
        <v>246</v>
      </c>
      <c r="V70">
        <f t="shared" si="13"/>
        <v>246</v>
      </c>
      <c r="W70">
        <f t="shared" si="13"/>
        <v>216</v>
      </c>
      <c r="X70">
        <f t="shared" si="13"/>
        <v>181</v>
      </c>
      <c r="Y70">
        <f t="shared" si="13"/>
        <v>158</v>
      </c>
      <c r="Z70">
        <f t="shared" si="13"/>
        <v>147</v>
      </c>
      <c r="AA70">
        <f t="shared" si="13"/>
        <v>125</v>
      </c>
    </row>
    <row r="71" spans="1:27" x14ac:dyDescent="0.25">
      <c r="A71" s="17" t="s">
        <v>20</v>
      </c>
      <c r="B71">
        <v>1123</v>
      </c>
      <c r="C71">
        <v>791</v>
      </c>
      <c r="D71">
        <v>747</v>
      </c>
      <c r="E71">
        <v>492</v>
      </c>
      <c r="F71">
        <v>379</v>
      </c>
      <c r="G71">
        <v>379</v>
      </c>
      <c r="H71">
        <v>345</v>
      </c>
      <c r="I71">
        <v>280</v>
      </c>
      <c r="J71">
        <v>253</v>
      </c>
      <c r="K71">
        <v>165</v>
      </c>
      <c r="L71">
        <v>60</v>
      </c>
      <c r="M71">
        <v>60</v>
      </c>
      <c r="N71">
        <v>55</v>
      </c>
      <c r="O71">
        <v>50</v>
      </c>
      <c r="P71">
        <v>50</v>
      </c>
      <c r="Q71">
        <v>50</v>
      </c>
      <c r="R71">
        <v>40</v>
      </c>
      <c r="S71">
        <v>40</v>
      </c>
      <c r="T71">
        <v>40</v>
      </c>
      <c r="U71">
        <v>40</v>
      </c>
      <c r="V71">
        <v>40</v>
      </c>
      <c r="W71">
        <v>40</v>
      </c>
      <c r="X71">
        <v>30</v>
      </c>
      <c r="Y71">
        <v>30</v>
      </c>
      <c r="Z71">
        <v>30</v>
      </c>
      <c r="AA71">
        <v>30</v>
      </c>
    </row>
    <row r="72" spans="1:27" x14ac:dyDescent="0.25">
      <c r="A72" s="17" t="s">
        <v>22</v>
      </c>
      <c r="B72">
        <f>B73-200</f>
        <v>1038</v>
      </c>
      <c r="C72" s="5">
        <f t="shared" ref="C72:K72" si="14">C73-200</f>
        <v>1005.9230769230801</v>
      </c>
      <c r="D72" s="5">
        <f t="shared" si="14"/>
        <v>973.84615384614995</v>
      </c>
      <c r="E72" s="5">
        <f t="shared" si="14"/>
        <v>941.76923076923003</v>
      </c>
      <c r="F72" s="5">
        <f t="shared" si="14"/>
        <v>909.6923076923099</v>
      </c>
      <c r="G72" s="5">
        <f t="shared" si="14"/>
        <v>540</v>
      </c>
      <c r="H72" s="5">
        <f t="shared" si="14"/>
        <v>500</v>
      </c>
      <c r="I72" s="5">
        <f t="shared" si="14"/>
        <v>440</v>
      </c>
      <c r="J72" s="5">
        <f t="shared" si="14"/>
        <v>400</v>
      </c>
      <c r="K72" s="5">
        <f t="shared" si="14"/>
        <v>340</v>
      </c>
      <c r="L72" s="5">
        <f>L73-50</f>
        <v>53</v>
      </c>
      <c r="M72">
        <f>M73-50</f>
        <v>53</v>
      </c>
      <c r="N72">
        <f>N73-50</f>
        <v>29</v>
      </c>
      <c r="O72">
        <f>O73-50</f>
        <v>29</v>
      </c>
      <c r="P72">
        <f>P73-50</f>
        <v>29</v>
      </c>
      <c r="Q72">
        <v>29</v>
      </c>
      <c r="R72">
        <v>29</v>
      </c>
      <c r="S72">
        <v>29</v>
      </c>
      <c r="T72">
        <v>29</v>
      </c>
      <c r="U72">
        <v>29</v>
      </c>
      <c r="V72">
        <v>29</v>
      </c>
      <c r="W72">
        <v>29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s="17" t="s">
        <v>24</v>
      </c>
      <c r="B73">
        <v>1238</v>
      </c>
      <c r="C73" s="5">
        <v>1205.9230769230801</v>
      </c>
      <c r="D73" s="5">
        <v>1173.8461538461499</v>
      </c>
      <c r="E73" s="5">
        <v>1141.76923076923</v>
      </c>
      <c r="F73" s="5">
        <v>1109.6923076923099</v>
      </c>
      <c r="G73" s="5">
        <v>740</v>
      </c>
      <c r="H73" s="5">
        <v>700</v>
      </c>
      <c r="I73" s="5">
        <v>640</v>
      </c>
      <c r="J73" s="5">
        <v>600</v>
      </c>
      <c r="K73" s="5">
        <v>540</v>
      </c>
      <c r="L73" s="5">
        <v>103</v>
      </c>
      <c r="M73" s="5">
        <v>103</v>
      </c>
      <c r="N73">
        <v>79</v>
      </c>
      <c r="O73">
        <v>79</v>
      </c>
      <c r="P73">
        <v>79</v>
      </c>
      <c r="Q73">
        <v>79</v>
      </c>
      <c r="R73">
        <v>28</v>
      </c>
      <c r="S73">
        <v>28</v>
      </c>
      <c r="T73">
        <v>28</v>
      </c>
      <c r="U73">
        <v>28</v>
      </c>
      <c r="V73">
        <v>28</v>
      </c>
      <c r="W73">
        <v>28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s="17" t="s">
        <v>26</v>
      </c>
      <c r="B74">
        <v>1423</v>
      </c>
      <c r="C74">
        <v>1297</v>
      </c>
      <c r="D74">
        <v>1297</v>
      </c>
      <c r="E74">
        <v>1242</v>
      </c>
      <c r="F74">
        <v>1106</v>
      </c>
      <c r="G74">
        <v>840</v>
      </c>
      <c r="H74">
        <v>801</v>
      </c>
      <c r="I74">
        <v>750</v>
      </c>
      <c r="J74">
        <v>700</v>
      </c>
      <c r="K74">
        <v>670</v>
      </c>
      <c r="L74">
        <v>115</v>
      </c>
      <c r="M74">
        <v>115</v>
      </c>
      <c r="N74">
        <v>115</v>
      </c>
      <c r="O74">
        <v>50</v>
      </c>
      <c r="P74">
        <v>50</v>
      </c>
      <c r="Q74">
        <v>50</v>
      </c>
      <c r="R74">
        <v>50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s="17" t="s">
        <v>28</v>
      </c>
    </row>
    <row r="76" spans="1:27" x14ac:dyDescent="0.25">
      <c r="A76" s="17" t="s">
        <v>30</v>
      </c>
      <c r="B76">
        <v>331</v>
      </c>
      <c r="C76">
        <v>331</v>
      </c>
      <c r="D76">
        <v>331</v>
      </c>
      <c r="E76">
        <v>331</v>
      </c>
      <c r="F76">
        <v>266</v>
      </c>
      <c r="G76">
        <v>266</v>
      </c>
      <c r="H76">
        <v>266</v>
      </c>
      <c r="I76">
        <v>153</v>
      </c>
      <c r="J76">
        <v>153</v>
      </c>
      <c r="K76">
        <v>153</v>
      </c>
      <c r="L76">
        <v>153</v>
      </c>
      <c r="M76">
        <v>153</v>
      </c>
      <c r="N76">
        <v>153</v>
      </c>
      <c r="O76">
        <v>153</v>
      </c>
      <c r="P76">
        <v>126</v>
      </c>
      <c r="Q76">
        <v>126</v>
      </c>
      <c r="R76">
        <v>126</v>
      </c>
      <c r="S76">
        <v>126</v>
      </c>
      <c r="T76">
        <v>126</v>
      </c>
      <c r="U76">
        <v>126</v>
      </c>
      <c r="V76">
        <v>126</v>
      </c>
      <c r="W76">
        <v>13</v>
      </c>
      <c r="X76">
        <v>13</v>
      </c>
      <c r="Y76">
        <v>13</v>
      </c>
      <c r="Z76">
        <v>13</v>
      </c>
      <c r="AA76">
        <v>13</v>
      </c>
    </row>
    <row r="77" spans="1:27" x14ac:dyDescent="0.25">
      <c r="A77" s="17" t="s">
        <v>32</v>
      </c>
      <c r="B77">
        <v>778</v>
      </c>
      <c r="C77">
        <v>773</v>
      </c>
      <c r="D77">
        <v>773</v>
      </c>
      <c r="E77">
        <v>753</v>
      </c>
      <c r="F77">
        <v>753</v>
      </c>
      <c r="G77">
        <v>753</v>
      </c>
      <c r="H77">
        <v>471</v>
      </c>
      <c r="I77">
        <v>384</v>
      </c>
      <c r="J77">
        <v>384</v>
      </c>
      <c r="K77">
        <v>336</v>
      </c>
      <c r="L77">
        <v>336</v>
      </c>
      <c r="M77">
        <v>336</v>
      </c>
      <c r="N77">
        <v>336</v>
      </c>
      <c r="O77">
        <v>336</v>
      </c>
      <c r="P77">
        <v>271</v>
      </c>
      <c r="Q77">
        <v>271</v>
      </c>
      <c r="R77">
        <v>271</v>
      </c>
      <c r="S77">
        <v>271</v>
      </c>
      <c r="T77">
        <v>134</v>
      </c>
      <c r="U77">
        <v>134</v>
      </c>
      <c r="V77">
        <v>134</v>
      </c>
      <c r="W77">
        <v>120</v>
      </c>
      <c r="X77">
        <v>98</v>
      </c>
      <c r="Y77">
        <v>79</v>
      </c>
      <c r="Z77">
        <v>79</v>
      </c>
      <c r="AA77">
        <v>79</v>
      </c>
    </row>
    <row r="78" spans="1:27" x14ac:dyDescent="0.25">
      <c r="A78" s="17" t="s">
        <v>34</v>
      </c>
    </row>
    <row r="79" spans="1:27" x14ac:dyDescent="0.25">
      <c r="A79" s="17" t="s">
        <v>36</v>
      </c>
      <c r="B79">
        <f>B77+54</f>
        <v>832</v>
      </c>
      <c r="C79">
        <f t="shared" ref="C79:V79" si="15">C77+54</f>
        <v>827</v>
      </c>
      <c r="D79">
        <f t="shared" si="15"/>
        <v>827</v>
      </c>
      <c r="E79">
        <f t="shared" si="15"/>
        <v>807</v>
      </c>
      <c r="F79">
        <f t="shared" si="15"/>
        <v>807</v>
      </c>
      <c r="G79">
        <f t="shared" si="15"/>
        <v>807</v>
      </c>
      <c r="H79">
        <f t="shared" si="15"/>
        <v>525</v>
      </c>
      <c r="I79">
        <f t="shared" si="15"/>
        <v>438</v>
      </c>
      <c r="J79">
        <f t="shared" si="15"/>
        <v>438</v>
      </c>
      <c r="K79">
        <f t="shared" si="15"/>
        <v>390</v>
      </c>
      <c r="L79">
        <f t="shared" si="15"/>
        <v>390</v>
      </c>
      <c r="M79">
        <f t="shared" si="15"/>
        <v>390</v>
      </c>
      <c r="N79">
        <f t="shared" si="15"/>
        <v>390</v>
      </c>
      <c r="O79">
        <f t="shared" si="15"/>
        <v>390</v>
      </c>
      <c r="P79">
        <f t="shared" si="15"/>
        <v>325</v>
      </c>
      <c r="Q79">
        <f t="shared" si="15"/>
        <v>325</v>
      </c>
      <c r="R79">
        <f t="shared" si="15"/>
        <v>325</v>
      </c>
      <c r="S79">
        <f t="shared" si="15"/>
        <v>325</v>
      </c>
      <c r="T79">
        <f t="shared" si="15"/>
        <v>188</v>
      </c>
      <c r="U79">
        <f t="shared" si="15"/>
        <v>188</v>
      </c>
      <c r="V79">
        <f t="shared" si="15"/>
        <v>188</v>
      </c>
      <c r="W79">
        <v>158</v>
      </c>
      <c r="X79">
        <v>123</v>
      </c>
      <c r="Y79">
        <v>100</v>
      </c>
      <c r="Z79">
        <v>89</v>
      </c>
      <c r="AA79">
        <v>67</v>
      </c>
    </row>
    <row r="81" spans="1:27" x14ac:dyDescent="0.25">
      <c r="A81" s="48" t="s">
        <v>48</v>
      </c>
    </row>
    <row r="82" spans="1:27" x14ac:dyDescent="0.25">
      <c r="B82">
        <v>2018</v>
      </c>
      <c r="C82">
        <v>2017</v>
      </c>
      <c r="D82">
        <v>2016</v>
      </c>
      <c r="E82">
        <v>2015</v>
      </c>
      <c r="F82">
        <v>2014</v>
      </c>
      <c r="G82">
        <v>2013</v>
      </c>
      <c r="H82">
        <v>2012</v>
      </c>
      <c r="I82">
        <v>2011</v>
      </c>
      <c r="J82">
        <v>2010</v>
      </c>
      <c r="K82">
        <v>2009</v>
      </c>
      <c r="L82">
        <v>2008</v>
      </c>
      <c r="M82">
        <v>2007</v>
      </c>
      <c r="N82">
        <v>2006</v>
      </c>
      <c r="O82">
        <v>2005</v>
      </c>
      <c r="P82">
        <v>2004</v>
      </c>
      <c r="Q82">
        <v>2003</v>
      </c>
      <c r="R82">
        <v>2002</v>
      </c>
      <c r="S82">
        <v>2001</v>
      </c>
      <c r="T82">
        <v>2000</v>
      </c>
      <c r="U82">
        <v>1999</v>
      </c>
      <c r="V82">
        <v>1998</v>
      </c>
      <c r="W82">
        <v>1997</v>
      </c>
      <c r="X82">
        <v>1996</v>
      </c>
      <c r="Y82">
        <v>1995</v>
      </c>
      <c r="Z82">
        <v>1994</v>
      </c>
      <c r="AA82">
        <v>1993</v>
      </c>
    </row>
    <row r="83" spans="1:27" x14ac:dyDescent="0.25">
      <c r="A83" s="48" t="s">
        <v>42</v>
      </c>
    </row>
    <row r="84" spans="1:27" x14ac:dyDescent="0.25">
      <c r="A84" s="17" t="s">
        <v>4</v>
      </c>
    </row>
    <row r="85" spans="1:27" x14ac:dyDescent="0.25">
      <c r="A85" s="17" t="s">
        <v>6</v>
      </c>
    </row>
    <row r="86" spans="1:27" x14ac:dyDescent="0.25">
      <c r="A86" s="17" t="s">
        <v>10</v>
      </c>
      <c r="B86">
        <f>14+B87</f>
        <v>33</v>
      </c>
      <c r="C86">
        <f t="shared" ref="C86:AA86" si="16">14+C87</f>
        <v>33</v>
      </c>
      <c r="D86">
        <f t="shared" si="16"/>
        <v>33</v>
      </c>
      <c r="E86">
        <f t="shared" si="16"/>
        <v>33</v>
      </c>
      <c r="F86">
        <f t="shared" si="16"/>
        <v>31</v>
      </c>
      <c r="G86">
        <f t="shared" si="16"/>
        <v>31</v>
      </c>
      <c r="H86">
        <f t="shared" si="16"/>
        <v>30</v>
      </c>
      <c r="I86">
        <f t="shared" si="16"/>
        <v>30</v>
      </c>
      <c r="J86">
        <f t="shared" si="16"/>
        <v>30</v>
      </c>
      <c r="K86">
        <f t="shared" si="16"/>
        <v>30</v>
      </c>
      <c r="L86">
        <f t="shared" si="16"/>
        <v>30</v>
      </c>
      <c r="M86">
        <f t="shared" si="16"/>
        <v>30</v>
      </c>
      <c r="N86">
        <f t="shared" si="16"/>
        <v>30</v>
      </c>
      <c r="O86">
        <f t="shared" si="16"/>
        <v>30</v>
      </c>
      <c r="P86">
        <f t="shared" si="16"/>
        <v>24</v>
      </c>
      <c r="Q86">
        <f t="shared" si="16"/>
        <v>24</v>
      </c>
      <c r="R86">
        <f t="shared" si="16"/>
        <v>23</v>
      </c>
      <c r="S86">
        <f t="shared" si="16"/>
        <v>23</v>
      </c>
      <c r="T86">
        <f t="shared" si="16"/>
        <v>23</v>
      </c>
      <c r="U86">
        <f t="shared" si="16"/>
        <v>22</v>
      </c>
      <c r="V86">
        <f t="shared" si="16"/>
        <v>22</v>
      </c>
      <c r="W86">
        <f t="shared" si="16"/>
        <v>22</v>
      </c>
      <c r="X86">
        <f t="shared" si="16"/>
        <v>20</v>
      </c>
      <c r="Y86">
        <f t="shared" si="16"/>
        <v>20</v>
      </c>
      <c r="Z86">
        <f t="shared" si="16"/>
        <v>20</v>
      </c>
      <c r="AA86">
        <f t="shared" si="16"/>
        <v>20</v>
      </c>
    </row>
    <row r="87" spans="1:27" x14ac:dyDescent="0.25">
      <c r="A87" s="17" t="s">
        <v>12</v>
      </c>
      <c r="B87">
        <v>19</v>
      </c>
      <c r="C87">
        <v>19</v>
      </c>
      <c r="D87">
        <v>19</v>
      </c>
      <c r="E87">
        <v>19</v>
      </c>
      <c r="F87">
        <v>17</v>
      </c>
      <c r="G87">
        <v>17</v>
      </c>
      <c r="H87">
        <v>16</v>
      </c>
      <c r="I87">
        <v>16</v>
      </c>
      <c r="J87">
        <v>16</v>
      </c>
      <c r="K87">
        <v>16</v>
      </c>
      <c r="L87">
        <v>16</v>
      </c>
      <c r="M87">
        <v>16</v>
      </c>
      <c r="N87">
        <v>16</v>
      </c>
      <c r="O87">
        <v>16</v>
      </c>
      <c r="P87">
        <v>10</v>
      </c>
      <c r="Q87">
        <v>10</v>
      </c>
      <c r="R87">
        <v>9</v>
      </c>
      <c r="S87">
        <v>9</v>
      </c>
      <c r="T87">
        <v>9</v>
      </c>
      <c r="U87">
        <v>8</v>
      </c>
      <c r="V87">
        <v>8</v>
      </c>
      <c r="W87">
        <v>8</v>
      </c>
      <c r="X87">
        <v>6</v>
      </c>
      <c r="Y87">
        <v>6</v>
      </c>
      <c r="Z87">
        <v>6</v>
      </c>
      <c r="AA87">
        <v>6</v>
      </c>
    </row>
    <row r="88" spans="1:27" x14ac:dyDescent="0.25">
      <c r="A88" s="17" t="s">
        <v>14</v>
      </c>
      <c r="B88">
        <v>19</v>
      </c>
      <c r="C88">
        <v>19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17</v>
      </c>
      <c r="P88">
        <v>11</v>
      </c>
      <c r="Q88">
        <v>10</v>
      </c>
      <c r="R88">
        <v>9</v>
      </c>
      <c r="S88">
        <v>8</v>
      </c>
      <c r="T88">
        <v>8</v>
      </c>
      <c r="U88">
        <v>8</v>
      </c>
      <c r="V88">
        <v>8</v>
      </c>
      <c r="W88">
        <v>8</v>
      </c>
      <c r="X88">
        <v>8</v>
      </c>
      <c r="Y88">
        <v>8</v>
      </c>
      <c r="Z88">
        <v>8</v>
      </c>
      <c r="AA88">
        <v>8</v>
      </c>
    </row>
    <row r="89" spans="1:27" x14ac:dyDescent="0.25">
      <c r="A89" s="17" t="s">
        <v>16</v>
      </c>
      <c r="B89">
        <f>B88+4</f>
        <v>23</v>
      </c>
      <c r="C89">
        <f t="shared" ref="C89:AA89" si="17">C88+4</f>
        <v>23</v>
      </c>
      <c r="D89">
        <f t="shared" si="17"/>
        <v>21</v>
      </c>
      <c r="E89">
        <f t="shared" si="17"/>
        <v>21</v>
      </c>
      <c r="F89">
        <f t="shared" si="17"/>
        <v>21</v>
      </c>
      <c r="G89">
        <f t="shared" si="17"/>
        <v>21</v>
      </c>
      <c r="H89">
        <f t="shared" si="17"/>
        <v>21</v>
      </c>
      <c r="I89">
        <f t="shared" si="17"/>
        <v>21</v>
      </c>
      <c r="J89">
        <f t="shared" si="17"/>
        <v>21</v>
      </c>
      <c r="K89">
        <f t="shared" si="17"/>
        <v>21</v>
      </c>
      <c r="L89">
        <f t="shared" si="17"/>
        <v>21</v>
      </c>
      <c r="M89">
        <f t="shared" si="17"/>
        <v>21</v>
      </c>
      <c r="N89">
        <f t="shared" si="17"/>
        <v>21</v>
      </c>
      <c r="O89">
        <f t="shared" si="17"/>
        <v>21</v>
      </c>
      <c r="P89">
        <f t="shared" si="17"/>
        <v>15</v>
      </c>
      <c r="Q89">
        <f t="shared" si="17"/>
        <v>14</v>
      </c>
      <c r="R89">
        <f t="shared" si="17"/>
        <v>13</v>
      </c>
      <c r="S89">
        <f t="shared" si="17"/>
        <v>12</v>
      </c>
      <c r="T89">
        <f t="shared" si="17"/>
        <v>12</v>
      </c>
      <c r="U89">
        <f t="shared" si="17"/>
        <v>12</v>
      </c>
      <c r="V89">
        <f t="shared" si="17"/>
        <v>12</v>
      </c>
      <c r="W89">
        <f t="shared" si="17"/>
        <v>12</v>
      </c>
      <c r="X89">
        <f t="shared" si="17"/>
        <v>12</v>
      </c>
      <c r="Y89">
        <f t="shared" si="17"/>
        <v>12</v>
      </c>
      <c r="Z89">
        <f t="shared" si="17"/>
        <v>12</v>
      </c>
      <c r="AA89">
        <f t="shared" si="17"/>
        <v>12</v>
      </c>
    </row>
    <row r="90" spans="1:27" x14ac:dyDescent="0.25">
      <c r="A90" s="17" t="s">
        <v>18</v>
      </c>
      <c r="B90">
        <f>B91+1</f>
        <v>33</v>
      </c>
      <c r="C90">
        <f t="shared" ref="C90:AA90" si="18">C91+1</f>
        <v>27</v>
      </c>
      <c r="D90">
        <f t="shared" si="18"/>
        <v>27</v>
      </c>
      <c r="E90">
        <f t="shared" si="18"/>
        <v>26</v>
      </c>
      <c r="F90">
        <f t="shared" si="18"/>
        <v>26</v>
      </c>
      <c r="G90">
        <f t="shared" si="18"/>
        <v>26</v>
      </c>
      <c r="H90">
        <f t="shared" si="18"/>
        <v>19</v>
      </c>
      <c r="I90">
        <f t="shared" si="18"/>
        <v>13</v>
      </c>
      <c r="J90">
        <f t="shared" si="18"/>
        <v>10</v>
      </c>
      <c r="K90">
        <f t="shared" si="18"/>
        <v>7</v>
      </c>
      <c r="L90">
        <f t="shared" si="18"/>
        <v>7</v>
      </c>
      <c r="M90">
        <f t="shared" si="18"/>
        <v>7</v>
      </c>
      <c r="N90">
        <f t="shared" si="18"/>
        <v>7</v>
      </c>
      <c r="O90">
        <f t="shared" si="18"/>
        <v>5</v>
      </c>
      <c r="P90">
        <f t="shared" si="18"/>
        <v>5</v>
      </c>
      <c r="Q90">
        <f t="shared" si="18"/>
        <v>5</v>
      </c>
      <c r="R90">
        <f t="shared" si="18"/>
        <v>5</v>
      </c>
      <c r="S90">
        <f t="shared" si="18"/>
        <v>5</v>
      </c>
      <c r="T90">
        <f t="shared" si="18"/>
        <v>4</v>
      </c>
      <c r="U90">
        <f t="shared" si="18"/>
        <v>4</v>
      </c>
      <c r="V90">
        <f t="shared" si="18"/>
        <v>3</v>
      </c>
      <c r="W90">
        <f t="shared" si="18"/>
        <v>3</v>
      </c>
      <c r="X90">
        <f t="shared" si="18"/>
        <v>3</v>
      </c>
      <c r="Y90">
        <f t="shared" si="18"/>
        <v>3</v>
      </c>
      <c r="Z90">
        <f t="shared" si="18"/>
        <v>3</v>
      </c>
      <c r="AA90">
        <f t="shared" si="18"/>
        <v>3</v>
      </c>
    </row>
    <row r="91" spans="1:27" x14ac:dyDescent="0.25">
      <c r="A91" s="17" t="s">
        <v>20</v>
      </c>
      <c r="B91">
        <v>32</v>
      </c>
      <c r="C91">
        <v>26</v>
      </c>
      <c r="D91">
        <v>26</v>
      </c>
      <c r="E91">
        <v>25</v>
      </c>
      <c r="F91">
        <v>25</v>
      </c>
      <c r="G91">
        <v>25</v>
      </c>
      <c r="H91">
        <v>18</v>
      </c>
      <c r="I91">
        <v>12</v>
      </c>
      <c r="J91">
        <v>9</v>
      </c>
      <c r="K91">
        <v>6</v>
      </c>
      <c r="L91">
        <v>6</v>
      </c>
      <c r="M91">
        <v>6</v>
      </c>
      <c r="N91">
        <v>6</v>
      </c>
      <c r="O91">
        <v>4</v>
      </c>
      <c r="P91">
        <v>4</v>
      </c>
      <c r="Q91">
        <v>4</v>
      </c>
      <c r="R91">
        <v>4</v>
      </c>
      <c r="S91">
        <v>4</v>
      </c>
      <c r="T91">
        <v>3</v>
      </c>
      <c r="U91">
        <v>3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</row>
    <row r="92" spans="1:27" x14ac:dyDescent="0.25">
      <c r="A92" s="17" t="s">
        <v>22</v>
      </c>
      <c r="B92">
        <v>45</v>
      </c>
      <c r="C92">
        <v>40</v>
      </c>
      <c r="D92">
        <v>33</v>
      </c>
      <c r="E92">
        <v>30</v>
      </c>
      <c r="F92">
        <v>30</v>
      </c>
      <c r="G92">
        <v>30</v>
      </c>
      <c r="H92">
        <v>28</v>
      </c>
      <c r="I92">
        <v>25</v>
      </c>
      <c r="J92">
        <v>21</v>
      </c>
      <c r="K92">
        <v>12</v>
      </c>
      <c r="L92">
        <v>10</v>
      </c>
      <c r="M92">
        <v>10</v>
      </c>
      <c r="N92">
        <v>10</v>
      </c>
      <c r="O92">
        <v>8</v>
      </c>
      <c r="P92">
        <v>8</v>
      </c>
      <c r="Q92">
        <v>8</v>
      </c>
      <c r="R92">
        <v>8</v>
      </c>
      <c r="S92">
        <v>8</v>
      </c>
      <c r="T92">
        <v>6</v>
      </c>
      <c r="U92">
        <v>6</v>
      </c>
      <c r="V92">
        <v>6</v>
      </c>
      <c r="W92">
        <v>6</v>
      </c>
      <c r="X92">
        <v>5</v>
      </c>
      <c r="Y92">
        <v>5</v>
      </c>
      <c r="Z92">
        <v>5</v>
      </c>
      <c r="AA92">
        <v>5</v>
      </c>
    </row>
    <row r="93" spans="1:27" x14ac:dyDescent="0.25">
      <c r="A93" s="17" t="s">
        <v>24</v>
      </c>
      <c r="B93">
        <v>16</v>
      </c>
      <c r="C93">
        <v>14</v>
      </c>
      <c r="D93">
        <v>14</v>
      </c>
      <c r="E93">
        <v>14</v>
      </c>
      <c r="F93">
        <v>14</v>
      </c>
      <c r="G93">
        <v>12</v>
      </c>
      <c r="H93">
        <v>12</v>
      </c>
      <c r="I93">
        <v>12</v>
      </c>
      <c r="J93">
        <v>12</v>
      </c>
      <c r="K93">
        <v>9</v>
      </c>
      <c r="L93">
        <v>9</v>
      </c>
      <c r="M93">
        <v>9</v>
      </c>
      <c r="N93">
        <v>9</v>
      </c>
      <c r="O93">
        <v>9</v>
      </c>
      <c r="P93">
        <v>8</v>
      </c>
      <c r="Q93">
        <v>6</v>
      </c>
      <c r="R93">
        <v>6</v>
      </c>
      <c r="S93">
        <v>4</v>
      </c>
      <c r="T93">
        <v>4</v>
      </c>
      <c r="U93">
        <v>2</v>
      </c>
      <c r="V93">
        <v>2</v>
      </c>
      <c r="W93">
        <v>2</v>
      </c>
      <c r="X93">
        <v>1</v>
      </c>
      <c r="Y93">
        <v>1</v>
      </c>
      <c r="Z93">
        <v>1</v>
      </c>
      <c r="AA93">
        <v>1</v>
      </c>
    </row>
    <row r="94" spans="1:27" x14ac:dyDescent="0.25">
      <c r="A94" s="17" t="s">
        <v>26</v>
      </c>
      <c r="B94">
        <v>52</v>
      </c>
      <c r="C94">
        <v>52</v>
      </c>
      <c r="D94">
        <v>51</v>
      </c>
      <c r="E94">
        <v>27</v>
      </c>
      <c r="F94">
        <v>26</v>
      </c>
      <c r="G94">
        <v>8</v>
      </c>
      <c r="H94">
        <v>7</v>
      </c>
      <c r="I94">
        <v>7</v>
      </c>
      <c r="J94">
        <v>7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1</v>
      </c>
      <c r="Y94">
        <v>1</v>
      </c>
      <c r="Z94">
        <v>1</v>
      </c>
      <c r="AA94">
        <v>1</v>
      </c>
    </row>
    <row r="95" spans="1:27" x14ac:dyDescent="0.25">
      <c r="A95" s="17" t="s">
        <v>28</v>
      </c>
    </row>
    <row r="96" spans="1:27" x14ac:dyDescent="0.25">
      <c r="A96" s="17" t="s">
        <v>30</v>
      </c>
      <c r="B96">
        <v>11</v>
      </c>
      <c r="C96">
        <v>11</v>
      </c>
      <c r="D96">
        <v>11</v>
      </c>
      <c r="E96">
        <v>11</v>
      </c>
      <c r="F96">
        <v>10</v>
      </c>
      <c r="G96">
        <v>10</v>
      </c>
      <c r="H96">
        <v>10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1</v>
      </c>
      <c r="AA96">
        <v>1</v>
      </c>
    </row>
    <row r="97" spans="1:27" x14ac:dyDescent="0.25">
      <c r="A97" s="17" t="s">
        <v>32</v>
      </c>
      <c r="B97">
        <v>11</v>
      </c>
      <c r="C97">
        <v>11</v>
      </c>
      <c r="D97">
        <v>11</v>
      </c>
      <c r="E97">
        <v>11</v>
      </c>
      <c r="F97">
        <v>10</v>
      </c>
      <c r="G97">
        <v>10</v>
      </c>
      <c r="H97">
        <v>10</v>
      </c>
      <c r="I97">
        <v>6</v>
      </c>
      <c r="J97">
        <v>6</v>
      </c>
      <c r="K97">
        <v>6</v>
      </c>
      <c r="L97">
        <v>6</v>
      </c>
      <c r="M97">
        <v>6</v>
      </c>
      <c r="N97">
        <v>6</v>
      </c>
      <c r="O97">
        <v>5</v>
      </c>
      <c r="P97">
        <v>5</v>
      </c>
      <c r="Q97">
        <v>5</v>
      </c>
      <c r="R97">
        <v>4</v>
      </c>
      <c r="S97">
        <v>4</v>
      </c>
      <c r="T97">
        <v>2</v>
      </c>
      <c r="U97">
        <v>2</v>
      </c>
      <c r="V97">
        <v>2</v>
      </c>
      <c r="W97">
        <v>1</v>
      </c>
      <c r="X97">
        <v>1</v>
      </c>
      <c r="Y97">
        <v>1</v>
      </c>
      <c r="Z97">
        <v>1</v>
      </c>
      <c r="AA97">
        <v>1</v>
      </c>
    </row>
    <row r="98" spans="1:27" x14ac:dyDescent="0.25">
      <c r="A98" s="17" t="s">
        <v>34</v>
      </c>
    </row>
    <row r="99" spans="1:27" x14ac:dyDescent="0.25">
      <c r="A99" s="17" t="s">
        <v>36</v>
      </c>
      <c r="B99">
        <f>B97+1</f>
        <v>12</v>
      </c>
      <c r="C99">
        <f t="shared" ref="C99:AA99" si="19">C97+1</f>
        <v>12</v>
      </c>
      <c r="D99">
        <f t="shared" si="19"/>
        <v>12</v>
      </c>
      <c r="E99">
        <f t="shared" si="19"/>
        <v>12</v>
      </c>
      <c r="F99">
        <f t="shared" si="19"/>
        <v>11</v>
      </c>
      <c r="G99">
        <f t="shared" si="19"/>
        <v>11</v>
      </c>
      <c r="H99">
        <f t="shared" si="19"/>
        <v>11</v>
      </c>
      <c r="I99">
        <f t="shared" si="19"/>
        <v>7</v>
      </c>
      <c r="J99">
        <f t="shared" si="19"/>
        <v>7</v>
      </c>
      <c r="K99">
        <f t="shared" si="19"/>
        <v>7</v>
      </c>
      <c r="L99">
        <f t="shared" si="19"/>
        <v>7</v>
      </c>
      <c r="M99">
        <f t="shared" si="19"/>
        <v>7</v>
      </c>
      <c r="N99">
        <f t="shared" si="19"/>
        <v>7</v>
      </c>
      <c r="O99">
        <f t="shared" si="19"/>
        <v>6</v>
      </c>
      <c r="P99">
        <f t="shared" si="19"/>
        <v>6</v>
      </c>
      <c r="Q99">
        <f t="shared" si="19"/>
        <v>6</v>
      </c>
      <c r="R99">
        <f t="shared" si="19"/>
        <v>5</v>
      </c>
      <c r="S99">
        <f t="shared" si="19"/>
        <v>5</v>
      </c>
      <c r="T99">
        <f t="shared" si="19"/>
        <v>3</v>
      </c>
      <c r="U99">
        <f t="shared" si="19"/>
        <v>3</v>
      </c>
      <c r="V99">
        <f t="shared" si="19"/>
        <v>3</v>
      </c>
      <c r="W99">
        <f t="shared" si="19"/>
        <v>2</v>
      </c>
      <c r="X99">
        <f t="shared" si="19"/>
        <v>2</v>
      </c>
      <c r="Y99">
        <f t="shared" si="19"/>
        <v>2</v>
      </c>
      <c r="Z99">
        <f t="shared" si="19"/>
        <v>2</v>
      </c>
      <c r="AA99">
        <f t="shared" si="19"/>
        <v>2</v>
      </c>
    </row>
  </sheetData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5"/>
  <sheetViews>
    <sheetView workbookViewId="0">
      <selection activeCell="A21" sqref="A21"/>
    </sheetView>
  </sheetViews>
  <sheetFormatPr defaultColWidth="8.7265625" defaultRowHeight="14" x14ac:dyDescent="0.25"/>
  <cols>
    <col min="1" max="1" width="18.26953125" customWidth="1"/>
    <col min="4" max="7" width="9.54296875"/>
    <col min="10" max="10" width="9.54296875"/>
    <col min="12" max="12" width="9.54296875"/>
    <col min="14" max="20" width="9.54296875"/>
    <col min="22" max="24" width="9.54296875"/>
    <col min="25" max="25" width="12.81640625"/>
    <col min="26" max="26" width="9.54296875"/>
    <col min="29" max="32" width="9.54296875"/>
    <col min="35" max="35" width="9.54296875"/>
  </cols>
  <sheetData>
    <row r="1" spans="1:35" x14ac:dyDescent="0.25">
      <c r="A1" t="s">
        <v>43</v>
      </c>
    </row>
    <row r="2" spans="1:35" x14ac:dyDescent="0.25">
      <c r="B2">
        <v>2018</v>
      </c>
      <c r="C2">
        <v>2017</v>
      </c>
      <c r="D2">
        <v>2016</v>
      </c>
      <c r="E2">
        <v>2015</v>
      </c>
      <c r="F2">
        <v>2014</v>
      </c>
      <c r="G2">
        <v>2013</v>
      </c>
      <c r="H2">
        <v>2012</v>
      </c>
      <c r="I2">
        <v>2011</v>
      </c>
      <c r="J2">
        <v>2010</v>
      </c>
      <c r="K2">
        <v>2009</v>
      </c>
      <c r="L2">
        <v>2008</v>
      </c>
      <c r="M2">
        <v>2007</v>
      </c>
      <c r="N2">
        <v>2006</v>
      </c>
      <c r="O2">
        <v>2005</v>
      </c>
      <c r="P2">
        <v>2004</v>
      </c>
      <c r="Q2">
        <v>2003</v>
      </c>
      <c r="R2">
        <v>2002</v>
      </c>
      <c r="S2">
        <v>2001</v>
      </c>
      <c r="T2">
        <v>2000</v>
      </c>
      <c r="U2">
        <v>1999</v>
      </c>
      <c r="V2">
        <v>1998</v>
      </c>
      <c r="W2">
        <v>1997</v>
      </c>
      <c r="X2">
        <v>1996</v>
      </c>
      <c r="Y2">
        <v>1995</v>
      </c>
      <c r="Z2">
        <v>1994</v>
      </c>
      <c r="AA2">
        <v>1993</v>
      </c>
      <c r="AB2">
        <v>1992</v>
      </c>
      <c r="AC2">
        <v>1991</v>
      </c>
      <c r="AD2">
        <v>1990</v>
      </c>
      <c r="AE2">
        <v>1989</v>
      </c>
      <c r="AF2">
        <v>1988</v>
      </c>
      <c r="AG2">
        <v>1987</v>
      </c>
      <c r="AH2">
        <v>1986</v>
      </c>
      <c r="AI2">
        <v>1985</v>
      </c>
    </row>
    <row r="3" spans="1:35" x14ac:dyDescent="0.25">
      <c r="A3" s="48" t="s">
        <v>42</v>
      </c>
    </row>
    <row r="4" spans="1:35" x14ac:dyDescent="0.25">
      <c r="A4" s="17" t="s">
        <v>4</v>
      </c>
    </row>
    <row r="5" spans="1:35" x14ac:dyDescent="0.25">
      <c r="A5" s="17" t="s">
        <v>6</v>
      </c>
    </row>
    <row r="6" spans="1:35" x14ac:dyDescent="0.25">
      <c r="A6" s="17" t="s">
        <v>10</v>
      </c>
    </row>
    <row r="7" spans="1:35" x14ac:dyDescent="0.25">
      <c r="A7" s="17" t="s">
        <v>12</v>
      </c>
      <c r="B7">
        <v>15.7</v>
      </c>
      <c r="C7">
        <v>15.7</v>
      </c>
      <c r="D7">
        <v>15.7</v>
      </c>
      <c r="E7">
        <v>15.7</v>
      </c>
      <c r="F7">
        <v>15.7</v>
      </c>
      <c r="G7">
        <v>15.7</v>
      </c>
      <c r="H7">
        <v>15.7</v>
      </c>
      <c r="I7">
        <v>15.7</v>
      </c>
      <c r="J7">
        <v>15.7</v>
      </c>
      <c r="K7">
        <v>15.7</v>
      </c>
      <c r="L7">
        <v>15.7</v>
      </c>
      <c r="M7">
        <v>15.7</v>
      </c>
      <c r="N7">
        <v>15.7</v>
      </c>
      <c r="O7">
        <v>15.7</v>
      </c>
      <c r="P7">
        <v>15.5</v>
      </c>
      <c r="Q7">
        <v>15.5</v>
      </c>
    </row>
    <row r="8" spans="1:35" x14ac:dyDescent="0.25">
      <c r="A8" s="17" t="s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</row>
    <row r="9" spans="1:35" x14ac:dyDescent="0.25">
      <c r="A9" s="17" t="s">
        <v>16</v>
      </c>
    </row>
    <row r="10" spans="1:35" x14ac:dyDescent="0.25">
      <c r="A10" s="17" t="s">
        <v>18</v>
      </c>
    </row>
    <row r="11" spans="1:35" x14ac:dyDescent="0.25">
      <c r="A11" s="17" t="s">
        <v>20</v>
      </c>
      <c r="B11">
        <v>15</v>
      </c>
      <c r="C11">
        <v>14</v>
      </c>
      <c r="D11">
        <v>14</v>
      </c>
      <c r="E11">
        <v>13</v>
      </c>
      <c r="F11">
        <v>12</v>
      </c>
      <c r="G11">
        <v>11</v>
      </c>
      <c r="H11">
        <v>11</v>
      </c>
      <c r="I11">
        <v>10</v>
      </c>
      <c r="J11">
        <v>10</v>
      </c>
    </row>
    <row r="12" spans="1:35" x14ac:dyDescent="0.25">
      <c r="A12" s="17" t="s">
        <v>22</v>
      </c>
      <c r="B12">
        <v>15</v>
      </c>
      <c r="C12">
        <v>15</v>
      </c>
      <c r="D12">
        <v>15</v>
      </c>
      <c r="E12">
        <v>15</v>
      </c>
      <c r="F12">
        <v>12</v>
      </c>
      <c r="G12">
        <v>10</v>
      </c>
    </row>
    <row r="13" spans="1:35" x14ac:dyDescent="0.25">
      <c r="A13" s="17" t="s">
        <v>24</v>
      </c>
      <c r="B13">
        <v>16.5</v>
      </c>
    </row>
    <row r="14" spans="1:35" x14ac:dyDescent="0.25">
      <c r="A14" s="17" t="s">
        <v>26</v>
      </c>
      <c r="B14">
        <v>24</v>
      </c>
      <c r="C14">
        <v>24</v>
      </c>
      <c r="D14">
        <v>24</v>
      </c>
      <c r="E14">
        <v>24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v>16</v>
      </c>
      <c r="M14">
        <v>16</v>
      </c>
      <c r="N14">
        <v>16</v>
      </c>
      <c r="O14">
        <v>16</v>
      </c>
      <c r="P14">
        <v>16</v>
      </c>
      <c r="Q14">
        <v>16</v>
      </c>
      <c r="R14">
        <v>16</v>
      </c>
      <c r="S14">
        <v>16</v>
      </c>
      <c r="T14">
        <v>16</v>
      </c>
      <c r="U14">
        <v>16</v>
      </c>
      <c r="V14">
        <v>16</v>
      </c>
      <c r="W14">
        <v>16</v>
      </c>
    </row>
    <row r="15" spans="1:35" x14ac:dyDescent="0.25">
      <c r="A15" s="17" t="s">
        <v>28</v>
      </c>
    </row>
    <row r="16" spans="1:35" x14ac:dyDescent="0.25">
      <c r="A16" s="17" t="s">
        <v>30</v>
      </c>
      <c r="B16">
        <v>24</v>
      </c>
    </row>
    <row r="17" spans="1:39" x14ac:dyDescent="0.25">
      <c r="A17" s="17" t="s">
        <v>32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</row>
    <row r="18" spans="1:39" x14ac:dyDescent="0.25">
      <c r="A18" s="17" t="s">
        <v>34</v>
      </c>
    </row>
    <row r="19" spans="1:39" x14ac:dyDescent="0.25">
      <c r="A19" s="17" t="s">
        <v>36</v>
      </c>
    </row>
    <row r="23" spans="1:39" x14ac:dyDescent="0.25">
      <c r="B23">
        <v>1</v>
      </c>
    </row>
    <row r="24" spans="1:39" x14ac:dyDescent="0.25">
      <c r="B24" s="1">
        <v>2011</v>
      </c>
      <c r="D24" s="1">
        <v>28643000</v>
      </c>
      <c r="E24" s="1">
        <v>13846000</v>
      </c>
      <c r="F24" s="1">
        <v>11922000</v>
      </c>
      <c r="G24" s="1">
        <v>13051000</v>
      </c>
      <c r="H24" s="1">
        <v>8472800</v>
      </c>
      <c r="J24" s="1">
        <v>31593000</v>
      </c>
      <c r="K24" s="1">
        <v>9042900</v>
      </c>
      <c r="L24" s="1">
        <v>10319000</v>
      </c>
      <c r="N24" s="1">
        <v>27865400</v>
      </c>
      <c r="O24" s="1">
        <v>51601000</v>
      </c>
      <c r="P24" s="1">
        <v>37853000</v>
      </c>
      <c r="Q24" s="1">
        <v>18150000</v>
      </c>
      <c r="R24" s="1">
        <v>13616600</v>
      </c>
      <c r="S24" s="1">
        <v>10792000</v>
      </c>
      <c r="T24" s="1">
        <v>35737000</v>
      </c>
      <c r="V24" s="1">
        <v>30590000</v>
      </c>
      <c r="W24" s="1">
        <v>19318000</v>
      </c>
      <c r="X24" s="1">
        <v>17182000</v>
      </c>
      <c r="Y24" s="1">
        <v>39317100</v>
      </c>
      <c r="Z24" s="1">
        <v>12094600</v>
      </c>
      <c r="AA24" s="1">
        <v>2994700</v>
      </c>
      <c r="AC24" s="1">
        <v>12027600</v>
      </c>
      <c r="AD24" s="1">
        <v>24106000</v>
      </c>
      <c r="AE24" s="1">
        <v>14207000</v>
      </c>
      <c r="AF24" s="1">
        <v>11957300</v>
      </c>
      <c r="AG24" s="1">
        <v>819100</v>
      </c>
      <c r="AI24" s="1">
        <v>12400000</v>
      </c>
      <c r="AJ24" s="1">
        <v>3325700</v>
      </c>
      <c r="AK24" s="1">
        <v>818100</v>
      </c>
      <c r="AL24" s="1">
        <v>838100</v>
      </c>
      <c r="AM24" s="1">
        <v>4110000</v>
      </c>
    </row>
    <row r="25" spans="1:39" x14ac:dyDescent="0.25">
      <c r="B25" s="1">
        <v>2010</v>
      </c>
      <c r="D25" s="1">
        <v>24251000</v>
      </c>
      <c r="E25" s="1">
        <v>11519000</v>
      </c>
      <c r="F25" s="1">
        <v>8906800</v>
      </c>
      <c r="G25" s="1">
        <v>10522600</v>
      </c>
      <c r="H25" s="1">
        <v>6929200</v>
      </c>
      <c r="J25" s="1">
        <v>25334000</v>
      </c>
      <c r="K25" s="1">
        <v>7123900</v>
      </c>
      <c r="L25" s="1">
        <v>8315500</v>
      </c>
      <c r="N25" s="1">
        <v>25229400</v>
      </c>
      <c r="O25" s="1">
        <v>42879000</v>
      </c>
      <c r="P25" s="1">
        <v>30455000</v>
      </c>
      <c r="Q25" s="1">
        <v>10948100</v>
      </c>
      <c r="R25" s="1">
        <v>11350700</v>
      </c>
      <c r="S25" s="1">
        <v>8148600</v>
      </c>
      <c r="T25" s="1">
        <v>29158000</v>
      </c>
      <c r="V25" s="1">
        <v>24477000</v>
      </c>
      <c r="W25" s="1">
        <v>14094800</v>
      </c>
      <c r="X25" s="1">
        <v>13655400</v>
      </c>
      <c r="Y25" s="1">
        <v>29645900</v>
      </c>
      <c r="Z25" s="1">
        <v>8981000</v>
      </c>
      <c r="AA25" s="1">
        <v>2356100</v>
      </c>
      <c r="AC25" s="1">
        <v>8684000</v>
      </c>
      <c r="AD25" s="1">
        <v>18620300</v>
      </c>
      <c r="AE25" s="1">
        <v>10526400</v>
      </c>
      <c r="AF25" s="1">
        <v>9168200</v>
      </c>
      <c r="AG25" s="1">
        <v>644000</v>
      </c>
      <c r="AI25" s="1">
        <v>9159200</v>
      </c>
      <c r="AJ25" s="1">
        <v>2362000</v>
      </c>
      <c r="AK25" s="1">
        <v>710200</v>
      </c>
      <c r="AL25" s="1">
        <v>673000</v>
      </c>
      <c r="AM25" s="1">
        <v>2811300</v>
      </c>
    </row>
    <row r="26" spans="1:39" x14ac:dyDescent="0.25">
      <c r="B26" s="1">
        <v>2009</v>
      </c>
      <c r="D26" s="1">
        <v>21442087</v>
      </c>
      <c r="E26" s="1">
        <v>9504000</v>
      </c>
      <c r="F26" s="1">
        <v>6886900</v>
      </c>
      <c r="G26" s="1">
        <v>8458000</v>
      </c>
      <c r="H26" s="1">
        <v>5732000</v>
      </c>
      <c r="J26" s="1">
        <v>20989000</v>
      </c>
      <c r="K26" s="1">
        <v>5628000</v>
      </c>
      <c r="L26" s="1">
        <v>6060800</v>
      </c>
      <c r="N26" s="1">
        <v>19142000</v>
      </c>
      <c r="O26" s="1">
        <v>34524000</v>
      </c>
      <c r="P26" s="1">
        <v>24228000</v>
      </c>
      <c r="Q26" s="1">
        <v>8649800</v>
      </c>
      <c r="R26" s="1">
        <v>9554000</v>
      </c>
      <c r="S26" s="1">
        <v>6847500</v>
      </c>
      <c r="T26" s="1">
        <v>23307700</v>
      </c>
      <c r="V26" s="1">
        <v>19339000</v>
      </c>
      <c r="W26" s="1">
        <v>9693800</v>
      </c>
      <c r="X26" s="1">
        <v>10530000</v>
      </c>
      <c r="Y26" s="1">
        <v>23834000</v>
      </c>
      <c r="Z26" s="1">
        <v>6569000</v>
      </c>
      <c r="AA26" s="1">
        <v>1928000</v>
      </c>
      <c r="AC26" s="1">
        <v>6664600</v>
      </c>
      <c r="AD26" s="1">
        <v>14524000</v>
      </c>
      <c r="AE26" s="1">
        <v>7855000</v>
      </c>
      <c r="AF26" s="1">
        <v>7305300</v>
      </c>
      <c r="AG26" s="1">
        <v>504700</v>
      </c>
      <c r="AI26" s="1">
        <v>7150000</v>
      </c>
      <c r="AJ26" s="1">
        <v>1919000</v>
      </c>
      <c r="AK26" s="1">
        <v>601300</v>
      </c>
      <c r="AL26" s="1">
        <v>532400</v>
      </c>
      <c r="AM26" s="1">
        <v>1767000</v>
      </c>
    </row>
    <row r="27" spans="1:39" x14ac:dyDescent="0.25">
      <c r="B27" s="1">
        <v>2008</v>
      </c>
      <c r="D27" s="1">
        <v>19070000</v>
      </c>
      <c r="E27" s="1">
        <v>8109200</v>
      </c>
      <c r="F27" s="1">
        <v>5354500</v>
      </c>
      <c r="G27" s="1">
        <v>7213000</v>
      </c>
      <c r="H27" s="1">
        <v>4295000</v>
      </c>
      <c r="J27" s="1">
        <v>16354600</v>
      </c>
      <c r="K27" s="1">
        <v>4361000</v>
      </c>
      <c r="L27" s="1">
        <v>5020000</v>
      </c>
      <c r="N27" s="1">
        <v>16120000</v>
      </c>
      <c r="O27" s="1">
        <v>29332100</v>
      </c>
      <c r="P27" s="1">
        <v>20400000</v>
      </c>
      <c r="Q27" s="1">
        <v>7002400</v>
      </c>
      <c r="R27" s="1">
        <v>8516200</v>
      </c>
      <c r="S27" s="1">
        <v>5418900</v>
      </c>
      <c r="T27" s="1">
        <v>19085300</v>
      </c>
      <c r="V27" s="1">
        <v>15659700</v>
      </c>
      <c r="W27" s="1">
        <v>7134300</v>
      </c>
      <c r="X27" s="1">
        <v>8090000</v>
      </c>
      <c r="Y27" s="1">
        <v>20299300</v>
      </c>
      <c r="Z27" s="1">
        <v>4918800</v>
      </c>
      <c r="AA27" s="1">
        <v>1650100</v>
      </c>
      <c r="AC27" s="1">
        <v>5300300</v>
      </c>
      <c r="AD27" s="1">
        <v>10773300</v>
      </c>
      <c r="AE27" s="1">
        <v>6438200</v>
      </c>
      <c r="AF27" s="1">
        <v>5947650</v>
      </c>
      <c r="AG27" s="1">
        <v>204237</v>
      </c>
      <c r="AI27" s="1">
        <v>5610000</v>
      </c>
      <c r="AJ27" s="1">
        <v>1364033</v>
      </c>
      <c r="AK27" s="1">
        <v>467000</v>
      </c>
      <c r="AL27" s="1">
        <v>403200</v>
      </c>
      <c r="AM27" s="1">
        <v>1979500</v>
      </c>
    </row>
    <row r="28" spans="1:39" x14ac:dyDescent="0.25">
      <c r="B28" s="1">
        <v>2007</v>
      </c>
      <c r="D28" s="1">
        <v>17536000</v>
      </c>
      <c r="E28" s="1">
        <v>6860500</v>
      </c>
      <c r="F28" s="1">
        <v>5566900</v>
      </c>
      <c r="G28" s="1">
        <v>5636700</v>
      </c>
      <c r="H28" s="1">
        <v>3510100</v>
      </c>
      <c r="J28" s="1">
        <v>12149000</v>
      </c>
      <c r="K28" s="1">
        <v>3365100</v>
      </c>
      <c r="L28" s="1">
        <v>3804700</v>
      </c>
      <c r="N28" s="1">
        <v>16110000</v>
      </c>
      <c r="O28" s="1">
        <v>25083000</v>
      </c>
      <c r="P28" s="1">
        <v>18200000</v>
      </c>
      <c r="Q28" s="1">
        <v>5436800</v>
      </c>
      <c r="R28" s="1">
        <v>8381700</v>
      </c>
      <c r="S28" s="1">
        <v>4487700</v>
      </c>
      <c r="T28" s="1">
        <v>15507600</v>
      </c>
      <c r="V28" s="1">
        <v>13268000</v>
      </c>
      <c r="W28" s="1">
        <v>6094000</v>
      </c>
      <c r="X28" s="1">
        <v>6820000</v>
      </c>
      <c r="Y28" s="1">
        <v>17918115.858552601</v>
      </c>
      <c r="Z28" s="1">
        <v>4020300</v>
      </c>
      <c r="AA28" s="1">
        <v>1496300</v>
      </c>
      <c r="AC28" s="1">
        <v>4136500</v>
      </c>
      <c r="AD28" s="1">
        <v>11799000</v>
      </c>
      <c r="AE28" s="1">
        <v>5040400</v>
      </c>
      <c r="AF28" s="1">
        <v>4947396</v>
      </c>
      <c r="AG28" s="1">
        <v>383152</v>
      </c>
      <c r="AI28" s="1">
        <v>4580000</v>
      </c>
      <c r="AJ28" s="1">
        <v>1106400</v>
      </c>
      <c r="AK28" s="1">
        <v>461100</v>
      </c>
      <c r="AL28" s="1">
        <v>314400</v>
      </c>
      <c r="AM28" s="1">
        <v>1929200</v>
      </c>
    </row>
    <row r="29" spans="1:39" x14ac:dyDescent="0.25">
      <c r="B29" s="1">
        <v>2006</v>
      </c>
      <c r="D29" s="1">
        <v>14827000</v>
      </c>
      <c r="E29" s="1">
        <v>6028500</v>
      </c>
      <c r="F29" s="1">
        <v>4899500</v>
      </c>
      <c r="G29" s="1">
        <v>4147500</v>
      </c>
      <c r="H29" s="1">
        <v>2482400</v>
      </c>
      <c r="J29" s="1">
        <v>8960700</v>
      </c>
      <c r="K29" s="1">
        <v>2640000</v>
      </c>
      <c r="L29" s="1">
        <v>3120000</v>
      </c>
      <c r="N29" s="1">
        <v>14200000</v>
      </c>
      <c r="O29" s="1">
        <v>20121500</v>
      </c>
      <c r="P29" s="1">
        <v>15196000</v>
      </c>
      <c r="Q29" s="1">
        <v>3876300</v>
      </c>
      <c r="R29" s="1">
        <v>6935000</v>
      </c>
      <c r="S29" s="1">
        <v>3800400</v>
      </c>
      <c r="T29" s="1">
        <v>12147800</v>
      </c>
      <c r="V29" s="1">
        <v>10179500</v>
      </c>
      <c r="W29" s="1">
        <v>5142400</v>
      </c>
      <c r="X29" s="1">
        <v>5480000</v>
      </c>
      <c r="Y29" s="1">
        <v>15197383.308833599</v>
      </c>
      <c r="Z29" s="1">
        <v>3340200</v>
      </c>
      <c r="AA29" s="1">
        <v>1235700</v>
      </c>
      <c r="AC29" s="1">
        <v>3215800</v>
      </c>
      <c r="AD29" s="1">
        <v>9479500</v>
      </c>
      <c r="AE29" s="1">
        <v>3777900</v>
      </c>
      <c r="AF29" s="1">
        <v>4471017</v>
      </c>
      <c r="AG29" s="1">
        <v>228929</v>
      </c>
      <c r="AI29" s="1">
        <v>3780000</v>
      </c>
      <c r="AJ29" s="1">
        <v>751900</v>
      </c>
      <c r="AK29" s="1">
        <v>346300</v>
      </c>
      <c r="AL29" s="1">
        <v>254800</v>
      </c>
      <c r="AM29" s="1">
        <v>1491400</v>
      </c>
    </row>
    <row r="30" spans="1:39" x14ac:dyDescent="0.25">
      <c r="B30" s="1">
        <v>2005</v>
      </c>
      <c r="D30" s="1">
        <v>13000000</v>
      </c>
      <c r="E30" s="1">
        <v>5382000</v>
      </c>
      <c r="F30" s="1">
        <v>4213000</v>
      </c>
      <c r="G30" s="1">
        <v>2819100</v>
      </c>
      <c r="H30" s="1">
        <v>1797200</v>
      </c>
      <c r="J30" s="1">
        <v>6746500</v>
      </c>
      <c r="K30" s="1">
        <v>2193400</v>
      </c>
      <c r="L30" s="1">
        <v>2520000</v>
      </c>
      <c r="N30" s="1">
        <v>13080000</v>
      </c>
      <c r="O30" s="1">
        <v>16256200</v>
      </c>
      <c r="P30" s="1">
        <v>12397000</v>
      </c>
      <c r="Q30" s="1">
        <v>2889600</v>
      </c>
      <c r="R30" s="1">
        <v>5780300</v>
      </c>
      <c r="S30" s="1">
        <v>3115000</v>
      </c>
      <c r="T30" s="1">
        <v>9745900</v>
      </c>
      <c r="V30" s="1">
        <v>7825000</v>
      </c>
      <c r="W30" s="1">
        <v>4507600</v>
      </c>
      <c r="X30" s="1">
        <v>4210000</v>
      </c>
      <c r="Y30" s="1">
        <v>13535428.006921699</v>
      </c>
      <c r="Z30" s="1">
        <v>2778000</v>
      </c>
      <c r="AA30" s="1">
        <v>1145600</v>
      </c>
      <c r="AC30" s="1">
        <v>2791700</v>
      </c>
      <c r="AD30" s="1">
        <v>6956700</v>
      </c>
      <c r="AE30" s="1">
        <v>2428300</v>
      </c>
      <c r="AF30" s="1">
        <v>3861529</v>
      </c>
      <c r="AG30" s="1">
        <v>157536</v>
      </c>
      <c r="AI30" s="1">
        <v>3160000</v>
      </c>
      <c r="AJ30" s="1">
        <v>576800</v>
      </c>
      <c r="AK30" s="1">
        <v>248400</v>
      </c>
      <c r="AL30" s="1">
        <v>175600</v>
      </c>
      <c r="AM30" s="1">
        <v>1305500</v>
      </c>
    </row>
    <row r="31" spans="1:39" x14ac:dyDescent="0.25">
      <c r="B31" s="1">
        <v>2004</v>
      </c>
      <c r="D31" s="1">
        <v>11450000</v>
      </c>
      <c r="E31" s="1">
        <v>4964900</v>
      </c>
      <c r="F31" s="1">
        <v>3346000</v>
      </c>
      <c r="G31" s="1">
        <v>1930300</v>
      </c>
      <c r="H31" s="1">
        <v>1240917</v>
      </c>
      <c r="J31" s="1">
        <v>5194300</v>
      </c>
      <c r="K31" s="1">
        <v>1759000</v>
      </c>
      <c r="L31" s="1">
        <v>2250000</v>
      </c>
      <c r="N31" s="1">
        <v>12160000</v>
      </c>
      <c r="O31" s="1">
        <v>12898200</v>
      </c>
      <c r="P31" s="1">
        <v>10125000</v>
      </c>
      <c r="Q31" s="1">
        <v>2499461</v>
      </c>
      <c r="R31" s="1">
        <v>4626000</v>
      </c>
      <c r="S31" s="1">
        <v>2342100</v>
      </c>
      <c r="T31" s="1">
        <v>7676500</v>
      </c>
      <c r="V31" s="1">
        <v>6200000</v>
      </c>
      <c r="W31" s="1">
        <v>3942200</v>
      </c>
      <c r="X31" s="1">
        <v>3460000</v>
      </c>
      <c r="Y31" s="1">
        <v>12190857.841336301</v>
      </c>
      <c r="Z31" s="1">
        <v>2311100</v>
      </c>
      <c r="AA31" s="1">
        <v>1042400</v>
      </c>
      <c r="AC31" s="1">
        <v>2429200</v>
      </c>
      <c r="AD31" s="1">
        <v>5422600</v>
      </c>
      <c r="AE31" s="1">
        <v>1610200</v>
      </c>
      <c r="AF31" s="1">
        <v>3340784</v>
      </c>
      <c r="AG31" s="1">
        <v>122817</v>
      </c>
      <c r="AI31" s="1">
        <v>2710000</v>
      </c>
      <c r="AJ31" s="1">
        <v>516200</v>
      </c>
      <c r="AK31" s="1">
        <v>194700</v>
      </c>
      <c r="AL31" s="1">
        <v>149820</v>
      </c>
      <c r="AM31" s="1">
        <v>1089600</v>
      </c>
    </row>
    <row r="32" spans="1:39" x14ac:dyDescent="0.25">
      <c r="B32" s="1">
        <v>2003</v>
      </c>
      <c r="D32" s="1">
        <v>7060000</v>
      </c>
      <c r="E32" s="1">
        <v>3571900</v>
      </c>
      <c r="F32" s="1">
        <v>1983100</v>
      </c>
      <c r="G32" s="1">
        <v>984600</v>
      </c>
      <c r="H32" s="1">
        <v>832900</v>
      </c>
      <c r="J32" s="1">
        <v>4075400</v>
      </c>
      <c r="K32" s="1">
        <v>1362200</v>
      </c>
      <c r="L32" s="1">
        <v>2020000</v>
      </c>
      <c r="N32" s="1">
        <v>10800000</v>
      </c>
      <c r="O32" s="1">
        <v>9750000</v>
      </c>
      <c r="P32" s="1">
        <v>6953000</v>
      </c>
      <c r="Q32" s="1">
        <v>1871134</v>
      </c>
      <c r="R32" s="1">
        <v>3114700</v>
      </c>
      <c r="S32" s="1">
        <v>1935400</v>
      </c>
      <c r="T32" s="1">
        <v>5427800</v>
      </c>
      <c r="V32" s="1">
        <v>3417800</v>
      </c>
      <c r="W32" s="1">
        <v>3316000</v>
      </c>
      <c r="X32" s="1">
        <v>2900000</v>
      </c>
      <c r="Y32" s="1">
        <v>9851872.6293392293</v>
      </c>
      <c r="Z32" s="1">
        <v>1933600</v>
      </c>
      <c r="AA32" s="1">
        <v>869500</v>
      </c>
      <c r="AC32" s="1">
        <v>1945200</v>
      </c>
      <c r="AD32" s="1">
        <v>4084000</v>
      </c>
      <c r="AE32" s="1">
        <v>1143600</v>
      </c>
      <c r="AF32" s="1">
        <v>2783061</v>
      </c>
      <c r="AG32" s="1">
        <v>88028</v>
      </c>
      <c r="AI32" s="1">
        <v>1440000</v>
      </c>
      <c r="AJ32" s="1">
        <v>218900</v>
      </c>
      <c r="AK32" s="1">
        <v>142500</v>
      </c>
      <c r="AL32" s="1">
        <v>102100</v>
      </c>
      <c r="AM32" s="1">
        <v>886900</v>
      </c>
    </row>
    <row r="33" spans="2:39" x14ac:dyDescent="0.25">
      <c r="B33" s="1">
        <v>2002</v>
      </c>
      <c r="D33" s="1">
        <v>9300000</v>
      </c>
      <c r="E33" s="1">
        <v>4202000</v>
      </c>
      <c r="F33" s="1">
        <v>2651300</v>
      </c>
      <c r="G33" s="1">
        <v>1203000</v>
      </c>
      <c r="H33" s="1">
        <v>700000</v>
      </c>
      <c r="J33" s="1">
        <v>3976000</v>
      </c>
      <c r="K33" s="1">
        <v>1081700</v>
      </c>
      <c r="L33" s="1">
        <v>1790000</v>
      </c>
      <c r="N33" s="1">
        <v>9940000</v>
      </c>
      <c r="O33" s="1">
        <v>8301600</v>
      </c>
      <c r="P33" s="1">
        <v>6338000</v>
      </c>
      <c r="Q33" s="1">
        <v>2029176</v>
      </c>
      <c r="R33" s="1">
        <v>3333000</v>
      </c>
      <c r="S33" s="1">
        <v>1851400</v>
      </c>
      <c r="T33" s="1">
        <v>5715300</v>
      </c>
      <c r="V33" s="1">
        <v>4291300</v>
      </c>
      <c r="W33" s="1">
        <v>3842400</v>
      </c>
      <c r="X33" s="1">
        <v>2200000</v>
      </c>
      <c r="Y33" s="1">
        <v>10460600</v>
      </c>
      <c r="Z33" s="1">
        <v>2041100</v>
      </c>
      <c r="AA33" s="1">
        <v>877400</v>
      </c>
      <c r="AC33" s="1">
        <v>2015300</v>
      </c>
      <c r="AD33" s="1">
        <v>3636000</v>
      </c>
      <c r="AE33" s="1">
        <v>998600</v>
      </c>
      <c r="AF33" s="1">
        <v>2550002</v>
      </c>
      <c r="AG33" s="1">
        <v>55899</v>
      </c>
      <c r="AI33" s="1">
        <v>1580000</v>
      </c>
      <c r="AJ33" s="1">
        <v>268300</v>
      </c>
      <c r="AK33" s="1">
        <v>141000</v>
      </c>
      <c r="AL33" s="1">
        <v>120000</v>
      </c>
      <c r="AM33" s="1">
        <v>839500</v>
      </c>
    </row>
    <row r="34" spans="2:39" x14ac:dyDescent="0.25">
      <c r="B34" s="1">
        <v>2001</v>
      </c>
      <c r="D34" s="1">
        <v>8877000</v>
      </c>
      <c r="E34" s="1">
        <v>3912600</v>
      </c>
      <c r="F34" s="1">
        <v>2344300</v>
      </c>
      <c r="G34" s="1">
        <v>955000</v>
      </c>
      <c r="H34" s="1">
        <v>513300</v>
      </c>
      <c r="J34" s="1">
        <v>2742300</v>
      </c>
      <c r="K34" s="1">
        <v>773900</v>
      </c>
      <c r="L34" s="1">
        <v>1580000</v>
      </c>
      <c r="N34" s="1">
        <v>8060000</v>
      </c>
      <c r="O34" s="1">
        <v>6758300</v>
      </c>
      <c r="P34" s="1">
        <v>5290000</v>
      </c>
      <c r="Q34" s="1">
        <v>1749100</v>
      </c>
      <c r="R34" s="1">
        <v>2677000</v>
      </c>
      <c r="S34" s="1">
        <v>1555800</v>
      </c>
      <c r="T34" s="1">
        <v>4626400</v>
      </c>
      <c r="V34" s="1">
        <v>3745000</v>
      </c>
      <c r="W34" s="1">
        <v>3371800</v>
      </c>
      <c r="X34" s="1">
        <v>1880000</v>
      </c>
      <c r="Y34" s="1">
        <v>8950100</v>
      </c>
      <c r="Z34" s="1">
        <v>1791700</v>
      </c>
      <c r="AA34" s="1">
        <v>791000</v>
      </c>
      <c r="AC34" s="1">
        <v>1640700</v>
      </c>
      <c r="AD34" s="1">
        <v>3002000</v>
      </c>
      <c r="AE34" s="1">
        <v>758100</v>
      </c>
      <c r="AF34" s="1">
        <v>2263586</v>
      </c>
      <c r="AG34" s="1">
        <v>37053</v>
      </c>
      <c r="AI34" s="1">
        <v>1420000</v>
      </c>
      <c r="AJ34" s="1">
        <v>212600</v>
      </c>
      <c r="AK34" s="1">
        <v>124400</v>
      </c>
      <c r="AL34" s="1">
        <v>108000</v>
      </c>
      <c r="AM34" s="1">
        <v>718000</v>
      </c>
    </row>
    <row r="35" spans="2:39" x14ac:dyDescent="0.25">
      <c r="B35" s="1">
        <v>2000</v>
      </c>
      <c r="D35" s="1">
        <v>6830000</v>
      </c>
      <c r="E35" s="1">
        <v>3315800</v>
      </c>
      <c r="F35" s="1">
        <v>2016300</v>
      </c>
      <c r="G35" s="1">
        <v>772100</v>
      </c>
      <c r="H35" s="1">
        <v>322300</v>
      </c>
      <c r="J35" s="1">
        <v>2236700</v>
      </c>
      <c r="K35" s="1">
        <v>519400</v>
      </c>
      <c r="L35" s="1">
        <v>1210000</v>
      </c>
      <c r="N35" s="1">
        <v>7750000</v>
      </c>
      <c r="O35" s="1">
        <v>5875200</v>
      </c>
      <c r="P35" s="1">
        <v>4300000</v>
      </c>
      <c r="Q35" s="1">
        <v>1504750</v>
      </c>
      <c r="R35" s="1">
        <v>2308000</v>
      </c>
      <c r="S35" s="1">
        <v>1295500</v>
      </c>
      <c r="T35" s="1">
        <v>3864900</v>
      </c>
      <c r="V35" s="1">
        <v>3468000</v>
      </c>
      <c r="W35" s="1">
        <v>2703100</v>
      </c>
      <c r="X35" s="1">
        <v>1300000</v>
      </c>
      <c r="Y35" s="1">
        <v>8098700</v>
      </c>
      <c r="Z35" s="1">
        <v>1468500</v>
      </c>
      <c r="AA35" s="1">
        <v>695100</v>
      </c>
      <c r="AC35" s="1">
        <v>1370500</v>
      </c>
      <c r="AD35" s="1">
        <v>2480000</v>
      </c>
      <c r="AE35" s="1">
        <v>579500</v>
      </c>
      <c r="AF35" s="1">
        <v>1831938</v>
      </c>
      <c r="AG35" s="1">
        <v>25834</v>
      </c>
      <c r="AI35" s="1">
        <v>1270000</v>
      </c>
      <c r="AJ35" s="1">
        <v>185800</v>
      </c>
      <c r="AK35" s="1">
        <v>98800</v>
      </c>
      <c r="AL35" s="1">
        <v>92900</v>
      </c>
      <c r="AM35" s="1">
        <v>626700</v>
      </c>
    </row>
  </sheetData>
  <autoFilter ref="A23:AM35" xr:uid="{00000000-0009-0000-0000-000005000000}">
    <sortState xmlns:xlrd2="http://schemas.microsoft.com/office/spreadsheetml/2017/richdata2" ref="A23:AM35">
      <sortCondition descending="1" ref="B23"/>
    </sortState>
  </autoFilter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area of parks</vt:lpstr>
      <vt:lpstr>Natural landscape construction</vt:lpstr>
      <vt:lpstr>distribution of parks</vt:lpstr>
      <vt:lpstr>usage of parks</vt:lpstr>
      <vt:lpstr>Infrastructure construction </vt:lpstr>
      <vt:lpstr>convenience for entering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USER</cp:lastModifiedBy>
  <dcterms:created xsi:type="dcterms:W3CDTF">2019-08-08T11:35:00Z</dcterms:created>
  <dcterms:modified xsi:type="dcterms:W3CDTF">2021-11-03T13:18:44Z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