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milyWang/Desktop/School document/LW-Papers/GJBpottery/analysis/data/raw_data/"/>
    </mc:Choice>
  </mc:AlternateContent>
  <xr:revisionPtr revIDLastSave="0" documentId="13_ncr:1_{2465FF09-9A4C-4D46-8F72-3066F80B780C}" xr6:coauthVersionLast="47" xr6:coauthVersionMax="47" xr10:uidLastSave="{00000000-0000-0000-0000-000000000000}"/>
  <bookViews>
    <workbookView xWindow="1040" yWindow="500" windowWidth="27760" windowHeight="16400" xr2:uid="{00000000-000D-0000-FFFF-FFFF00000000}"/>
  </bookViews>
  <sheets>
    <sheet name="all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" i="2" l="1"/>
  <c r="Z8" i="2"/>
  <c r="Y8" i="2"/>
  <c r="AA8" i="2"/>
  <c r="X10" i="2" l="1"/>
  <c r="X9" i="2"/>
  <c r="X8" i="2"/>
  <c r="X7" i="2"/>
  <c r="X6" i="2"/>
  <c r="X5" i="2"/>
  <c r="X4" i="2"/>
  <c r="AA7" i="2" l="1"/>
  <c r="AH5" i="2"/>
  <c r="AA5" i="2"/>
  <c r="AI5" i="2"/>
  <c r="AI6" i="2"/>
  <c r="AA6" i="2"/>
  <c r="AB4" i="2"/>
  <c r="AK4" i="2"/>
  <c r="AJ8" i="2"/>
  <c r="AD8" i="2"/>
  <c r="AH8" i="2"/>
  <c r="AK9" i="2"/>
  <c r="AA9" i="2"/>
  <c r="AH9" i="2"/>
  <c r="AI4" i="2"/>
  <c r="AB8" i="2"/>
  <c r="AH4" i="2"/>
  <c r="AD4" i="2"/>
  <c r="AO8" i="2"/>
  <c r="AM8" i="2"/>
  <c r="AN8" i="2"/>
  <c r="AG8" i="2"/>
  <c r="AL8" i="2"/>
  <c r="AK8" i="2"/>
  <c r="AI7" i="2"/>
  <c r="AI8" i="2"/>
  <c r="AI9" i="2"/>
  <c r="AE4" i="2"/>
  <c r="AE8" i="2"/>
  <c r="AF5" i="2"/>
  <c r="AE5" i="2"/>
  <c r="AP7" i="2"/>
  <c r="AQ7" i="2" s="1"/>
  <c r="AE7" i="2"/>
  <c r="AF9" i="2"/>
  <c r="AE9" i="2"/>
  <c r="AC6" i="2"/>
  <c r="AE6" i="2"/>
  <c r="AF10" i="2"/>
  <c r="AE10" i="2"/>
  <c r="AP8" i="2"/>
  <c r="AQ8" i="2" s="1"/>
  <c r="AP4" i="2"/>
  <c r="AQ4" i="2" s="1"/>
  <c r="AA4" i="2"/>
  <c r="AP5" i="2"/>
  <c r="AQ5" i="2" s="1"/>
  <c r="AF7" i="2"/>
  <c r="AC10" i="2"/>
  <c r="AC7" i="2"/>
  <c r="AP9" i="2"/>
  <c r="AQ9" i="2" s="1"/>
  <c r="AF6" i="2"/>
  <c r="AP6" i="2"/>
  <c r="AQ6" i="2" s="1"/>
  <c r="AC8" i="2"/>
  <c r="AC4" i="2"/>
  <c r="AF4" i="2"/>
  <c r="AC5" i="2"/>
  <c r="AC9" i="2"/>
  <c r="AF8" i="2"/>
  <c r="AR10" i="2" l="1"/>
  <c r="AR9" i="2"/>
  <c r="AR5" i="2"/>
  <c r="AR6" i="2"/>
  <c r="AR4" i="2"/>
  <c r="AR7" i="2"/>
</calcChain>
</file>

<file path=xl/sharedStrings.xml><?xml version="1.0" encoding="utf-8"?>
<sst xmlns="http://schemas.openxmlformats.org/spreadsheetml/2006/main" count="60" uniqueCount="60">
  <si>
    <t>lyw Pottery FAME II</t>
  </si>
  <si>
    <t>rf</t>
  </si>
  <si>
    <t>%reco</t>
  </si>
  <si>
    <t>LYW METH NF2 POT1</t>
  </si>
  <si>
    <t>LYW METH NF2 POT2</t>
  </si>
  <si>
    <t>LYW METH NF2 POT3</t>
  </si>
  <si>
    <t>LYW METH NF2 POT4</t>
  </si>
  <si>
    <t>LYW METH NF2 POT5</t>
  </si>
  <si>
    <t>LYW METH NF2 POT6</t>
  </si>
  <si>
    <t>LYW METH NF2 BLANK</t>
  </si>
  <si>
    <t>C16:0</t>
  </si>
  <si>
    <t>C18:0</t>
  </si>
  <si>
    <t>C21:0</t>
  </si>
  <si>
    <t>5 alpha</t>
  </si>
  <si>
    <t xml:space="preserve">ng C16:0 </t>
  </si>
  <si>
    <t>ng C18:0</t>
  </si>
  <si>
    <t>ng C21:0</t>
  </si>
  <si>
    <t>C14:0</t>
  </si>
  <si>
    <t>rf = intensities/true mole ratio</t>
  </si>
  <si>
    <t>rf = response factors</t>
  </si>
  <si>
    <t xml:space="preserve">ng C14:0 </t>
  </si>
  <si>
    <t>C18:1</t>
  </si>
  <si>
    <t>total FAs ug/g</t>
  </si>
  <si>
    <t>C34:0</t>
  </si>
  <si>
    <t>C22:0</t>
  </si>
  <si>
    <t>ng C22:0</t>
  </si>
  <si>
    <t>C20:0</t>
  </si>
  <si>
    <t>ng C20:0</t>
  </si>
  <si>
    <t>C24:0</t>
  </si>
  <si>
    <t>ng C24:0</t>
  </si>
  <si>
    <t>C19:0</t>
  </si>
  <si>
    <t>C26:0</t>
  </si>
  <si>
    <t>ng C26:0</t>
  </si>
  <si>
    <t>C28:0</t>
  </si>
  <si>
    <t>C30:0</t>
  </si>
  <si>
    <t>C27:0</t>
  </si>
  <si>
    <t>ng C27:0</t>
  </si>
  <si>
    <t>ng C28:0</t>
  </si>
  <si>
    <t>ng C30:0</t>
  </si>
  <si>
    <t>C17:0</t>
  </si>
  <si>
    <t xml:space="preserve">ng C17:0 </t>
  </si>
  <si>
    <t>C15:0</t>
  </si>
  <si>
    <t xml:space="preserve">ng C15:0 </t>
  </si>
  <si>
    <t>C23:0</t>
  </si>
  <si>
    <t>ng C23:0</t>
  </si>
  <si>
    <t>Sample ID</t>
  </si>
  <si>
    <t>CDG-062</t>
  </si>
  <si>
    <t>SYG-3</t>
  </si>
  <si>
    <t>SYG-TN13-E22-2#1</t>
  </si>
  <si>
    <t>SYG-TN13-E22-1</t>
  </si>
  <si>
    <t>SYG-TN13-E22-2#2</t>
  </si>
  <si>
    <t>SYG-TN13-E23-3</t>
  </si>
  <si>
    <t>ng C19:0</t>
  </si>
  <si>
    <t>ng C18:1</t>
  </si>
  <si>
    <t>g extracted</t>
  </si>
  <si>
    <t>C25:0</t>
  </si>
  <si>
    <t>C12:0</t>
  </si>
  <si>
    <t>C13:0</t>
  </si>
  <si>
    <t xml:space="preserve">ng C12:0 </t>
  </si>
  <si>
    <t xml:space="preserve">ng C13:0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</si>
</sst>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E140-E4E6-EA4A-B35E-019129C46E0F}">
  <dimension ref="A1:AS19"/>
  <sheetViews>
    <sheetView tabSelected="1" topLeftCell="AB1" zoomScale="112" workbookViewId="0">
      <selection activeCell="AR8" sqref="AR8"/>
    </sheetView>
  </sheetViews>
  <sheetFormatPr baseColWidth="10" defaultRowHeight="15" x14ac:dyDescent="0.2"/>
  <cols>
    <col min="1" max="1" width="18.33203125" customWidth="1"/>
    <col min="2" max="2" width="16.6640625" customWidth="1"/>
    <col min="3" max="3" width="10.83203125" customWidth="1"/>
    <col min="4" max="4" width="11" customWidth="1"/>
    <col min="5" max="6" width="10.83203125" customWidth="1"/>
    <col min="27" max="40" width="8.83203125" customWidth="1"/>
    <col min="41" max="41" width="9.1640625" customWidth="1"/>
    <col min="42" max="42" width="8.83203125" customWidth="1"/>
    <col min="43" max="43" width="7.1640625" customWidth="1"/>
  </cols>
  <sheetData>
    <row r="1" spans="1:45" x14ac:dyDescent="0.2">
      <c r="A1" s="1" t="s">
        <v>0</v>
      </c>
      <c r="B1" s="1" t="s">
        <v>45</v>
      </c>
      <c r="C1" s="1"/>
      <c r="D1" s="1"/>
      <c r="E1" s="1"/>
      <c r="F1" s="1"/>
    </row>
    <row r="2" spans="1:45" x14ac:dyDescent="0.2">
      <c r="C2" s="5">
        <v>18.3</v>
      </c>
      <c r="D2" s="5">
        <v>19.5</v>
      </c>
      <c r="E2">
        <v>21.6</v>
      </c>
      <c r="F2">
        <v>23.6</v>
      </c>
      <c r="G2">
        <v>25.5</v>
      </c>
      <c r="H2">
        <v>27.3</v>
      </c>
      <c r="I2">
        <v>28.4</v>
      </c>
      <c r="J2">
        <v>29.1</v>
      </c>
      <c r="K2" s="5">
        <v>31</v>
      </c>
      <c r="L2">
        <v>32.299999999999997</v>
      </c>
      <c r="M2">
        <v>33.9</v>
      </c>
      <c r="N2">
        <v>35.4</v>
      </c>
      <c r="O2">
        <v>36.799999999999997</v>
      </c>
      <c r="P2" s="5">
        <v>38.200000000000003</v>
      </c>
      <c r="Q2" s="5">
        <v>39.5</v>
      </c>
      <c r="R2" s="5">
        <v>40.9</v>
      </c>
      <c r="S2">
        <v>42.1</v>
      </c>
      <c r="T2">
        <v>43.3</v>
      </c>
      <c r="U2">
        <v>45.6</v>
      </c>
      <c r="V2">
        <v>41.3</v>
      </c>
      <c r="W2">
        <v>51.2</v>
      </c>
    </row>
    <row r="3" spans="1:45" x14ac:dyDescent="0.2">
      <c r="C3" t="s">
        <v>56</v>
      </c>
      <c r="D3" t="s">
        <v>57</v>
      </c>
      <c r="E3" t="s">
        <v>17</v>
      </c>
      <c r="F3" t="s">
        <v>41</v>
      </c>
      <c r="G3" t="s">
        <v>10</v>
      </c>
      <c r="H3" t="s">
        <v>39</v>
      </c>
      <c r="I3" t="s">
        <v>21</v>
      </c>
      <c r="J3" t="s">
        <v>11</v>
      </c>
      <c r="K3" t="s">
        <v>30</v>
      </c>
      <c r="L3" t="s">
        <v>26</v>
      </c>
      <c r="M3" t="s">
        <v>12</v>
      </c>
      <c r="N3" t="s">
        <v>24</v>
      </c>
      <c r="O3" t="s">
        <v>43</v>
      </c>
      <c r="P3" t="s">
        <v>28</v>
      </c>
      <c r="Q3" t="s">
        <v>55</v>
      </c>
      <c r="R3" t="s">
        <v>31</v>
      </c>
      <c r="S3" t="s">
        <v>35</v>
      </c>
      <c r="T3" t="s">
        <v>33</v>
      </c>
      <c r="U3" t="s">
        <v>34</v>
      </c>
      <c r="V3" t="s">
        <v>13</v>
      </c>
      <c r="W3" t="s">
        <v>23</v>
      </c>
      <c r="X3" t="s">
        <v>1</v>
      </c>
      <c r="Y3" t="s">
        <v>58</v>
      </c>
      <c r="Z3" t="s">
        <v>59</v>
      </c>
      <c r="AA3" t="s">
        <v>20</v>
      </c>
      <c r="AB3" t="s">
        <v>42</v>
      </c>
      <c r="AC3" t="s">
        <v>14</v>
      </c>
      <c r="AD3" t="s">
        <v>40</v>
      </c>
      <c r="AE3" t="s">
        <v>53</v>
      </c>
      <c r="AF3" t="s">
        <v>15</v>
      </c>
      <c r="AG3" t="s">
        <v>52</v>
      </c>
      <c r="AH3" t="s">
        <v>27</v>
      </c>
      <c r="AI3" t="s">
        <v>25</v>
      </c>
      <c r="AJ3" t="s">
        <v>44</v>
      </c>
      <c r="AK3" t="s">
        <v>29</v>
      </c>
      <c r="AL3" t="s">
        <v>32</v>
      </c>
      <c r="AM3" t="s">
        <v>36</v>
      </c>
      <c r="AN3" t="s">
        <v>37</v>
      </c>
      <c r="AO3" t="s">
        <v>38</v>
      </c>
      <c r="AP3" t="s">
        <v>16</v>
      </c>
      <c r="AQ3" t="s">
        <v>2</v>
      </c>
      <c r="AR3" t="s">
        <v>22</v>
      </c>
      <c r="AS3" t="s">
        <v>54</v>
      </c>
    </row>
    <row r="4" spans="1:45" x14ac:dyDescent="0.2">
      <c r="A4" t="s">
        <v>3</v>
      </c>
      <c r="B4" t="s">
        <v>46</v>
      </c>
      <c r="E4" s="4">
        <v>3864610</v>
      </c>
      <c r="F4" s="4">
        <v>2477066</v>
      </c>
      <c r="G4">
        <v>21585558</v>
      </c>
      <c r="H4" s="4">
        <v>813129</v>
      </c>
      <c r="I4" s="4">
        <v>5505930</v>
      </c>
      <c r="J4">
        <v>10575283</v>
      </c>
      <c r="L4" s="4">
        <v>2446490</v>
      </c>
      <c r="M4">
        <v>6712828</v>
      </c>
      <c r="N4">
        <v>3645903</v>
      </c>
      <c r="P4">
        <v>546885</v>
      </c>
      <c r="V4">
        <v>52980603</v>
      </c>
      <c r="W4" s="4">
        <v>3868620</v>
      </c>
      <c r="X4">
        <f t="shared" ref="X4:X10" si="0">10*100/V4</f>
        <v>1.8874832360817033E-5</v>
      </c>
      <c r="AA4" s="3">
        <f t="shared" ref="AA4:AA9" si="1" xml:space="preserve"> E4*X4*100/5</f>
        <v>1458.8773177987423</v>
      </c>
      <c r="AB4" s="3">
        <f xml:space="preserve"> F4*X4*100/5</f>
        <v>935.08410993359212</v>
      </c>
      <c r="AC4" s="3">
        <f t="shared" ref="AC4:AC10" si="2">G4*X4*100/5</f>
        <v>8148.4757732938597</v>
      </c>
      <c r="AD4" s="3">
        <f t="shared" ref="AD4:AD9" si="3" xml:space="preserve"> H4*X4*100/5</f>
        <v>306.95347125437581</v>
      </c>
      <c r="AE4" s="3">
        <f t="shared" ref="AE4:AE10" si="4">I4*X4*100/5</f>
        <v>2078.4701148078666</v>
      </c>
      <c r="AF4" s="3">
        <f t="shared" ref="AF4:AF10" si="5">J4*X4*100/5</f>
        <v>3992.1338758639649</v>
      </c>
      <c r="AG4" s="3"/>
      <c r="AH4" s="3">
        <f>L4*X4*100/5</f>
        <v>923.54177244830521</v>
      </c>
      <c r="AI4" s="3">
        <f t="shared" ref="AI4:AI9" si="6">N4*X4*100/5</f>
        <v>1376.3161585759979</v>
      </c>
      <c r="AJ4" s="3"/>
      <c r="AK4" s="3">
        <f>P4*X4*100/5</f>
        <v>206.44725391290848</v>
      </c>
      <c r="AL4" s="3"/>
      <c r="AM4" s="3"/>
      <c r="AN4" s="3"/>
      <c r="AO4" s="3"/>
      <c r="AP4" s="3">
        <f t="shared" ref="AP4:AP9" si="7">M4*X4*100/5</f>
        <v>2534.0700633399738</v>
      </c>
      <c r="AQ4" s="2">
        <f t="shared" ref="AQ4:AQ9" si="8">AP4/(20*400)</f>
        <v>0.31675875791749675</v>
      </c>
      <c r="AR4">
        <f xml:space="preserve"> SUM(AA4:AO4)/AQ4/AS4/1000</f>
        <v>17.373477299361944</v>
      </c>
      <c r="AS4">
        <v>3.53</v>
      </c>
    </row>
    <row r="5" spans="1:45" x14ac:dyDescent="0.2">
      <c r="A5" t="s">
        <v>4</v>
      </c>
      <c r="B5" t="s">
        <v>47</v>
      </c>
      <c r="E5">
        <v>267939</v>
      </c>
      <c r="G5">
        <v>6624171</v>
      </c>
      <c r="I5" s="4">
        <v>5874804</v>
      </c>
      <c r="J5">
        <v>7148275</v>
      </c>
      <c r="L5">
        <v>325354</v>
      </c>
      <c r="M5">
        <v>5292268</v>
      </c>
      <c r="N5">
        <v>382770</v>
      </c>
      <c r="V5">
        <v>56788983</v>
      </c>
      <c r="W5">
        <v>3725621</v>
      </c>
      <c r="X5">
        <f t="shared" si="0"/>
        <v>1.760904927633587E-5</v>
      </c>
      <c r="AA5" s="3">
        <f t="shared" si="1"/>
        <v>94.363021081043144</v>
      </c>
      <c r="AB5" s="3"/>
      <c r="AC5" s="3">
        <f t="shared" si="2"/>
        <v>2332.9070710775009</v>
      </c>
      <c r="AD5" s="3"/>
      <c r="AE5" s="3">
        <f t="shared" si="4"/>
        <v>2068.9942624963014</v>
      </c>
      <c r="AF5" s="3">
        <f t="shared" si="5"/>
        <v>2517.4865343159959</v>
      </c>
      <c r="AG5" s="3"/>
      <c r="AH5" s="3">
        <f>L5*X5*100/5</f>
        <v>114.58349236505963</v>
      </c>
      <c r="AI5" s="3">
        <f t="shared" si="6"/>
        <v>134.80431583006163</v>
      </c>
      <c r="AJ5" s="3"/>
      <c r="AK5" s="3"/>
      <c r="AL5" s="3"/>
      <c r="AM5" s="3"/>
      <c r="AN5" s="3"/>
      <c r="AO5" s="3"/>
      <c r="AP5" s="3">
        <f t="shared" si="7"/>
        <v>1863.8361599115099</v>
      </c>
      <c r="AQ5" s="2">
        <f t="shared" si="8"/>
        <v>0.23297951998893873</v>
      </c>
      <c r="AR5">
        <f xml:space="preserve"> SUM(AA5:AO5)/AQ5/AS5/1000</f>
        <v>8.8565367266152997</v>
      </c>
      <c r="AS5">
        <v>3.52</v>
      </c>
    </row>
    <row r="6" spans="1:45" x14ac:dyDescent="0.2">
      <c r="A6" t="s">
        <v>5</v>
      </c>
      <c r="B6" t="s">
        <v>48</v>
      </c>
      <c r="E6">
        <v>189471</v>
      </c>
      <c r="G6">
        <v>4091297</v>
      </c>
      <c r="I6">
        <v>5156167</v>
      </c>
      <c r="J6">
        <v>4182956</v>
      </c>
      <c r="M6">
        <v>4657397</v>
      </c>
      <c r="N6">
        <v>574155</v>
      </c>
      <c r="V6">
        <v>54849511</v>
      </c>
      <c r="W6">
        <v>3578875</v>
      </c>
      <c r="X6">
        <f t="shared" si="0"/>
        <v>1.8231703104882738E-5</v>
      </c>
      <c r="AA6" s="3">
        <f t="shared" si="1"/>
        <v>69.087580379704747</v>
      </c>
      <c r="AB6" s="3"/>
      <c r="AC6" s="3">
        <f t="shared" si="2"/>
        <v>1491.8262443579488</v>
      </c>
      <c r="AD6" s="3"/>
      <c r="AE6" s="3">
        <f t="shared" si="4"/>
        <v>1880.1141180638783</v>
      </c>
      <c r="AF6" s="3">
        <f t="shared" si="5"/>
        <v>1525.2482378557575</v>
      </c>
      <c r="AG6" s="3"/>
      <c r="AH6" s="3"/>
      <c r="AI6" s="3">
        <f t="shared" si="6"/>
        <v>209.35646992367896</v>
      </c>
      <c r="AJ6" s="3"/>
      <c r="AK6" s="3"/>
      <c r="AL6" s="3"/>
      <c r="AM6" s="3"/>
      <c r="AN6" s="3"/>
      <c r="AO6" s="3"/>
      <c r="AP6" s="3">
        <f t="shared" si="7"/>
        <v>1698.245586911431</v>
      </c>
      <c r="AQ6" s="2">
        <f t="shared" si="8"/>
        <v>0.21228069836392888</v>
      </c>
      <c r="AR6">
        <f xml:space="preserve"> SUM(AA6:AO6)/AQ6/AS6/1000</f>
        <v>6.9859827558054048</v>
      </c>
      <c r="AS6">
        <v>3.49</v>
      </c>
    </row>
    <row r="7" spans="1:45" x14ac:dyDescent="0.2">
      <c r="A7" t="s">
        <v>6</v>
      </c>
      <c r="B7" t="s">
        <v>49</v>
      </c>
      <c r="E7">
        <v>167462</v>
      </c>
      <c r="G7">
        <v>4581437</v>
      </c>
      <c r="I7">
        <v>5164236</v>
      </c>
      <c r="J7">
        <v>5438986</v>
      </c>
      <c r="M7">
        <v>2982741</v>
      </c>
      <c r="N7" s="4">
        <v>669848</v>
      </c>
      <c r="O7" s="4"/>
      <c r="P7" s="4"/>
      <c r="Q7" s="4"/>
      <c r="R7" s="4"/>
      <c r="S7" s="4"/>
      <c r="T7" s="4"/>
      <c r="U7" s="4"/>
      <c r="V7">
        <v>54113660</v>
      </c>
      <c r="W7">
        <v>3438362</v>
      </c>
      <c r="X7">
        <f t="shared" si="0"/>
        <v>1.8479622335654249E-5</v>
      </c>
      <c r="AA7" s="3">
        <f t="shared" si="1"/>
        <v>61.892690311466637</v>
      </c>
      <c r="AB7" s="3"/>
      <c r="AC7" s="3">
        <f t="shared" si="2"/>
        <v>1693.2645102918559</v>
      </c>
      <c r="AD7" s="3"/>
      <c r="AE7" s="3">
        <f t="shared" si="4"/>
        <v>1908.6626186437952</v>
      </c>
      <c r="AF7" s="3">
        <f t="shared" si="5"/>
        <v>2010.208143378215</v>
      </c>
      <c r="AG7" s="3"/>
      <c r="AH7" s="3"/>
      <c r="AI7" s="3">
        <f t="shared" si="6"/>
        <v>247.57076124586655</v>
      </c>
      <c r="AJ7" s="3"/>
      <c r="AK7" s="3"/>
      <c r="AL7" s="3"/>
      <c r="AM7" s="3"/>
      <c r="AN7" s="3"/>
      <c r="AO7" s="3"/>
      <c r="AP7" s="3">
        <f t="shared" si="7"/>
        <v>1102.3985441014338</v>
      </c>
      <c r="AQ7" s="2">
        <f t="shared" si="8"/>
        <v>0.13779981801267924</v>
      </c>
      <c r="AR7">
        <f xml:space="preserve"> SUM(AA7:AO7)/AQ7/AS7/1000</f>
        <v>12.242869314535945</v>
      </c>
      <c r="AS7">
        <v>3.51</v>
      </c>
    </row>
    <row r="8" spans="1:45" x14ac:dyDescent="0.2">
      <c r="A8" t="s">
        <v>7</v>
      </c>
      <c r="B8" t="s">
        <v>50</v>
      </c>
      <c r="C8">
        <v>1229515</v>
      </c>
      <c r="D8">
        <v>293735</v>
      </c>
      <c r="E8" s="4">
        <v>3725804</v>
      </c>
      <c r="F8" s="4">
        <v>1353621</v>
      </c>
      <c r="G8">
        <v>303555941</v>
      </c>
      <c r="H8" s="4">
        <v>1174943</v>
      </c>
      <c r="I8">
        <v>6434672</v>
      </c>
      <c r="J8">
        <v>52356438</v>
      </c>
      <c r="K8" s="4">
        <v>28647887</v>
      </c>
      <c r="L8">
        <v>13970329</v>
      </c>
      <c r="M8">
        <v>21101681</v>
      </c>
      <c r="N8" s="5">
        <v>13672894</v>
      </c>
      <c r="O8">
        <v>4964995</v>
      </c>
      <c r="P8" s="4">
        <v>16395798</v>
      </c>
      <c r="Q8" s="4">
        <v>1505066</v>
      </c>
      <c r="R8" s="4">
        <v>3301998</v>
      </c>
      <c r="S8" s="4">
        <v>708935</v>
      </c>
      <c r="T8" s="4">
        <v>1881319</v>
      </c>
      <c r="U8" s="4">
        <v>2076260</v>
      </c>
      <c r="V8">
        <v>59967450</v>
      </c>
      <c r="W8">
        <v>3508102</v>
      </c>
      <c r="X8">
        <f t="shared" si="0"/>
        <v>1.6675713241099962E-5</v>
      </c>
      <c r="Y8">
        <f t="shared" ref="Y5:Y9" si="9" xml:space="preserve"> C8*X8*100/5</f>
        <v>410.06079131262038</v>
      </c>
      <c r="Z8">
        <f t="shared" ref="Z5:Z9" si="10">D8*X8*100/5</f>
        <v>97.964812577489951</v>
      </c>
      <c r="AA8" s="3">
        <f t="shared" si="1"/>
        <v>1242.6087819308641</v>
      </c>
      <c r="AB8" s="3">
        <f xml:space="preserve"> F8*X8*100/5</f>
        <v>451.45191266261946</v>
      </c>
      <c r="AC8" s="3">
        <f t="shared" si="2"/>
        <v>101240.23649496518</v>
      </c>
      <c r="AD8" s="3">
        <f t="shared" si="3"/>
        <v>391.86025085275423</v>
      </c>
      <c r="AE8" s="3">
        <f t="shared" si="4"/>
        <v>2146.0549014507037</v>
      </c>
      <c r="AF8" s="3">
        <f t="shared" si="5"/>
        <v>17461.618928268588</v>
      </c>
      <c r="AG8" s="3">
        <f>K8*X8*100/5</f>
        <v>9554.4789715087099</v>
      </c>
      <c r="AH8" s="3">
        <f>L8*X8*100/5</f>
        <v>4659.3040057564558</v>
      </c>
      <c r="AI8" s="3">
        <f t="shared" si="6"/>
        <v>4560.1051903991238</v>
      </c>
      <c r="AJ8" s="3">
        <f>O8*X8*100/5</f>
        <v>1655.8966572699021</v>
      </c>
      <c r="AK8" s="3">
        <f>P8*X8*100/5</f>
        <v>5468.2325161400058</v>
      </c>
      <c r="AL8" s="3">
        <f>R8*X8*100/5</f>
        <v>1101.2634354137119</v>
      </c>
      <c r="AM8" s="3">
        <f>S8*X8*100/5</f>
        <v>236.43993533158405</v>
      </c>
      <c r="AN8" s="3">
        <f>T8*X8*100/5</f>
        <v>627.44672318065875</v>
      </c>
      <c r="AO8" s="3">
        <f>U8*X8*100/5</f>
        <v>692.46232747932413</v>
      </c>
      <c r="AP8" s="3">
        <f t="shared" si="7"/>
        <v>7037.7116252233491</v>
      </c>
      <c r="AQ8" s="2">
        <f t="shared" si="8"/>
        <v>0.87971395315291867</v>
      </c>
      <c r="AR8">
        <f xml:space="preserve"> SUM(Y8:AO8)/AQ8/AS8/1000</f>
        <v>48.397921433826255</v>
      </c>
      <c r="AS8">
        <v>3.57</v>
      </c>
    </row>
    <row r="9" spans="1:45" x14ac:dyDescent="0.2">
      <c r="A9" t="s">
        <v>8</v>
      </c>
      <c r="B9" t="s">
        <v>51</v>
      </c>
      <c r="E9">
        <v>260200</v>
      </c>
      <c r="G9">
        <v>2651638</v>
      </c>
      <c r="I9">
        <v>4935763</v>
      </c>
      <c r="J9">
        <v>3174453</v>
      </c>
      <c r="L9">
        <v>249128</v>
      </c>
      <c r="M9">
        <v>1541860</v>
      </c>
      <c r="N9">
        <v>922697</v>
      </c>
      <c r="P9">
        <v>553618</v>
      </c>
      <c r="V9">
        <v>58808113</v>
      </c>
      <c r="W9">
        <v>3317730</v>
      </c>
      <c r="X9">
        <f t="shared" si="0"/>
        <v>1.7004456510957934E-5</v>
      </c>
      <c r="AA9" s="3">
        <f t="shared" si="1"/>
        <v>88.491191683025079</v>
      </c>
      <c r="AB9" s="3"/>
      <c r="AC9" s="3">
        <f t="shared" si="2"/>
        <v>901.79326107606937</v>
      </c>
      <c r="AD9" s="3"/>
      <c r="AE9" s="3">
        <f t="shared" si="4"/>
        <v>1678.5993456379051</v>
      </c>
      <c r="AF9" s="3">
        <f t="shared" si="5"/>
        <v>1079.5969596915988</v>
      </c>
      <c r="AG9" s="3"/>
      <c r="AH9" s="3">
        <f>L9*X9*100/5</f>
        <v>84.725724833238559</v>
      </c>
      <c r="AI9" s="3">
        <f t="shared" si="6"/>
        <v>313.79922018582704</v>
      </c>
      <c r="AJ9" s="3"/>
      <c r="AK9" s="3">
        <f>P9*X9*100/5</f>
        <v>188.27946409367019</v>
      </c>
      <c r="AL9" s="3"/>
      <c r="AM9" s="3"/>
      <c r="AN9" s="3"/>
      <c r="AO9" s="3"/>
      <c r="AP9" s="3">
        <f t="shared" si="7"/>
        <v>524.36982631971193</v>
      </c>
      <c r="AQ9" s="2">
        <f t="shared" si="8"/>
        <v>6.5546228289963995E-2</v>
      </c>
      <c r="AR9">
        <f xml:space="preserve"> SUM(AA9:AO9)/AQ9/AS9/1000</f>
        <v>18.790022499389757</v>
      </c>
      <c r="AS9">
        <v>3.52</v>
      </c>
    </row>
    <row r="10" spans="1:45" x14ac:dyDescent="0.2">
      <c r="A10" t="s">
        <v>9</v>
      </c>
      <c r="G10">
        <v>1009590</v>
      </c>
      <c r="I10">
        <v>4338688</v>
      </c>
      <c r="J10">
        <v>1194120</v>
      </c>
      <c r="V10">
        <v>53416896</v>
      </c>
      <c r="W10">
        <v>3495851</v>
      </c>
      <c r="X10">
        <f t="shared" si="0"/>
        <v>1.87206684566621E-5</v>
      </c>
      <c r="AA10" s="3"/>
      <c r="AB10" s="3"/>
      <c r="AC10" s="3">
        <f t="shared" si="2"/>
        <v>378.00399334322981</v>
      </c>
      <c r="AD10" s="3"/>
      <c r="AE10" s="3">
        <f t="shared" si="4"/>
        <v>1624.4627916979675</v>
      </c>
      <c r="AF10" s="3">
        <f t="shared" si="5"/>
        <v>447.09449234938694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>
        <f xml:space="preserve"> SUM(AA10:AO10)/1000</f>
        <v>2.4495612773905844</v>
      </c>
    </row>
    <row r="12" spans="1:45" x14ac:dyDescent="0.2">
      <c r="N12" s="4"/>
    </row>
    <row r="13" spans="1:45" x14ac:dyDescent="0.2">
      <c r="N13" s="4"/>
    </row>
    <row r="14" spans="1:45" x14ac:dyDescent="0.2">
      <c r="N14" s="4"/>
    </row>
    <row r="15" spans="1:45" x14ac:dyDescent="0.2">
      <c r="N15" s="4"/>
    </row>
    <row r="16" spans="1:45" x14ac:dyDescent="0.2">
      <c r="N16" s="4"/>
    </row>
    <row r="17" spans="14:14" x14ac:dyDescent="0.2">
      <c r="N17" s="4"/>
    </row>
    <row r="18" spans="14:14" x14ac:dyDescent="0.2">
      <c r="N18" s="4"/>
    </row>
    <row r="19" spans="14:14" x14ac:dyDescent="0.2">
      <c r="N19" s="4"/>
    </row>
  </sheetData>
  <pageMargins left="0.7" right="0.7" top="0.75" bottom="0.75" header="0.3" footer="0.3"/>
  <ignoredErrors>
    <ignoredError sqref="AR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861-3273-8A4B-8905-81EE1FDC3317}">
  <dimension ref="A1:A2"/>
  <sheetViews>
    <sheetView workbookViewId="0">
      <selection activeCell="A3" sqref="A3"/>
    </sheetView>
  </sheetViews>
  <sheetFormatPr baseColWidth="10" defaultRowHeight="15" x14ac:dyDescent="0.2"/>
  <cols>
    <col min="1" max="1" width="38.83203125" customWidth="1"/>
  </cols>
  <sheetData>
    <row r="1" spans="1:1" x14ac:dyDescent="0.2">
      <c r="A1" t="s">
        <v>18</v>
      </c>
    </row>
    <row r="2" spans="1:1" x14ac:dyDescent="0.2">
      <c r="A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Li-Ying Wang</cp:lastModifiedBy>
  <dcterms:created xsi:type="dcterms:W3CDTF">2021-08-24T22:54:34Z</dcterms:created>
  <dcterms:modified xsi:type="dcterms:W3CDTF">2024-01-10T08:19:33Z</dcterms:modified>
</cp:coreProperties>
</file>