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EmilyWang/Desktop/School document/LW-Papers/GJBpottery/analysis/data/raw_data/"/>
    </mc:Choice>
  </mc:AlternateContent>
  <xr:revisionPtr revIDLastSave="0" documentId="13_ncr:1_{EDE75C3B-DBA8-C54B-B2FC-AA922CE26664}" xr6:coauthVersionLast="47" xr6:coauthVersionMax="47" xr10:uidLastSave="{00000000-0000-0000-0000-000000000000}"/>
  <bookViews>
    <workbookView xWindow="0" yWindow="500" windowWidth="28800" windowHeight="12300" xr2:uid="{00000000-000D-0000-FFFF-FFFF00000000}"/>
  </bookViews>
  <sheets>
    <sheet name="Summary" sheetId="7" r:id="rId1"/>
    <sheet name="data" sheetId="1" r:id="rId2"/>
    <sheet name="21_12_5" sheetId="6" r:id="rId3"/>
    <sheet name="21_12_4" sheetId="5" r:id="rId4"/>
    <sheet name="21_12_3" sheetId="4" r:id="rId5"/>
    <sheet name="21_12_2" sheetId="3" r:id="rId6"/>
    <sheet name="21_12_1" sheetId="2" r:id="rId7"/>
  </sheets>
  <externalReferences>
    <externalReference r:id="rId8"/>
    <externalReference r:id="rId9"/>
  </externalReferences>
  <definedNames>
    <definedName name="MDW_13C.wke" localSheetId="5">'21_12_2'!$A$1:$S$130</definedName>
    <definedName name="MDW_13C.wke" localSheetId="4">'21_12_3'!$A$1:$S$131</definedName>
    <definedName name="MDW_13C.wke" localSheetId="3">'21_12_4'!$A$1:$S$132</definedName>
    <definedName name="MDW_13C.wke" localSheetId="2">'21_12_5'!$A$1:$S$127</definedName>
    <definedName name="MDW_13C.wke">'21_12_1'!$A$1:$S$111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76" i="6" l="1"/>
  <c r="U54" i="6" s="1"/>
  <c r="T75" i="6"/>
  <c r="U14" i="6" l="1"/>
  <c r="U38" i="6"/>
  <c r="U72" i="6"/>
  <c r="U6" i="6"/>
  <c r="U22" i="6"/>
  <c r="U30" i="6"/>
  <c r="U46" i="6"/>
  <c r="U8" i="6"/>
  <c r="U16" i="6"/>
  <c r="U24" i="6"/>
  <c r="V24" i="6" s="1"/>
  <c r="U32" i="6"/>
  <c r="U40" i="6"/>
  <c r="U48" i="6"/>
  <c r="U2" i="6"/>
  <c r="U10" i="6"/>
  <c r="V10" i="6" s="1"/>
  <c r="U18" i="6"/>
  <c r="U26" i="6"/>
  <c r="U34" i="6"/>
  <c r="U42" i="6"/>
  <c r="V42" i="6" s="1"/>
  <c r="U50" i="6"/>
  <c r="U4" i="6"/>
  <c r="U12" i="6"/>
  <c r="U20" i="6"/>
  <c r="V20" i="6" s="1"/>
  <c r="U28" i="6"/>
  <c r="U36" i="6"/>
  <c r="U44" i="6"/>
  <c r="U52" i="6"/>
  <c r="V52" i="6" s="1"/>
  <c r="V4" i="6"/>
  <c r="V28" i="6"/>
  <c r="V6" i="6"/>
  <c r="V30" i="6"/>
  <c r="V72" i="6"/>
  <c r="V8" i="6"/>
  <c r="V32" i="6"/>
  <c r="V40" i="6"/>
  <c r="V48" i="6"/>
  <c r="V44" i="6"/>
  <c r="V22" i="6"/>
  <c r="V54" i="6"/>
  <c r="V16" i="6"/>
  <c r="V2" i="6"/>
  <c r="V12" i="6"/>
  <c r="V36" i="6"/>
  <c r="V14" i="6"/>
  <c r="V38" i="6"/>
  <c r="V46" i="6"/>
  <c r="V18" i="6"/>
  <c r="V26" i="6"/>
  <c r="V34" i="6"/>
  <c r="V50" i="6"/>
  <c r="U90" i="6"/>
  <c r="V90" i="6" s="1"/>
  <c r="U94" i="6"/>
  <c r="V94" i="6" s="1"/>
  <c r="U112" i="6"/>
  <c r="U116" i="6"/>
  <c r="U120" i="6"/>
  <c r="U124" i="6"/>
  <c r="U3" i="6"/>
  <c r="U5" i="6"/>
  <c r="U7" i="6"/>
  <c r="U9" i="6"/>
  <c r="U11" i="6"/>
  <c r="U13" i="6"/>
  <c r="U15" i="6"/>
  <c r="U17" i="6"/>
  <c r="U19" i="6"/>
  <c r="U21" i="6"/>
  <c r="U23" i="6"/>
  <c r="U25" i="6"/>
  <c r="U27" i="6"/>
  <c r="U29" i="6"/>
  <c r="U31" i="6"/>
  <c r="U33" i="6"/>
  <c r="U35" i="6"/>
  <c r="U37" i="6"/>
  <c r="U39" i="6"/>
  <c r="U41" i="6"/>
  <c r="U43" i="6"/>
  <c r="U45" i="6"/>
  <c r="U47" i="6"/>
  <c r="U49" i="6"/>
  <c r="U51" i="6"/>
  <c r="U53" i="6"/>
  <c r="U55" i="6"/>
  <c r="U57" i="6"/>
  <c r="U59" i="6"/>
  <c r="U61" i="6"/>
  <c r="U63" i="6"/>
  <c r="U65" i="6"/>
  <c r="U67" i="6"/>
  <c r="U69" i="6"/>
  <c r="U71" i="6"/>
  <c r="U73" i="6"/>
  <c r="U91" i="6"/>
  <c r="V91" i="6" s="1"/>
  <c r="U95" i="6"/>
  <c r="V95" i="6" s="1"/>
  <c r="U113" i="6"/>
  <c r="U117" i="6"/>
  <c r="U121" i="6"/>
  <c r="U125" i="6"/>
  <c r="U88" i="6"/>
  <c r="V88" i="6" s="1"/>
  <c r="U92" i="6"/>
  <c r="V92" i="6" s="1"/>
  <c r="U96" i="6"/>
  <c r="V96" i="6" s="1"/>
  <c r="U114" i="6"/>
  <c r="U118" i="6"/>
  <c r="U122" i="6"/>
  <c r="U126" i="6"/>
  <c r="U58" i="6"/>
  <c r="U62" i="6"/>
  <c r="U66" i="6"/>
  <c r="U68" i="6"/>
  <c r="U70" i="6"/>
  <c r="U89" i="6"/>
  <c r="V89" i="6" s="1"/>
  <c r="U93" i="6"/>
  <c r="V93" i="6" s="1"/>
  <c r="U111" i="6"/>
  <c r="U115" i="6"/>
  <c r="U119" i="6"/>
  <c r="U123" i="6"/>
  <c r="U127" i="6"/>
  <c r="U56" i="6"/>
  <c r="U60" i="6"/>
  <c r="U64" i="6"/>
  <c r="AC129" i="5"/>
  <c r="AD129" i="5" s="1"/>
  <c r="AC131" i="5"/>
  <c r="AD131" i="5" s="1"/>
  <c r="AC126" i="5"/>
  <c r="AD126" i="5" s="1"/>
  <c r="AC124" i="5"/>
  <c r="AD124" i="5" s="1"/>
  <c r="AC122" i="5"/>
  <c r="AD122" i="5" s="1"/>
  <c r="AD120" i="5"/>
  <c r="AC120" i="5"/>
  <c r="AC117" i="5"/>
  <c r="AD117" i="5" s="1"/>
  <c r="T85" i="5"/>
  <c r="U131" i="5" s="1"/>
  <c r="P85" i="5"/>
  <c r="T84" i="5"/>
  <c r="U123" i="5" l="1"/>
  <c r="U8" i="5"/>
  <c r="V8" i="5" s="1"/>
  <c r="U18" i="5"/>
  <c r="V18" i="5" s="1"/>
  <c r="U33" i="5"/>
  <c r="V33" i="5" s="1"/>
  <c r="U40" i="5"/>
  <c r="U2" i="5"/>
  <c r="U9" i="5"/>
  <c r="V9" i="5" s="1"/>
  <c r="U12" i="5"/>
  <c r="U19" i="5"/>
  <c r="U27" i="5"/>
  <c r="U41" i="5"/>
  <c r="V41" i="5" s="1"/>
  <c r="U54" i="5"/>
  <c r="V54" i="5" s="1"/>
  <c r="U5" i="5"/>
  <c r="V5" i="5" s="1"/>
  <c r="U11" i="5"/>
  <c r="V11" i="5" s="1"/>
  <c r="U25" i="5"/>
  <c r="V25" i="5" s="1"/>
  <c r="U46" i="5"/>
  <c r="U3" i="5"/>
  <c r="U6" i="5"/>
  <c r="U16" i="5"/>
  <c r="V16" i="5" s="1"/>
  <c r="U20" i="5"/>
  <c r="U28" i="5"/>
  <c r="U35" i="5"/>
  <c r="U43" i="5"/>
  <c r="U67" i="5"/>
  <c r="U4" i="5"/>
  <c r="V4" i="5" s="1"/>
  <c r="U7" i="5"/>
  <c r="U10" i="5"/>
  <c r="V10" i="5" s="1"/>
  <c r="U17" i="5"/>
  <c r="V17" i="5" s="1"/>
  <c r="U24" i="5"/>
  <c r="U32" i="5"/>
  <c r="U36" i="5"/>
  <c r="U45" i="5"/>
  <c r="V45" i="5" s="1"/>
  <c r="U75" i="5"/>
  <c r="V41" i="6"/>
  <c r="V37" i="6"/>
  <c r="V67" i="6"/>
  <c r="V51" i="6"/>
  <c r="V35" i="6"/>
  <c r="V19" i="6"/>
  <c r="V3" i="6"/>
  <c r="V25" i="6"/>
  <c r="V58" i="6"/>
  <c r="V53" i="6"/>
  <c r="V5" i="6"/>
  <c r="V64" i="6"/>
  <c r="V65" i="6"/>
  <c r="V49" i="6"/>
  <c r="V33" i="6"/>
  <c r="V17" i="6"/>
  <c r="V73" i="6"/>
  <c r="V69" i="6"/>
  <c r="V21" i="6"/>
  <c r="V60" i="6"/>
  <c r="V63" i="6"/>
  <c r="V47" i="6"/>
  <c r="V31" i="6"/>
  <c r="V15" i="6"/>
  <c r="V56" i="6"/>
  <c r="V70" i="6"/>
  <c r="V61" i="6"/>
  <c r="V45" i="6"/>
  <c r="V29" i="6"/>
  <c r="V13" i="6"/>
  <c r="V68" i="6"/>
  <c r="V59" i="6"/>
  <c r="V43" i="6"/>
  <c r="V27" i="6"/>
  <c r="V11" i="6"/>
  <c r="V66" i="6"/>
  <c r="V57" i="6"/>
  <c r="V9" i="6"/>
  <c r="V62" i="6"/>
  <c r="V71" i="6"/>
  <c r="V55" i="6"/>
  <c r="V39" i="6"/>
  <c r="V23" i="6"/>
  <c r="G75" i="6" s="1" a="1"/>
  <c r="V7" i="6"/>
  <c r="V7" i="5"/>
  <c r="V32" i="5"/>
  <c r="V67" i="5"/>
  <c r="V43" i="5"/>
  <c r="V2" i="5"/>
  <c r="V6" i="5"/>
  <c r="V20" i="5"/>
  <c r="V28" i="5"/>
  <c r="V35" i="5"/>
  <c r="V3" i="5"/>
  <c r="V75" i="5"/>
  <c r="V24" i="5"/>
  <c r="V40" i="5"/>
  <c r="V12" i="5"/>
  <c r="V46" i="5"/>
  <c r="V19" i="5"/>
  <c r="V27" i="5"/>
  <c r="V36" i="5"/>
  <c r="U23" i="5"/>
  <c r="U55" i="5"/>
  <c r="U66" i="5"/>
  <c r="U74" i="5"/>
  <c r="U117" i="5"/>
  <c r="U14" i="5"/>
  <c r="U22" i="5"/>
  <c r="U30" i="5"/>
  <c r="U38" i="5"/>
  <c r="U44" i="5"/>
  <c r="U52" i="5"/>
  <c r="U57" i="5"/>
  <c r="U59" i="5"/>
  <c r="U61" i="5"/>
  <c r="U69" i="5"/>
  <c r="U77" i="5"/>
  <c r="U128" i="5"/>
  <c r="U15" i="5"/>
  <c r="U31" i="5"/>
  <c r="U39" i="5"/>
  <c r="U47" i="5"/>
  <c r="U82" i="5"/>
  <c r="U13" i="5"/>
  <c r="U21" i="5"/>
  <c r="U29" i="5"/>
  <c r="U37" i="5"/>
  <c r="U49" i="5"/>
  <c r="U64" i="5"/>
  <c r="U72" i="5"/>
  <c r="U80" i="5"/>
  <c r="U120" i="5"/>
  <c r="U51" i="5"/>
  <c r="U62" i="5"/>
  <c r="U70" i="5"/>
  <c r="U78" i="5"/>
  <c r="U122" i="5"/>
  <c r="U26" i="5"/>
  <c r="U34" i="5"/>
  <c r="U42" i="5"/>
  <c r="U48" i="5"/>
  <c r="U56" i="5"/>
  <c r="U58" i="5"/>
  <c r="U60" i="5"/>
  <c r="U65" i="5"/>
  <c r="U73" i="5"/>
  <c r="U81" i="5"/>
  <c r="U98" i="5"/>
  <c r="V98" i="5" s="1"/>
  <c r="U94" i="5"/>
  <c r="V94" i="5" s="1"/>
  <c r="U132" i="5"/>
  <c r="U125" i="5"/>
  <c r="U119" i="5"/>
  <c r="U127" i="5"/>
  <c r="U124" i="5"/>
  <c r="U129" i="5"/>
  <c r="U118" i="5"/>
  <c r="U126" i="5"/>
  <c r="U116" i="5"/>
  <c r="U97" i="5"/>
  <c r="V97" i="5" s="1"/>
  <c r="U93" i="5"/>
  <c r="V93" i="5" s="1"/>
  <c r="U100" i="5"/>
  <c r="V100" i="5" s="1"/>
  <c r="U96" i="5"/>
  <c r="V96" i="5" s="1"/>
  <c r="U92" i="5"/>
  <c r="V92" i="5" s="1"/>
  <c r="U130" i="5"/>
  <c r="U53" i="5"/>
  <c r="U68" i="5"/>
  <c r="U76" i="5"/>
  <c r="U95" i="5"/>
  <c r="V95" i="5" s="1"/>
  <c r="U121" i="5"/>
  <c r="U50" i="5"/>
  <c r="U63" i="5"/>
  <c r="U71" i="5"/>
  <c r="U79" i="5"/>
  <c r="U99" i="5"/>
  <c r="V99" i="5" s="1"/>
  <c r="AC118" i="4"/>
  <c r="AD118" i="4" s="1"/>
  <c r="B23" i="1"/>
  <c r="B21" i="1"/>
  <c r="AC128" i="4"/>
  <c r="AD128" i="4" s="1"/>
  <c r="AC126" i="4"/>
  <c r="AD126" i="4" s="1"/>
  <c r="AC124" i="4"/>
  <c r="AD124" i="4" s="1"/>
  <c r="AC122" i="4"/>
  <c r="AD122" i="4" s="1"/>
  <c r="B8" i="1"/>
  <c r="B18" i="1"/>
  <c r="B17" i="1"/>
  <c r="B15" i="1"/>
  <c r="B14" i="1"/>
  <c r="B12" i="1"/>
  <c r="B3" i="1"/>
  <c r="T94" i="4"/>
  <c r="T93" i="4"/>
  <c r="U59" i="4" s="1"/>
  <c r="V59" i="4" s="1"/>
  <c r="Q93" i="4"/>
  <c r="U67" i="4"/>
  <c r="U33" i="4"/>
  <c r="U25" i="4"/>
  <c r="T85" i="3"/>
  <c r="U123" i="3" s="1"/>
  <c r="T84" i="3"/>
  <c r="U120" i="3" s="1"/>
  <c r="N84" i="3"/>
  <c r="U78" i="3"/>
  <c r="U70" i="3"/>
  <c r="U62" i="3"/>
  <c r="U47" i="3"/>
  <c r="U39" i="3"/>
  <c r="U31" i="3"/>
  <c r="U26" i="3"/>
  <c r="U22" i="3"/>
  <c r="U18" i="3"/>
  <c r="U11" i="3"/>
  <c r="U7" i="3"/>
  <c r="U4" i="3"/>
  <c r="U110" i="2"/>
  <c r="V110" i="2" s="1"/>
  <c r="X110" i="2" s="1"/>
  <c r="Y110" i="2" s="1"/>
  <c r="U109" i="2"/>
  <c r="V109" i="2" s="1"/>
  <c r="X109" i="2" s="1"/>
  <c r="Y109" i="2" s="1"/>
  <c r="U107" i="2"/>
  <c r="V107" i="2" s="1"/>
  <c r="Y107" i="2" s="1"/>
  <c r="U104" i="2"/>
  <c r="V104" i="2" s="1"/>
  <c r="X104" i="2" s="1"/>
  <c r="Y104" i="2" s="1"/>
  <c r="U102" i="2"/>
  <c r="V102" i="2" s="1"/>
  <c r="X102" i="2" s="1"/>
  <c r="Y102" i="2" s="1"/>
  <c r="U100" i="2"/>
  <c r="V100" i="2" s="1"/>
  <c r="X100" i="2" s="1"/>
  <c r="Y100" i="2" s="1"/>
  <c r="Y98" i="2"/>
  <c r="U98" i="2"/>
  <c r="V98" i="2" s="1"/>
  <c r="U96" i="2"/>
  <c r="V96" i="2" s="1"/>
  <c r="X96" i="2" s="1"/>
  <c r="Y96" i="2" s="1"/>
  <c r="U94" i="2"/>
  <c r="V94" i="2" s="1"/>
  <c r="X94" i="2" s="1"/>
  <c r="Y94" i="2" s="1"/>
  <c r="U92" i="2"/>
  <c r="V92" i="2" s="1"/>
  <c r="X92" i="2" s="1"/>
  <c r="Y92" i="2" s="1"/>
  <c r="U89" i="2"/>
  <c r="V89" i="2" s="1"/>
  <c r="X89" i="2" s="1"/>
  <c r="Y89" i="2" s="1"/>
  <c r="T85" i="2"/>
  <c r="U82" i="2" s="1"/>
  <c r="T84" i="2"/>
  <c r="U21" i="2" l="1"/>
  <c r="U79" i="2"/>
  <c r="U3" i="3"/>
  <c r="U10" i="3"/>
  <c r="U14" i="3"/>
  <c r="V14" i="3" s="1"/>
  <c r="U17" i="3"/>
  <c r="V17" i="3" s="1"/>
  <c r="U21" i="3"/>
  <c r="V21" i="3" s="1"/>
  <c r="U25" i="3"/>
  <c r="V25" i="3" s="1"/>
  <c r="U30" i="3"/>
  <c r="U38" i="3"/>
  <c r="U46" i="3"/>
  <c r="U54" i="3"/>
  <c r="V54" i="3" s="1"/>
  <c r="U59" i="3"/>
  <c r="U67" i="3"/>
  <c r="U75" i="3"/>
  <c r="U106" i="3"/>
  <c r="V106" i="3" s="1"/>
  <c r="U32" i="4"/>
  <c r="U112" i="3"/>
  <c r="U128" i="3"/>
  <c r="U5" i="2"/>
  <c r="V5" i="2" s="1"/>
  <c r="U46" i="2"/>
  <c r="U54" i="2"/>
  <c r="U70" i="2"/>
  <c r="U7" i="2"/>
  <c r="V7" i="2" s="1"/>
  <c r="U16" i="2"/>
  <c r="U28" i="2"/>
  <c r="V28" i="2" s="1"/>
  <c r="U40" i="2"/>
  <c r="U64" i="2"/>
  <c r="U78" i="2"/>
  <c r="U13" i="2"/>
  <c r="V13" i="2" s="1"/>
  <c r="U18" i="2"/>
  <c r="U29" i="2"/>
  <c r="V29" i="2" s="1"/>
  <c r="U34" i="2"/>
  <c r="U42" i="2"/>
  <c r="U50" i="2"/>
  <c r="U58" i="2"/>
  <c r="U66" i="2"/>
  <c r="U74" i="2"/>
  <c r="U80" i="2"/>
  <c r="U2" i="3"/>
  <c r="V2" i="3" s="1"/>
  <c r="U5" i="3"/>
  <c r="V5" i="3" s="1"/>
  <c r="U8" i="3"/>
  <c r="U12" i="3"/>
  <c r="U15" i="3"/>
  <c r="U19" i="3"/>
  <c r="U23" i="3"/>
  <c r="U27" i="3"/>
  <c r="U34" i="3"/>
  <c r="U42" i="3"/>
  <c r="U50" i="3"/>
  <c r="U55" i="3"/>
  <c r="U63" i="3"/>
  <c r="U71" i="3"/>
  <c r="U79" i="3"/>
  <c r="U126" i="3"/>
  <c r="U115" i="3"/>
  <c r="U24" i="4"/>
  <c r="U10" i="2"/>
  <c r="U26" i="2"/>
  <c r="U38" i="2"/>
  <c r="U62" i="2"/>
  <c r="U77" i="2"/>
  <c r="U12" i="2"/>
  <c r="V12" i="2" s="1"/>
  <c r="U23" i="2"/>
  <c r="V23" i="2" s="1"/>
  <c r="U32" i="2"/>
  <c r="U48" i="2"/>
  <c r="U56" i="2"/>
  <c r="U72" i="2"/>
  <c r="U4" i="2"/>
  <c r="U8" i="2"/>
  <c r="U15" i="2"/>
  <c r="V15" i="2" s="1"/>
  <c r="U20" i="2"/>
  <c r="U24" i="2"/>
  <c r="U31" i="2"/>
  <c r="V31" i="2" s="1"/>
  <c r="U36" i="2"/>
  <c r="U44" i="2"/>
  <c r="U52" i="2"/>
  <c r="U60" i="2"/>
  <c r="U68" i="2"/>
  <c r="U75" i="2"/>
  <c r="U6" i="3"/>
  <c r="V6" i="3" s="1"/>
  <c r="U9" i="3"/>
  <c r="V9" i="3" s="1"/>
  <c r="U13" i="3"/>
  <c r="V13" i="3" s="1"/>
  <c r="U16" i="3"/>
  <c r="U20" i="3"/>
  <c r="U24" i="3"/>
  <c r="U28" i="3"/>
  <c r="U35" i="3"/>
  <c r="U43" i="3"/>
  <c r="U51" i="3"/>
  <c r="U58" i="3"/>
  <c r="U66" i="3"/>
  <c r="U74" i="3"/>
  <c r="U82" i="3"/>
  <c r="U102" i="3"/>
  <c r="V102" i="3" s="1"/>
  <c r="H75" i="6"/>
  <c r="G75" i="6"/>
  <c r="J75" i="6"/>
  <c r="I75" i="6"/>
  <c r="V49" i="5"/>
  <c r="V70" i="5"/>
  <c r="V15" i="5"/>
  <c r="V55" i="5"/>
  <c r="V68" i="5"/>
  <c r="V56" i="5"/>
  <c r="V62" i="5"/>
  <c r="V29" i="5"/>
  <c r="V38" i="5"/>
  <c r="V23" i="5"/>
  <c r="V78" i="5"/>
  <c r="V76" i="5"/>
  <c r="V58" i="5"/>
  <c r="V79" i="5"/>
  <c r="V53" i="5"/>
  <c r="V48" i="5"/>
  <c r="V51" i="5"/>
  <c r="V21" i="5"/>
  <c r="V77" i="5"/>
  <c r="V30" i="5"/>
  <c r="V60" i="5"/>
  <c r="V66" i="5"/>
  <c r="V37" i="5"/>
  <c r="V44" i="5"/>
  <c r="V71" i="5"/>
  <c r="V42" i="5"/>
  <c r="V13" i="5"/>
  <c r="V69" i="5"/>
  <c r="V22" i="5"/>
  <c r="V52" i="5"/>
  <c r="V81" i="5"/>
  <c r="V80" i="5"/>
  <c r="V14" i="5"/>
  <c r="V63" i="5"/>
  <c r="V34" i="5"/>
  <c r="V61" i="5"/>
  <c r="V50" i="5"/>
  <c r="V73" i="5"/>
  <c r="V26" i="5"/>
  <c r="V72" i="5"/>
  <c r="V47" i="5"/>
  <c r="V59" i="5"/>
  <c r="V31" i="5"/>
  <c r="V82" i="5"/>
  <c r="V65" i="5"/>
  <c r="V64" i="5"/>
  <c r="V39" i="5"/>
  <c r="V57" i="5"/>
  <c r="V74" i="5"/>
  <c r="I84" i="5" a="1"/>
  <c r="V25" i="4"/>
  <c r="U84" i="4"/>
  <c r="U76" i="4"/>
  <c r="U68" i="4"/>
  <c r="U60" i="4"/>
  <c r="U52" i="4"/>
  <c r="U44" i="4"/>
  <c r="U36" i="4"/>
  <c r="U28" i="4"/>
  <c r="U19" i="4"/>
  <c r="U130" i="4"/>
  <c r="U122" i="4"/>
  <c r="U114" i="4"/>
  <c r="U87" i="4"/>
  <c r="U79" i="4"/>
  <c r="U71" i="4"/>
  <c r="U63" i="4"/>
  <c r="U55" i="4"/>
  <c r="U47" i="4"/>
  <c r="U39" i="4"/>
  <c r="U31" i="4"/>
  <c r="U23" i="4"/>
  <c r="U90" i="4"/>
  <c r="U82" i="4"/>
  <c r="U74" i="4"/>
  <c r="U66" i="4"/>
  <c r="U58" i="4"/>
  <c r="U50" i="4"/>
  <c r="U42" i="4"/>
  <c r="U34" i="4"/>
  <c r="U26" i="4"/>
  <c r="U20" i="4"/>
  <c r="U128" i="4"/>
  <c r="U120" i="4"/>
  <c r="U85" i="4"/>
  <c r="U77" i="4"/>
  <c r="U69" i="4"/>
  <c r="U61" i="4"/>
  <c r="U53" i="4"/>
  <c r="U45" i="4"/>
  <c r="U37" i="4"/>
  <c r="U29" i="4"/>
  <c r="U88" i="4"/>
  <c r="U80" i="4"/>
  <c r="U72" i="4"/>
  <c r="U64" i="4"/>
  <c r="U86" i="4"/>
  <c r="U78" i="4"/>
  <c r="U70" i="4"/>
  <c r="U62" i="4"/>
  <c r="U54" i="4"/>
  <c r="U46" i="4"/>
  <c r="U38" i="4"/>
  <c r="U30" i="4"/>
  <c r="U22" i="4"/>
  <c r="U18" i="4"/>
  <c r="U17" i="4"/>
  <c r="U16" i="4"/>
  <c r="U15" i="4"/>
  <c r="U14" i="4"/>
  <c r="U13" i="4"/>
  <c r="U12" i="4"/>
  <c r="U11" i="4"/>
  <c r="U10" i="4"/>
  <c r="U9" i="4"/>
  <c r="U8" i="4"/>
  <c r="U7" i="4"/>
  <c r="U6" i="4"/>
  <c r="U5" i="4"/>
  <c r="U4" i="4"/>
  <c r="U3" i="4"/>
  <c r="U2" i="4"/>
  <c r="U73" i="4"/>
  <c r="U65" i="4"/>
  <c r="U57" i="4"/>
  <c r="U49" i="4"/>
  <c r="U124" i="4"/>
  <c r="U116" i="4"/>
  <c r="U89" i="4"/>
  <c r="U81" i="4"/>
  <c r="V67" i="4"/>
  <c r="U21" i="4"/>
  <c r="U83" i="4"/>
  <c r="U43" i="4"/>
  <c r="U48" i="4"/>
  <c r="U35" i="4"/>
  <c r="V33" i="4"/>
  <c r="U27" i="4"/>
  <c r="U56" i="4"/>
  <c r="U75" i="4"/>
  <c r="U118" i="4"/>
  <c r="V24" i="4"/>
  <c r="U40" i="4"/>
  <c r="U51" i="4"/>
  <c r="V32" i="4"/>
  <c r="U41" i="4"/>
  <c r="U91" i="4"/>
  <c r="U126" i="4"/>
  <c r="U131" i="4"/>
  <c r="U115" i="4"/>
  <c r="U117" i="4"/>
  <c r="U119" i="4"/>
  <c r="U121" i="4"/>
  <c r="U123" i="4"/>
  <c r="U125" i="4"/>
  <c r="U127" i="4"/>
  <c r="U129" i="4"/>
  <c r="V10" i="3"/>
  <c r="V46" i="3"/>
  <c r="V70" i="3"/>
  <c r="V3" i="3"/>
  <c r="V30" i="3"/>
  <c r="V22" i="3"/>
  <c r="V18" i="3"/>
  <c r="V62" i="3"/>
  <c r="V38" i="3"/>
  <c r="V26" i="3"/>
  <c r="V78" i="3"/>
  <c r="V7" i="3"/>
  <c r="V11" i="3"/>
  <c r="V15" i="3"/>
  <c r="V19" i="3"/>
  <c r="V23" i="3"/>
  <c r="V27" i="3"/>
  <c r="V35" i="3"/>
  <c r="V43" i="3"/>
  <c r="V51" i="3"/>
  <c r="V59" i="3"/>
  <c r="V67" i="3"/>
  <c r="V75" i="3"/>
  <c r="V4" i="3"/>
  <c r="V8" i="3"/>
  <c r="V12" i="3"/>
  <c r="V16" i="3"/>
  <c r="V20" i="3"/>
  <c r="V24" i="3"/>
  <c r="V28" i="3"/>
  <c r="V34" i="3"/>
  <c r="V42" i="3"/>
  <c r="V50" i="3"/>
  <c r="V58" i="3"/>
  <c r="V66" i="3"/>
  <c r="V74" i="3"/>
  <c r="V82" i="3"/>
  <c r="V31" i="3"/>
  <c r="V39" i="3"/>
  <c r="V47" i="3"/>
  <c r="V55" i="3"/>
  <c r="V63" i="3"/>
  <c r="V71" i="3"/>
  <c r="V79" i="3"/>
  <c r="U32" i="3"/>
  <c r="U36" i="3"/>
  <c r="U40" i="3"/>
  <c r="U44" i="3"/>
  <c r="U48" i="3"/>
  <c r="U52" i="3"/>
  <c r="U56" i="3"/>
  <c r="U60" i="3"/>
  <c r="U64" i="3"/>
  <c r="U68" i="3"/>
  <c r="U72" i="3"/>
  <c r="U76" i="3"/>
  <c r="U80" i="3"/>
  <c r="U99" i="3"/>
  <c r="V99" i="3" s="1"/>
  <c r="U103" i="3"/>
  <c r="V103" i="3" s="1"/>
  <c r="U107" i="3"/>
  <c r="V107" i="3" s="1"/>
  <c r="U117" i="3"/>
  <c r="U125" i="3"/>
  <c r="U114" i="3"/>
  <c r="U122" i="3"/>
  <c r="U130" i="3"/>
  <c r="U29" i="3"/>
  <c r="U33" i="3"/>
  <c r="U37" i="3"/>
  <c r="U41" i="3"/>
  <c r="U45" i="3"/>
  <c r="U49" i="3"/>
  <c r="U53" i="3"/>
  <c r="U57" i="3"/>
  <c r="U61" i="3"/>
  <c r="U65" i="3"/>
  <c r="U69" i="3"/>
  <c r="U73" i="3"/>
  <c r="U77" i="3"/>
  <c r="U81" i="3"/>
  <c r="U100" i="3"/>
  <c r="V100" i="3" s="1"/>
  <c r="U104" i="3"/>
  <c r="V104" i="3" s="1"/>
  <c r="U111" i="3"/>
  <c r="U119" i="3"/>
  <c r="U127" i="3"/>
  <c r="U116" i="3"/>
  <c r="U124" i="3"/>
  <c r="U101" i="3"/>
  <c r="V101" i="3" s="1"/>
  <c r="U105" i="3"/>
  <c r="V105" i="3" s="1"/>
  <c r="U113" i="3"/>
  <c r="U121" i="3"/>
  <c r="U129" i="3"/>
  <c r="U118" i="3"/>
  <c r="V16" i="2"/>
  <c r="V79" i="2"/>
  <c r="V8" i="2"/>
  <c r="V24" i="2"/>
  <c r="V77" i="2"/>
  <c r="V72" i="2"/>
  <c r="V80" i="2"/>
  <c r="V10" i="2"/>
  <c r="V18" i="2"/>
  <c r="V26" i="2"/>
  <c r="V34" i="2"/>
  <c r="V36" i="2"/>
  <c r="V38" i="2"/>
  <c r="V40" i="2"/>
  <c r="V42" i="2"/>
  <c r="V44" i="2"/>
  <c r="V46" i="2"/>
  <c r="V48" i="2"/>
  <c r="V50" i="2"/>
  <c r="V52" i="2"/>
  <c r="V54" i="2"/>
  <c r="V56" i="2"/>
  <c r="V58" i="2"/>
  <c r="V60" i="2"/>
  <c r="V62" i="2"/>
  <c r="V64" i="2"/>
  <c r="V66" i="2"/>
  <c r="V68" i="2"/>
  <c r="V70" i="2"/>
  <c r="V75" i="2"/>
  <c r="V74" i="2"/>
  <c r="V21" i="2"/>
  <c r="V4" i="2"/>
  <c r="U9" i="2"/>
  <c r="U17" i="2"/>
  <c r="V20" i="2"/>
  <c r="U25" i="2"/>
  <c r="U33" i="2"/>
  <c r="U73" i="2"/>
  <c r="U81" i="2"/>
  <c r="V82" i="2"/>
  <c r="V32" i="2"/>
  <c r="V78" i="2"/>
  <c r="U3" i="2"/>
  <c r="U6" i="2"/>
  <c r="U14" i="2"/>
  <c r="U22" i="2"/>
  <c r="U30" i="2"/>
  <c r="U35" i="2"/>
  <c r="U37" i="2"/>
  <c r="U39" i="2"/>
  <c r="U41" i="2"/>
  <c r="U43" i="2"/>
  <c r="U45" i="2"/>
  <c r="U47" i="2"/>
  <c r="U49" i="2"/>
  <c r="U51" i="2"/>
  <c r="U53" i="2"/>
  <c r="U55" i="2"/>
  <c r="U57" i="2"/>
  <c r="U59" i="2"/>
  <c r="U61" i="2"/>
  <c r="U63" i="2"/>
  <c r="U65" i="2"/>
  <c r="U67" i="2"/>
  <c r="U69" i="2"/>
  <c r="U71" i="2"/>
  <c r="U76" i="2"/>
  <c r="U2" i="2"/>
  <c r="U11" i="2"/>
  <c r="U19" i="2"/>
  <c r="U27" i="2"/>
  <c r="W4" i="6" l="1"/>
  <c r="X4" i="6" s="1"/>
  <c r="W30" i="6"/>
  <c r="X30" i="6" s="1"/>
  <c r="W32" i="6"/>
  <c r="X32" i="6" s="1"/>
  <c r="W44" i="6"/>
  <c r="X44" i="6" s="1"/>
  <c r="W2" i="6"/>
  <c r="X2" i="6" s="1"/>
  <c r="W38" i="6"/>
  <c r="X38" i="6" s="1"/>
  <c r="W26" i="6"/>
  <c r="X26" i="6" s="1"/>
  <c r="W28" i="6"/>
  <c r="X28" i="6" s="1"/>
  <c r="W72" i="6"/>
  <c r="X72" i="6" s="1"/>
  <c r="W40" i="6"/>
  <c r="X40" i="6" s="1"/>
  <c r="W22" i="6"/>
  <c r="X22" i="6" s="1"/>
  <c r="W12" i="6"/>
  <c r="X12" i="6" s="1"/>
  <c r="W46" i="6"/>
  <c r="X46" i="6" s="1"/>
  <c r="W34" i="6"/>
  <c r="X34" i="6" s="1"/>
  <c r="W52" i="6"/>
  <c r="X52" i="6" s="1"/>
  <c r="W8" i="6"/>
  <c r="X8" i="6" s="1"/>
  <c r="W48" i="6"/>
  <c r="X48" i="6" s="1"/>
  <c r="W54" i="6"/>
  <c r="X54" i="6" s="1"/>
  <c r="W36" i="6"/>
  <c r="X36" i="6" s="1"/>
  <c r="W10" i="6"/>
  <c r="X10" i="6" s="1"/>
  <c r="W42" i="6"/>
  <c r="X42" i="6" s="1"/>
  <c r="W6" i="6"/>
  <c r="X6" i="6" s="1"/>
  <c r="W24" i="6"/>
  <c r="X24" i="6" s="1"/>
  <c r="W20" i="6"/>
  <c r="X20" i="6" s="1"/>
  <c r="W16" i="6"/>
  <c r="X16" i="6" s="1"/>
  <c r="W14" i="6"/>
  <c r="X14" i="6" s="1"/>
  <c r="W18" i="6"/>
  <c r="X18" i="6" s="1"/>
  <c r="W50" i="6"/>
  <c r="X50" i="6" s="1"/>
  <c r="W123" i="6"/>
  <c r="E14" i="1" s="1"/>
  <c r="W121" i="6"/>
  <c r="F4" i="1" s="1"/>
  <c r="W73" i="6"/>
  <c r="X73" i="6" s="1"/>
  <c r="W13" i="6"/>
  <c r="X13" i="6" s="1"/>
  <c r="W71" i="6"/>
  <c r="X71" i="6" s="1"/>
  <c r="W7" i="6"/>
  <c r="X7" i="6" s="1"/>
  <c r="W49" i="6"/>
  <c r="X49" i="6" s="1"/>
  <c r="W41" i="6"/>
  <c r="X41" i="6" s="1"/>
  <c r="W67" i="6"/>
  <c r="X67" i="6" s="1"/>
  <c r="W3" i="6"/>
  <c r="X3" i="6" s="1"/>
  <c r="W5" i="6"/>
  <c r="X5" i="6" s="1"/>
  <c r="W27" i="6"/>
  <c r="X27" i="6" s="1"/>
  <c r="W57" i="6"/>
  <c r="X57" i="6" s="1"/>
  <c r="W115" i="6"/>
  <c r="E6" i="1" s="1"/>
  <c r="W113" i="6"/>
  <c r="W61" i="6"/>
  <c r="X61" i="6" s="1"/>
  <c r="W127" i="6"/>
  <c r="F18" i="1" s="1"/>
  <c r="W55" i="6"/>
  <c r="X55" i="6" s="1"/>
  <c r="W125" i="6"/>
  <c r="E16" i="1" s="1"/>
  <c r="W51" i="6"/>
  <c r="X51" i="6" s="1"/>
  <c r="W25" i="6"/>
  <c r="X25" i="6" s="1"/>
  <c r="W64" i="6"/>
  <c r="X64" i="6" s="1"/>
  <c r="W33" i="6"/>
  <c r="X33" i="6" s="1"/>
  <c r="W69" i="6"/>
  <c r="X69" i="6" s="1"/>
  <c r="W63" i="6"/>
  <c r="X63" i="6" s="1"/>
  <c r="W120" i="6"/>
  <c r="F9" i="1" s="1"/>
  <c r="W68" i="6"/>
  <c r="X68" i="6" s="1"/>
  <c r="W11" i="6"/>
  <c r="X11" i="6" s="1"/>
  <c r="W9" i="6"/>
  <c r="X9" i="6" s="1"/>
  <c r="W118" i="6"/>
  <c r="F8" i="1" s="1"/>
  <c r="W37" i="6"/>
  <c r="X37" i="6" s="1"/>
  <c r="W116" i="6"/>
  <c r="E8" i="1" s="1"/>
  <c r="L8" i="1" s="1"/>
  <c r="C7" i="7" s="1"/>
  <c r="H7" i="7" s="1"/>
  <c r="W45" i="6"/>
  <c r="X45" i="6" s="1"/>
  <c r="W39" i="6"/>
  <c r="X39" i="6" s="1"/>
  <c r="W15" i="6"/>
  <c r="X15" i="6" s="1"/>
  <c r="W35" i="6"/>
  <c r="X35" i="6" s="1"/>
  <c r="W58" i="6"/>
  <c r="X58" i="6" s="1"/>
  <c r="W122" i="6"/>
  <c r="E13" i="1" s="1"/>
  <c r="W17" i="6"/>
  <c r="X17" i="6" s="1"/>
  <c r="W21" i="6"/>
  <c r="X21" i="6" s="1"/>
  <c r="W47" i="6"/>
  <c r="X47" i="6" s="1"/>
  <c r="W56" i="6"/>
  <c r="X56" i="6" s="1"/>
  <c r="W59" i="6"/>
  <c r="X59" i="6" s="1"/>
  <c r="W112" i="6"/>
  <c r="F22" i="1" s="1"/>
  <c r="W119" i="6"/>
  <c r="E9" i="1" s="1"/>
  <c r="W62" i="6"/>
  <c r="X62" i="6" s="1"/>
  <c r="W23" i="6"/>
  <c r="X23" i="6" s="1"/>
  <c r="W126" i="6"/>
  <c r="E18" i="1" s="1"/>
  <c r="W19" i="6"/>
  <c r="X19" i="6" s="1"/>
  <c r="W53" i="6"/>
  <c r="X53" i="6" s="1"/>
  <c r="W65" i="6"/>
  <c r="X65" i="6" s="1"/>
  <c r="W124" i="6"/>
  <c r="E15" i="1" s="1"/>
  <c r="W60" i="6"/>
  <c r="X60" i="6" s="1"/>
  <c r="W31" i="6"/>
  <c r="X31" i="6" s="1"/>
  <c r="W70" i="6"/>
  <c r="X70" i="6" s="1"/>
  <c r="W43" i="6"/>
  <c r="X43" i="6" s="1"/>
  <c r="W66" i="6"/>
  <c r="X66" i="6" s="1"/>
  <c r="W114" i="6"/>
  <c r="E5" i="1" s="1"/>
  <c r="W111" i="6"/>
  <c r="G22" i="1" s="1"/>
  <c r="W117" i="6"/>
  <c r="E7" i="1" s="1"/>
  <c r="W29" i="6"/>
  <c r="X29" i="6" s="1"/>
  <c r="L84" i="5"/>
  <c r="K84" i="5"/>
  <c r="J84" i="5"/>
  <c r="I84" i="5"/>
  <c r="V4" i="4"/>
  <c r="V23" i="4"/>
  <c r="V91" i="4"/>
  <c r="V5" i="4"/>
  <c r="V31" i="4"/>
  <c r="V41" i="4"/>
  <c r="V49" i="4"/>
  <c r="V80" i="4"/>
  <c r="V68" i="4"/>
  <c r="V56" i="4"/>
  <c r="V21" i="4"/>
  <c r="V57" i="4"/>
  <c r="V7" i="4"/>
  <c r="V15" i="4"/>
  <c r="V54" i="4"/>
  <c r="V88" i="4"/>
  <c r="V85" i="4"/>
  <c r="V58" i="4"/>
  <c r="V47" i="4"/>
  <c r="V76" i="4"/>
  <c r="V30" i="4"/>
  <c r="V61" i="4"/>
  <c r="V87" i="4"/>
  <c r="V38" i="4"/>
  <c r="V69" i="4"/>
  <c r="V83" i="4"/>
  <c r="V14" i="4"/>
  <c r="V77" i="4"/>
  <c r="V50" i="4"/>
  <c r="V39" i="4"/>
  <c r="V27" i="4"/>
  <c r="V65" i="4"/>
  <c r="V8" i="4"/>
  <c r="V16" i="4"/>
  <c r="V62" i="4"/>
  <c r="V29" i="4"/>
  <c r="V66" i="4"/>
  <c r="V55" i="4"/>
  <c r="V19" i="4"/>
  <c r="V84" i="4"/>
  <c r="V48" i="4"/>
  <c r="V12" i="4"/>
  <c r="V64" i="4"/>
  <c r="V52" i="4"/>
  <c r="V43" i="4"/>
  <c r="V13" i="4"/>
  <c r="V72" i="4"/>
  <c r="V42" i="4"/>
  <c r="V60" i="4"/>
  <c r="V75" i="4"/>
  <c r="V6" i="4"/>
  <c r="V46" i="4"/>
  <c r="V51" i="4"/>
  <c r="V73" i="4"/>
  <c r="V9" i="4"/>
  <c r="V17" i="4"/>
  <c r="V70" i="4"/>
  <c r="V37" i="4"/>
  <c r="V74" i="4"/>
  <c r="V63" i="4"/>
  <c r="V28" i="4"/>
  <c r="V34" i="4"/>
  <c r="V40" i="4"/>
  <c r="V81" i="4"/>
  <c r="V2" i="4"/>
  <c r="K93" i="4" s="1" a="1"/>
  <c r="V10" i="4"/>
  <c r="V18" i="4"/>
  <c r="V78" i="4"/>
  <c r="V45" i="4"/>
  <c r="V20" i="4"/>
  <c r="V82" i="4"/>
  <c r="V71" i="4"/>
  <c r="V36" i="4"/>
  <c r="V35" i="4"/>
  <c r="V89" i="4"/>
  <c r="V3" i="4"/>
  <c r="V11" i="4"/>
  <c r="V22" i="4"/>
  <c r="V86" i="4"/>
  <c r="V53" i="4"/>
  <c r="V26" i="4"/>
  <c r="V90" i="4"/>
  <c r="V79" i="4"/>
  <c r="V44" i="4"/>
  <c r="V57" i="3"/>
  <c r="V48" i="3"/>
  <c r="V81" i="3"/>
  <c r="V49" i="3"/>
  <c r="V72" i="3"/>
  <c r="V40" i="3"/>
  <c r="V80" i="3"/>
  <c r="V53" i="3"/>
  <c r="V44" i="3"/>
  <c r="V77" i="3"/>
  <c r="V45" i="3"/>
  <c r="V68" i="3"/>
  <c r="V36" i="3"/>
  <c r="V76" i="3"/>
  <c r="V73" i="3"/>
  <c r="V41" i="3"/>
  <c r="V64" i="3"/>
  <c r="V32" i="3"/>
  <c r="V69" i="3"/>
  <c r="V37" i="3"/>
  <c r="V60" i="3"/>
  <c r="V65" i="3"/>
  <c r="V33" i="3"/>
  <c r="V56" i="3"/>
  <c r="V61" i="3"/>
  <c r="V29" i="3"/>
  <c r="V52" i="3"/>
  <c r="V69" i="2"/>
  <c r="V51" i="2"/>
  <c r="V27" i="2"/>
  <c r="V65" i="2"/>
  <c r="V49" i="2"/>
  <c r="V30" i="2"/>
  <c r="V33" i="2"/>
  <c r="V81" i="2"/>
  <c r="V67" i="2"/>
  <c r="V35" i="2"/>
  <c r="V73" i="2"/>
  <c r="V19" i="2"/>
  <c r="V63" i="2"/>
  <c r="V47" i="2"/>
  <c r="V22" i="2"/>
  <c r="V25" i="2"/>
  <c r="V11" i="2"/>
  <c r="V2" i="2"/>
  <c r="V59" i="2"/>
  <c r="V43" i="2"/>
  <c r="V6" i="2"/>
  <c r="V17" i="2"/>
  <c r="V37" i="2"/>
  <c r="V45" i="2"/>
  <c r="V76" i="2"/>
  <c r="V57" i="2"/>
  <c r="V41" i="2"/>
  <c r="V3" i="2"/>
  <c r="V9" i="2"/>
  <c r="V53" i="2"/>
  <c r="V61" i="2"/>
  <c r="V14" i="2"/>
  <c r="V71" i="2"/>
  <c r="V55" i="2"/>
  <c r="V39" i="2"/>
  <c r="V84" i="3" l="1"/>
  <c r="V85" i="3"/>
  <c r="W21" i="3" s="1"/>
  <c r="K8" i="1"/>
  <c r="B7" i="7" s="1"/>
  <c r="G7" i="7" s="1"/>
  <c r="W4" i="5"/>
  <c r="W9" i="5"/>
  <c r="W5" i="5"/>
  <c r="W8" i="5"/>
  <c r="W10" i="5"/>
  <c r="W67" i="5"/>
  <c r="W7" i="5"/>
  <c r="W45" i="5"/>
  <c r="W36" i="5"/>
  <c r="W41" i="5"/>
  <c r="W19" i="5"/>
  <c r="W6" i="5"/>
  <c r="W16" i="5"/>
  <c r="W131" i="5"/>
  <c r="W46" i="5"/>
  <c r="W2" i="5"/>
  <c r="W18" i="5"/>
  <c r="W12" i="5"/>
  <c r="W123" i="5"/>
  <c r="W3" i="5"/>
  <c r="W20" i="5"/>
  <c r="W33" i="5"/>
  <c r="W40" i="5"/>
  <c r="W11" i="5"/>
  <c r="W28" i="5"/>
  <c r="W35" i="5"/>
  <c r="W75" i="5"/>
  <c r="W25" i="5"/>
  <c r="W24" i="5"/>
  <c r="W32" i="5"/>
  <c r="W43" i="5"/>
  <c r="W27" i="5"/>
  <c r="W54" i="5"/>
  <c r="W17" i="5"/>
  <c r="W49" i="5"/>
  <c r="W68" i="5"/>
  <c r="W29" i="5"/>
  <c r="W77" i="5"/>
  <c r="W125" i="5"/>
  <c r="W118" i="5"/>
  <c r="W22" i="5"/>
  <c r="W14" i="5"/>
  <c r="W61" i="5"/>
  <c r="W31" i="5"/>
  <c r="W122" i="5"/>
  <c r="W76" i="5"/>
  <c r="W126" i="5"/>
  <c r="W37" i="5"/>
  <c r="W42" i="5"/>
  <c r="W72" i="5"/>
  <c r="W64" i="5"/>
  <c r="W70" i="5"/>
  <c r="W116" i="5"/>
  <c r="W128" i="5"/>
  <c r="W48" i="5"/>
  <c r="W30" i="5"/>
  <c r="W52" i="5"/>
  <c r="W119" i="5"/>
  <c r="W50" i="5"/>
  <c r="W82" i="5"/>
  <c r="W53" i="5"/>
  <c r="W130" i="5"/>
  <c r="W117" i="5"/>
  <c r="W74" i="5"/>
  <c r="W132" i="5"/>
  <c r="W38" i="5"/>
  <c r="W58" i="5"/>
  <c r="W44" i="5"/>
  <c r="W120" i="5"/>
  <c r="W63" i="5"/>
  <c r="W47" i="5"/>
  <c r="W39" i="5"/>
  <c r="W26" i="5"/>
  <c r="W15" i="5"/>
  <c r="W56" i="5"/>
  <c r="W51" i="5"/>
  <c r="W60" i="5"/>
  <c r="W13" i="5"/>
  <c r="W81" i="5"/>
  <c r="W124" i="5"/>
  <c r="W121" i="5"/>
  <c r="W78" i="5"/>
  <c r="W23" i="5"/>
  <c r="W79" i="5"/>
  <c r="W71" i="5"/>
  <c r="W129" i="5"/>
  <c r="W73" i="5"/>
  <c r="W59" i="5"/>
  <c r="W127" i="5"/>
  <c r="W57" i="5"/>
  <c r="W55" i="5"/>
  <c r="W62" i="5"/>
  <c r="W21" i="5"/>
  <c r="W66" i="5"/>
  <c r="W69" i="5"/>
  <c r="W80" i="5"/>
  <c r="W34" i="5"/>
  <c r="W65" i="5"/>
  <c r="N93" i="4"/>
  <c r="M93" i="4"/>
  <c r="L93" i="4"/>
  <c r="K93" i="4"/>
  <c r="W13" i="3"/>
  <c r="W17" i="3"/>
  <c r="W28" i="3"/>
  <c r="W23" i="3"/>
  <c r="W58" i="3"/>
  <c r="W3" i="3"/>
  <c r="W34" i="3"/>
  <c r="W16" i="3"/>
  <c r="W11" i="3"/>
  <c r="W115" i="3"/>
  <c r="W24" i="3"/>
  <c r="W66" i="3"/>
  <c r="W6" i="3"/>
  <c r="W120" i="3"/>
  <c r="W50" i="3"/>
  <c r="W64" i="3"/>
  <c r="W127" i="3"/>
  <c r="W45" i="3"/>
  <c r="W40" i="3"/>
  <c r="W57" i="3"/>
  <c r="W116" i="3"/>
  <c r="W29" i="3"/>
  <c r="W130" i="3"/>
  <c r="W68" i="3"/>
  <c r="W119" i="3"/>
  <c r="V85" i="2"/>
  <c r="V84" i="2"/>
  <c r="W44" i="3" l="1"/>
  <c r="W56" i="3"/>
  <c r="W118" i="3"/>
  <c r="W49" i="3"/>
  <c r="W76" i="3"/>
  <c r="W51" i="3"/>
  <c r="W27" i="3"/>
  <c r="W42" i="3"/>
  <c r="W71" i="3"/>
  <c r="W38" i="3"/>
  <c r="W5" i="3"/>
  <c r="W80" i="3"/>
  <c r="W52" i="3"/>
  <c r="W48" i="3"/>
  <c r="W36" i="3"/>
  <c r="W32" i="3"/>
  <c r="W114" i="3"/>
  <c r="W41" i="3"/>
  <c r="W37" i="3"/>
  <c r="W81" i="3"/>
  <c r="W61" i="3"/>
  <c r="W47" i="3"/>
  <c r="W31" i="3"/>
  <c r="W74" i="3"/>
  <c r="W62" i="3"/>
  <c r="W4" i="3"/>
  <c r="W20" i="3"/>
  <c r="W39" i="3"/>
  <c r="W35" i="3"/>
  <c r="W30" i="3"/>
  <c r="W78" i="3"/>
  <c r="W63" i="3"/>
  <c r="W46" i="3"/>
  <c r="W54" i="3"/>
  <c r="W10" i="3"/>
  <c r="W2" i="3"/>
  <c r="W125" i="3"/>
  <c r="W128" i="3"/>
  <c r="W123" i="3"/>
  <c r="W124" i="3"/>
  <c r="W111" i="3"/>
  <c r="W65" i="3"/>
  <c r="W122" i="3"/>
  <c r="W59" i="3"/>
  <c r="W18" i="3"/>
  <c r="W67" i="3"/>
  <c r="W82" i="3"/>
  <c r="W19" i="3"/>
  <c r="W55" i="3"/>
  <c r="W9" i="3"/>
  <c r="W117" i="3"/>
  <c r="W73" i="3"/>
  <c r="W72" i="3"/>
  <c r="W121" i="3"/>
  <c r="W60" i="3"/>
  <c r="W53" i="3"/>
  <c r="W77" i="3"/>
  <c r="W33" i="3"/>
  <c r="W69" i="3"/>
  <c r="W129" i="3"/>
  <c r="W113" i="3"/>
  <c r="W22" i="3"/>
  <c r="W14" i="3"/>
  <c r="W12" i="3"/>
  <c r="W43" i="3"/>
  <c r="W8" i="3"/>
  <c r="W126" i="3"/>
  <c r="W79" i="3"/>
  <c r="W15" i="3"/>
  <c r="W112" i="3"/>
  <c r="W26" i="3"/>
  <c r="W7" i="3"/>
  <c r="W75" i="3"/>
  <c r="W70" i="3"/>
  <c r="W25" i="3"/>
  <c r="X39" i="5"/>
  <c r="X74" i="5"/>
  <c r="X30" i="5"/>
  <c r="X37" i="5"/>
  <c r="X27" i="5"/>
  <c r="X11" i="5"/>
  <c r="X2" i="5"/>
  <c r="X45" i="5"/>
  <c r="X69" i="5"/>
  <c r="X73" i="5"/>
  <c r="X81" i="5"/>
  <c r="X47" i="5"/>
  <c r="X48" i="5"/>
  <c r="X43" i="5"/>
  <c r="X40" i="5"/>
  <c r="X46" i="5"/>
  <c r="X7" i="5"/>
  <c r="X34" i="5"/>
  <c r="X66" i="5"/>
  <c r="X63" i="5"/>
  <c r="X77" i="5"/>
  <c r="X33" i="5"/>
  <c r="X67" i="5"/>
  <c r="X59" i="5"/>
  <c r="X13" i="5"/>
  <c r="X76" i="5"/>
  <c r="X32" i="5"/>
  <c r="X21" i="5"/>
  <c r="X71" i="5"/>
  <c r="X60" i="5"/>
  <c r="X53" i="5"/>
  <c r="X29" i="5"/>
  <c r="X24" i="5"/>
  <c r="X20" i="5"/>
  <c r="X16" i="5"/>
  <c r="X10" i="5"/>
  <c r="X80" i="5"/>
  <c r="X62" i="5"/>
  <c r="X44" i="5"/>
  <c r="X70" i="5"/>
  <c r="X68" i="5"/>
  <c r="X3" i="5"/>
  <c r="X8" i="5"/>
  <c r="X79" i="5"/>
  <c r="X51" i="5"/>
  <c r="X82" i="5"/>
  <c r="X31" i="5"/>
  <c r="X25" i="5"/>
  <c r="X6" i="5"/>
  <c r="X55" i="5"/>
  <c r="X23" i="5"/>
  <c r="X56" i="5"/>
  <c r="X58" i="5"/>
  <c r="X50" i="5"/>
  <c r="X64" i="5"/>
  <c r="X61" i="5"/>
  <c r="X49" i="5"/>
  <c r="X75" i="5"/>
  <c r="X19" i="5"/>
  <c r="X5" i="5"/>
  <c r="X65" i="5"/>
  <c r="X57" i="5"/>
  <c r="X78" i="5"/>
  <c r="X15" i="5"/>
  <c r="X38" i="5"/>
  <c r="X72" i="5"/>
  <c r="X14" i="5"/>
  <c r="X17" i="5"/>
  <c r="X35" i="5"/>
  <c r="X12" i="5"/>
  <c r="X41" i="5"/>
  <c r="X9" i="5"/>
  <c r="X26" i="5"/>
  <c r="X52" i="5"/>
  <c r="X42" i="5"/>
  <c r="X22" i="5"/>
  <c r="X54" i="5"/>
  <c r="X28" i="5"/>
  <c r="X18" i="5"/>
  <c r="X36" i="5"/>
  <c r="X4" i="5"/>
  <c r="W25" i="4"/>
  <c r="W33" i="4"/>
  <c r="W59" i="4"/>
  <c r="W67" i="4"/>
  <c r="W24" i="4"/>
  <c r="W32" i="4"/>
  <c r="W126" i="4"/>
  <c r="W57" i="4"/>
  <c r="W88" i="4"/>
  <c r="W130" i="4"/>
  <c r="W65" i="4"/>
  <c r="W29" i="4"/>
  <c r="W72" i="4"/>
  <c r="W73" i="4"/>
  <c r="W37" i="4"/>
  <c r="W2" i="4"/>
  <c r="W45" i="4"/>
  <c r="W36" i="4"/>
  <c r="W53" i="4"/>
  <c r="W44" i="4"/>
  <c r="W3" i="4"/>
  <c r="W26" i="4"/>
  <c r="W14" i="4"/>
  <c r="W27" i="4"/>
  <c r="W12" i="4"/>
  <c r="W75" i="4"/>
  <c r="W81" i="4"/>
  <c r="W71" i="4"/>
  <c r="W79" i="4"/>
  <c r="W80" i="4"/>
  <c r="W69" i="4"/>
  <c r="W64" i="4"/>
  <c r="W4" i="4"/>
  <c r="W31" i="4"/>
  <c r="W68" i="4"/>
  <c r="W76" i="4"/>
  <c r="W87" i="4"/>
  <c r="W114" i="4"/>
  <c r="W50" i="4"/>
  <c r="W84" i="4"/>
  <c r="W52" i="4"/>
  <c r="W6" i="4"/>
  <c r="W34" i="4"/>
  <c r="W7" i="4"/>
  <c r="W85" i="4"/>
  <c r="W123" i="4"/>
  <c r="W8" i="4"/>
  <c r="W120" i="4"/>
  <c r="W42" i="4"/>
  <c r="W46" i="4"/>
  <c r="W9" i="4"/>
  <c r="W128" i="4"/>
  <c r="W10" i="4"/>
  <c r="W20" i="4"/>
  <c r="W129" i="4"/>
  <c r="W23" i="4"/>
  <c r="W41" i="4"/>
  <c r="W121" i="4"/>
  <c r="W127" i="4"/>
  <c r="W125" i="4"/>
  <c r="W83" i="4"/>
  <c r="W39" i="4"/>
  <c r="W66" i="4"/>
  <c r="W48" i="4"/>
  <c r="W118" i="4"/>
  <c r="W74" i="4"/>
  <c r="W115" i="4"/>
  <c r="W131" i="4"/>
  <c r="W11" i="4"/>
  <c r="W49" i="4"/>
  <c r="W30" i="4"/>
  <c r="W119" i="4"/>
  <c r="W55" i="4"/>
  <c r="W21" i="4"/>
  <c r="W70" i="4"/>
  <c r="W78" i="4"/>
  <c r="W89" i="4"/>
  <c r="W77" i="4"/>
  <c r="W19" i="4"/>
  <c r="W56" i="4"/>
  <c r="W58" i="4"/>
  <c r="W116" i="4"/>
  <c r="W124" i="4"/>
  <c r="W16" i="4"/>
  <c r="W43" i="4"/>
  <c r="W60" i="4"/>
  <c r="W122" i="4"/>
  <c r="W17" i="4"/>
  <c r="W40" i="4"/>
  <c r="W18" i="4"/>
  <c r="W82" i="4"/>
  <c r="W35" i="4"/>
  <c r="W22" i="4"/>
  <c r="W90" i="4"/>
  <c r="W91" i="4"/>
  <c r="W15" i="4"/>
  <c r="W38" i="4"/>
  <c r="W117" i="4"/>
  <c r="W63" i="4"/>
  <c r="W54" i="4"/>
  <c r="W47" i="4"/>
  <c r="W62" i="4"/>
  <c r="W13" i="4"/>
  <c r="W51" i="4"/>
  <c r="W86" i="4"/>
  <c r="W5" i="4"/>
  <c r="W61" i="4"/>
  <c r="W28" i="4"/>
  <c r="X53" i="3"/>
  <c r="X8" i="3"/>
  <c r="X7" i="3"/>
  <c r="X62" i="3"/>
  <c r="X78" i="3"/>
  <c r="X68" i="3"/>
  <c r="X16" i="3"/>
  <c r="X3" i="3"/>
  <c r="X23" i="3"/>
  <c r="X17" i="3"/>
  <c r="X44" i="3"/>
  <c r="X56" i="3"/>
  <c r="X65" i="3"/>
  <c r="X49" i="3"/>
  <c r="X76" i="3"/>
  <c r="X51" i="3"/>
  <c r="X67" i="3"/>
  <c r="X82" i="3"/>
  <c r="X19" i="3"/>
  <c r="X55" i="3"/>
  <c r="X5" i="3"/>
  <c r="X33" i="3"/>
  <c r="X22" i="3"/>
  <c r="X79" i="3"/>
  <c r="X36" i="3"/>
  <c r="X31" i="3"/>
  <c r="X10" i="3"/>
  <c r="X57" i="3"/>
  <c r="X64" i="3"/>
  <c r="X77" i="3"/>
  <c r="X25" i="3"/>
  <c r="X80" i="3"/>
  <c r="X48" i="3"/>
  <c r="X32" i="3"/>
  <c r="X41" i="3"/>
  <c r="X81" i="3"/>
  <c r="X47" i="3"/>
  <c r="X74" i="3"/>
  <c r="X4" i="3"/>
  <c r="X39" i="3"/>
  <c r="X30" i="3"/>
  <c r="X63" i="3"/>
  <c r="X54" i="3"/>
  <c r="X2" i="3"/>
  <c r="G84" i="3" s="1" a="1"/>
  <c r="X52" i="3"/>
  <c r="X61" i="3"/>
  <c r="X46" i="3"/>
  <c r="X45" i="3"/>
  <c r="X66" i="3"/>
  <c r="X72" i="3"/>
  <c r="X43" i="3"/>
  <c r="X75" i="3"/>
  <c r="X40" i="3"/>
  <c r="X50" i="3"/>
  <c r="X6" i="3"/>
  <c r="X24" i="3"/>
  <c r="X11" i="3"/>
  <c r="X34" i="3"/>
  <c r="X58" i="3"/>
  <c r="X28" i="3"/>
  <c r="X13" i="3"/>
  <c r="X12" i="3"/>
  <c r="X70" i="3"/>
  <c r="X37" i="3"/>
  <c r="X20" i="3"/>
  <c r="X35" i="3"/>
  <c r="X29" i="3"/>
  <c r="X60" i="3"/>
  <c r="X69" i="3"/>
  <c r="X14" i="3"/>
  <c r="X15" i="3"/>
  <c r="X26" i="3"/>
  <c r="X59" i="3"/>
  <c r="X18" i="3"/>
  <c r="X27" i="3"/>
  <c r="X42" i="3"/>
  <c r="X71" i="3"/>
  <c r="X38" i="3"/>
  <c r="X9" i="3"/>
  <c r="X73" i="3"/>
  <c r="X21" i="3"/>
  <c r="W16" i="2"/>
  <c r="W36" i="2"/>
  <c r="W54" i="2"/>
  <c r="W70" i="2"/>
  <c r="W82" i="2"/>
  <c r="W50" i="2"/>
  <c r="W60" i="2"/>
  <c r="W5" i="2"/>
  <c r="W52" i="2"/>
  <c r="W20" i="2"/>
  <c r="W77" i="2"/>
  <c r="W38" i="2"/>
  <c r="W56" i="2"/>
  <c r="W72" i="2"/>
  <c r="W23" i="2"/>
  <c r="W74" i="2"/>
  <c r="W42" i="2"/>
  <c r="W80" i="2"/>
  <c r="W31" i="2"/>
  <c r="W68" i="2"/>
  <c r="W75" i="2"/>
  <c r="W79" i="2"/>
  <c r="W40" i="2"/>
  <c r="W58" i="2"/>
  <c r="W13" i="2"/>
  <c r="W29" i="2"/>
  <c r="W15" i="2"/>
  <c r="W8" i="2"/>
  <c r="W10" i="2"/>
  <c r="W44" i="2"/>
  <c r="W62" i="2"/>
  <c r="W21" i="2"/>
  <c r="W32" i="2"/>
  <c r="W66" i="2"/>
  <c r="W34" i="2"/>
  <c r="W18" i="2"/>
  <c r="W46" i="2"/>
  <c r="W64" i="2"/>
  <c r="W7" i="2"/>
  <c r="W12" i="2"/>
  <c r="W26" i="2"/>
  <c r="W48" i="2"/>
  <c r="W4" i="2"/>
  <c r="W28" i="2"/>
  <c r="W24" i="2"/>
  <c r="W78" i="2"/>
  <c r="W69" i="2"/>
  <c r="W49" i="2"/>
  <c r="W67" i="2"/>
  <c r="W63" i="2"/>
  <c r="W11" i="2"/>
  <c r="W6" i="2"/>
  <c r="W76" i="2"/>
  <c r="W9" i="2"/>
  <c r="W71" i="2"/>
  <c r="W33" i="2"/>
  <c r="W59" i="2"/>
  <c r="W41" i="2"/>
  <c r="W65" i="2"/>
  <c r="W25" i="2"/>
  <c r="W45" i="2"/>
  <c r="W14" i="2"/>
  <c r="W27" i="2"/>
  <c r="W39" i="2"/>
  <c r="W19" i="2"/>
  <c r="W51" i="2"/>
  <c r="W30" i="2"/>
  <c r="W35" i="2"/>
  <c r="W47" i="2"/>
  <c r="W2" i="2"/>
  <c r="W17" i="2"/>
  <c r="W57" i="2"/>
  <c r="W53" i="2"/>
  <c r="W55" i="2"/>
  <c r="W73" i="2"/>
  <c r="W22" i="2"/>
  <c r="W37" i="2"/>
  <c r="W61" i="2"/>
  <c r="W81" i="2"/>
  <c r="W43" i="2"/>
  <c r="W3" i="2"/>
  <c r="X85" i="5" l="1"/>
  <c r="X84" i="5"/>
  <c r="X38" i="4"/>
  <c r="X58" i="4"/>
  <c r="X42" i="4"/>
  <c r="X4" i="4"/>
  <c r="X45" i="4"/>
  <c r="X25" i="4"/>
  <c r="X15" i="4"/>
  <c r="X17" i="4"/>
  <c r="X56" i="4"/>
  <c r="X48" i="4"/>
  <c r="X23" i="4"/>
  <c r="X84" i="4"/>
  <c r="X64" i="4"/>
  <c r="X27" i="4"/>
  <c r="X2" i="4"/>
  <c r="X57" i="4"/>
  <c r="X86" i="4"/>
  <c r="X40" i="4"/>
  <c r="X55" i="4"/>
  <c r="X41" i="4"/>
  <c r="X52" i="4"/>
  <c r="X12" i="4"/>
  <c r="X88" i="4"/>
  <c r="X51" i="4"/>
  <c r="X13" i="4"/>
  <c r="X91" i="4"/>
  <c r="X19" i="4"/>
  <c r="X30" i="4"/>
  <c r="X66" i="4"/>
  <c r="X8" i="4"/>
  <c r="X50" i="4"/>
  <c r="X69" i="4"/>
  <c r="X14" i="4"/>
  <c r="X37" i="4"/>
  <c r="X62" i="4"/>
  <c r="X60" i="4"/>
  <c r="X49" i="4"/>
  <c r="X20" i="4"/>
  <c r="X26" i="4"/>
  <c r="X32" i="4"/>
  <c r="X47" i="4"/>
  <c r="X22" i="4"/>
  <c r="X43" i="4"/>
  <c r="X89" i="4"/>
  <c r="X11" i="4"/>
  <c r="X83" i="4"/>
  <c r="X10" i="4"/>
  <c r="X85" i="4"/>
  <c r="X87" i="4"/>
  <c r="X79" i="4"/>
  <c r="X3" i="4"/>
  <c r="X72" i="4"/>
  <c r="X24" i="4"/>
  <c r="X90" i="4"/>
  <c r="X77" i="4"/>
  <c r="X39" i="4"/>
  <c r="X80" i="4"/>
  <c r="X73" i="4"/>
  <c r="X28" i="4"/>
  <c r="X54" i="4"/>
  <c r="X35" i="4"/>
  <c r="X16" i="4"/>
  <c r="X78" i="4"/>
  <c r="X7" i="4"/>
  <c r="X76" i="4"/>
  <c r="X71" i="4"/>
  <c r="X44" i="4"/>
  <c r="X29" i="4"/>
  <c r="X67" i="4"/>
  <c r="X68" i="4"/>
  <c r="X81" i="4"/>
  <c r="X53" i="4"/>
  <c r="X65" i="4"/>
  <c r="X59" i="4"/>
  <c r="X61" i="4"/>
  <c r="X63" i="4"/>
  <c r="X82" i="4"/>
  <c r="X70" i="4"/>
  <c r="X9" i="4"/>
  <c r="X34" i="4"/>
  <c r="X5" i="4"/>
  <c r="X18" i="4"/>
  <c r="X21" i="4"/>
  <c r="X74" i="4"/>
  <c r="X46" i="4"/>
  <c r="X6" i="4"/>
  <c r="X31" i="4"/>
  <c r="X75" i="4"/>
  <c r="X36" i="4"/>
  <c r="X33" i="4"/>
  <c r="J84" i="3"/>
  <c r="I84" i="3"/>
  <c r="H84" i="3"/>
  <c r="G84" i="3"/>
  <c r="X57" i="2"/>
  <c r="X58" i="2"/>
  <c r="X71" i="2"/>
  <c r="X23" i="2"/>
  <c r="X60" i="2"/>
  <c r="X61" i="2"/>
  <c r="X2" i="2"/>
  <c r="I84" i="2" s="1" a="1"/>
  <c r="X14" i="2"/>
  <c r="X9" i="2"/>
  <c r="X78" i="2"/>
  <c r="X64" i="2"/>
  <c r="X44" i="2"/>
  <c r="X79" i="2"/>
  <c r="X72" i="2"/>
  <c r="X50" i="2"/>
  <c r="X39" i="2"/>
  <c r="X74" i="2"/>
  <c r="X62" i="2"/>
  <c r="X76" i="2"/>
  <c r="X56" i="2"/>
  <c r="X82" i="2"/>
  <c r="X49" i="2"/>
  <c r="X81" i="2"/>
  <c r="X40" i="2"/>
  <c r="X45" i="2"/>
  <c r="X24" i="2"/>
  <c r="X22" i="2"/>
  <c r="X35" i="2"/>
  <c r="X25" i="2"/>
  <c r="X6" i="2"/>
  <c r="X28" i="2"/>
  <c r="X18" i="2"/>
  <c r="X8" i="2"/>
  <c r="X68" i="2"/>
  <c r="X38" i="2"/>
  <c r="X70" i="2"/>
  <c r="X5" i="2"/>
  <c r="X27" i="2"/>
  <c r="X37" i="2"/>
  <c r="X46" i="2"/>
  <c r="X73" i="2"/>
  <c r="X30" i="2"/>
  <c r="X65" i="2"/>
  <c r="X11" i="2"/>
  <c r="X4" i="2"/>
  <c r="X34" i="2"/>
  <c r="X15" i="2"/>
  <c r="X31" i="2"/>
  <c r="X77" i="2"/>
  <c r="X54" i="2"/>
  <c r="X33" i="2"/>
  <c r="X21" i="2"/>
  <c r="X7" i="2"/>
  <c r="X10" i="2"/>
  <c r="X55" i="2"/>
  <c r="X51" i="2"/>
  <c r="X41" i="2"/>
  <c r="X63" i="2"/>
  <c r="X48" i="2"/>
  <c r="X66" i="2"/>
  <c r="X29" i="2"/>
  <c r="X80" i="2"/>
  <c r="X20" i="2"/>
  <c r="X36" i="2"/>
  <c r="X43" i="2"/>
  <c r="X12" i="2"/>
  <c r="X17" i="2"/>
  <c r="X69" i="2"/>
  <c r="X47" i="2"/>
  <c r="X75" i="2"/>
  <c r="X3" i="2"/>
  <c r="X53" i="2"/>
  <c r="X19" i="2"/>
  <c r="X59" i="2"/>
  <c r="X67" i="2"/>
  <c r="X26" i="2"/>
  <c r="X32" i="2"/>
  <c r="X13" i="2"/>
  <c r="X42" i="2"/>
  <c r="X52" i="2"/>
  <c r="X16" i="2"/>
  <c r="Y127" i="5" l="1"/>
  <c r="Y43" i="5"/>
  <c r="Y13" i="5"/>
  <c r="Y53" i="5"/>
  <c r="Y82" i="5"/>
  <c r="Y75" i="5"/>
  <c r="Y35" i="5"/>
  <c r="Y26" i="5"/>
  <c r="Y118" i="5"/>
  <c r="Y45" i="5"/>
  <c r="Y47" i="5"/>
  <c r="Y40" i="5"/>
  <c r="Y66" i="5"/>
  <c r="Y33" i="5"/>
  <c r="Y21" i="5"/>
  <c r="Y116" i="5"/>
  <c r="Y16" i="5"/>
  <c r="Y8" i="5"/>
  <c r="Y55" i="5"/>
  <c r="Y50" i="5"/>
  <c r="Y57" i="5"/>
  <c r="Y119" i="5"/>
  <c r="Y4" i="5"/>
  <c r="Y39" i="5"/>
  <c r="Y69" i="5"/>
  <c r="Y117" i="5"/>
  <c r="Y67" i="5"/>
  <c r="Y130" i="5"/>
  <c r="Y71" i="5"/>
  <c r="Y122" i="5"/>
  <c r="Y44" i="5"/>
  <c r="Y64" i="5"/>
  <c r="Y123" i="5"/>
  <c r="Y72" i="5"/>
  <c r="Y132" i="5"/>
  <c r="Y54" i="5"/>
  <c r="Y74" i="5"/>
  <c r="Y63" i="5"/>
  <c r="Y76" i="5"/>
  <c r="Y29" i="5"/>
  <c r="Y70" i="5"/>
  <c r="Y124" i="5"/>
  <c r="Y23" i="5"/>
  <c r="Y78" i="5"/>
  <c r="Y27" i="5"/>
  <c r="Y10" i="5"/>
  <c r="Y31" i="5"/>
  <c r="Y12" i="5"/>
  <c r="Y11" i="5"/>
  <c r="Y73" i="5"/>
  <c r="Y48" i="5"/>
  <c r="Y46" i="5"/>
  <c r="Y121" i="5"/>
  <c r="Y60" i="5"/>
  <c r="Y79" i="5"/>
  <c r="Y25" i="5"/>
  <c r="Y56" i="5"/>
  <c r="Y61" i="5"/>
  <c r="Y19" i="5"/>
  <c r="Y14" i="5"/>
  <c r="Y41" i="5"/>
  <c r="Y52" i="5"/>
  <c r="Y28" i="5"/>
  <c r="Y7" i="5"/>
  <c r="Y128" i="5"/>
  <c r="Y59" i="5"/>
  <c r="Y32" i="5"/>
  <c r="Y80" i="5"/>
  <c r="Y68" i="5"/>
  <c r="Y18" i="5"/>
  <c r="Y126" i="5"/>
  <c r="Y24" i="5"/>
  <c r="Y30" i="5"/>
  <c r="Y2" i="5"/>
  <c r="Y81" i="5"/>
  <c r="Y125" i="5"/>
  <c r="Y77" i="5"/>
  <c r="Y120" i="5"/>
  <c r="Y6" i="5"/>
  <c r="Y58" i="5"/>
  <c r="Y5" i="5"/>
  <c r="Y15" i="5"/>
  <c r="Y42" i="5"/>
  <c r="Y37" i="5"/>
  <c r="Y34" i="5"/>
  <c r="Y129" i="5"/>
  <c r="Y131" i="5"/>
  <c r="Y20" i="5"/>
  <c r="Y62" i="5"/>
  <c r="Y3" i="5"/>
  <c r="Y51" i="5"/>
  <c r="Y49" i="5"/>
  <c r="Y65" i="5"/>
  <c r="Y38" i="5"/>
  <c r="Y17" i="5"/>
  <c r="Y9" i="5"/>
  <c r="Y22" i="5"/>
  <c r="Y36" i="5"/>
  <c r="X94" i="4"/>
  <c r="X93" i="4"/>
  <c r="Y53" i="3"/>
  <c r="Y3" i="3"/>
  <c r="Y51" i="3"/>
  <c r="Y126" i="3"/>
  <c r="Y32" i="3"/>
  <c r="Y52" i="3"/>
  <c r="Y6" i="3"/>
  <c r="Y78" i="3"/>
  <c r="Y56" i="3"/>
  <c r="Y55" i="3"/>
  <c r="Y79" i="3"/>
  <c r="Y57" i="3"/>
  <c r="Y25" i="3"/>
  <c r="Y41" i="3"/>
  <c r="Y54" i="3"/>
  <c r="Y61" i="3"/>
  <c r="Y130" i="3"/>
  <c r="Y70" i="3"/>
  <c r="Y29" i="3"/>
  <c r="Y118" i="3"/>
  <c r="Y42" i="3"/>
  <c r="Y68" i="3"/>
  <c r="Y49" i="3"/>
  <c r="Y80" i="3"/>
  <c r="Y23" i="3"/>
  <c r="Y65" i="3"/>
  <c r="Y128" i="3"/>
  <c r="Y4" i="3"/>
  <c r="Y72" i="3"/>
  <c r="Y116" i="3"/>
  <c r="Y15" i="3"/>
  <c r="Y122" i="3"/>
  <c r="Y73" i="3"/>
  <c r="Y7" i="3"/>
  <c r="Y64" i="3"/>
  <c r="Y43" i="3"/>
  <c r="Y11" i="3"/>
  <c r="Y26" i="3"/>
  <c r="Y44" i="3"/>
  <c r="Y12" i="3"/>
  <c r="Y9" i="3"/>
  <c r="Y8" i="3"/>
  <c r="Y67" i="3"/>
  <c r="Y5" i="3"/>
  <c r="Y81" i="3"/>
  <c r="Y39" i="3"/>
  <c r="Y2" i="3"/>
  <c r="Y46" i="3"/>
  <c r="Y113" i="3"/>
  <c r="Y24" i="3"/>
  <c r="Y28" i="3"/>
  <c r="Y37" i="3"/>
  <c r="Y115" i="3"/>
  <c r="Y59" i="3"/>
  <c r="Y71" i="3"/>
  <c r="Y17" i="3"/>
  <c r="Y36" i="3"/>
  <c r="Y40" i="3"/>
  <c r="Y13" i="3"/>
  <c r="Y21" i="3"/>
  <c r="Y62" i="3"/>
  <c r="Y22" i="3"/>
  <c r="Y27" i="3"/>
  <c r="Y123" i="3"/>
  <c r="Y120" i="3"/>
  <c r="Y82" i="3"/>
  <c r="Y33" i="3"/>
  <c r="Y31" i="3"/>
  <c r="Y117" i="3"/>
  <c r="Y47" i="3"/>
  <c r="Y30" i="3"/>
  <c r="Y129" i="3"/>
  <c r="Y45" i="3"/>
  <c r="Y127" i="3"/>
  <c r="Y60" i="3"/>
  <c r="Y18" i="3"/>
  <c r="Y38" i="3"/>
  <c r="Y114" i="3"/>
  <c r="Y77" i="3"/>
  <c r="Y112" i="3"/>
  <c r="Y75" i="3"/>
  <c r="Y50" i="3"/>
  <c r="Y121" i="3"/>
  <c r="Y20" i="3"/>
  <c r="Y124" i="3"/>
  <c r="Y76" i="3"/>
  <c r="Y74" i="3"/>
  <c r="Y66" i="3"/>
  <c r="Y111" i="3"/>
  <c r="Y58" i="3"/>
  <c r="Y14" i="3"/>
  <c r="Y48" i="3"/>
  <c r="Y34" i="3"/>
  <c r="Y69" i="3"/>
  <c r="Y16" i="3"/>
  <c r="Y19" i="3"/>
  <c r="Y10" i="3"/>
  <c r="Y63" i="3"/>
  <c r="Y35" i="3"/>
  <c r="Y119" i="3"/>
  <c r="Y125" i="3"/>
  <c r="M84" i="2"/>
  <c r="L84" i="2"/>
  <c r="K84" i="2"/>
  <c r="J84" i="2"/>
  <c r="I84" i="2"/>
  <c r="Z58" i="5" l="1"/>
  <c r="Z26" i="5"/>
  <c r="Z17" i="5"/>
  <c r="Z6" i="5"/>
  <c r="Z28" i="5"/>
  <c r="Z79" i="5"/>
  <c r="Z31" i="5"/>
  <c r="Z76" i="5"/>
  <c r="Z44" i="5"/>
  <c r="Z4" i="5"/>
  <c r="Z21" i="5"/>
  <c r="Z35" i="5"/>
  <c r="Z7" i="5"/>
  <c r="Z25" i="5"/>
  <c r="Z38" i="5"/>
  <c r="Z18" i="5"/>
  <c r="Z52" i="5"/>
  <c r="Z60" i="5"/>
  <c r="Z10" i="5"/>
  <c r="Z63" i="5"/>
  <c r="Z33" i="5"/>
  <c r="Z75" i="5"/>
  <c r="Z9" i="5"/>
  <c r="Z39" i="5"/>
  <c r="Z65" i="5"/>
  <c r="Z34" i="5"/>
  <c r="Z77" i="5"/>
  <c r="Z68" i="5"/>
  <c r="Z41" i="5"/>
  <c r="Z27" i="5"/>
  <c r="Z74" i="5"/>
  <c r="Z71" i="5"/>
  <c r="Z57" i="5"/>
  <c r="Z66" i="5"/>
  <c r="Z82" i="5"/>
  <c r="Z64" i="5"/>
  <c r="Z49" i="5"/>
  <c r="Z37" i="5"/>
  <c r="Z80" i="5"/>
  <c r="Z14" i="5"/>
  <c r="Z46" i="5"/>
  <c r="Z78" i="5"/>
  <c r="Z54" i="5"/>
  <c r="Z50" i="5"/>
  <c r="Z40" i="5"/>
  <c r="Z53" i="5"/>
  <c r="Z51" i="5"/>
  <c r="Z42" i="5"/>
  <c r="Z81" i="5"/>
  <c r="Z32" i="5"/>
  <c r="Z19" i="5"/>
  <c r="Z48" i="5"/>
  <c r="Z23" i="5"/>
  <c r="Z67" i="5"/>
  <c r="Z55" i="5"/>
  <c r="Z47" i="5"/>
  <c r="Z13" i="5"/>
  <c r="Z24" i="5"/>
  <c r="Z29" i="5"/>
  <c r="Z36" i="5"/>
  <c r="Z3" i="5"/>
  <c r="Z15" i="5"/>
  <c r="Z2" i="5"/>
  <c r="Z59" i="5"/>
  <c r="Z61" i="5"/>
  <c r="Z73" i="5"/>
  <c r="Z72" i="5"/>
  <c r="Z8" i="5"/>
  <c r="Z45" i="5"/>
  <c r="Z43" i="5"/>
  <c r="Z20" i="5"/>
  <c r="Z12" i="5"/>
  <c r="Z22" i="5"/>
  <c r="Z62" i="5"/>
  <c r="Z5" i="5"/>
  <c r="Z30" i="5"/>
  <c r="Z56" i="5"/>
  <c r="Z11" i="5"/>
  <c r="Z70" i="5"/>
  <c r="Z69" i="5"/>
  <c r="Z16" i="5"/>
  <c r="Y38" i="4"/>
  <c r="Y45" i="4"/>
  <c r="Y56" i="4"/>
  <c r="Y84" i="4"/>
  <c r="Y57" i="4"/>
  <c r="Y41" i="4"/>
  <c r="Y51" i="4"/>
  <c r="Y50" i="4"/>
  <c r="Y126" i="4"/>
  <c r="Y22" i="4"/>
  <c r="Y83" i="4"/>
  <c r="Y79" i="4"/>
  <c r="Y90" i="4"/>
  <c r="Y7" i="4"/>
  <c r="Y29" i="4"/>
  <c r="Y53" i="4"/>
  <c r="Y63" i="4"/>
  <c r="Y127" i="4"/>
  <c r="Y18" i="4"/>
  <c r="Y46" i="4"/>
  <c r="Y36" i="4"/>
  <c r="Y16" i="4"/>
  <c r="Y118" i="4"/>
  <c r="Y48" i="4"/>
  <c r="Y66" i="4"/>
  <c r="Y60" i="4"/>
  <c r="Y28" i="4"/>
  <c r="Y78" i="4"/>
  <c r="Y33" i="4"/>
  <c r="Y15" i="4"/>
  <c r="Y40" i="4"/>
  <c r="Y91" i="4"/>
  <c r="Y14" i="4"/>
  <c r="Y89" i="4"/>
  <c r="Y72" i="4"/>
  <c r="Y68" i="4"/>
  <c r="Y124" i="4"/>
  <c r="Y58" i="4"/>
  <c r="Y30" i="4"/>
  <c r="Y62" i="4"/>
  <c r="Y114" i="4"/>
  <c r="Y73" i="4"/>
  <c r="Y9" i="4"/>
  <c r="Y34" i="4"/>
  <c r="Y25" i="4"/>
  <c r="Y119" i="4"/>
  <c r="Y64" i="4"/>
  <c r="Y86" i="4"/>
  <c r="Y52" i="4"/>
  <c r="Y13" i="4"/>
  <c r="Y69" i="4"/>
  <c r="Y26" i="4"/>
  <c r="Y43" i="4"/>
  <c r="Y10" i="4"/>
  <c r="Y3" i="4"/>
  <c r="Y77" i="4"/>
  <c r="Y76" i="4"/>
  <c r="Y67" i="4"/>
  <c r="Y65" i="4"/>
  <c r="Y82" i="4"/>
  <c r="Y116" i="4"/>
  <c r="Y6" i="4"/>
  <c r="Y130" i="4"/>
  <c r="Y21" i="4"/>
  <c r="Y42" i="4"/>
  <c r="Y27" i="4"/>
  <c r="Y12" i="4"/>
  <c r="Y32" i="4"/>
  <c r="Y85" i="4"/>
  <c r="Y39" i="4"/>
  <c r="Y71" i="4"/>
  <c r="Y59" i="4"/>
  <c r="Y31" i="4"/>
  <c r="Y23" i="4"/>
  <c r="Y129" i="4"/>
  <c r="Y49" i="4"/>
  <c r="Y54" i="4"/>
  <c r="Y131" i="4"/>
  <c r="Y70" i="4"/>
  <c r="Y5" i="4"/>
  <c r="Y74" i="4"/>
  <c r="Y4" i="4"/>
  <c r="Y17" i="4"/>
  <c r="Y2" i="4"/>
  <c r="Y55" i="4"/>
  <c r="Y88" i="4"/>
  <c r="Y122" i="4"/>
  <c r="Y8" i="4"/>
  <c r="Y37" i="4"/>
  <c r="Y47" i="4"/>
  <c r="Y11" i="4"/>
  <c r="Y87" i="4"/>
  <c r="Y24" i="4"/>
  <c r="Y123" i="4"/>
  <c r="Y44" i="4"/>
  <c r="Y81" i="4"/>
  <c r="Y61" i="4"/>
  <c r="Y19" i="4"/>
  <c r="Y20" i="4"/>
  <c r="Y80" i="4"/>
  <c r="Y35" i="4"/>
  <c r="Y115" i="4"/>
  <c r="Y121" i="4"/>
  <c r="Y125" i="4"/>
  <c r="Y75" i="4"/>
  <c r="Y120" i="4"/>
  <c r="Y128" i="4"/>
  <c r="Y117" i="4"/>
  <c r="Z58" i="3"/>
  <c r="Z82" i="3"/>
  <c r="Z8" i="3"/>
  <c r="Z65" i="3"/>
  <c r="Z55" i="3"/>
  <c r="Z10" i="3"/>
  <c r="Z73" i="3"/>
  <c r="Z53" i="3"/>
  <c r="Z66" i="3"/>
  <c r="Z17" i="3"/>
  <c r="Z12" i="3"/>
  <c r="Z80" i="3"/>
  <c r="Z61" i="3"/>
  <c r="Z78" i="3"/>
  <c r="Z16" i="3"/>
  <c r="Z74" i="3"/>
  <c r="Z77" i="3"/>
  <c r="Z30" i="3"/>
  <c r="Z27" i="3"/>
  <c r="Z71" i="3"/>
  <c r="Z2" i="3"/>
  <c r="Z44" i="3"/>
  <c r="Z15" i="3"/>
  <c r="Z49" i="3"/>
  <c r="Z54" i="3"/>
  <c r="Z6" i="3"/>
  <c r="Z24" i="3"/>
  <c r="Z7" i="3"/>
  <c r="Z70" i="3"/>
  <c r="Z45" i="3"/>
  <c r="Z36" i="3"/>
  <c r="Z9" i="3"/>
  <c r="Z23" i="3"/>
  <c r="Z56" i="3"/>
  <c r="Z19" i="3"/>
  <c r="Z46" i="3"/>
  <c r="Z69" i="3"/>
  <c r="Z76" i="3"/>
  <c r="Z47" i="3"/>
  <c r="Z22" i="3"/>
  <c r="Z59" i="3"/>
  <c r="Z39" i="3"/>
  <c r="Z26" i="3"/>
  <c r="Z68" i="3"/>
  <c r="Z41" i="3"/>
  <c r="Z52" i="3"/>
  <c r="Z62" i="3"/>
  <c r="Z25" i="3"/>
  <c r="Z11" i="3"/>
  <c r="Z34" i="3"/>
  <c r="Z38" i="3"/>
  <c r="Z81" i="3"/>
  <c r="Z72" i="3"/>
  <c r="Z42" i="3"/>
  <c r="Z32" i="3"/>
  <c r="Z48" i="3"/>
  <c r="Z20" i="3"/>
  <c r="Z18" i="3"/>
  <c r="Z31" i="3"/>
  <c r="Z21" i="3"/>
  <c r="Z37" i="3"/>
  <c r="Z5" i="3"/>
  <c r="Z43" i="3"/>
  <c r="Z4" i="3"/>
  <c r="Z57" i="3"/>
  <c r="Z35" i="3"/>
  <c r="Z14" i="3"/>
  <c r="Z60" i="3"/>
  <c r="Z33" i="3"/>
  <c r="Z13" i="3"/>
  <c r="Z28" i="3"/>
  <c r="Z67" i="3"/>
  <c r="Z64" i="3"/>
  <c r="Z29" i="3"/>
  <c r="Z79" i="3"/>
  <c r="Z51" i="3"/>
  <c r="Z63" i="3"/>
  <c r="Z40" i="3"/>
  <c r="Z3" i="3"/>
  <c r="Z50" i="3"/>
  <c r="Z75" i="3"/>
  <c r="Y57" i="2"/>
  <c r="Y60" i="2"/>
  <c r="Y9" i="2"/>
  <c r="Y79" i="2"/>
  <c r="Y74" i="2"/>
  <c r="Y82" i="2"/>
  <c r="Y45" i="2"/>
  <c r="Y25" i="2"/>
  <c r="Y8" i="2"/>
  <c r="Y5" i="2"/>
  <c r="Y73" i="2"/>
  <c r="Y4" i="2"/>
  <c r="Y77" i="2"/>
  <c r="Y7" i="2"/>
  <c r="Y41" i="2"/>
  <c r="Y29" i="2"/>
  <c r="Y43" i="2"/>
  <c r="Y47" i="2"/>
  <c r="Y19" i="2"/>
  <c r="Y32" i="2"/>
  <c r="Y16" i="2"/>
  <c r="Y42" i="2"/>
  <c r="Y23" i="2"/>
  <c r="Y35" i="2"/>
  <c r="Y31" i="2"/>
  <c r="Y69" i="2"/>
  <c r="Y56" i="2"/>
  <c r="Y46" i="2"/>
  <c r="Y36" i="2"/>
  <c r="Y58" i="2"/>
  <c r="Y61" i="2"/>
  <c r="Y78" i="2"/>
  <c r="Y72" i="2"/>
  <c r="Y62" i="2"/>
  <c r="Y49" i="2"/>
  <c r="Y24" i="2"/>
  <c r="Y6" i="2"/>
  <c r="Y68" i="2"/>
  <c r="Y27" i="2"/>
  <c r="Y30" i="2"/>
  <c r="Y34" i="2"/>
  <c r="Y54" i="2"/>
  <c r="Y10" i="2"/>
  <c r="Y63" i="2"/>
  <c r="Y80" i="2"/>
  <c r="Y12" i="2"/>
  <c r="Y75" i="2"/>
  <c r="Y59" i="2"/>
  <c r="Y13" i="2"/>
  <c r="Y67" i="2"/>
  <c r="Y14" i="2"/>
  <c r="Y40" i="2"/>
  <c r="Y11" i="2"/>
  <c r="Y66" i="2"/>
  <c r="Y52" i="2"/>
  <c r="Y39" i="2"/>
  <c r="Y70" i="2"/>
  <c r="Y51" i="2"/>
  <c r="Y26" i="2"/>
  <c r="Y71" i="2"/>
  <c r="Y2" i="2"/>
  <c r="Y64" i="2"/>
  <c r="Y50" i="2"/>
  <c r="Y76" i="2"/>
  <c r="Y81" i="2"/>
  <c r="Y22" i="2"/>
  <c r="Y28" i="2"/>
  <c r="Y38" i="2"/>
  <c r="Y37" i="2"/>
  <c r="Y65" i="2"/>
  <c r="Y15" i="2"/>
  <c r="Y33" i="2"/>
  <c r="Y55" i="2"/>
  <c r="Y48" i="2"/>
  <c r="Y20" i="2"/>
  <c r="Y17" i="2"/>
  <c r="Y3" i="2"/>
  <c r="Y44" i="2"/>
  <c r="Y18" i="2"/>
  <c r="Y21" i="2"/>
  <c r="Y53" i="2"/>
  <c r="I85" i="5" l="1" a="1"/>
  <c r="L85" i="5" s="1"/>
  <c r="G85" i="3" a="1"/>
  <c r="H85" i="3" s="1"/>
  <c r="Z77" i="4"/>
  <c r="Z86" i="4"/>
  <c r="Z62" i="4"/>
  <c r="Z91" i="4"/>
  <c r="Z48" i="4"/>
  <c r="Z53" i="4"/>
  <c r="Z50" i="4"/>
  <c r="Z44" i="4"/>
  <c r="Z70" i="4"/>
  <c r="Z71" i="4"/>
  <c r="Z3" i="4"/>
  <c r="Z64" i="4"/>
  <c r="Z30" i="4"/>
  <c r="Z40" i="4"/>
  <c r="Z29" i="4"/>
  <c r="Z51" i="4"/>
  <c r="Z59" i="4"/>
  <c r="Z10" i="4"/>
  <c r="Z41" i="4"/>
  <c r="Z35" i="4"/>
  <c r="Z24" i="4"/>
  <c r="Z55" i="4"/>
  <c r="Z54" i="4"/>
  <c r="Z85" i="4"/>
  <c r="Z43" i="4"/>
  <c r="Z25" i="4"/>
  <c r="Z33" i="4"/>
  <c r="Z36" i="4"/>
  <c r="Z90" i="4"/>
  <c r="Z57" i="4"/>
  <c r="Z5" i="4"/>
  <c r="Z39" i="4"/>
  <c r="Z16" i="4"/>
  <c r="Z80" i="4"/>
  <c r="Z87" i="4"/>
  <c r="Z2" i="4"/>
  <c r="K94" i="4" s="1" a="1"/>
  <c r="Z49" i="4"/>
  <c r="Z32" i="4"/>
  <c r="Z82" i="4"/>
  <c r="Z26" i="4"/>
  <c r="Z34" i="4"/>
  <c r="Z68" i="4"/>
  <c r="Z78" i="4"/>
  <c r="Z46" i="4"/>
  <c r="Z79" i="4"/>
  <c r="Z84" i="4"/>
  <c r="Z81" i="4"/>
  <c r="Z88" i="4"/>
  <c r="Z7" i="4"/>
  <c r="Z20" i="4"/>
  <c r="Z11" i="4"/>
  <c r="Z17" i="4"/>
  <c r="Z12" i="4"/>
  <c r="Z65" i="4"/>
  <c r="Z69" i="4"/>
  <c r="Z9" i="4"/>
  <c r="Z72" i="4"/>
  <c r="Z28" i="4"/>
  <c r="Z18" i="4"/>
  <c r="Z83" i="4"/>
  <c r="Z56" i="4"/>
  <c r="Z21" i="4"/>
  <c r="Z6" i="4"/>
  <c r="Z15" i="4"/>
  <c r="Z19" i="4"/>
  <c r="Z47" i="4"/>
  <c r="Z4" i="4"/>
  <c r="Z23" i="4"/>
  <c r="Z27" i="4"/>
  <c r="Z67" i="4"/>
  <c r="Z13" i="4"/>
  <c r="Z73" i="4"/>
  <c r="Z89" i="4"/>
  <c r="Z60" i="4"/>
  <c r="Z22" i="4"/>
  <c r="Z45" i="4"/>
  <c r="Z8" i="4"/>
  <c r="Z58" i="4"/>
  <c r="Z75" i="4"/>
  <c r="Z61" i="4"/>
  <c r="Z37" i="4"/>
  <c r="Z74" i="4"/>
  <c r="Z31" i="4"/>
  <c r="Z42" i="4"/>
  <c r="Z76" i="4"/>
  <c r="Z52" i="4"/>
  <c r="Z14" i="4"/>
  <c r="Z66" i="4"/>
  <c r="Z63" i="4"/>
  <c r="Z38" i="4"/>
  <c r="Z78" i="2"/>
  <c r="Z18" i="2"/>
  <c r="Z61" i="2"/>
  <c r="Z12" i="2"/>
  <c r="Z76" i="2"/>
  <c r="Z35" i="2"/>
  <c r="Z52" i="2"/>
  <c r="Z41" i="2"/>
  <c r="Z64" i="2"/>
  <c r="Z68" i="2"/>
  <c r="Z58" i="2"/>
  <c r="Z42" i="2"/>
  <c r="Z7" i="2"/>
  <c r="Z82" i="2"/>
  <c r="Z3" i="2"/>
  <c r="Z37" i="2"/>
  <c r="Y85" i="2"/>
  <c r="AA36" i="2" s="1"/>
  <c r="AB36" i="2" s="1"/>
  <c r="Y84" i="2"/>
  <c r="AA82" i="2" s="1"/>
  <c r="AB82" i="2" s="1"/>
  <c r="Z2" i="2"/>
  <c r="Z11" i="2"/>
  <c r="Z80" i="2"/>
  <c r="AA6" i="2"/>
  <c r="AB6" i="2" s="1"/>
  <c r="Z6" i="2"/>
  <c r="Z36" i="2"/>
  <c r="Z16" i="2"/>
  <c r="Z77" i="2"/>
  <c r="Z74" i="2"/>
  <c r="Z33" i="2"/>
  <c r="AA33" i="2"/>
  <c r="AB33" i="2" s="1"/>
  <c r="Z59" i="2"/>
  <c r="Z25" i="2"/>
  <c r="Z75" i="2"/>
  <c r="Z45" i="2"/>
  <c r="Z65" i="2"/>
  <c r="Z17" i="2"/>
  <c r="Z71" i="2"/>
  <c r="Z63" i="2"/>
  <c r="Z46" i="2"/>
  <c r="Z4" i="2"/>
  <c r="Z79" i="2"/>
  <c r="Z20" i="2"/>
  <c r="Z28" i="2"/>
  <c r="Z26" i="2"/>
  <c r="Z14" i="2"/>
  <c r="AA10" i="2"/>
  <c r="AB10" i="2" s="1"/>
  <c r="Z10" i="2"/>
  <c r="Z49" i="2"/>
  <c r="Z56" i="2"/>
  <c r="Z19" i="2"/>
  <c r="Z73" i="2"/>
  <c r="Z9" i="2"/>
  <c r="Z21" i="2"/>
  <c r="Z39" i="2"/>
  <c r="AA29" i="2"/>
  <c r="AB29" i="2" s="1"/>
  <c r="Z29" i="2"/>
  <c r="Z50" i="2"/>
  <c r="Z23" i="2"/>
  <c r="Z44" i="2"/>
  <c r="Z66" i="2"/>
  <c r="Z38" i="2"/>
  <c r="Z40" i="2"/>
  <c r="Z24" i="2"/>
  <c r="AA32" i="2"/>
  <c r="AB32" i="2" s="1"/>
  <c r="Z32" i="2"/>
  <c r="Z48" i="2"/>
  <c r="Z22" i="2"/>
  <c r="Z51" i="2"/>
  <c r="Z67" i="2"/>
  <c r="Z54" i="2"/>
  <c r="Z62" i="2"/>
  <c r="Z69" i="2"/>
  <c r="Z47" i="2"/>
  <c r="Z5" i="2"/>
  <c r="Z60" i="2"/>
  <c r="AA30" i="2"/>
  <c r="AB30" i="2" s="1"/>
  <c r="Z30" i="2"/>
  <c r="Z15" i="2"/>
  <c r="Z27" i="2"/>
  <c r="Z53" i="2"/>
  <c r="Z55" i="2"/>
  <c r="Z81" i="2"/>
  <c r="Z70" i="2"/>
  <c r="Z13" i="2"/>
  <c r="Z34" i="2"/>
  <c r="Z72" i="2"/>
  <c r="Z31" i="2"/>
  <c r="Z43" i="2"/>
  <c r="Z8" i="2"/>
  <c r="Z57" i="2"/>
  <c r="I85" i="5" l="1"/>
  <c r="AA72" i="2"/>
  <c r="AB72" i="2" s="1"/>
  <c r="AA55" i="2"/>
  <c r="AB55" i="2" s="1"/>
  <c r="AA69" i="2"/>
  <c r="AB69" i="2" s="1"/>
  <c r="AA67" i="2"/>
  <c r="AB67" i="2" s="1"/>
  <c r="AA66" i="2"/>
  <c r="AB66" i="2" s="1"/>
  <c r="AA39" i="2"/>
  <c r="AB39" i="2" s="1"/>
  <c r="AA73" i="2"/>
  <c r="AB73" i="2" s="1"/>
  <c r="J85" i="3"/>
  <c r="I85" i="3"/>
  <c r="AA7" i="2"/>
  <c r="AB7" i="2" s="1"/>
  <c r="AA68" i="2"/>
  <c r="AB68" i="2" s="1"/>
  <c r="J85" i="5"/>
  <c r="AA8" i="2"/>
  <c r="AB8" i="2" s="1"/>
  <c r="AA15" i="2"/>
  <c r="AB15" i="2" s="1"/>
  <c r="AA24" i="2"/>
  <c r="AB24" i="2" s="1"/>
  <c r="AA14" i="2"/>
  <c r="AB14" i="2" s="1"/>
  <c r="AA20" i="2"/>
  <c r="AB20" i="2" s="1"/>
  <c r="AA63" i="2"/>
  <c r="AB63" i="2" s="1"/>
  <c r="AA35" i="2"/>
  <c r="AB35" i="2" s="1"/>
  <c r="G85" i="3"/>
  <c r="K85" i="5"/>
  <c r="AA10" i="5" s="1"/>
  <c r="AB10" i="5" s="1"/>
  <c r="AA57" i="2"/>
  <c r="AB57" i="2" s="1"/>
  <c r="AA34" i="2"/>
  <c r="AB34" i="2" s="1"/>
  <c r="AA81" i="2"/>
  <c r="AB81" i="2" s="1"/>
  <c r="AA47" i="2"/>
  <c r="AB47" i="2" s="1"/>
  <c r="AA51" i="2"/>
  <c r="AB51" i="2" s="1"/>
  <c r="AA44" i="2"/>
  <c r="AB44" i="2" s="1"/>
  <c r="AA19" i="2"/>
  <c r="AB19" i="2" s="1"/>
  <c r="AA45" i="2"/>
  <c r="AB45" i="2" s="1"/>
  <c r="AA18" i="2"/>
  <c r="AB18" i="2" s="1"/>
  <c r="AA58" i="5"/>
  <c r="AB58" i="5" s="1"/>
  <c r="AA76" i="5"/>
  <c r="AB76" i="5" s="1"/>
  <c r="AA129" i="5"/>
  <c r="I13" i="1" s="1"/>
  <c r="AA75" i="5"/>
  <c r="AB75" i="5" s="1"/>
  <c r="AA34" i="5"/>
  <c r="AB34" i="5" s="1"/>
  <c r="AA121" i="5"/>
  <c r="I9" i="1" s="1"/>
  <c r="AA46" i="5"/>
  <c r="AB46" i="5" s="1"/>
  <c r="AA55" i="5"/>
  <c r="AB55" i="5" s="1"/>
  <c r="AA29" i="5"/>
  <c r="AB29" i="5" s="1"/>
  <c r="AA35" i="5"/>
  <c r="AB35" i="5" s="1"/>
  <c r="AA120" i="5"/>
  <c r="AA27" i="5"/>
  <c r="AB27" i="5" s="1"/>
  <c r="AA37" i="5"/>
  <c r="AB37" i="5" s="1"/>
  <c r="AA40" i="5"/>
  <c r="AB40" i="5" s="1"/>
  <c r="AA42" i="5"/>
  <c r="AB42" i="5" s="1"/>
  <c r="AA48" i="5"/>
  <c r="AB48" i="5" s="1"/>
  <c r="AA36" i="5"/>
  <c r="AB36" i="5" s="1"/>
  <c r="AA20" i="5"/>
  <c r="AB20" i="5" s="1"/>
  <c r="AA5" i="5"/>
  <c r="AB5" i="5" s="1"/>
  <c r="AA118" i="5"/>
  <c r="AA26" i="5"/>
  <c r="AB26" i="5" s="1"/>
  <c r="AA28" i="5"/>
  <c r="AB28" i="5" s="1"/>
  <c r="AA44" i="5"/>
  <c r="AB44" i="5" s="1"/>
  <c r="AA7" i="5"/>
  <c r="AB7" i="5" s="1"/>
  <c r="AA18" i="5"/>
  <c r="AB18" i="5" s="1"/>
  <c r="AA63" i="5"/>
  <c r="AB63" i="5" s="1"/>
  <c r="AA9" i="5"/>
  <c r="AB9" i="5" s="1"/>
  <c r="AA77" i="5"/>
  <c r="AB77" i="5" s="1"/>
  <c r="AA78" i="5"/>
  <c r="AB78" i="5" s="1"/>
  <c r="AA81" i="5"/>
  <c r="AB81" i="5" s="1"/>
  <c r="AA23" i="5"/>
  <c r="AB23" i="5" s="1"/>
  <c r="AA47" i="5"/>
  <c r="AB47" i="5" s="1"/>
  <c r="AA59" i="5"/>
  <c r="AB59" i="5" s="1"/>
  <c r="AA117" i="5"/>
  <c r="I22" i="1" s="1"/>
  <c r="AA70" i="5"/>
  <c r="AB70" i="5" s="1"/>
  <c r="AA127" i="5"/>
  <c r="AA67" i="5"/>
  <c r="AB67" i="5" s="1"/>
  <c r="AA15" i="5"/>
  <c r="AB15" i="5" s="1"/>
  <c r="AA22" i="5"/>
  <c r="AB22" i="5" s="1"/>
  <c r="AA124" i="5"/>
  <c r="I6" i="1" s="1"/>
  <c r="AA74" i="5"/>
  <c r="AB74" i="5" s="1"/>
  <c r="AA82" i="5"/>
  <c r="AB82" i="5" s="1"/>
  <c r="AA125" i="5"/>
  <c r="I5" i="1" s="1"/>
  <c r="AA13" i="5"/>
  <c r="AB13" i="5" s="1"/>
  <c r="AA3" i="5"/>
  <c r="AB3" i="5" s="1"/>
  <c r="AA61" i="5"/>
  <c r="AB61" i="5" s="1"/>
  <c r="AA8" i="5"/>
  <c r="AB8" i="5" s="1"/>
  <c r="AA12" i="5"/>
  <c r="AB12" i="5" s="1"/>
  <c r="AA25" i="5"/>
  <c r="AB25" i="5" s="1"/>
  <c r="AA64" i="5"/>
  <c r="AB64" i="5" s="1"/>
  <c r="AA45" i="5"/>
  <c r="AB45" i="5" s="1"/>
  <c r="AA2" i="5"/>
  <c r="AB2" i="5" s="1"/>
  <c r="AA79" i="5"/>
  <c r="AB79" i="5" s="1"/>
  <c r="AA4" i="5"/>
  <c r="AB4" i="5" s="1"/>
  <c r="AA52" i="5"/>
  <c r="AB52" i="5" s="1"/>
  <c r="AA122" i="5"/>
  <c r="I8" i="1" s="1"/>
  <c r="AA39" i="5"/>
  <c r="AB39" i="5" s="1"/>
  <c r="AA68" i="5"/>
  <c r="AB68" i="5" s="1"/>
  <c r="AA80" i="5"/>
  <c r="AB80" i="5" s="1"/>
  <c r="AA54" i="5"/>
  <c r="AB54" i="5" s="1"/>
  <c r="AA53" i="5"/>
  <c r="AB53" i="5" s="1"/>
  <c r="AA32" i="5"/>
  <c r="AB32" i="5" s="1"/>
  <c r="AA132" i="5"/>
  <c r="I18" i="1" s="1"/>
  <c r="AA30" i="5"/>
  <c r="AB30" i="5" s="1"/>
  <c r="AA123" i="5"/>
  <c r="J4" i="1" s="1"/>
  <c r="AA116" i="5"/>
  <c r="AA73" i="5"/>
  <c r="AB73" i="5" s="1"/>
  <c r="AA128" i="5"/>
  <c r="AA43" i="5"/>
  <c r="AB43" i="5" s="1"/>
  <c r="AA17" i="5"/>
  <c r="AB17" i="5" s="1"/>
  <c r="AA119" i="5"/>
  <c r="AA71" i="5"/>
  <c r="AB71" i="5" s="1"/>
  <c r="AA24" i="5"/>
  <c r="AB24" i="5" s="1"/>
  <c r="AA69" i="5"/>
  <c r="AB69" i="5" s="1"/>
  <c r="AA72" i="5"/>
  <c r="AB72" i="5" s="1"/>
  <c r="AA131" i="5"/>
  <c r="I14" i="1" s="1"/>
  <c r="AA31" i="5"/>
  <c r="AB31" i="5" s="1"/>
  <c r="AA60" i="5"/>
  <c r="AB60" i="5" s="1"/>
  <c r="AA65" i="5"/>
  <c r="AB65" i="5" s="1"/>
  <c r="AA14" i="5"/>
  <c r="AB14" i="5" s="1"/>
  <c r="AA130" i="5"/>
  <c r="I15" i="1" s="1"/>
  <c r="AA51" i="5"/>
  <c r="AB51" i="5" s="1"/>
  <c r="AA56" i="5"/>
  <c r="AB56" i="5" s="1"/>
  <c r="AA6" i="5"/>
  <c r="AB6" i="5" s="1"/>
  <c r="AA21" i="5"/>
  <c r="AB21" i="5" s="1"/>
  <c r="AA38" i="5"/>
  <c r="AB38" i="5" s="1"/>
  <c r="AA33" i="5"/>
  <c r="AB33" i="5" s="1"/>
  <c r="AA41" i="5"/>
  <c r="AB41" i="5" s="1"/>
  <c r="AA49" i="5"/>
  <c r="AB49" i="5" s="1"/>
  <c r="AA50" i="5"/>
  <c r="AB50" i="5" s="1"/>
  <c r="AA19" i="5"/>
  <c r="AB19" i="5" s="1"/>
  <c r="AA62" i="5"/>
  <c r="AB62" i="5" s="1"/>
  <c r="AA16" i="5"/>
  <c r="AB16" i="5" s="1"/>
  <c r="AA11" i="5"/>
  <c r="AB11" i="5" s="1"/>
  <c r="N94" i="4"/>
  <c r="M94" i="4"/>
  <c r="L94" i="4"/>
  <c r="K94" i="4"/>
  <c r="N85" i="3"/>
  <c r="AA55" i="3"/>
  <c r="AA53" i="3"/>
  <c r="AA27" i="3"/>
  <c r="AA15" i="3"/>
  <c r="AA24" i="3"/>
  <c r="AA69" i="3"/>
  <c r="AA68" i="3"/>
  <c r="AA38" i="3"/>
  <c r="AA18" i="3"/>
  <c r="AA5" i="3"/>
  <c r="AA67" i="3"/>
  <c r="AA48" i="3"/>
  <c r="AA40" i="3"/>
  <c r="AA82" i="3"/>
  <c r="AA10" i="3"/>
  <c r="AA80" i="3"/>
  <c r="AA74" i="3"/>
  <c r="AA49" i="3"/>
  <c r="AA36" i="3"/>
  <c r="AA25" i="3"/>
  <c r="AA32" i="3"/>
  <c r="AA126" i="3"/>
  <c r="AA33" i="3"/>
  <c r="AA64" i="3"/>
  <c r="AA51" i="3"/>
  <c r="AA50" i="3"/>
  <c r="AA66" i="3"/>
  <c r="AA71" i="3"/>
  <c r="AA19" i="3"/>
  <c r="AA76" i="3"/>
  <c r="AA59" i="3"/>
  <c r="AA41" i="3"/>
  <c r="AA8" i="3"/>
  <c r="AA61" i="3"/>
  <c r="AA77" i="3"/>
  <c r="AA54" i="3"/>
  <c r="AA7" i="3"/>
  <c r="AA81" i="3"/>
  <c r="AA31" i="3"/>
  <c r="AA35" i="3"/>
  <c r="AA13" i="3"/>
  <c r="AA128" i="3"/>
  <c r="AA63" i="3"/>
  <c r="AA70" i="3"/>
  <c r="AA39" i="3"/>
  <c r="AA21" i="3"/>
  <c r="AA14" i="3"/>
  <c r="AA29" i="3"/>
  <c r="AA120" i="3"/>
  <c r="AA2" i="3"/>
  <c r="AA9" i="3"/>
  <c r="AA43" i="3"/>
  <c r="AA75" i="3"/>
  <c r="AA65" i="3"/>
  <c r="AA73" i="3"/>
  <c r="AA17" i="3"/>
  <c r="AA78" i="3"/>
  <c r="AA30" i="3"/>
  <c r="AA44" i="3"/>
  <c r="AA6" i="3"/>
  <c r="AA46" i="3"/>
  <c r="AA26" i="3"/>
  <c r="AA11" i="3"/>
  <c r="AA72" i="3"/>
  <c r="AA28" i="3"/>
  <c r="AA23" i="3"/>
  <c r="AA47" i="3"/>
  <c r="AA124" i="3"/>
  <c r="AA34" i="3"/>
  <c r="AA20" i="3"/>
  <c r="AA37" i="3"/>
  <c r="AA58" i="3"/>
  <c r="AA130" i="3"/>
  <c r="AA12" i="3"/>
  <c r="AA16" i="3"/>
  <c r="AA45" i="3"/>
  <c r="AA56" i="3"/>
  <c r="AA122" i="3"/>
  <c r="AA22" i="3"/>
  <c r="AA62" i="3"/>
  <c r="AA42" i="3"/>
  <c r="AA57" i="3"/>
  <c r="AA60" i="3"/>
  <c r="AA79" i="3"/>
  <c r="AA3" i="3"/>
  <c r="AA52" i="3"/>
  <c r="AA4" i="3"/>
  <c r="AA60" i="2"/>
  <c r="AB60" i="2" s="1"/>
  <c r="AA40" i="2"/>
  <c r="AB40" i="2" s="1"/>
  <c r="AA56" i="2"/>
  <c r="AB56" i="2" s="1"/>
  <c r="AA17" i="2"/>
  <c r="AB17" i="2" s="1"/>
  <c r="AA25" i="2"/>
  <c r="AB25" i="2" s="1"/>
  <c r="AA77" i="2"/>
  <c r="AB77" i="2" s="1"/>
  <c r="AA80" i="2"/>
  <c r="AB80" i="2" s="1"/>
  <c r="AA37" i="2"/>
  <c r="AB37" i="2" s="1"/>
  <c r="AA42" i="2"/>
  <c r="AB42" i="2" s="1"/>
  <c r="AA23" i="2"/>
  <c r="AB23" i="2" s="1"/>
  <c r="AA26" i="2"/>
  <c r="AB26" i="2" s="1"/>
  <c r="AA4" i="2"/>
  <c r="AB4" i="2" s="1"/>
  <c r="AA12" i="2"/>
  <c r="AB12" i="2" s="1"/>
  <c r="AA70" i="2"/>
  <c r="AB70" i="2" s="1"/>
  <c r="AA27" i="2"/>
  <c r="AB27" i="2" s="1"/>
  <c r="AA54" i="2"/>
  <c r="AB54" i="2" s="1"/>
  <c r="AA48" i="2"/>
  <c r="AB48" i="2" s="1"/>
  <c r="AA38" i="2"/>
  <c r="AB38" i="2" s="1"/>
  <c r="AA50" i="2"/>
  <c r="AB50" i="2" s="1"/>
  <c r="AA9" i="2"/>
  <c r="AB9" i="2" s="1"/>
  <c r="AA49" i="2"/>
  <c r="AB49" i="2" s="1"/>
  <c r="AA46" i="2"/>
  <c r="AB46" i="2" s="1"/>
  <c r="AA65" i="2"/>
  <c r="AB65" i="2" s="1"/>
  <c r="AA59" i="2"/>
  <c r="AB59" i="2" s="1"/>
  <c r="AA11" i="2"/>
  <c r="AB11" i="2" s="1"/>
  <c r="AA3" i="2"/>
  <c r="AB3" i="2" s="1"/>
  <c r="AA58" i="2"/>
  <c r="AB58" i="2" s="1"/>
  <c r="AA52" i="2"/>
  <c r="AB52" i="2" s="1"/>
  <c r="AA61" i="2"/>
  <c r="AB61" i="2" s="1"/>
  <c r="AA43" i="2"/>
  <c r="AB43" i="2" s="1"/>
  <c r="AA53" i="2"/>
  <c r="AB53" i="2" s="1"/>
  <c r="AA62" i="2"/>
  <c r="AB62" i="2" s="1"/>
  <c r="AA41" i="2"/>
  <c r="AB41" i="2" s="1"/>
  <c r="AA13" i="2"/>
  <c r="AB13" i="2" s="1"/>
  <c r="AA22" i="2"/>
  <c r="AB22" i="2" s="1"/>
  <c r="AA21" i="2"/>
  <c r="AB21" i="2" s="1"/>
  <c r="AA31" i="2"/>
  <c r="AB31" i="2" s="1"/>
  <c r="AA5" i="2"/>
  <c r="AB5" i="2" s="1"/>
  <c r="AA28" i="2"/>
  <c r="AB28" i="2" s="1"/>
  <c r="AA16" i="2"/>
  <c r="AB16" i="2" s="1"/>
  <c r="AA2" i="2"/>
  <c r="AB2" i="2" s="1"/>
  <c r="AA79" i="2"/>
  <c r="AB79" i="2" s="1"/>
  <c r="AA71" i="2"/>
  <c r="AB71" i="2" s="1"/>
  <c r="AA75" i="2"/>
  <c r="AB75" i="2" s="1"/>
  <c r="AA74" i="2"/>
  <c r="AB74" i="2" s="1"/>
  <c r="AA64" i="2"/>
  <c r="AB64" i="2" s="1"/>
  <c r="AA76" i="2"/>
  <c r="AB76" i="2" s="1"/>
  <c r="AA78" i="2"/>
  <c r="AB78" i="2" s="1"/>
  <c r="AA66" i="5" l="1"/>
  <c r="AB66" i="5" s="1"/>
  <c r="AA126" i="5"/>
  <c r="AA57" i="5"/>
  <c r="AB57" i="5" s="1"/>
  <c r="I4" i="1"/>
  <c r="AA125" i="4"/>
  <c r="D14" i="1" s="1"/>
  <c r="AA3" i="4"/>
  <c r="AB3" i="4" s="1"/>
  <c r="AA118" i="4"/>
  <c r="AA25" i="4"/>
  <c r="AB25" i="4" s="1"/>
  <c r="AA90" i="4"/>
  <c r="AB90" i="4" s="1"/>
  <c r="AA16" i="4"/>
  <c r="AB16" i="4" s="1"/>
  <c r="AA77" i="4"/>
  <c r="AB77" i="4" s="1"/>
  <c r="AA48" i="4"/>
  <c r="AB48" i="4" s="1"/>
  <c r="AA44" i="4"/>
  <c r="AB44" i="4" s="1"/>
  <c r="AA29" i="4"/>
  <c r="AB29" i="4" s="1"/>
  <c r="AA54" i="4"/>
  <c r="AB54" i="4" s="1"/>
  <c r="AA57" i="4"/>
  <c r="AB57" i="4" s="1"/>
  <c r="AA49" i="4"/>
  <c r="AB49" i="4" s="1"/>
  <c r="AA79" i="4"/>
  <c r="AB79" i="4" s="1"/>
  <c r="AA7" i="4"/>
  <c r="AB7" i="4" s="1"/>
  <c r="AA9" i="4"/>
  <c r="AB9" i="4" s="1"/>
  <c r="AA83" i="4"/>
  <c r="AB83" i="4" s="1"/>
  <c r="AA4" i="4"/>
  <c r="AB4" i="4" s="1"/>
  <c r="AA13" i="4"/>
  <c r="AB13" i="4" s="1"/>
  <c r="AA127" i="4"/>
  <c r="D15" i="1" s="1"/>
  <c r="AA119" i="4"/>
  <c r="AA76" i="4"/>
  <c r="AB76" i="4" s="1"/>
  <c r="AA63" i="4"/>
  <c r="AB63" i="4" s="1"/>
  <c r="AA22" i="4"/>
  <c r="AB22" i="4" s="1"/>
  <c r="AA45" i="4"/>
  <c r="AB45" i="4" s="1"/>
  <c r="AA31" i="4"/>
  <c r="AB31" i="4" s="1"/>
  <c r="AA38" i="4"/>
  <c r="AB38" i="4" s="1"/>
  <c r="AA62" i="4"/>
  <c r="AB62" i="4" s="1"/>
  <c r="AA71" i="4"/>
  <c r="AB71" i="4" s="1"/>
  <c r="AA24" i="4"/>
  <c r="AB24" i="4" s="1"/>
  <c r="AA123" i="4"/>
  <c r="D13" i="1" s="1"/>
  <c r="AA27" i="4"/>
  <c r="AB27" i="4" s="1"/>
  <c r="AA89" i="4"/>
  <c r="AB89" i="4" s="1"/>
  <c r="AA14" i="4"/>
  <c r="AB14" i="4" s="1"/>
  <c r="AA122" i="4"/>
  <c r="D4" i="1" s="1"/>
  <c r="AA64" i="4"/>
  <c r="AB64" i="4" s="1"/>
  <c r="AA41" i="4"/>
  <c r="AB41" i="4" s="1"/>
  <c r="AA124" i="4"/>
  <c r="D5" i="1" s="1"/>
  <c r="AA117" i="4"/>
  <c r="AA34" i="4"/>
  <c r="AB34" i="4" s="1"/>
  <c r="AA129" i="4"/>
  <c r="D16" i="1" s="1"/>
  <c r="AA15" i="4"/>
  <c r="AB15" i="4" s="1"/>
  <c r="AA86" i="4"/>
  <c r="AB86" i="4" s="1"/>
  <c r="AA53" i="4"/>
  <c r="AB53" i="4" s="1"/>
  <c r="AA70" i="4"/>
  <c r="AB70" i="4" s="1"/>
  <c r="AA51" i="4"/>
  <c r="AB51" i="4" s="1"/>
  <c r="AA35" i="4"/>
  <c r="AB35" i="4" s="1"/>
  <c r="AA85" i="4"/>
  <c r="AB85" i="4" s="1"/>
  <c r="AA33" i="4"/>
  <c r="AB33" i="4" s="1"/>
  <c r="AA5" i="4"/>
  <c r="AB5" i="4" s="1"/>
  <c r="AA80" i="4"/>
  <c r="AB80" i="4" s="1"/>
  <c r="AA32" i="4"/>
  <c r="AB32" i="4" s="1"/>
  <c r="AA128" i="4"/>
  <c r="D7" i="1" s="1"/>
  <c r="AA12" i="4"/>
  <c r="AB12" i="4" s="1"/>
  <c r="AA72" i="4"/>
  <c r="AB72" i="4" s="1"/>
  <c r="AA56" i="4"/>
  <c r="AB56" i="4" s="1"/>
  <c r="AA23" i="4"/>
  <c r="AB23" i="4" s="1"/>
  <c r="AA73" i="4"/>
  <c r="AB73" i="4" s="1"/>
  <c r="AA58" i="4"/>
  <c r="AB58" i="4" s="1"/>
  <c r="AA74" i="4"/>
  <c r="AB74" i="4" s="1"/>
  <c r="AA52" i="4"/>
  <c r="AB52" i="4" s="1"/>
  <c r="AA126" i="4"/>
  <c r="D6" i="1" s="1"/>
  <c r="AA30" i="4"/>
  <c r="AB30" i="4" s="1"/>
  <c r="AA68" i="4"/>
  <c r="AB68" i="4" s="1"/>
  <c r="AA84" i="4"/>
  <c r="AB84" i="4" s="1"/>
  <c r="AA20" i="4"/>
  <c r="AB20" i="4" s="1"/>
  <c r="AA120" i="4"/>
  <c r="D23" i="1" s="1"/>
  <c r="AA75" i="4"/>
  <c r="AB75" i="4" s="1"/>
  <c r="AA114" i="4"/>
  <c r="D3" i="1" s="1"/>
  <c r="AA59" i="4"/>
  <c r="AB59" i="4" s="1"/>
  <c r="AA116" i="4"/>
  <c r="D21" i="1" s="1"/>
  <c r="AA87" i="4"/>
  <c r="AB87" i="4" s="1"/>
  <c r="AA78" i="4"/>
  <c r="AB78" i="4" s="1"/>
  <c r="AA81" i="4"/>
  <c r="AB81" i="4" s="1"/>
  <c r="AA65" i="4"/>
  <c r="AB65" i="4" s="1"/>
  <c r="AA21" i="4"/>
  <c r="AB21" i="4" s="1"/>
  <c r="AA50" i="4"/>
  <c r="AB50" i="4" s="1"/>
  <c r="AA40" i="4"/>
  <c r="AB40" i="4" s="1"/>
  <c r="AA43" i="4"/>
  <c r="AB43" i="4" s="1"/>
  <c r="AA36" i="4"/>
  <c r="AB36" i="4" s="1"/>
  <c r="AA39" i="4"/>
  <c r="AB39" i="4" s="1"/>
  <c r="AA82" i="4"/>
  <c r="AB82" i="4" s="1"/>
  <c r="AA11" i="4"/>
  <c r="AB11" i="4" s="1"/>
  <c r="AA28" i="4"/>
  <c r="AB28" i="4" s="1"/>
  <c r="AA19" i="4"/>
  <c r="AB19" i="4" s="1"/>
  <c r="AA8" i="4"/>
  <c r="AB8" i="4" s="1"/>
  <c r="AA61" i="4"/>
  <c r="AB61" i="4" s="1"/>
  <c r="AA91" i="4"/>
  <c r="AB91" i="4" s="1"/>
  <c r="AA121" i="4"/>
  <c r="AA130" i="4"/>
  <c r="AA10" i="4"/>
  <c r="AB10" i="4" s="1"/>
  <c r="AA55" i="4"/>
  <c r="AB55" i="4" s="1"/>
  <c r="AA2" i="4"/>
  <c r="AB2" i="4" s="1"/>
  <c r="AA46" i="4"/>
  <c r="AB46" i="4" s="1"/>
  <c r="AA88" i="4"/>
  <c r="AB88" i="4" s="1"/>
  <c r="AA69" i="4"/>
  <c r="AB69" i="4" s="1"/>
  <c r="AA18" i="4"/>
  <c r="AB18" i="4" s="1"/>
  <c r="AA115" i="4"/>
  <c r="D12" i="1" s="1"/>
  <c r="AA47" i="4"/>
  <c r="AB47" i="4" s="1"/>
  <c r="AA67" i="4"/>
  <c r="AB67" i="4" s="1"/>
  <c r="AA42" i="4"/>
  <c r="AB42" i="4" s="1"/>
  <c r="AA26" i="4"/>
  <c r="AB26" i="4" s="1"/>
  <c r="AA17" i="4"/>
  <c r="AB17" i="4" s="1"/>
  <c r="AA6" i="4"/>
  <c r="AB6" i="4" s="1"/>
  <c r="AA60" i="4"/>
  <c r="AB60" i="4" s="1"/>
  <c r="AA131" i="4"/>
  <c r="D17" i="1" s="1"/>
  <c r="AA37" i="4"/>
  <c r="AB37" i="4" s="1"/>
  <c r="AA66" i="4"/>
  <c r="AB66" i="4" s="1"/>
  <c r="AB28" i="3"/>
  <c r="AB62" i="3"/>
  <c r="AB17" i="3"/>
  <c r="AB41" i="3"/>
  <c r="AB80" i="3"/>
  <c r="AA125" i="3"/>
  <c r="AA115" i="3"/>
  <c r="AA112" i="3"/>
  <c r="AA117" i="3"/>
  <c r="AA119" i="3"/>
  <c r="AA123" i="3"/>
  <c r="AA114" i="3"/>
  <c r="AA113" i="3"/>
  <c r="AA129" i="3"/>
  <c r="AA111" i="3"/>
  <c r="AA118" i="3"/>
  <c r="AA121" i="3"/>
  <c r="AA127" i="3"/>
  <c r="AA116" i="3"/>
  <c r="AB22" i="3"/>
  <c r="AB37" i="3"/>
  <c r="AB73" i="3"/>
  <c r="AB31" i="3"/>
  <c r="AB33" i="3"/>
  <c r="AB68" i="3"/>
  <c r="AB20" i="3"/>
  <c r="AB26" i="3"/>
  <c r="AB65" i="3"/>
  <c r="AB21" i="3"/>
  <c r="AB81" i="3"/>
  <c r="AB76" i="3"/>
  <c r="AB82" i="3"/>
  <c r="AB69" i="3"/>
  <c r="AB42" i="3"/>
  <c r="AB78" i="3"/>
  <c r="AB72" i="3"/>
  <c r="AB29" i="3"/>
  <c r="AB35" i="3"/>
  <c r="AB64" i="3"/>
  <c r="AB38" i="3"/>
  <c r="AB4" i="3"/>
  <c r="AB11" i="3"/>
  <c r="AB14" i="3"/>
  <c r="AB59" i="3"/>
  <c r="AB10" i="3"/>
  <c r="AB52" i="3"/>
  <c r="AB3" i="3"/>
  <c r="AB56" i="3"/>
  <c r="AB34" i="3"/>
  <c r="AB46" i="3"/>
  <c r="AB75" i="3"/>
  <c r="AB39" i="3"/>
  <c r="AB7" i="3"/>
  <c r="AB19" i="3"/>
  <c r="AB32" i="3"/>
  <c r="AB40" i="3"/>
  <c r="AB24" i="3"/>
  <c r="AB45" i="3"/>
  <c r="AB6" i="3"/>
  <c r="AB70" i="3"/>
  <c r="AB71" i="3"/>
  <c r="AB25" i="3"/>
  <c r="AB48" i="3"/>
  <c r="AB15" i="3"/>
  <c r="AB79" i="3"/>
  <c r="AB43" i="3"/>
  <c r="AB54" i="3"/>
  <c r="AB60" i="3"/>
  <c r="AB16" i="3"/>
  <c r="AB47" i="3"/>
  <c r="AB44" i="3"/>
  <c r="AB9" i="3"/>
  <c r="AB63" i="3"/>
  <c r="AB77" i="3"/>
  <c r="AB66" i="3"/>
  <c r="AB36" i="3"/>
  <c r="AB67" i="3"/>
  <c r="AB27" i="3"/>
  <c r="AB57" i="3"/>
  <c r="AB12" i="3"/>
  <c r="AB23" i="3"/>
  <c r="AB30" i="3"/>
  <c r="AA84" i="3"/>
  <c r="AB2" i="3"/>
  <c r="AA85" i="3"/>
  <c r="AB61" i="3"/>
  <c r="AB50" i="3"/>
  <c r="AB49" i="3"/>
  <c r="AB5" i="3"/>
  <c r="AB53" i="3"/>
  <c r="AB13" i="3"/>
  <c r="AB8" i="3"/>
  <c r="AB51" i="3"/>
  <c r="AB74" i="3"/>
  <c r="AB18" i="3"/>
  <c r="AB55" i="3"/>
  <c r="AB58" i="3"/>
  <c r="K4" i="1" l="1"/>
  <c r="B3" i="7" s="1"/>
  <c r="G3" i="7" s="1"/>
  <c r="L4" i="1"/>
  <c r="C3" i="7" s="1"/>
  <c r="H3" i="7" s="1"/>
  <c r="L13" i="1"/>
  <c r="E3" i="7" s="1"/>
  <c r="J3" i="7" s="1"/>
  <c r="K13" i="1"/>
  <c r="D3" i="7" s="1"/>
  <c r="I3" i="7" s="1"/>
  <c r="AC65" i="3"/>
  <c r="AD65" i="3" s="1"/>
  <c r="AC44" i="3"/>
  <c r="AD44" i="3" s="1"/>
  <c r="AC14" i="3"/>
  <c r="AD14" i="3" s="1"/>
  <c r="AC130" i="3"/>
  <c r="C18" i="1" s="1"/>
  <c r="AC30" i="3"/>
  <c r="AD30" i="3" s="1"/>
  <c r="AC48" i="3"/>
  <c r="AD48" i="3" s="1"/>
  <c r="AC32" i="3"/>
  <c r="AD32" i="3" s="1"/>
  <c r="AC26" i="3"/>
  <c r="AD26" i="3" s="1"/>
  <c r="AC114" i="3"/>
  <c r="AC80" i="3"/>
  <c r="AD80" i="3" s="1"/>
  <c r="AC58" i="3"/>
  <c r="AD58" i="3" s="1"/>
  <c r="AC27" i="3"/>
  <c r="AD27" i="3" s="1"/>
  <c r="AC47" i="3"/>
  <c r="AD47" i="3" s="1"/>
  <c r="AC76" i="3"/>
  <c r="AD76" i="3" s="1"/>
  <c r="AC116" i="3"/>
  <c r="AC123" i="3"/>
  <c r="C6" i="1" s="1"/>
  <c r="AC51" i="3"/>
  <c r="AD51" i="3" s="1"/>
  <c r="AC53" i="3"/>
  <c r="AD53" i="3" s="1"/>
  <c r="AC61" i="3"/>
  <c r="AD61" i="3" s="1"/>
  <c r="AC124" i="3"/>
  <c r="C15" i="1" s="1"/>
  <c r="AC25" i="3"/>
  <c r="AD25" i="3" s="1"/>
  <c r="AC45" i="3"/>
  <c r="AD45" i="3" s="1"/>
  <c r="AC19" i="3"/>
  <c r="AD19" i="3" s="1"/>
  <c r="AC52" i="3"/>
  <c r="AD52" i="3" s="1"/>
  <c r="AC11" i="3"/>
  <c r="AD11" i="3" s="1"/>
  <c r="AC35" i="3"/>
  <c r="AD35" i="3" s="1"/>
  <c r="AC31" i="3"/>
  <c r="AD31" i="3" s="1"/>
  <c r="AC127" i="3"/>
  <c r="AC119" i="3"/>
  <c r="AC41" i="3"/>
  <c r="AD41" i="3" s="1"/>
  <c r="AC18" i="3"/>
  <c r="AD18" i="3" s="1"/>
  <c r="AC120" i="3"/>
  <c r="AC50" i="3"/>
  <c r="AD50" i="3" s="1"/>
  <c r="AC57" i="3"/>
  <c r="AD57" i="3" s="1"/>
  <c r="AC6" i="3"/>
  <c r="AD6" i="3" s="1"/>
  <c r="AC78" i="3"/>
  <c r="AD78" i="3" s="1"/>
  <c r="AC22" i="3"/>
  <c r="AD22" i="3" s="1"/>
  <c r="AC75" i="3"/>
  <c r="AD75" i="3" s="1"/>
  <c r="AC3" i="3"/>
  <c r="AD3" i="3" s="1"/>
  <c r="AC64" i="3"/>
  <c r="AD64" i="3" s="1"/>
  <c r="AC33" i="3"/>
  <c r="AD33" i="3" s="1"/>
  <c r="AC28" i="3"/>
  <c r="AD28" i="3" s="1"/>
  <c r="AC77" i="3"/>
  <c r="AD77" i="3" s="1"/>
  <c r="AC43" i="3"/>
  <c r="AD43" i="3" s="1"/>
  <c r="AC46" i="3"/>
  <c r="AD46" i="3" s="1"/>
  <c r="AC42" i="3"/>
  <c r="AD42" i="3" s="1"/>
  <c r="AC128" i="3"/>
  <c r="C17" i="1" s="1"/>
  <c r="AC23" i="3"/>
  <c r="AD23" i="3" s="1"/>
  <c r="AC67" i="3"/>
  <c r="AD67" i="3" s="1"/>
  <c r="AC63" i="3"/>
  <c r="AD63" i="3" s="1"/>
  <c r="AC16" i="3"/>
  <c r="AD16" i="3" s="1"/>
  <c r="AC34" i="3"/>
  <c r="AD34" i="3" s="1"/>
  <c r="AC10" i="3"/>
  <c r="AD10" i="3" s="1"/>
  <c r="AC81" i="3"/>
  <c r="AD81" i="3" s="1"/>
  <c r="AC20" i="3"/>
  <c r="AD20" i="3" s="1"/>
  <c r="AC121" i="3"/>
  <c r="C5" i="1" s="1"/>
  <c r="AC117" i="3"/>
  <c r="C23" i="1" s="1"/>
  <c r="AC8" i="3"/>
  <c r="AD8" i="3" s="1"/>
  <c r="AC5" i="3"/>
  <c r="AD5" i="3" s="1"/>
  <c r="AC2" i="3"/>
  <c r="AD2" i="3" s="1"/>
  <c r="AC79" i="3"/>
  <c r="AD79" i="3" s="1"/>
  <c r="AC71" i="3"/>
  <c r="AD71" i="3" s="1"/>
  <c r="AC24" i="3"/>
  <c r="AD24" i="3" s="1"/>
  <c r="AC7" i="3"/>
  <c r="AD7" i="3" s="1"/>
  <c r="AC4" i="3"/>
  <c r="AD4" i="3" s="1"/>
  <c r="AC29" i="3"/>
  <c r="AD29" i="3" s="1"/>
  <c r="AC69" i="3"/>
  <c r="AD69" i="3" s="1"/>
  <c r="AC122" i="3"/>
  <c r="C14" i="1" s="1"/>
  <c r="AC73" i="3"/>
  <c r="AD73" i="3" s="1"/>
  <c r="AC118" i="3"/>
  <c r="AC112" i="3"/>
  <c r="C12" i="1" s="1"/>
  <c r="AC17" i="3"/>
  <c r="AD17" i="3" s="1"/>
  <c r="AC12" i="3"/>
  <c r="AD12" i="3" s="1"/>
  <c r="AC36" i="3"/>
  <c r="AD36" i="3" s="1"/>
  <c r="AC9" i="3"/>
  <c r="AD9" i="3" s="1"/>
  <c r="AC60" i="3"/>
  <c r="AD60" i="3" s="1"/>
  <c r="AC70" i="3"/>
  <c r="AD70" i="3" s="1"/>
  <c r="AC38" i="3"/>
  <c r="AD38" i="3" s="1"/>
  <c r="AC82" i="3"/>
  <c r="AD82" i="3" s="1"/>
  <c r="AC21" i="3"/>
  <c r="AD21" i="3" s="1"/>
  <c r="AC111" i="3"/>
  <c r="C3" i="1" s="1"/>
  <c r="AC115" i="3"/>
  <c r="C22" i="1" s="1"/>
  <c r="AC62" i="3"/>
  <c r="AD62" i="3" s="1"/>
  <c r="AC13" i="3"/>
  <c r="AD13" i="3" s="1"/>
  <c r="AC49" i="3"/>
  <c r="AD49" i="3" s="1"/>
  <c r="AC66" i="3"/>
  <c r="AD66" i="3" s="1"/>
  <c r="AC54" i="3"/>
  <c r="AD54" i="3" s="1"/>
  <c r="AC15" i="3"/>
  <c r="AD15" i="3" s="1"/>
  <c r="AC40" i="3"/>
  <c r="AD40" i="3" s="1"/>
  <c r="AC39" i="3"/>
  <c r="AD39" i="3" s="1"/>
  <c r="AC56" i="3"/>
  <c r="AD56" i="3" s="1"/>
  <c r="AC59" i="3"/>
  <c r="AD59" i="3" s="1"/>
  <c r="AC72" i="3"/>
  <c r="AD72" i="3" s="1"/>
  <c r="AC68" i="3"/>
  <c r="AD68" i="3" s="1"/>
  <c r="AC37" i="3"/>
  <c r="AD37" i="3" s="1"/>
  <c r="AC129" i="3"/>
  <c r="C9" i="1" s="1"/>
  <c r="AC125" i="3"/>
  <c r="C7" i="1" s="1"/>
  <c r="AC55" i="3"/>
  <c r="AD55" i="3" s="1"/>
  <c r="AC74" i="3"/>
  <c r="AD74" i="3" s="1"/>
  <c r="AC126" i="3"/>
  <c r="C16" i="1" s="1"/>
  <c r="AC113" i="3"/>
  <c r="C21" i="1" s="1"/>
  <c r="L9" i="1" l="1"/>
  <c r="C8" i="7" s="1"/>
  <c r="H8" i="7" s="1"/>
  <c r="K9" i="1"/>
  <c r="B8" i="7" s="1"/>
  <c r="G8" i="7" s="1"/>
  <c r="L14" i="1"/>
  <c r="E4" i="7" s="1"/>
  <c r="J4" i="7" s="1"/>
  <c r="R4" i="7" s="1"/>
  <c r="K14" i="1"/>
  <c r="D4" i="7" s="1"/>
  <c r="I4" i="7" s="1"/>
  <c r="Q4" i="7" s="1"/>
  <c r="K5" i="1"/>
  <c r="B4" i="7" s="1"/>
  <c r="G4" i="7" s="1"/>
  <c r="L5" i="1"/>
  <c r="C4" i="7" s="1"/>
  <c r="H4" i="7" s="1"/>
  <c r="L15" i="1"/>
  <c r="E5" i="7" s="1"/>
  <c r="J5" i="7" s="1"/>
  <c r="R5" i="7" s="1"/>
  <c r="K15" i="1"/>
  <c r="D5" i="7" s="1"/>
  <c r="I5" i="7" s="1"/>
  <c r="Q5" i="7" s="1"/>
  <c r="K6" i="1"/>
  <c r="B5" i="7" s="1"/>
  <c r="G5" i="7" s="1"/>
  <c r="L6" i="1"/>
  <c r="C5" i="7" s="1"/>
  <c r="H5" i="7" s="1"/>
  <c r="K18" i="1"/>
  <c r="D8" i="7" s="1"/>
  <c r="I8" i="7" s="1"/>
  <c r="L18" i="1"/>
  <c r="E8" i="7" s="1"/>
  <c r="J8" i="7" s="1"/>
  <c r="R8" i="7" s="1"/>
  <c r="L12" i="1"/>
  <c r="E10" i="7" s="1"/>
  <c r="J10" i="7" s="1"/>
  <c r="K12" i="1"/>
  <c r="D10" i="7" s="1"/>
  <c r="I10" i="7" s="1"/>
  <c r="Q3" i="7" s="1"/>
  <c r="L17" i="1"/>
  <c r="E7" i="7" s="1"/>
  <c r="J7" i="7" s="1"/>
  <c r="R7" i="7" s="1"/>
  <c r="K17" i="1"/>
  <c r="D7" i="7" s="1"/>
  <c r="I7" i="7" s="1"/>
  <c r="R3" i="7"/>
  <c r="K16" i="1"/>
  <c r="D6" i="7" s="1"/>
  <c r="I6" i="7" s="1"/>
  <c r="Q6" i="7" s="1"/>
  <c r="L16" i="1"/>
  <c r="E6" i="7" s="1"/>
  <c r="J6" i="7" s="1"/>
  <c r="R6" i="7" s="1"/>
  <c r="L22" i="1"/>
  <c r="K22" i="1"/>
  <c r="L21" i="1"/>
  <c r="K21" i="1"/>
  <c r="K7" i="1"/>
  <c r="B6" i="7" s="1"/>
  <c r="G6" i="7" s="1"/>
  <c r="O6" i="7" s="1"/>
  <c r="L7" i="1"/>
  <c r="C6" i="7" s="1"/>
  <c r="H6" i="7" s="1"/>
  <c r="L3" i="1"/>
  <c r="C10" i="7" s="1"/>
  <c r="H10" i="7" s="1"/>
  <c r="P7" i="7" s="1"/>
  <c r="K3" i="1"/>
  <c r="B10" i="7" s="1"/>
  <c r="G10" i="7" s="1"/>
  <c r="O7" i="7" s="1"/>
  <c r="K23" i="1"/>
  <c r="L23" i="1"/>
  <c r="O3" i="7"/>
  <c r="P6" i="7" l="1"/>
  <c r="P3" i="7"/>
  <c r="P5" i="7"/>
  <c r="P4" i="7"/>
  <c r="O8" i="7"/>
  <c r="Q8" i="7"/>
  <c r="Q7" i="7"/>
  <c r="O5" i="7"/>
  <c r="O4" i="7"/>
  <c r="P8" i="7"/>
</calcChain>
</file>

<file path=xl/sharedStrings.xml><?xml version="1.0" encoding="utf-8"?>
<sst xmlns="http://schemas.openxmlformats.org/spreadsheetml/2006/main" count="4305" uniqueCount="802">
  <si>
    <t>Analysis</t>
  </si>
  <si>
    <t>Row</t>
  </si>
  <si>
    <t>Identifier 1</t>
  </si>
  <si>
    <t>Identifier 2</t>
  </si>
  <si>
    <t>Component</t>
  </si>
  <si>
    <t>Comment</t>
  </si>
  <si>
    <t>FileHeader: Filename</t>
  </si>
  <si>
    <t>Date</t>
  </si>
  <si>
    <t>Time</t>
  </si>
  <si>
    <t>Time Code</t>
  </si>
  <si>
    <t>Rt</t>
  </si>
  <si>
    <t>Area All</t>
  </si>
  <si>
    <t>Ampl  44</t>
  </si>
  <si>
    <t>Width</t>
  </si>
  <si>
    <t>BGD 44</t>
  </si>
  <si>
    <t>BGD 45</t>
  </si>
  <si>
    <t>BGD 46</t>
  </si>
  <si>
    <t>d 18O/16O</t>
  </si>
  <si>
    <t>d 13C/12C</t>
  </si>
  <si>
    <t>Full 2H EXTD</t>
  </si>
  <si>
    <t>H</t>
  </si>
  <si>
    <t>33206_LYW_potFAME1_Full 2H EXTD-0000.dxf</t>
  </si>
  <si>
    <t>12/08/21</t>
  </si>
  <si>
    <t>17:14:35</t>
  </si>
  <si>
    <t>2021/12/08 17:14:35</t>
  </si>
  <si>
    <t>L</t>
  </si>
  <si>
    <t>33197_LYW_potFAME1_Full 2H EXTD-0000.dxf</t>
  </si>
  <si>
    <t>05:26:05</t>
  </si>
  <si>
    <t>2021/12/08 05:26:05</t>
  </si>
  <si>
    <t>33188_LYW_potFAME1_Full 2H EXTD-0000.dxf</t>
  </si>
  <si>
    <t>12/07/21</t>
  </si>
  <si>
    <t>17:37:35</t>
  </si>
  <si>
    <t>2021/12/07 17:37:35</t>
  </si>
  <si>
    <t>M</t>
  </si>
  <si>
    <t>33203_LYW_potFAME1_Full 2H EXTD-0000.dxf</t>
  </si>
  <si>
    <t>13:18:26</t>
  </si>
  <si>
    <t>2021/12/08 13:18:26</t>
  </si>
  <si>
    <t>33194_LYW_potFAME1_Full 2H EXTD-0000.dxf</t>
  </si>
  <si>
    <t>01:29:53</t>
  </si>
  <si>
    <t>2021/12/08 01:29:53</t>
  </si>
  <si>
    <t>33186_LYW_potFAME1_Full 2H EXTD-0000.dxf</t>
  </si>
  <si>
    <t>15:00:09</t>
  </si>
  <si>
    <t>2021/12/07 15:00:09</t>
  </si>
  <si>
    <t>33191_LYW_potFAME1_Full 2H EXTD-0000.dxf</t>
  </si>
  <si>
    <t>21:33:44</t>
  </si>
  <si>
    <t>2021/12/07 21:33:44</t>
  </si>
  <si>
    <t>33187_LYW_potFAME1_Full 2H EXTD-0000.dxf</t>
  </si>
  <si>
    <t>16:18:52</t>
  </si>
  <si>
    <t>2021/12/07 16:18:52</t>
  </si>
  <si>
    <t>33200_LYW_potFAME1_Full 2H EXTD-0000.dxf</t>
  </si>
  <si>
    <t>09:22:17</t>
  </si>
  <si>
    <t>2021/12/08 09:22:17</t>
  </si>
  <si>
    <t>f rem</t>
  </si>
  <si>
    <t>vol</t>
  </si>
  <si>
    <t>area 2</t>
  </si>
  <si>
    <t>33189</t>
  </si>
  <si>
    <t>LY Pot Blank meth nf2</t>
  </si>
  <si>
    <t>15</t>
  </si>
  <si>
    <t>33189_LYW_potFAME1_LY Pot Blank meth nf2-0000.dxf</t>
  </si>
  <si>
    <t>18:56:18</t>
  </si>
  <si>
    <t>2021/12/07 18:56:18</t>
  </si>
  <si>
    <t>25.7</t>
  </si>
  <si>
    <t>26.5</t>
  </si>
  <si>
    <t>40.5</t>
  </si>
  <si>
    <t>48.8</t>
  </si>
  <si>
    <t>50.7</t>
  </si>
  <si>
    <t>72.9</t>
  </si>
  <si>
    <t>33198</t>
  </si>
  <si>
    <t>PA meth 1</t>
  </si>
  <si>
    <t>33198_LYW_potFAME1_PA meth 1-0000.dxf</t>
  </si>
  <si>
    <t>06:44:48</t>
  </si>
  <si>
    <t>2021/12/08 06:44:48</t>
  </si>
  <si>
    <t>-0.3</t>
  </si>
  <si>
    <t>-0.5</t>
  </si>
  <si>
    <t>0.3</t>
  </si>
  <si>
    <t>33199</t>
  </si>
  <si>
    <t>PA meth 2</t>
  </si>
  <si>
    <t>33199_LYW_potFAME1_PA meth 2-0000.dxf</t>
  </si>
  <si>
    <t>08:03:32</t>
  </si>
  <si>
    <t>2021/12/08 08:03:32</t>
  </si>
  <si>
    <t>33201</t>
  </si>
  <si>
    <t>PA meth 3</t>
  </si>
  <si>
    <t>33201_LYW_potFAME1_PA meth 3-0000.dxf</t>
  </si>
  <si>
    <t>10:41:00</t>
  </si>
  <si>
    <t>2021/12/08 10:41:00</t>
  </si>
  <si>
    <t>33196</t>
  </si>
  <si>
    <t>POT1 meth nf2</t>
  </si>
  <si>
    <t>160</t>
  </si>
  <si>
    <t>33196_LYW_potFAME1_POT1 meth nf2-0000.dxf</t>
  </si>
  <si>
    <t>04:07:20</t>
  </si>
  <si>
    <t>2021/12/08 04:07:20</t>
  </si>
  <si>
    <t>11.8</t>
  </si>
  <si>
    <t>12.0</t>
  </si>
  <si>
    <t>21.3</t>
  </si>
  <si>
    <t>no ij</t>
  </si>
  <si>
    <t>24.5</t>
  </si>
  <si>
    <t>25.3</t>
  </si>
  <si>
    <t>39.2</t>
  </si>
  <si>
    <t>33195</t>
  </si>
  <si>
    <t>POT2 meth nf2</t>
  </si>
  <si>
    <t>93</t>
  </si>
  <si>
    <t>33195_LYW_potFAME1_POT2 meth nf2-0000.dxf</t>
  </si>
  <si>
    <t>02:48:36</t>
  </si>
  <si>
    <t>2021/12/08 02:48:36</t>
  </si>
  <si>
    <t>14.4</t>
  </si>
  <si>
    <t>14.7</t>
  </si>
  <si>
    <t>24.8</t>
  </si>
  <si>
    <t>44.8</t>
  </si>
  <si>
    <t>46.5</t>
  </si>
  <si>
    <t>67.4</t>
  </si>
  <si>
    <t>33192</t>
  </si>
  <si>
    <t>POT3 meth nf2</t>
  </si>
  <si>
    <t>60</t>
  </si>
  <si>
    <t>33192_LYW_potFAME1_POT3 meth nf2-0000.dxf</t>
  </si>
  <si>
    <t>22:52:27</t>
  </si>
  <si>
    <t>2021/12/07 22:52:27</t>
  </si>
  <si>
    <t>16.4</t>
  </si>
  <si>
    <t>16.8</t>
  </si>
  <si>
    <t>27.5</t>
  </si>
  <si>
    <t>64.0</t>
  </si>
  <si>
    <t>66.6</t>
  </si>
  <si>
    <t>94.2</t>
  </si>
  <si>
    <t>33193</t>
  </si>
  <si>
    <t>POT4 meth nf2</t>
  </si>
  <si>
    <t>68</t>
  </si>
  <si>
    <t>33193_LYW_potFAME1_POT4 meth nf2-0000.dxf</t>
  </si>
  <si>
    <t>00:11:09</t>
  </si>
  <si>
    <t>2021/12/08 00:11:09</t>
  </si>
  <si>
    <t>15.6</t>
  </si>
  <si>
    <t>16.0</t>
  </si>
  <si>
    <t>56.2</t>
  </si>
  <si>
    <t>58.4</t>
  </si>
  <si>
    <t>83.4</t>
  </si>
  <si>
    <t>33204</t>
  </si>
  <si>
    <t>POT5 C16 50% meth nf2</t>
  </si>
  <si>
    <t>2000</t>
  </si>
  <si>
    <t>33204_LYW_potFAME1_POT5 C16 50% meth nf2-0000.dxf</t>
  </si>
  <si>
    <t>14:37:06</t>
  </si>
  <si>
    <t>2021/12/08 14:37:06</t>
  </si>
  <si>
    <t>11.4</t>
  </si>
  <si>
    <t>11.5</t>
  </si>
  <si>
    <t>20.8</t>
  </si>
  <si>
    <t>no ij, soln height, add some</t>
  </si>
  <si>
    <t>33202</t>
  </si>
  <si>
    <t>POT5 C18 50% meth nf2</t>
  </si>
  <si>
    <t>350</t>
  </si>
  <si>
    <t>33202_LYW_potFAME1_POT5 C18 50% meth nf2-0000.dxf</t>
  </si>
  <si>
    <t>11:59:43</t>
  </si>
  <si>
    <t>2021/12/08 11:59:43</t>
  </si>
  <si>
    <t>12.5</t>
  </si>
  <si>
    <t>12.7</t>
  </si>
  <si>
    <t>22.3</t>
  </si>
  <si>
    <t>20.4</t>
  </si>
  <si>
    <t>21.0</t>
  </si>
  <si>
    <t>33.8</t>
  </si>
  <si>
    <t>33190</t>
  </si>
  <si>
    <t>POT6 meth nf2</t>
  </si>
  <si>
    <t>36</t>
  </si>
  <si>
    <t>33190_LYW_potFAME1_POT6 meth nf2-0000.dxf</t>
  </si>
  <si>
    <t>20:15:00</t>
  </si>
  <si>
    <t>2021/12/07 20:15:00</t>
  </si>
  <si>
    <t>18.6</t>
  </si>
  <si>
    <t>19.1</t>
  </si>
  <si>
    <t>30.7</t>
  </si>
  <si>
    <t>88.8</t>
  </si>
  <si>
    <t>92.7</t>
  </si>
  <si>
    <t>128.8</t>
  </si>
  <si>
    <t>33219</t>
  </si>
  <si>
    <t>33219_LYW_potFAME2_Full 2H EXTD-0000.dxf</t>
  </si>
  <si>
    <t>12/10/21</t>
  </si>
  <si>
    <t>05:17:04</t>
  </si>
  <si>
    <t>2021/12/10 05:17:04</t>
  </si>
  <si>
    <t>33227</t>
  </si>
  <si>
    <t>33227_LYW_potFAME2_Full 2H EXTD-0000.dxf</t>
  </si>
  <si>
    <t>15:46:59</t>
  </si>
  <si>
    <t>2021/12/10 15:46:59</t>
  </si>
  <si>
    <t>33210</t>
  </si>
  <si>
    <t>33210_LYW_potFAME2_Full 2H EXTD-0000.dxf</t>
  </si>
  <si>
    <t>12/09/21</t>
  </si>
  <si>
    <t>17:28:28</t>
  </si>
  <si>
    <t>2021/12/09 17:28:28</t>
  </si>
  <si>
    <t>33216</t>
  </si>
  <si>
    <t>33216_LYW_potFAME2_Full 2H EXTD-0000.dxf</t>
  </si>
  <si>
    <t>01:20:52</t>
  </si>
  <si>
    <t>2021/12/10 01:20:52</t>
  </si>
  <si>
    <t>33225</t>
  </si>
  <si>
    <t>33225_LYW_potFAME2_Full 2H EXTD-0000.dxf</t>
  </si>
  <si>
    <t>13:09:33</t>
  </si>
  <si>
    <t>2021/12/10 13:09:33</t>
  </si>
  <si>
    <t>33222</t>
  </si>
  <si>
    <t>33222_LYW_potFAME2_Full 2H EXTD-0000.dxf</t>
  </si>
  <si>
    <t>09:13:19</t>
  </si>
  <si>
    <t>2021/12/10 09:13:19</t>
  </si>
  <si>
    <t>33228</t>
  </si>
  <si>
    <t>33228_LYW_potFAME2_Full 2H EXTD-0000.dxf</t>
  </si>
  <si>
    <t>17:05:46</t>
  </si>
  <si>
    <t>2021/12/10 17:05:46</t>
  </si>
  <si>
    <t>33209</t>
  </si>
  <si>
    <t>33209_LYW_potFAME2_Full 2H EXTD-0000.dxf</t>
  </si>
  <si>
    <t>16:09:45</t>
  </si>
  <si>
    <t>2021/12/09 16:09:45</t>
  </si>
  <si>
    <t>33213</t>
  </si>
  <si>
    <t>33213_LYW_potFAME2_Full 2H EXTD-0000.dxf</t>
  </si>
  <si>
    <t>21:24:39</t>
  </si>
  <si>
    <t>2021/12/09 21:24:39</t>
  </si>
  <si>
    <t>avg 1st</t>
  </si>
  <si>
    <t>corr</t>
  </si>
  <si>
    <t>3.6</t>
  </si>
  <si>
    <t>3.2</t>
  </si>
  <si>
    <t>7.4</t>
  </si>
  <si>
    <t>3.9</t>
  </si>
  <si>
    <t>3.4</t>
  </si>
  <si>
    <t>7.7</t>
  </si>
  <si>
    <t>5.4</t>
  </si>
  <si>
    <t>4.9</t>
  </si>
  <si>
    <t>9.7</t>
  </si>
  <si>
    <t>5.3</t>
  </si>
  <si>
    <t>4.8</t>
  </si>
  <si>
    <t>9.5</t>
  </si>
  <si>
    <t>4.3</t>
  </si>
  <si>
    <t>3.7</t>
  </si>
  <si>
    <t>8.1</t>
  </si>
  <si>
    <t>4.2</t>
  </si>
  <si>
    <t>7.9</t>
  </si>
  <si>
    <t>6.7</t>
  </si>
  <si>
    <t>6.2</t>
  </si>
  <si>
    <t>11.3</t>
  </si>
  <si>
    <t>5.6</t>
  </si>
  <si>
    <t>10.0</t>
  </si>
  <si>
    <t>7.0</t>
  </si>
  <si>
    <t>6.6</t>
  </si>
  <si>
    <t>33208</t>
  </si>
  <si>
    <t>33208_LYW_potFAME2_Full 2H EXTD-0000.dxf</t>
  </si>
  <si>
    <t>14:51:01</t>
  </si>
  <si>
    <t>2021/12/09 14:51:01</t>
  </si>
  <si>
    <t>7.1</t>
  </si>
  <si>
    <t>11.0</t>
  </si>
  <si>
    <t>14.6</t>
  </si>
  <si>
    <t>15.0</t>
  </si>
  <si>
    <t>24.0</t>
  </si>
  <si>
    <t>16.9</t>
  </si>
  <si>
    <t>17.4</t>
  </si>
  <si>
    <t>27.2</t>
  </si>
  <si>
    <t>19.3</t>
  </si>
  <si>
    <t>19.9</t>
  </si>
  <si>
    <t>30.6</t>
  </si>
  <si>
    <t>21.2</t>
  </si>
  <si>
    <t>21.8</t>
  </si>
  <si>
    <t>33.2</t>
  </si>
  <si>
    <t>37.7</t>
  </si>
  <si>
    <t>32.4</t>
  </si>
  <si>
    <t>33.5</t>
  </si>
  <si>
    <t>48.7</t>
  </si>
  <si>
    <t>46.6</t>
  </si>
  <si>
    <t>48.3</t>
  </si>
  <si>
    <t>68.4</t>
  </si>
  <si>
    <t>52.8</t>
  </si>
  <si>
    <t>54.9</t>
  </si>
  <si>
    <t>77.2</t>
  </si>
  <si>
    <t>55.2</t>
  </si>
  <si>
    <t>57.4</t>
  </si>
  <si>
    <t>80.5</t>
  </si>
  <si>
    <t>33211_LYW_potFAME2_LY Pot Blank meth nf2-0000.dxf</t>
  </si>
  <si>
    <t>18:47:10</t>
  </si>
  <si>
    <t>2021/12/09 18:47:10</t>
  </si>
  <si>
    <t>~100</t>
  </si>
  <si>
    <t>33220_LYW_potFAME2_PA meth 1-0000.dxf</t>
  </si>
  <si>
    <t>06:35:50</t>
  </si>
  <si>
    <t>2021/12/10 06:35:50</t>
  </si>
  <si>
    <t>~10</t>
  </si>
  <si>
    <t>33221_LYW_potFAME2_PA meth 2-0000.dxf</t>
  </si>
  <si>
    <t>07:54:34</t>
  </si>
  <si>
    <t>2021/12/10 07:54:34</t>
  </si>
  <si>
    <t>~25</t>
  </si>
  <si>
    <t>33223_LYW_potFAME2_PA meth 3-0000.dxf</t>
  </si>
  <si>
    <t>10:32:04</t>
  </si>
  <si>
    <t>2021/12/10 10:32:04</t>
  </si>
  <si>
    <t>33218_LYW_potFAME2_POT1 meth nf2-0000.dxf</t>
  </si>
  <si>
    <t>03:58:20</t>
  </si>
  <si>
    <t>2021/12/10 03:58:20</t>
  </si>
  <si>
    <t>33217_LYW_potFAME2_POT2 meth nf2-0000.dxf</t>
  </si>
  <si>
    <t>02:39:36</t>
  </si>
  <si>
    <t>2021/12/10 02:39:36</t>
  </si>
  <si>
    <t>33214_LYW_potFAME2_POT3 meth nf2-0000.dxf</t>
  </si>
  <si>
    <t>22:43:23</t>
  </si>
  <si>
    <t>2021/12/09 22:43:23</t>
  </si>
  <si>
    <t>33215_LYW_potFAME2_POT4 meth nf2-0000.dxf</t>
  </si>
  <si>
    <t>00:02:07</t>
  </si>
  <si>
    <t>2021/12/10 00:02:07</t>
  </si>
  <si>
    <t>33224_LYW_potFAME2_POT5 C18 50% meth nf2-0000.dxf</t>
  </si>
  <si>
    <t>11:50:48</t>
  </si>
  <si>
    <t>2021/12/10 11:50:48</t>
  </si>
  <si>
    <t>33212_LYW_potFAME2_POT6 meth nf2-0000.dxf</t>
  </si>
  <si>
    <t>20:05:54</t>
  </si>
  <si>
    <t>2021/12/09 20:05:54</t>
  </si>
  <si>
    <t>33231</t>
  </si>
  <si>
    <t>33231_LYW_potFAME3_Full 2H EXTD-0000.dxf</t>
  </si>
  <si>
    <t>22:00:49</t>
  </si>
  <si>
    <t>2021/12/10 22:00:49</t>
  </si>
  <si>
    <t>10.6</t>
  </si>
  <si>
    <t>10.7</t>
  </si>
  <si>
    <t>20.2</t>
  </si>
  <si>
    <t>33240</t>
  </si>
  <si>
    <t>33240_LYW_potFAME3_Full 2H EXTD-0000.dxf</t>
  </si>
  <si>
    <t>12/11/21</t>
  </si>
  <si>
    <t>09:49:35</t>
  </si>
  <si>
    <t>2021/12/11 09:49:35</t>
  </si>
  <si>
    <t>20.5</t>
  </si>
  <si>
    <t>33248</t>
  </si>
  <si>
    <t>33248_LYW_potFAME3_Full 2H EXTD-0000.dxf</t>
  </si>
  <si>
    <t>20:19:42</t>
  </si>
  <si>
    <t>2021/12/11 20:19:42</t>
  </si>
  <si>
    <t>33229</t>
  </si>
  <si>
    <t>33229_LYW_potFAME3_Full 2H EXTD-0000.dxf</t>
  </si>
  <si>
    <t>19:23:18</t>
  </si>
  <si>
    <t>2021/12/10 19:23:18</t>
  </si>
  <si>
    <t>12.9</t>
  </si>
  <si>
    <t>13.1</t>
  </si>
  <si>
    <t>22.5</t>
  </si>
  <si>
    <t>33230</t>
  </si>
  <si>
    <t>33230_LYW_potFAME3_Full 2H EXTD-0000.dxf</t>
  </si>
  <si>
    <t>20:42:04</t>
  </si>
  <si>
    <t>2021/12/10 20:42:04</t>
  </si>
  <si>
    <t>13.2</t>
  </si>
  <si>
    <t>13.4</t>
  </si>
  <si>
    <t>23.6</t>
  </si>
  <si>
    <t>33246</t>
  </si>
  <si>
    <t>33246_LYW_potFAME3_Full 2H EXTD-0000.dxf</t>
  </si>
  <si>
    <t>17:42:14</t>
  </si>
  <si>
    <t>2021/12/11 17:42:14</t>
  </si>
  <si>
    <t>24.1</t>
  </si>
  <si>
    <t>33234</t>
  </si>
  <si>
    <t>33234_LYW_potFAME3_Full 2H EXTD-0000.dxf</t>
  </si>
  <si>
    <t>01:57:04</t>
  </si>
  <si>
    <t>2021/12/11 01:57:04</t>
  </si>
  <si>
    <t>35.0</t>
  </si>
  <si>
    <t>52.5</t>
  </si>
  <si>
    <t>33249</t>
  </si>
  <si>
    <t>33249_LYW_potFAME3_Full 2H EXTD-0000.dxf</t>
  </si>
  <si>
    <t>21:38:28</t>
  </si>
  <si>
    <t>2021/12/11 21:38:28</t>
  </si>
  <si>
    <t>15.2</t>
  </si>
  <si>
    <t>15.4</t>
  </si>
  <si>
    <t>26.9</t>
  </si>
  <si>
    <t>33237</t>
  </si>
  <si>
    <t>33237_LYW_potFAME3_Full 2H EXTD-0000.dxf</t>
  </si>
  <si>
    <t>05:53:20</t>
  </si>
  <si>
    <t>2021/12/11 05:53:20</t>
  </si>
  <si>
    <t>13.6</t>
  </si>
  <si>
    <t>24.3</t>
  </si>
  <si>
    <t>33243</t>
  </si>
  <si>
    <t>33243_LYW_potFAME3_Full 2H EXTD-0000.dxf</t>
  </si>
  <si>
    <t>13:45:55</t>
  </si>
  <si>
    <t>2021/12/11 13:45:55</t>
  </si>
  <si>
    <t>15.5</t>
  </si>
  <si>
    <t>13.0</t>
  </si>
  <si>
    <t>12.8</t>
  </si>
  <si>
    <t>13.3</t>
  </si>
  <si>
    <t>16.3</t>
  </si>
  <si>
    <t>16.7</t>
  </si>
  <si>
    <t>27.6</t>
  </si>
  <si>
    <t>15.7</t>
  </si>
  <si>
    <t>16.1</t>
  </si>
  <si>
    <t>28.7</t>
  </si>
  <si>
    <t>16.5</t>
  </si>
  <si>
    <t>29.1</t>
  </si>
  <si>
    <t>77.1</t>
  </si>
  <si>
    <t>80.3</t>
  </si>
  <si>
    <t>113.4</t>
  </si>
  <si>
    <t>19.0</t>
  </si>
  <si>
    <t>32.3</t>
  </si>
  <si>
    <t>18.3</t>
  </si>
  <si>
    <t>18.7</t>
  </si>
  <si>
    <t>31.7</t>
  </si>
  <si>
    <t>14.3</t>
  </si>
  <si>
    <t>14.5</t>
  </si>
  <si>
    <t>14.9</t>
  </si>
  <si>
    <t>26.7</t>
  </si>
  <si>
    <t>18.1</t>
  </si>
  <si>
    <t>18.5</t>
  </si>
  <si>
    <t>30.4</t>
  </si>
  <si>
    <t>31.2</t>
  </si>
  <si>
    <t>18.4</t>
  </si>
  <si>
    <t>18.8</t>
  </si>
  <si>
    <t>32.2</t>
  </si>
  <si>
    <t>90.8</t>
  </si>
  <si>
    <t>94.5</t>
  </si>
  <si>
    <t>132.8</t>
  </si>
  <si>
    <t>20.6</t>
  </si>
  <si>
    <t>35.6</t>
  </si>
  <si>
    <t>22.0</t>
  </si>
  <si>
    <t>22.6</t>
  </si>
  <si>
    <t>37.4</t>
  </si>
  <si>
    <t>17.2</t>
  </si>
  <si>
    <t>29.9</t>
  </si>
  <si>
    <t>30.0</t>
  </si>
  <si>
    <t>17.1</t>
  </si>
  <si>
    <t>17.5</t>
  </si>
  <si>
    <t>30.9</t>
  </si>
  <si>
    <t>20.9</t>
  </si>
  <si>
    <t>21.5</t>
  </si>
  <si>
    <t>34.4</t>
  </si>
  <si>
    <t>20.3</t>
  </si>
  <si>
    <t>35.4</t>
  </si>
  <si>
    <t>20.1</t>
  </si>
  <si>
    <t>34.1</t>
  </si>
  <si>
    <t>22.7</t>
  </si>
  <si>
    <t>23.2</t>
  </si>
  <si>
    <t>38.9</t>
  </si>
  <si>
    <t>21.7</t>
  </si>
  <si>
    <t>37.1</t>
  </si>
  <si>
    <t>151.1</t>
  </si>
  <si>
    <t>157.5</t>
  </si>
  <si>
    <t>216.9</t>
  </si>
  <si>
    <t>25.0</t>
  </si>
  <si>
    <t>41.7</t>
  </si>
  <si>
    <t>19.4</t>
  </si>
  <si>
    <t>33.7</t>
  </si>
  <si>
    <t>18.9</t>
  </si>
  <si>
    <t>33.4</t>
  </si>
  <si>
    <t>23.8</t>
  </si>
  <si>
    <t>39.7</t>
  </si>
  <si>
    <t>37.9</t>
  </si>
  <si>
    <t>22.8</t>
  </si>
  <si>
    <t>23.4</t>
  </si>
  <si>
    <t>26.4</t>
  </si>
  <si>
    <t>43.4</t>
  </si>
  <si>
    <t>161.9</t>
  </si>
  <si>
    <t>168.9</t>
  </si>
  <si>
    <t>232.1</t>
  </si>
  <si>
    <t>41.0</t>
  </si>
  <si>
    <t>28.3</t>
  </si>
  <si>
    <t>45.5</t>
  </si>
  <si>
    <t>26.3</t>
  </si>
  <si>
    <t>27.0</t>
  </si>
  <si>
    <t>44.7</t>
  </si>
  <si>
    <t>28.4</t>
  </si>
  <si>
    <t>28.1</t>
  </si>
  <si>
    <t>28.9</t>
  </si>
  <si>
    <t>46.8</t>
  </si>
  <si>
    <t>32.7</t>
  </si>
  <si>
    <t>52.0</t>
  </si>
  <si>
    <t>35.5</t>
  </si>
  <si>
    <t>55.9</t>
  </si>
  <si>
    <t>30.2</t>
  </si>
  <si>
    <t>33.3</t>
  </si>
  <si>
    <t>50.4</t>
  </si>
  <si>
    <t>217.4</t>
  </si>
  <si>
    <t>33.6</t>
  </si>
  <si>
    <t>34.6</t>
  </si>
  <si>
    <t>54.0</t>
  </si>
  <si>
    <t>55.7</t>
  </si>
  <si>
    <t>37.5</t>
  </si>
  <si>
    <t>38.8</t>
  </si>
  <si>
    <t>60.5</t>
  </si>
  <si>
    <t>37.6</t>
  </si>
  <si>
    <t>59.5</t>
  </si>
  <si>
    <t>40.6</t>
  </si>
  <si>
    <t>42.0</t>
  </si>
  <si>
    <t>64.3</t>
  </si>
  <si>
    <t>42.6</t>
  </si>
  <si>
    <t>44.1</t>
  </si>
  <si>
    <t>67.3</t>
  </si>
  <si>
    <t>45.4</t>
  </si>
  <si>
    <t>46.9</t>
  </si>
  <si>
    <t>71.3</t>
  </si>
  <si>
    <t>143.0</t>
  </si>
  <si>
    <t>149.1</t>
  </si>
  <si>
    <t>206.1</t>
  </si>
  <si>
    <t>43.2</t>
  </si>
  <si>
    <t>64.8</t>
  </si>
  <si>
    <t>44.0</t>
  </si>
  <si>
    <t>64.9</t>
  </si>
  <si>
    <t>48.2</t>
  </si>
  <si>
    <t>49.8</t>
  </si>
  <si>
    <t>74.8</t>
  </si>
  <si>
    <t>46.0</t>
  </si>
  <si>
    <t>47.6</t>
  </si>
  <si>
    <t>71.5</t>
  </si>
  <si>
    <t>43.6</t>
  </si>
  <si>
    <t>45.1</t>
  </si>
  <si>
    <t>67.8</t>
  </si>
  <si>
    <t>43.9</t>
  </si>
  <si>
    <t>69.6</t>
  </si>
  <si>
    <t>72.8</t>
  </si>
  <si>
    <t>50.3</t>
  </si>
  <si>
    <t>52.1</t>
  </si>
  <si>
    <t>78.0</t>
  </si>
  <si>
    <t>50.6</t>
  </si>
  <si>
    <t>52.4</t>
  </si>
  <si>
    <t>78.9</t>
  </si>
  <si>
    <t>110.9</t>
  </si>
  <si>
    <t>115.6</t>
  </si>
  <si>
    <t>161.5</t>
  </si>
  <si>
    <t>48.1</t>
  </si>
  <si>
    <t>73.8</t>
  </si>
  <si>
    <t>48.6</t>
  </si>
  <si>
    <t>73.4</t>
  </si>
  <si>
    <t>53.9</t>
  </si>
  <si>
    <t>82.9</t>
  </si>
  <si>
    <t>80.1</t>
  </si>
  <si>
    <t>46.2</t>
  </si>
  <si>
    <t>69.4</t>
  </si>
  <si>
    <t>46.1</t>
  </si>
  <si>
    <t>72.6</t>
  </si>
  <si>
    <t>47.1</t>
  </si>
  <si>
    <t>73.7</t>
  </si>
  <si>
    <t>51.4</t>
  </si>
  <si>
    <t>53.2</t>
  </si>
  <si>
    <t>79.8</t>
  </si>
  <si>
    <t>51.2</t>
  </si>
  <si>
    <t>53.1</t>
  </si>
  <si>
    <t>79.7</t>
  </si>
  <si>
    <t>85.9</t>
  </si>
  <si>
    <t>89.4</t>
  </si>
  <si>
    <t>126.6</t>
  </si>
  <si>
    <t>50.0</t>
  </si>
  <si>
    <t>74.1</t>
  </si>
  <si>
    <t>58.0</t>
  </si>
  <si>
    <t>85.8</t>
  </si>
  <si>
    <t>52.6</t>
  </si>
  <si>
    <t>54.5</t>
  </si>
  <si>
    <t>80.8</t>
  </si>
  <si>
    <t>1.8</t>
  </si>
  <si>
    <t>1.3</t>
  </si>
  <si>
    <t>4.4</t>
  </si>
  <si>
    <t>7.5</t>
  </si>
  <si>
    <t>2.7</t>
  </si>
  <si>
    <t>2.1</t>
  </si>
  <si>
    <t>3.5</t>
  </si>
  <si>
    <t>3.8</t>
  </si>
  <si>
    <t>7.6</t>
  </si>
  <si>
    <t>4.7</t>
  </si>
  <si>
    <t>8.7</t>
  </si>
  <si>
    <t>8.8</t>
  </si>
  <si>
    <t>3.3</t>
  </si>
  <si>
    <t>33232</t>
  </si>
  <si>
    <t>8</t>
  </si>
  <si>
    <t>33232_LYW_potFAME3_LY Pot Blank meth nf2-0000.dxf</t>
  </si>
  <si>
    <t>23:19:33</t>
  </si>
  <si>
    <t>2021/12/10 23:19:33</t>
  </si>
  <si>
    <t>19.2</t>
  </si>
  <si>
    <t>19.7</t>
  </si>
  <si>
    <t>32.0</t>
  </si>
  <si>
    <t>37.3</t>
  </si>
  <si>
    <t>38.6</t>
  </si>
  <si>
    <t>57.9</t>
  </si>
  <si>
    <t>33241</t>
  </si>
  <si>
    <t>33241_LYW_potFAME3_PA meth 1-0000.dxf</t>
  </si>
  <si>
    <t>11:08:20</t>
  </si>
  <si>
    <t>2021/12/11 11:08:20</t>
  </si>
  <si>
    <t>-0.6</t>
  </si>
  <si>
    <t>33242</t>
  </si>
  <si>
    <t>33242_LYW_potFAME3_PA meth 2-0000.dxf</t>
  </si>
  <si>
    <t>12:27:09</t>
  </si>
  <si>
    <t>2021/12/11 12:27:09</t>
  </si>
  <si>
    <t>33244</t>
  </si>
  <si>
    <t>~15</t>
  </si>
  <si>
    <t>33244_LYW_potFAME3_PA meth 3-0000.dxf</t>
  </si>
  <si>
    <t>15:04:41</t>
  </si>
  <si>
    <t>2021/12/11 15:04:41</t>
  </si>
  <si>
    <t>33239</t>
  </si>
  <si>
    <t>44</t>
  </si>
  <si>
    <t>33239_LYW_potFAME3_POT1 meth nf2-0000.dxf</t>
  </si>
  <si>
    <t>08:30:49</t>
  </si>
  <si>
    <t>2021/12/11 08:30:49</t>
  </si>
  <si>
    <t>34.3</t>
  </si>
  <si>
    <t>52.3</t>
  </si>
  <si>
    <t>33238</t>
  </si>
  <si>
    <t>34</t>
  </si>
  <si>
    <t>33238_LYW_potFAME3_POT2 meth nf2-0000.dxf</t>
  </si>
  <si>
    <t>07:12:05</t>
  </si>
  <si>
    <t>2021/12/11 07:12:05</t>
  </si>
  <si>
    <t>23.7</t>
  </si>
  <si>
    <t>53.5</t>
  </si>
  <si>
    <t>55.6</t>
  </si>
  <si>
    <t>33235</t>
  </si>
  <si>
    <t>25</t>
  </si>
  <si>
    <t>33235_LYW_potFAME3_POT3 meth nf2-0000.dxf</t>
  </si>
  <si>
    <t>03:15:48</t>
  </si>
  <si>
    <t>2021/12/11 03:15:48</t>
  </si>
  <si>
    <t>109.1</t>
  </si>
  <si>
    <t>113.9</t>
  </si>
  <si>
    <t>158.2</t>
  </si>
  <si>
    <t>33236</t>
  </si>
  <si>
    <t>33236_LYW_potFAME3_POT4 meth nf2-0000.dxf</t>
  </si>
  <si>
    <t>04:34:34</t>
  </si>
  <si>
    <t>2021/12/11 04:34:34</t>
  </si>
  <si>
    <t>94.8</t>
  </si>
  <si>
    <t>98.9</t>
  </si>
  <si>
    <t>138.2</t>
  </si>
  <si>
    <t>33245</t>
  </si>
  <si>
    <t>108</t>
  </si>
  <si>
    <t>33245_LYW_potFAME3_POT5 C18 50% meth nf2-0000.dxf</t>
  </si>
  <si>
    <t>16:23:27</t>
  </si>
  <si>
    <t>2021/12/11 16:23:27</t>
  </si>
  <si>
    <t>13.5</t>
  </si>
  <si>
    <t>13.7</t>
  </si>
  <si>
    <t>51.1</t>
  </si>
  <si>
    <t>C16</t>
  </si>
  <si>
    <t>blank</t>
  </si>
  <si>
    <t>C18</t>
  </si>
  <si>
    <t>mean</t>
  </si>
  <si>
    <t>stdev</t>
  </si>
  <si>
    <t>new vol</t>
  </si>
  <si>
    <t>both</t>
  </si>
  <si>
    <t>16 only</t>
  </si>
  <si>
    <t>pot 6</t>
  </si>
  <si>
    <t>redo</t>
  </si>
  <si>
    <t>PA1</t>
  </si>
  <si>
    <t>PA2</t>
  </si>
  <si>
    <t>PA3</t>
  </si>
  <si>
    <t>33251_LYW_potFAME4_Full 2H EXTD-0000.dxf</t>
  </si>
  <si>
    <t>12/13/21</t>
  </si>
  <si>
    <t>15:18:33</t>
  </si>
  <si>
    <t>2021/12/13 15:18:33</t>
  </si>
  <si>
    <t>33261_LYW_potFAME4_Full 2H EXTD-0000.dxf</t>
  </si>
  <si>
    <t>12/14/21</t>
  </si>
  <si>
    <t>04:26:16</t>
  </si>
  <si>
    <t>2021/12/14 04:26:16</t>
  </si>
  <si>
    <t>33269_LYW_potFAME4_Full 2H EXTD-0000.dxf</t>
  </si>
  <si>
    <t>14:56:31</t>
  </si>
  <si>
    <t>2021/12/14 14:56:31</t>
  </si>
  <si>
    <t>33252_LYW_potFAME4_Full 2H EXTD-0000.dxf</t>
  </si>
  <si>
    <t>16:37:19</t>
  </si>
  <si>
    <t>2021/12/13 16:37:19</t>
  </si>
  <si>
    <t>33258_LYW_potFAME4_Full 2H EXTD-0000.dxf</t>
  </si>
  <si>
    <t>00:29:57</t>
  </si>
  <si>
    <t>2021/12/14 00:29:57</t>
  </si>
  <si>
    <t>33255_LYW_potFAME4_Full 2H EXTD-0000.dxf</t>
  </si>
  <si>
    <t>20:33:39</t>
  </si>
  <si>
    <t>2021/12/13 20:33:39</t>
  </si>
  <si>
    <t>33267_LYW_potFAME4_Full 2H EXTD-0000.dxf</t>
  </si>
  <si>
    <t>12:19:01</t>
  </si>
  <si>
    <t>2021/12/14 12:19:01</t>
  </si>
  <si>
    <t>33264_LYW_potFAME4_Full 2H EXTD-0000.dxf</t>
  </si>
  <si>
    <t>08:22:41</t>
  </si>
  <si>
    <t>2021/12/14 08:22:41</t>
  </si>
  <si>
    <t>33270_LYW_potFAME4_Full 2H EXTD-0000.dxf</t>
  </si>
  <si>
    <t>16:15:20</t>
  </si>
  <si>
    <t>2021/12/14 16:15:20</t>
  </si>
  <si>
    <t>33250_LYW_potFAME4_Full 2H EXTD-0000.dxf</t>
  </si>
  <si>
    <t>13:59:47</t>
  </si>
  <si>
    <t>2021/12/13 13:59:47</t>
  </si>
  <si>
    <t>PA2a</t>
  </si>
  <si>
    <t>33260_LYW_potFAME4_PA2a-0000.dxf</t>
  </si>
  <si>
    <t>03:07:29</t>
  </si>
  <si>
    <t>2021/12/14 03:07:29</t>
  </si>
  <si>
    <t>PA2b</t>
  </si>
  <si>
    <t>33262_LYW_potFAME4_PA2b-0000.dxf</t>
  </si>
  <si>
    <t>05:45:03</t>
  </si>
  <si>
    <t>2021/12/14 05:45:03</t>
  </si>
  <si>
    <t>33259_LYW_potFAME4_POT4 meth nf2-0000.dxf</t>
  </si>
  <si>
    <t>01:48:44</t>
  </si>
  <si>
    <t>2021/12/14 01:48:44</t>
  </si>
  <si>
    <t>POT5 C16 ~25% meth nf2</t>
  </si>
  <si>
    <t>33266_LYW_potFAME4_POT5 C16 ~25% meth nf2-0000.dxf</t>
  </si>
  <si>
    <t>11:00:15</t>
  </si>
  <si>
    <t>2021/12/14 11:00:15</t>
  </si>
  <si>
    <t>POT1</t>
  </si>
  <si>
    <t>33263_LYW_potFAME4_POT1-0000.dxf</t>
  </si>
  <si>
    <t>07:03:51</t>
  </si>
  <si>
    <t>2021/12/14 07:03:51</t>
  </si>
  <si>
    <t>POT6 meth nf2a</t>
  </si>
  <si>
    <t>33256_LYW_potFAME4_POT6 meth nf2a-0000.dxf</t>
  </si>
  <si>
    <t>21:52:25</t>
  </si>
  <si>
    <t>2021/12/13 21:52:25</t>
  </si>
  <si>
    <t>33268_LYW_potFAME4_POT5 C16 ~25% meth nf2-0000.dxf</t>
  </si>
  <si>
    <t>13:37:45</t>
  </si>
  <si>
    <t>2021/12/14 13:37:45</t>
  </si>
  <si>
    <t>33265_LYW_potFAME4_POT1-0000.dxf</t>
  </si>
  <si>
    <t>09:41:28</t>
  </si>
  <si>
    <t>2021/12/14 09:41:28</t>
  </si>
  <si>
    <t>33254_LYW_potFAME4_POT3 meth nf2-0000.dxf</t>
  </si>
  <si>
    <t>19:14:51</t>
  </si>
  <si>
    <t>2021/12/13 19:14:51</t>
  </si>
  <si>
    <t>33253_LYW_potFAME4_POT2 meth nf2-0000.dxf</t>
  </si>
  <si>
    <t>17:56:04</t>
  </si>
  <si>
    <t>2021/12/13 17:56:04</t>
  </si>
  <si>
    <t>bad run?</t>
  </si>
  <si>
    <t>do 25</t>
  </si>
  <si>
    <t>run 4 = bad. Lots of failed injections or very low injections</t>
  </si>
  <si>
    <t>many with far too heavy values</t>
  </si>
  <si>
    <t>replace septum and try again</t>
  </si>
  <si>
    <t>33272_LYW_potFAME4redo_Full 2H EXTD-0000.dxf</t>
  </si>
  <si>
    <t>20:40:15</t>
  </si>
  <si>
    <t>2021/12/14 20:40:15</t>
  </si>
  <si>
    <t>33273_LYW_potFAME4redo_Full 2H EXTD-0000.dxf</t>
  </si>
  <si>
    <t>21:59:03</t>
  </si>
  <si>
    <t>2021/12/14 21:59:03</t>
  </si>
  <si>
    <t>33276_LYW_potFAME4redo_Full 2H EXTD-0000.dxf</t>
  </si>
  <si>
    <t>12/15/21</t>
  </si>
  <si>
    <t>01:55:31</t>
  </si>
  <si>
    <t>2021/12/15 01:55:31</t>
  </si>
  <si>
    <t>33279_LYW_potFAME4redo_Full 2H EXTD-0000.dxf</t>
  </si>
  <si>
    <t>05:51:55</t>
  </si>
  <si>
    <t>2021/12/15 05:51:55</t>
  </si>
  <si>
    <t>33285_LYW_potFAME4redo_Full 2H EXTD-0000.dxf</t>
  </si>
  <si>
    <t>13:44:54</t>
  </si>
  <si>
    <t>2021/12/15 13:44:54</t>
  </si>
  <si>
    <t>33288_LYW_potFAME4redo_Full 2H EXTD-0000.dxf</t>
  </si>
  <si>
    <t>17:41:21</t>
  </si>
  <si>
    <t>2021/12/15 17:41:21</t>
  </si>
  <si>
    <t>33290_LYW_potFAME4redo_Full 2H EXTD-0000.dxf</t>
  </si>
  <si>
    <t>20:18:57</t>
  </si>
  <si>
    <t>2021/12/15 20:18:57</t>
  </si>
  <si>
    <t>33291_LYW_potFAME4redo_Full 2H EXTD-0000.dxf</t>
  </si>
  <si>
    <t>21:37:48</t>
  </si>
  <si>
    <t>2021/12/15 21:37:48</t>
  </si>
  <si>
    <t>33271_LYW_potFAME4redo_Full 2H EXTD-0000.dxf</t>
  </si>
  <si>
    <t>19:21:27</t>
  </si>
  <si>
    <t>2021/12/14 19:21:27</t>
  </si>
  <si>
    <t>33283</t>
  </si>
  <si>
    <t>79</t>
  </si>
  <si>
    <t>33283_LYW_potFAME4redo_PA2b-0000.dxf</t>
  </si>
  <si>
    <t>11:07:09</t>
  </si>
  <si>
    <t>2021/12/15 11:07:09</t>
  </si>
  <si>
    <t>-0.4</t>
  </si>
  <si>
    <t>0.2</t>
  </si>
  <si>
    <t>33281</t>
  </si>
  <si>
    <t>33281_LYW_potFAME4redo_PA2a-0000.dxf</t>
  </si>
  <si>
    <t>08:29:31</t>
  </si>
  <si>
    <t>2021/12/15 08:29:31</t>
  </si>
  <si>
    <t>33284</t>
  </si>
  <si>
    <t>73</t>
  </si>
  <si>
    <t>33284_LYW_potFAME4redo_POT1-0000.dxf</t>
  </si>
  <si>
    <t>12:25:59</t>
  </si>
  <si>
    <t>2021/12/15 12:25:59</t>
  </si>
  <si>
    <t>7.3</t>
  </si>
  <si>
    <t>33274</t>
  </si>
  <si>
    <t>29</t>
  </si>
  <si>
    <t>33274_LYW_potFAME4redo_POT2 meth nf2-0000.dxf</t>
  </si>
  <si>
    <t>23:17:52</t>
  </si>
  <si>
    <t>2021/12/14 23:17:52</t>
  </si>
  <si>
    <t>33275</t>
  </si>
  <si>
    <t>33275_LYW_potFAME4redo_POT3 meth nf2-0000.dxf</t>
  </si>
  <si>
    <t>00:36:42</t>
  </si>
  <si>
    <t>2021/12/15 00:36:42</t>
  </si>
  <si>
    <t>33287</t>
  </si>
  <si>
    <t>284</t>
  </si>
  <si>
    <t>33287_LYW_potFAME4redo_POT5 C16 ~25% meth nf2-0000.dxf</t>
  </si>
  <si>
    <t>16:22:31</t>
  </si>
  <si>
    <t>2021/12/15 16:22:31</t>
  </si>
  <si>
    <t>10.5</t>
  </si>
  <si>
    <t>33280</t>
  </si>
  <si>
    <t>33280_LYW_potFAME4redo_POT4 meth nf2-0000.dxf</t>
  </si>
  <si>
    <t>07:10:43</t>
  </si>
  <si>
    <t>2021/12/15 07:10:43</t>
  </si>
  <si>
    <t>19.5</t>
  </si>
  <si>
    <t>20.0</t>
  </si>
  <si>
    <t>33289</t>
  </si>
  <si>
    <t>33289_LYW_potFAME4redo_POT5 C16 ~25% meth nf2-0000.dxf</t>
  </si>
  <si>
    <t>19:00:07</t>
  </si>
  <si>
    <t>2021/12/15 19:00:07</t>
  </si>
  <si>
    <t>10.4</t>
  </si>
  <si>
    <t>33277</t>
  </si>
  <si>
    <t>33277_LYW_potFAME4redo_POT6 meth nf2a-0000.dxf</t>
  </si>
  <si>
    <t>03:14:18</t>
  </si>
  <si>
    <t>2021/12/15 03:14:18</t>
  </si>
  <si>
    <t>23.9</t>
  </si>
  <si>
    <t>39.3</t>
  </si>
  <si>
    <t>33278</t>
  </si>
  <si>
    <t>POT6 meth nf2b</t>
  </si>
  <si>
    <t>33278_LYW_potFAME4redo_POT6 meth nf2b-0000.dxf</t>
  </si>
  <si>
    <t>04:33:06</t>
  </si>
  <si>
    <t>2021/12/15 04:33:06</t>
  </si>
  <si>
    <t>33286</t>
  </si>
  <si>
    <t>33286_LYW_potFAME4redo_POT1-0000.dxf</t>
  </si>
  <si>
    <t>15:03:41</t>
  </si>
  <si>
    <t>2021/12/15 15:03:41</t>
  </si>
  <si>
    <t>60.6</t>
  </si>
  <si>
    <t>62.9</t>
  </si>
  <si>
    <t>91.4</t>
  </si>
  <si>
    <t>55.8</t>
  </si>
  <si>
    <t>84.3</t>
  </si>
  <si>
    <t>104.4</t>
  </si>
  <si>
    <t>108.8</t>
  </si>
  <si>
    <t>152.1</t>
  </si>
  <si>
    <t>54.6</t>
  </si>
  <si>
    <t>70.9</t>
  </si>
  <si>
    <t>45.2</t>
  </si>
  <si>
    <t>5b</t>
  </si>
  <si>
    <t>5a</t>
  </si>
  <si>
    <t>4a</t>
  </si>
  <si>
    <t>4b</t>
  </si>
  <si>
    <t>Sample</t>
  </si>
  <si>
    <t>Pot 1</t>
  </si>
  <si>
    <t>Pot 2</t>
  </si>
  <si>
    <t>Pot 3</t>
  </si>
  <si>
    <t>Pot 4</t>
  </si>
  <si>
    <t>Pot 5</t>
  </si>
  <si>
    <t>Pot 6</t>
  </si>
  <si>
    <t>13C C16:0</t>
  </si>
  <si>
    <t>raw</t>
  </si>
  <si>
    <t>13C C18:0</t>
  </si>
  <si>
    <t>MeOH corrected</t>
  </si>
  <si>
    <t>Abundance</t>
  </si>
  <si>
    <t>C16:0</t>
  </si>
  <si>
    <t>C18:0</t>
  </si>
  <si>
    <t>MeOH Combined</t>
  </si>
  <si>
    <t>MeOH most recent</t>
  </si>
  <si>
    <t>Theoretical blank corrected values if constant blank  contribution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</si>
</sst>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>
    <font>
      <sz val="11"/>
      <color theme="1"/>
      <name val="Calibri"/>
      <family val="2"/>
      <scheme val="minor"/>
    </font>
    <font>
      <sz val="10"/>
      <name val="MS Sans Serif"/>
    </font>
    <font>
      <b/>
      <sz val="10"/>
      <name val="MS Sans Serif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1" fillId="0" borderId="0" xfId="1" quotePrefix="1"/>
    <xf numFmtId="0" fontId="1" fillId="0" borderId="0" xfId="1"/>
    <xf numFmtId="0" fontId="2" fillId="0" borderId="0" xfId="1" quotePrefix="1" applyFont="1"/>
    <xf numFmtId="0" fontId="2" fillId="0" borderId="0" xfId="1" applyFont="1"/>
    <xf numFmtId="0" fontId="1" fillId="2" borderId="0" xfId="1" quotePrefix="1" applyFill="1"/>
    <xf numFmtId="0" fontId="1" fillId="2" borderId="0" xfId="1" applyFill="1"/>
    <xf numFmtId="0" fontId="1" fillId="3" borderId="0" xfId="1" applyFill="1"/>
    <xf numFmtId="0" fontId="1" fillId="3" borderId="0" xfId="1" quotePrefix="1" applyFill="1"/>
    <xf numFmtId="0" fontId="2" fillId="2" borderId="0" xfId="1" quotePrefix="1" applyFont="1" applyFill="1"/>
    <xf numFmtId="0" fontId="2" fillId="2" borderId="0" xfId="1" applyFont="1" applyFill="1"/>
    <xf numFmtId="0" fontId="2" fillId="0" borderId="0" xfId="0" applyFont="1"/>
    <xf numFmtId="0" fontId="0" fillId="2" borderId="0" xfId="0" applyFill="1"/>
    <xf numFmtId="0" fontId="3" fillId="0" borderId="0" xfId="0" applyFont="1"/>
    <xf numFmtId="164" fontId="0" fillId="0" borderId="0" xfId="0" applyNumberFormat="1"/>
    <xf numFmtId="164" fontId="4" fillId="0" borderId="0" xfId="0" applyNumberFormat="1" applyFont="1"/>
    <xf numFmtId="0" fontId="0" fillId="0" borderId="0" xfId="0" applyFont="1"/>
    <xf numFmtId="164" fontId="0" fillId="0" borderId="0" xfId="0" applyNumberFormat="1" applyFont="1"/>
    <xf numFmtId="0" fontId="0" fillId="2" borderId="0" xfId="0" applyFon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7671041119860015E-2"/>
                  <c:y val="0.3759787839020122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'21_12_5'!$K$2:$K$73</c:f>
              <c:numCache>
                <c:formatCode>General</c:formatCode>
                <c:ptCount val="72"/>
                <c:pt idx="0">
                  <c:v>1792</c:v>
                </c:pt>
                <c:pt idx="1">
                  <c:v>1997.4</c:v>
                </c:pt>
                <c:pt idx="2">
                  <c:v>2186.1</c:v>
                </c:pt>
                <c:pt idx="3">
                  <c:v>2360.6999999999998</c:v>
                </c:pt>
                <c:pt idx="4">
                  <c:v>2522.6</c:v>
                </c:pt>
                <c:pt idx="5">
                  <c:v>2745.8</c:v>
                </c:pt>
                <c:pt idx="6">
                  <c:v>2883.4</c:v>
                </c:pt>
                <c:pt idx="7">
                  <c:v>3027.6</c:v>
                </c:pt>
                <c:pt idx="8">
                  <c:v>3201.7</c:v>
                </c:pt>
                <c:pt idx="9">
                  <c:v>1791.3</c:v>
                </c:pt>
                <c:pt idx="10">
                  <c:v>1996.6</c:v>
                </c:pt>
                <c:pt idx="11">
                  <c:v>2185.3000000000002</c:v>
                </c:pt>
                <c:pt idx="12">
                  <c:v>2360</c:v>
                </c:pt>
                <c:pt idx="13">
                  <c:v>2522.1999999999998</c:v>
                </c:pt>
                <c:pt idx="14">
                  <c:v>2745.4</c:v>
                </c:pt>
                <c:pt idx="15">
                  <c:v>2882.9</c:v>
                </c:pt>
                <c:pt idx="16">
                  <c:v>3027.2</c:v>
                </c:pt>
                <c:pt idx="17">
                  <c:v>3201</c:v>
                </c:pt>
                <c:pt idx="18">
                  <c:v>1792.4</c:v>
                </c:pt>
                <c:pt idx="19">
                  <c:v>1998</c:v>
                </c:pt>
                <c:pt idx="20">
                  <c:v>2186.8000000000002</c:v>
                </c:pt>
                <c:pt idx="21">
                  <c:v>2361.3000000000002</c:v>
                </c:pt>
                <c:pt idx="22">
                  <c:v>2523.3000000000002</c:v>
                </c:pt>
                <c:pt idx="23">
                  <c:v>2746.3</c:v>
                </c:pt>
                <c:pt idx="24">
                  <c:v>2883.8</c:v>
                </c:pt>
                <c:pt idx="25">
                  <c:v>3028</c:v>
                </c:pt>
                <c:pt idx="26">
                  <c:v>3202.1</c:v>
                </c:pt>
                <c:pt idx="27">
                  <c:v>1792.4</c:v>
                </c:pt>
                <c:pt idx="28">
                  <c:v>1998</c:v>
                </c:pt>
                <c:pt idx="29">
                  <c:v>2186.8000000000002</c:v>
                </c:pt>
                <c:pt idx="30">
                  <c:v>2361.1</c:v>
                </c:pt>
                <c:pt idx="31">
                  <c:v>2523.5</c:v>
                </c:pt>
                <c:pt idx="32">
                  <c:v>2746.5</c:v>
                </c:pt>
                <c:pt idx="33">
                  <c:v>2884</c:v>
                </c:pt>
                <c:pt idx="34">
                  <c:v>3028.2</c:v>
                </c:pt>
                <c:pt idx="35">
                  <c:v>3202.5</c:v>
                </c:pt>
                <c:pt idx="36">
                  <c:v>1792.8</c:v>
                </c:pt>
                <c:pt idx="37">
                  <c:v>1998.5</c:v>
                </c:pt>
                <c:pt idx="38">
                  <c:v>2187</c:v>
                </c:pt>
                <c:pt idx="39">
                  <c:v>2361.5</c:v>
                </c:pt>
                <c:pt idx="40">
                  <c:v>2523.5</c:v>
                </c:pt>
                <c:pt idx="41">
                  <c:v>2746.5</c:v>
                </c:pt>
                <c:pt idx="42">
                  <c:v>2884</c:v>
                </c:pt>
                <c:pt idx="43">
                  <c:v>3028.4</c:v>
                </c:pt>
                <c:pt idx="44">
                  <c:v>3202.7</c:v>
                </c:pt>
                <c:pt idx="45">
                  <c:v>1792.4</c:v>
                </c:pt>
                <c:pt idx="46">
                  <c:v>1997.8</c:v>
                </c:pt>
                <c:pt idx="47">
                  <c:v>2186.6</c:v>
                </c:pt>
                <c:pt idx="48">
                  <c:v>2361.1</c:v>
                </c:pt>
                <c:pt idx="49">
                  <c:v>2523.3000000000002</c:v>
                </c:pt>
                <c:pt idx="50">
                  <c:v>2746.5</c:v>
                </c:pt>
                <c:pt idx="51">
                  <c:v>2884</c:v>
                </c:pt>
                <c:pt idx="52">
                  <c:v>3028.4</c:v>
                </c:pt>
                <c:pt idx="53">
                  <c:v>3202.9</c:v>
                </c:pt>
                <c:pt idx="54">
                  <c:v>1791.5</c:v>
                </c:pt>
                <c:pt idx="55">
                  <c:v>1996.8</c:v>
                </c:pt>
                <c:pt idx="56">
                  <c:v>2185.5</c:v>
                </c:pt>
                <c:pt idx="57">
                  <c:v>2360</c:v>
                </c:pt>
                <c:pt idx="58">
                  <c:v>2522.1999999999998</c:v>
                </c:pt>
                <c:pt idx="59">
                  <c:v>2745.4</c:v>
                </c:pt>
                <c:pt idx="60">
                  <c:v>2883.2</c:v>
                </c:pt>
                <c:pt idx="61">
                  <c:v>3027.4</c:v>
                </c:pt>
                <c:pt idx="62">
                  <c:v>3201.5</c:v>
                </c:pt>
                <c:pt idx="63">
                  <c:v>1792.6</c:v>
                </c:pt>
                <c:pt idx="64">
                  <c:v>1998.2</c:v>
                </c:pt>
                <c:pt idx="65">
                  <c:v>2187</c:v>
                </c:pt>
                <c:pt idx="66">
                  <c:v>2361.3000000000002</c:v>
                </c:pt>
                <c:pt idx="67">
                  <c:v>2523.5</c:v>
                </c:pt>
                <c:pt idx="68">
                  <c:v>2746.5</c:v>
                </c:pt>
                <c:pt idx="69">
                  <c:v>2884</c:v>
                </c:pt>
                <c:pt idx="70">
                  <c:v>3028.2</c:v>
                </c:pt>
                <c:pt idx="71">
                  <c:v>3202.5</c:v>
                </c:pt>
              </c:numCache>
            </c:numRef>
          </c:xVal>
          <c:yVal>
            <c:numRef>
              <c:f>'21_12_5'!$X$2:$X$73</c:f>
              <c:numCache>
                <c:formatCode>General</c:formatCode>
                <c:ptCount val="72"/>
                <c:pt idx="0">
                  <c:v>5.4447514046302103E-2</c:v>
                </c:pt>
                <c:pt idx="1">
                  <c:v>-1.7945357034346188E-2</c:v>
                </c:pt>
                <c:pt idx="2">
                  <c:v>9.9216747549505158E-2</c:v>
                </c:pt>
                <c:pt idx="3">
                  <c:v>1.6800977317338095E-2</c:v>
                </c:pt>
                <c:pt idx="4">
                  <c:v>-1.9185942530594247E-2</c:v>
                </c:pt>
                <c:pt idx="5">
                  <c:v>-0.14200403259443561</c:v>
                </c:pt>
                <c:pt idx="6">
                  <c:v>-7.3821092700043778E-3</c:v>
                </c:pt>
                <c:pt idx="7">
                  <c:v>5.8828045471734924E-2</c:v>
                </c:pt>
                <c:pt idx="8">
                  <c:v>-6.1369845224525932E-3</c:v>
                </c:pt>
                <c:pt idx="9">
                  <c:v>8.7399223688500172E-3</c:v>
                </c:pt>
                <c:pt idx="10">
                  <c:v>4.6406264450126855E-2</c:v>
                </c:pt>
                <c:pt idx="11">
                  <c:v>2.3217629313720067E-2</c:v>
                </c:pt>
                <c:pt idx="12">
                  <c:v>2.2588980789041813E-2</c:v>
                </c:pt>
                <c:pt idx="13">
                  <c:v>-3.0563137441941279E-2</c:v>
                </c:pt>
                <c:pt idx="14">
                  <c:v>-0.16549783812911301</c:v>
                </c:pt>
                <c:pt idx="15">
                  <c:v>4.6872336695027883E-2</c:v>
                </c:pt>
                <c:pt idx="16">
                  <c:v>2.0188476657889254E-2</c:v>
                </c:pt>
                <c:pt idx="17">
                  <c:v>8.5477010864515535E-2</c:v>
                </c:pt>
                <c:pt idx="18">
                  <c:v>-5.8371678604252963E-2</c:v>
                </c:pt>
                <c:pt idx="19">
                  <c:v>-6.4123191256577172E-2</c:v>
                </c:pt>
                <c:pt idx="20">
                  <c:v>2.2747386768941169E-2</c:v>
                </c:pt>
                <c:pt idx="21">
                  <c:v>6.3517157873977936E-2</c:v>
                </c:pt>
                <c:pt idx="22">
                  <c:v>-9.8684455966989049E-2</c:v>
                </c:pt>
                <c:pt idx="23">
                  <c:v>3.3955994611069684E-2</c:v>
                </c:pt>
                <c:pt idx="24">
                  <c:v>-5.0935009989103719E-3</c:v>
                </c:pt>
                <c:pt idx="25">
                  <c:v>1.8708516561165567E-2</c:v>
                </c:pt>
                <c:pt idx="26">
                  <c:v>-2.2023292186354126E-2</c:v>
                </c:pt>
                <c:pt idx="27">
                  <c:v>-4.2650562698991479E-2</c:v>
                </c:pt>
                <c:pt idx="28">
                  <c:v>1.0161542661450085E-2</c:v>
                </c:pt>
                <c:pt idx="29">
                  <c:v>-3.1202008409955795E-2</c:v>
                </c:pt>
                <c:pt idx="30">
                  <c:v>1.158719779897055E-2</c:v>
                </c:pt>
                <c:pt idx="31">
                  <c:v>-5.2671813503401665E-2</c:v>
                </c:pt>
                <c:pt idx="32">
                  <c:v>0.12439620936020646</c:v>
                </c:pt>
                <c:pt idx="33">
                  <c:v>-1.8654194100037103E-2</c:v>
                </c:pt>
                <c:pt idx="34">
                  <c:v>-0.13116404605243659</c:v>
                </c:pt>
                <c:pt idx="35">
                  <c:v>-0.10323506126774618</c:v>
                </c:pt>
                <c:pt idx="36">
                  <c:v>0.17541727149296094</c:v>
                </c:pt>
                <c:pt idx="37">
                  <c:v>9.9995247756485384E-2</c:v>
                </c:pt>
                <c:pt idx="38">
                  <c:v>0.11214672693812844</c:v>
                </c:pt>
                <c:pt idx="39">
                  <c:v>0.11252779596538787</c:v>
                </c:pt>
                <c:pt idx="40">
                  <c:v>5.533680752662562E-2</c:v>
                </c:pt>
                <c:pt idx="41">
                  <c:v>2.844188489749655E-2</c:v>
                </c:pt>
                <c:pt idx="42">
                  <c:v>9.4403014689717679E-2</c:v>
                </c:pt>
                <c:pt idx="43">
                  <c:v>0.18989497843783454</c:v>
                </c:pt>
                <c:pt idx="44">
                  <c:v>0.11887164313198895</c:v>
                </c:pt>
                <c:pt idx="45">
                  <c:v>-0.1226909460012422</c:v>
                </c:pt>
                <c:pt idx="46">
                  <c:v>-0.11935500068606686</c:v>
                </c:pt>
                <c:pt idx="47">
                  <c:v>-0.10619380395248257</c:v>
                </c:pt>
                <c:pt idx="48">
                  <c:v>-3.8161658944954269E-2</c:v>
                </c:pt>
                <c:pt idx="49">
                  <c:v>-0.19228553237036294</c:v>
                </c:pt>
                <c:pt idx="50">
                  <c:v>-0.11921841735701477</c:v>
                </c:pt>
                <c:pt idx="51">
                  <c:v>-0.10374316516200821</c:v>
                </c:pt>
                <c:pt idx="52">
                  <c:v>-7.4892559842208328E-2</c:v>
                </c:pt>
                <c:pt idx="53">
                  <c:v>-0.11259521593389366</c:v>
                </c:pt>
                <c:pt idx="54">
                  <c:v>-4.0681825154127438E-2</c:v>
                </c:pt>
                <c:pt idx="55">
                  <c:v>-6.0446357286814134E-3</c:v>
                </c:pt>
                <c:pt idx="56">
                  <c:v>-5.5485927215638498E-2</c:v>
                </c:pt>
                <c:pt idx="57">
                  <c:v>-4.7027117772820759E-2</c:v>
                </c:pt>
                <c:pt idx="58">
                  <c:v>4.3200656372281543E-2</c:v>
                </c:pt>
                <c:pt idx="59">
                  <c:v>-0.2159293032040388</c:v>
                </c:pt>
                <c:pt idx="60">
                  <c:v>-2.549410827949572E-3</c:v>
                </c:pt>
                <c:pt idx="61">
                  <c:v>4.2456675322956272E-2</c:v>
                </c:pt>
                <c:pt idx="62">
                  <c:v>3.9084415997375999E-2</c:v>
                </c:pt>
                <c:pt idx="63">
                  <c:v>5.049503329642846E-2</c:v>
                </c:pt>
                <c:pt idx="64">
                  <c:v>0.1527832987021327</c:v>
                </c:pt>
                <c:pt idx="65">
                  <c:v>5.6894999825747306E-2</c:v>
                </c:pt>
                <c:pt idx="66">
                  <c:v>0.19964624367715089</c:v>
                </c:pt>
                <c:pt idx="67">
                  <c:v>3.5425194732297882E-2</c:v>
                </c:pt>
                <c:pt idx="68">
                  <c:v>-0.11566498678597981</c:v>
                </c:pt>
                <c:pt idx="69">
                  <c:v>0.12396756194065617</c:v>
                </c:pt>
                <c:pt idx="70">
                  <c:v>6.2953305137416038E-2</c:v>
                </c:pt>
                <c:pt idx="71">
                  <c:v>-7.2691953492871164E-2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C4-4CC2-9439-C15A81F6D5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2048896"/>
        <c:axId val="252044736"/>
      </c:scatterChart>
      <c:valAx>
        <c:axId val="252048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044736"/>
        <c:crosses val="autoZero"/>
        <c:crossBetween val="midCat"/>
      </c:valAx>
      <c:valAx>
        <c:axId val="25204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048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1559930008748903E-2"/>
                  <c:y val="0.5400900408282297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'21_12_4'!$K$2:$K$82</c:f>
              <c:numCache>
                <c:formatCode>General</c:formatCode>
                <c:ptCount val="81"/>
                <c:pt idx="0">
                  <c:v>1791.5</c:v>
                </c:pt>
                <c:pt idx="1">
                  <c:v>1791.5</c:v>
                </c:pt>
                <c:pt idx="2">
                  <c:v>1791.8</c:v>
                </c:pt>
                <c:pt idx="3">
                  <c:v>1792</c:v>
                </c:pt>
                <c:pt idx="4">
                  <c:v>1792.4</c:v>
                </c:pt>
                <c:pt idx="5">
                  <c:v>1792.6</c:v>
                </c:pt>
                <c:pt idx="6">
                  <c:v>1792.6</c:v>
                </c:pt>
                <c:pt idx="7">
                  <c:v>1792.8</c:v>
                </c:pt>
                <c:pt idx="8">
                  <c:v>1792.8</c:v>
                </c:pt>
                <c:pt idx="9">
                  <c:v>1996.8</c:v>
                </c:pt>
                <c:pt idx="10">
                  <c:v>1996.8</c:v>
                </c:pt>
                <c:pt idx="11">
                  <c:v>1997</c:v>
                </c:pt>
                <c:pt idx="12">
                  <c:v>1997.2</c:v>
                </c:pt>
                <c:pt idx="13">
                  <c:v>1997.6</c:v>
                </c:pt>
                <c:pt idx="14">
                  <c:v>1998</c:v>
                </c:pt>
                <c:pt idx="15">
                  <c:v>1998.5</c:v>
                </c:pt>
                <c:pt idx="16">
                  <c:v>1998.7</c:v>
                </c:pt>
                <c:pt idx="17">
                  <c:v>1998.7</c:v>
                </c:pt>
                <c:pt idx="18">
                  <c:v>2185.5</c:v>
                </c:pt>
                <c:pt idx="19">
                  <c:v>2185.5</c:v>
                </c:pt>
                <c:pt idx="20">
                  <c:v>2185.6999999999998</c:v>
                </c:pt>
                <c:pt idx="21">
                  <c:v>2185.9</c:v>
                </c:pt>
                <c:pt idx="22">
                  <c:v>2186.3000000000002</c:v>
                </c:pt>
                <c:pt idx="23">
                  <c:v>2186.8000000000002</c:v>
                </c:pt>
                <c:pt idx="24">
                  <c:v>2187.1999999999998</c:v>
                </c:pt>
                <c:pt idx="25">
                  <c:v>2187.4</c:v>
                </c:pt>
                <c:pt idx="26">
                  <c:v>2187.4</c:v>
                </c:pt>
                <c:pt idx="27">
                  <c:v>2360</c:v>
                </c:pt>
                <c:pt idx="28">
                  <c:v>2360</c:v>
                </c:pt>
                <c:pt idx="29">
                  <c:v>2360.1999999999998</c:v>
                </c:pt>
                <c:pt idx="30">
                  <c:v>2360.4</c:v>
                </c:pt>
                <c:pt idx="31">
                  <c:v>2360.9</c:v>
                </c:pt>
                <c:pt idx="32">
                  <c:v>2361.1</c:v>
                </c:pt>
                <c:pt idx="33">
                  <c:v>2361.5</c:v>
                </c:pt>
                <c:pt idx="34">
                  <c:v>2361.6999999999998</c:v>
                </c:pt>
                <c:pt idx="35">
                  <c:v>2361.6999999999998</c:v>
                </c:pt>
                <c:pt idx="36">
                  <c:v>2522.1999999999998</c:v>
                </c:pt>
                <c:pt idx="37">
                  <c:v>2522.1999999999998</c:v>
                </c:pt>
                <c:pt idx="38">
                  <c:v>2522.4</c:v>
                </c:pt>
                <c:pt idx="39">
                  <c:v>2522.8000000000002</c:v>
                </c:pt>
                <c:pt idx="40">
                  <c:v>2523</c:v>
                </c:pt>
                <c:pt idx="41">
                  <c:v>2523.3000000000002</c:v>
                </c:pt>
                <c:pt idx="42">
                  <c:v>2523.6999999999998</c:v>
                </c:pt>
                <c:pt idx="43">
                  <c:v>2523.9</c:v>
                </c:pt>
                <c:pt idx="44">
                  <c:v>2524.1</c:v>
                </c:pt>
                <c:pt idx="45">
                  <c:v>2745.6</c:v>
                </c:pt>
                <c:pt idx="46">
                  <c:v>2745.6</c:v>
                </c:pt>
                <c:pt idx="47">
                  <c:v>2745.8</c:v>
                </c:pt>
                <c:pt idx="48">
                  <c:v>2746.1</c:v>
                </c:pt>
                <c:pt idx="49">
                  <c:v>2746.3</c:v>
                </c:pt>
                <c:pt idx="50">
                  <c:v>2746.5</c:v>
                </c:pt>
                <c:pt idx="51">
                  <c:v>2746.7</c:v>
                </c:pt>
                <c:pt idx="52">
                  <c:v>2746.9</c:v>
                </c:pt>
                <c:pt idx="53">
                  <c:v>2747.1</c:v>
                </c:pt>
                <c:pt idx="54">
                  <c:v>2883.2</c:v>
                </c:pt>
                <c:pt idx="55">
                  <c:v>2883.4</c:v>
                </c:pt>
                <c:pt idx="56">
                  <c:v>2883.4</c:v>
                </c:pt>
                <c:pt idx="57">
                  <c:v>2883.8</c:v>
                </c:pt>
                <c:pt idx="58">
                  <c:v>2883.8</c:v>
                </c:pt>
                <c:pt idx="59">
                  <c:v>2884.2</c:v>
                </c:pt>
                <c:pt idx="60">
                  <c:v>2884.2</c:v>
                </c:pt>
                <c:pt idx="61">
                  <c:v>2884.4</c:v>
                </c:pt>
                <c:pt idx="62">
                  <c:v>2884.6</c:v>
                </c:pt>
                <c:pt idx="63">
                  <c:v>3027.6</c:v>
                </c:pt>
                <c:pt idx="64">
                  <c:v>3027.8</c:v>
                </c:pt>
                <c:pt idx="65">
                  <c:v>3027.8</c:v>
                </c:pt>
                <c:pt idx="66">
                  <c:v>3028.2</c:v>
                </c:pt>
                <c:pt idx="67">
                  <c:v>3028.4</c:v>
                </c:pt>
                <c:pt idx="68">
                  <c:v>3028.6</c:v>
                </c:pt>
                <c:pt idx="69">
                  <c:v>3028.8</c:v>
                </c:pt>
                <c:pt idx="70">
                  <c:v>3028.8</c:v>
                </c:pt>
                <c:pt idx="71">
                  <c:v>3029.2</c:v>
                </c:pt>
                <c:pt idx="72">
                  <c:v>3201.9</c:v>
                </c:pt>
                <c:pt idx="73">
                  <c:v>3202.5</c:v>
                </c:pt>
                <c:pt idx="74">
                  <c:v>3202.5</c:v>
                </c:pt>
                <c:pt idx="75">
                  <c:v>3202.7</c:v>
                </c:pt>
                <c:pt idx="76">
                  <c:v>3202.9</c:v>
                </c:pt>
                <c:pt idx="77">
                  <c:v>3203.1</c:v>
                </c:pt>
                <c:pt idx="78">
                  <c:v>3203.3</c:v>
                </c:pt>
                <c:pt idx="79">
                  <c:v>3203.6</c:v>
                </c:pt>
                <c:pt idx="80">
                  <c:v>3203.8</c:v>
                </c:pt>
              </c:numCache>
            </c:numRef>
          </c:xVal>
          <c:yVal>
            <c:numRef>
              <c:f>'21_12_4'!$X$2:$X$82</c:f>
              <c:numCache>
                <c:formatCode>General</c:formatCode>
                <c:ptCount val="81"/>
                <c:pt idx="0">
                  <c:v>-9.4187726982255526E-3</c:v>
                </c:pt>
                <c:pt idx="1">
                  <c:v>3.6159025802803058E-2</c:v>
                </c:pt>
                <c:pt idx="2">
                  <c:v>4.7019317342879674E-2</c:v>
                </c:pt>
                <c:pt idx="3">
                  <c:v>3.7145715546820668E-2</c:v>
                </c:pt>
                <c:pt idx="4">
                  <c:v>-2.2786343712951407E-2</c:v>
                </c:pt>
                <c:pt idx="5">
                  <c:v>-8.0478712982905876E-2</c:v>
                </c:pt>
                <c:pt idx="6">
                  <c:v>-9.2454738768967815E-2</c:v>
                </c:pt>
                <c:pt idx="7">
                  <c:v>5.3607856235231566E-3</c:v>
                </c:pt>
                <c:pt idx="8">
                  <c:v>4.5296088755900854E-2</c:v>
                </c:pt>
                <c:pt idx="9">
                  <c:v>-1.7346678128774329E-2</c:v>
                </c:pt>
                <c:pt idx="10">
                  <c:v>6.38313436349911E-2</c:v>
                </c:pt>
                <c:pt idx="11">
                  <c:v>0.10435848789402158</c:v>
                </c:pt>
                <c:pt idx="12">
                  <c:v>9.0529305735440602E-2</c:v>
                </c:pt>
                <c:pt idx="13">
                  <c:v>4.8859741192508466E-3</c:v>
                </c:pt>
                <c:pt idx="14">
                  <c:v>-1.138208604266211E-2</c:v>
                </c:pt>
                <c:pt idx="15">
                  <c:v>-5.2806395150717833E-2</c:v>
                </c:pt>
                <c:pt idx="16">
                  <c:v>4.8855424905827505E-2</c:v>
                </c:pt>
                <c:pt idx="17">
                  <c:v>7.9890672222521886E-2</c:v>
                </c:pt>
                <c:pt idx="18">
                  <c:v>1.540907209275133E-2</c:v>
                </c:pt>
                <c:pt idx="19">
                  <c:v>0.1648208551101078</c:v>
                </c:pt>
                <c:pt idx="20">
                  <c:v>5.6024840683747357E-2</c:v>
                </c:pt>
                <c:pt idx="21">
                  <c:v>0.12625174122885596</c:v>
                </c:pt>
                <c:pt idx="22">
                  <c:v>6.5330786878455172E-2</c:v>
                </c:pt>
                <c:pt idx="23">
                  <c:v>-4.9826782346617193E-2</c:v>
                </c:pt>
                <c:pt idx="24">
                  <c:v>-1.312837929476629E-2</c:v>
                </c:pt>
                <c:pt idx="25">
                  <c:v>4.3044266592715985E-2</c:v>
                </c:pt>
                <c:pt idx="26">
                  <c:v>6.4190563003091228E-2</c:v>
                </c:pt>
                <c:pt idx="27">
                  <c:v>-9.9905156083035962E-2</c:v>
                </c:pt>
                <c:pt idx="28">
                  <c:v>4.2584361299894624E-2</c:v>
                </c:pt>
                <c:pt idx="29">
                  <c:v>0.10981167300597861</c:v>
                </c:pt>
                <c:pt idx="30">
                  <c:v>0.10389365157244512</c:v>
                </c:pt>
                <c:pt idx="31">
                  <c:v>-2.1305483669017633E-2</c:v>
                </c:pt>
                <c:pt idx="32">
                  <c:v>-0.11371846580956202</c:v>
                </c:pt>
                <c:pt idx="33">
                  <c:v>-2.3619727863600559E-2</c:v>
                </c:pt>
                <c:pt idx="34">
                  <c:v>2.0686176936301592E-2</c:v>
                </c:pt>
                <c:pt idx="35">
                  <c:v>3.2932417530993519E-2</c:v>
                </c:pt>
                <c:pt idx="36">
                  <c:v>-5.5653650265508503E-2</c:v>
                </c:pt>
                <c:pt idx="37">
                  <c:v>6.8046860395416076E-2</c:v>
                </c:pt>
                <c:pt idx="38">
                  <c:v>-2.69046227620926E-2</c:v>
                </c:pt>
                <c:pt idx="39">
                  <c:v>-0.12775657289626352</c:v>
                </c:pt>
                <c:pt idx="40">
                  <c:v>-6.8032326189605641E-2</c:v>
                </c:pt>
                <c:pt idx="41">
                  <c:v>-0.1139672390704618</c:v>
                </c:pt>
                <c:pt idx="42">
                  <c:v>-0.11583574455324452</c:v>
                </c:pt>
                <c:pt idx="43">
                  <c:v>-5.768530848449771E-2</c:v>
                </c:pt>
                <c:pt idx="44">
                  <c:v>-4.3461277708544799E-2</c:v>
                </c:pt>
                <c:pt idx="45">
                  <c:v>-7.2554822394895524E-2</c:v>
                </c:pt>
                <c:pt idx="46">
                  <c:v>9.7623757525724386E-2</c:v>
                </c:pt>
                <c:pt idx="47">
                  <c:v>8.771725216253401E-2</c:v>
                </c:pt>
                <c:pt idx="48">
                  <c:v>-4.0823760509322682E-2</c:v>
                </c:pt>
                <c:pt idx="49">
                  <c:v>-1.1755261612247381E-2</c:v>
                </c:pt>
                <c:pt idx="50">
                  <c:v>-3.6923377589836548E-2</c:v>
                </c:pt>
                <c:pt idx="51">
                  <c:v>5.708396005804417E-3</c:v>
                </c:pt>
                <c:pt idx="52">
                  <c:v>7.4918119085438661E-3</c:v>
                </c:pt>
                <c:pt idx="53">
                  <c:v>-4.1573443115929365E-2</c:v>
                </c:pt>
                <c:pt idx="54">
                  <c:v>9.3456625728343568E-2</c:v>
                </c:pt>
                <c:pt idx="55">
                  <c:v>-5.1010681835848004E-2</c:v>
                </c:pt>
                <c:pt idx="56">
                  <c:v>9.7394651634004958E-2</c:v>
                </c:pt>
                <c:pt idx="57">
                  <c:v>8.9498840019206938E-2</c:v>
                </c:pt>
                <c:pt idx="58">
                  <c:v>-2.482244922530441E-2</c:v>
                </c:pt>
                <c:pt idx="59">
                  <c:v>-2.1203322876097275E-2</c:v>
                </c:pt>
                <c:pt idx="60">
                  <c:v>-0.15580233990048598</c:v>
                </c:pt>
                <c:pt idx="61">
                  <c:v>-6.5642707951454327E-3</c:v>
                </c:pt>
                <c:pt idx="62">
                  <c:v>-1.2118141831827245E-2</c:v>
                </c:pt>
                <c:pt idx="63">
                  <c:v>8.274256258767565E-2</c:v>
                </c:pt>
                <c:pt idx="64">
                  <c:v>0.16868781114065712</c:v>
                </c:pt>
                <c:pt idx="65">
                  <c:v>0.11634744121227669</c:v>
                </c:pt>
                <c:pt idx="66">
                  <c:v>1.39082421656056E-2</c:v>
                </c:pt>
                <c:pt idx="67">
                  <c:v>0.18459655157612431</c:v>
                </c:pt>
                <c:pt idx="68">
                  <c:v>-0.10015114727035268</c:v>
                </c:pt>
                <c:pt idx="69">
                  <c:v>2.8210840233235501E-2</c:v>
                </c:pt>
                <c:pt idx="70">
                  <c:v>-0.10520490742199229</c:v>
                </c:pt>
                <c:pt idx="71">
                  <c:v>-5.6454638053970996E-2</c:v>
                </c:pt>
                <c:pt idx="72">
                  <c:v>-2.234521860119898E-2</c:v>
                </c:pt>
                <c:pt idx="73">
                  <c:v>-5.111180056148612E-2</c:v>
                </c:pt>
                <c:pt idx="74">
                  <c:v>2.213750602035347E-2</c:v>
                </c:pt>
                <c:pt idx="75">
                  <c:v>-7.123456319572341E-3</c:v>
                </c:pt>
                <c:pt idx="76">
                  <c:v>1.3860582273466093E-3</c:v>
                </c:pt>
                <c:pt idx="77">
                  <c:v>-0.14392743284006571</c:v>
                </c:pt>
                <c:pt idx="78">
                  <c:v>-0.12821439608843832</c:v>
                </c:pt>
                <c:pt idx="79">
                  <c:v>-6.7976885139952259E-2</c:v>
                </c:pt>
                <c:pt idx="80">
                  <c:v>-0.19813153759621827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08-4FE8-BDD2-2F6634A090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4817376"/>
        <c:axId val="994816128"/>
      </c:scatterChart>
      <c:valAx>
        <c:axId val="994817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4816128"/>
        <c:crosses val="autoZero"/>
        <c:crossBetween val="midCat"/>
      </c:valAx>
      <c:valAx>
        <c:axId val="994816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4817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4129265091863518E-2"/>
                  <c:y val="0.5418361767279089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'[1]21_12_3'!$T$2:$T$91</c:f>
              <c:numCache>
                <c:formatCode>General</c:formatCode>
                <c:ptCount val="90"/>
                <c:pt idx="0">
                  <c:v>-29.1</c:v>
                </c:pt>
                <c:pt idx="1">
                  <c:v>-29.1</c:v>
                </c:pt>
                <c:pt idx="2">
                  <c:v>-29.1</c:v>
                </c:pt>
                <c:pt idx="3">
                  <c:v>-29.1</c:v>
                </c:pt>
                <c:pt idx="4">
                  <c:v>-29.1</c:v>
                </c:pt>
                <c:pt idx="5">
                  <c:v>-29.1</c:v>
                </c:pt>
                <c:pt idx="6">
                  <c:v>-29.1</c:v>
                </c:pt>
                <c:pt idx="7">
                  <c:v>-29.1</c:v>
                </c:pt>
                <c:pt idx="8">
                  <c:v>-29.1</c:v>
                </c:pt>
                <c:pt idx="9">
                  <c:v>-29.1</c:v>
                </c:pt>
                <c:pt idx="10">
                  <c:v>-31.77</c:v>
                </c:pt>
                <c:pt idx="11">
                  <c:v>-31.77</c:v>
                </c:pt>
                <c:pt idx="12">
                  <c:v>-31.77</c:v>
                </c:pt>
                <c:pt idx="13">
                  <c:v>-31.77</c:v>
                </c:pt>
                <c:pt idx="14">
                  <c:v>-31.77</c:v>
                </c:pt>
                <c:pt idx="15">
                  <c:v>-31.77</c:v>
                </c:pt>
                <c:pt idx="16">
                  <c:v>-31.77</c:v>
                </c:pt>
                <c:pt idx="17">
                  <c:v>-31.77</c:v>
                </c:pt>
                <c:pt idx="18">
                  <c:v>-31.77</c:v>
                </c:pt>
                <c:pt idx="19">
                  <c:v>-31.77</c:v>
                </c:pt>
                <c:pt idx="20">
                  <c:v>-30</c:v>
                </c:pt>
                <c:pt idx="21">
                  <c:v>-30</c:v>
                </c:pt>
                <c:pt idx="22">
                  <c:v>-30</c:v>
                </c:pt>
                <c:pt idx="23">
                  <c:v>-30</c:v>
                </c:pt>
                <c:pt idx="24">
                  <c:v>-30</c:v>
                </c:pt>
                <c:pt idx="25">
                  <c:v>-30</c:v>
                </c:pt>
                <c:pt idx="26">
                  <c:v>-30</c:v>
                </c:pt>
                <c:pt idx="27">
                  <c:v>-30</c:v>
                </c:pt>
                <c:pt idx="28">
                  <c:v>-30</c:v>
                </c:pt>
                <c:pt idx="29">
                  <c:v>-30</c:v>
                </c:pt>
                <c:pt idx="30">
                  <c:v>-28.61</c:v>
                </c:pt>
                <c:pt idx="31">
                  <c:v>-28.61</c:v>
                </c:pt>
                <c:pt idx="32">
                  <c:v>-28.61</c:v>
                </c:pt>
                <c:pt idx="33">
                  <c:v>-28.61</c:v>
                </c:pt>
                <c:pt idx="34">
                  <c:v>-28.61</c:v>
                </c:pt>
                <c:pt idx="35">
                  <c:v>-28.61</c:v>
                </c:pt>
                <c:pt idx="36">
                  <c:v>-28.61</c:v>
                </c:pt>
                <c:pt idx="37">
                  <c:v>-28.61</c:v>
                </c:pt>
                <c:pt idx="38">
                  <c:v>-28.61</c:v>
                </c:pt>
                <c:pt idx="39">
                  <c:v>-28.61</c:v>
                </c:pt>
                <c:pt idx="40">
                  <c:v>-29.3</c:v>
                </c:pt>
                <c:pt idx="41">
                  <c:v>-29.3</c:v>
                </c:pt>
                <c:pt idx="42">
                  <c:v>-29.3</c:v>
                </c:pt>
                <c:pt idx="43">
                  <c:v>-29.3</c:v>
                </c:pt>
                <c:pt idx="44">
                  <c:v>-29.3</c:v>
                </c:pt>
                <c:pt idx="45">
                  <c:v>-29.3</c:v>
                </c:pt>
                <c:pt idx="46">
                  <c:v>-29.3</c:v>
                </c:pt>
                <c:pt idx="47">
                  <c:v>-29.3</c:v>
                </c:pt>
                <c:pt idx="48">
                  <c:v>-29.3</c:v>
                </c:pt>
                <c:pt idx="49">
                  <c:v>-29.3</c:v>
                </c:pt>
                <c:pt idx="50">
                  <c:v>-29.47</c:v>
                </c:pt>
                <c:pt idx="51">
                  <c:v>-29.47</c:v>
                </c:pt>
                <c:pt idx="52">
                  <c:v>-29.47</c:v>
                </c:pt>
                <c:pt idx="53">
                  <c:v>-29.47</c:v>
                </c:pt>
                <c:pt idx="54">
                  <c:v>-29.47</c:v>
                </c:pt>
                <c:pt idx="55">
                  <c:v>-29.47</c:v>
                </c:pt>
                <c:pt idx="56">
                  <c:v>-29.47</c:v>
                </c:pt>
                <c:pt idx="57">
                  <c:v>-29.47</c:v>
                </c:pt>
                <c:pt idx="58">
                  <c:v>-29.47</c:v>
                </c:pt>
                <c:pt idx="59">
                  <c:v>-29.47</c:v>
                </c:pt>
                <c:pt idx="60">
                  <c:v>-29.54</c:v>
                </c:pt>
                <c:pt idx="61">
                  <c:v>-29.54</c:v>
                </c:pt>
                <c:pt idx="62">
                  <c:v>-29.54</c:v>
                </c:pt>
                <c:pt idx="63">
                  <c:v>-29.54</c:v>
                </c:pt>
                <c:pt idx="64">
                  <c:v>-29.54</c:v>
                </c:pt>
                <c:pt idx="65">
                  <c:v>-29.54</c:v>
                </c:pt>
                <c:pt idx="66">
                  <c:v>-29.54</c:v>
                </c:pt>
                <c:pt idx="67">
                  <c:v>-29.54</c:v>
                </c:pt>
                <c:pt idx="68">
                  <c:v>-29.54</c:v>
                </c:pt>
                <c:pt idx="69">
                  <c:v>-29.54</c:v>
                </c:pt>
                <c:pt idx="70">
                  <c:v>-30</c:v>
                </c:pt>
                <c:pt idx="71">
                  <c:v>-30</c:v>
                </c:pt>
                <c:pt idx="72">
                  <c:v>-30</c:v>
                </c:pt>
                <c:pt idx="73">
                  <c:v>-30</c:v>
                </c:pt>
                <c:pt idx="74">
                  <c:v>-30</c:v>
                </c:pt>
                <c:pt idx="75">
                  <c:v>-30</c:v>
                </c:pt>
                <c:pt idx="76">
                  <c:v>-30</c:v>
                </c:pt>
                <c:pt idx="77">
                  <c:v>-30</c:v>
                </c:pt>
                <c:pt idx="78">
                  <c:v>-30</c:v>
                </c:pt>
                <c:pt idx="79">
                  <c:v>-30</c:v>
                </c:pt>
                <c:pt idx="80">
                  <c:v>-31.49</c:v>
                </c:pt>
                <c:pt idx="81">
                  <c:v>-31.49</c:v>
                </c:pt>
                <c:pt idx="82">
                  <c:v>-31.49</c:v>
                </c:pt>
                <c:pt idx="83">
                  <c:v>-31.49</c:v>
                </c:pt>
                <c:pt idx="84">
                  <c:v>-31.49</c:v>
                </c:pt>
                <c:pt idx="85">
                  <c:v>-31.49</c:v>
                </c:pt>
                <c:pt idx="86">
                  <c:v>-31.49</c:v>
                </c:pt>
                <c:pt idx="87">
                  <c:v>-31.49</c:v>
                </c:pt>
                <c:pt idx="88">
                  <c:v>-31.49</c:v>
                </c:pt>
                <c:pt idx="89">
                  <c:v>-31.49</c:v>
                </c:pt>
              </c:numCache>
            </c:numRef>
          </c:xVal>
          <c:yVal>
            <c:numRef>
              <c:f>'21_12_3'!$AB$2:$AB$91</c:f>
              <c:numCache>
                <c:formatCode>General</c:formatCode>
                <c:ptCount val="90"/>
                <c:pt idx="0">
                  <c:v>3.7612490647518371E-3</c:v>
                </c:pt>
                <c:pt idx="1">
                  <c:v>-3.469253542062134E-2</c:v>
                </c:pt>
                <c:pt idx="2">
                  <c:v>-0.10056164324303296</c:v>
                </c:pt>
                <c:pt idx="3">
                  <c:v>4.7065393883457318E-2</c:v>
                </c:pt>
                <c:pt idx="4">
                  <c:v>2.5037833457368208E-2</c:v>
                </c:pt>
                <c:pt idx="5">
                  <c:v>-0.10408452014316794</c:v>
                </c:pt>
                <c:pt idx="6">
                  <c:v>-3.0635348011919916E-2</c:v>
                </c:pt>
                <c:pt idx="7">
                  <c:v>7.4102877395841205E-2</c:v>
                </c:pt>
                <c:pt idx="8">
                  <c:v>0.13002222659277862</c:v>
                </c:pt>
                <c:pt idx="9">
                  <c:v>-9.0644333008924605E-2</c:v>
                </c:pt>
                <c:pt idx="10">
                  <c:v>-3.107690828347387E-2</c:v>
                </c:pt>
                <c:pt idx="11">
                  <c:v>-4.1960608113683406E-2</c:v>
                </c:pt>
                <c:pt idx="12">
                  <c:v>0.1454688312662249</c:v>
                </c:pt>
                <c:pt idx="13">
                  <c:v>2.1854632661078455E-2</c:v>
                </c:pt>
                <c:pt idx="14">
                  <c:v>1.7128459457875778E-2</c:v>
                </c:pt>
                <c:pt idx="15">
                  <c:v>-7.6449577222106768E-2</c:v>
                </c:pt>
                <c:pt idx="16">
                  <c:v>0.16396178577406673</c:v>
                </c:pt>
                <c:pt idx="17">
                  <c:v>-0.20055626021856554</c:v>
                </c:pt>
                <c:pt idx="18">
                  <c:v>4.9001067672815424E-2</c:v>
                </c:pt>
                <c:pt idx="19">
                  <c:v>-2.6760791426813313E-2</c:v>
                </c:pt>
                <c:pt idx="20">
                  <c:v>7.1171971262259603E-2</c:v>
                </c:pt>
                <c:pt idx="21">
                  <c:v>-3.7079764462433218E-3</c:v>
                </c:pt>
                <c:pt idx="22">
                  <c:v>1.2176895740108051E-2</c:v>
                </c:pt>
                <c:pt idx="23">
                  <c:v>5.5022134805916778E-2</c:v>
                </c:pt>
                <c:pt idx="24">
                  <c:v>9.2369549840547904E-2</c:v>
                </c:pt>
                <c:pt idx="25">
                  <c:v>-0.11138958840668067</c:v>
                </c:pt>
                <c:pt idx="26">
                  <c:v>3.3859764969694339E-2</c:v>
                </c:pt>
                <c:pt idx="27">
                  <c:v>0.11627629685202479</c:v>
                </c:pt>
                <c:pt idx="28">
                  <c:v>0.1180633280145571</c:v>
                </c:pt>
                <c:pt idx="29">
                  <c:v>-2.2790205282049669E-2</c:v>
                </c:pt>
                <c:pt idx="30">
                  <c:v>-9.5782934444876844E-2</c:v>
                </c:pt>
                <c:pt idx="31">
                  <c:v>-1.2146904932368585E-2</c:v>
                </c:pt>
                <c:pt idx="32">
                  <c:v>7.152416752942159E-2</c:v>
                </c:pt>
                <c:pt idx="33">
                  <c:v>-9.9180552381454845E-3</c:v>
                </c:pt>
                <c:pt idx="34">
                  <c:v>-7.0062437477339756E-2</c:v>
                </c:pt>
                <c:pt idx="35">
                  <c:v>-4.8626276799694779E-3</c:v>
                </c:pt>
                <c:pt idx="36">
                  <c:v>4.2242199512635636E-2</c:v>
                </c:pt>
                <c:pt idx="37">
                  <c:v>9.7365796527316917E-2</c:v>
                </c:pt>
                <c:pt idx="38">
                  <c:v>-0.15493712509785951</c:v>
                </c:pt>
                <c:pt idx="39">
                  <c:v>-5.4824344217998089E-2</c:v>
                </c:pt>
                <c:pt idx="40">
                  <c:v>-0.10341517875793116</c:v>
                </c:pt>
                <c:pt idx="41">
                  <c:v>3.1201512733570524E-2</c:v>
                </c:pt>
                <c:pt idx="42">
                  <c:v>0.13561593508226721</c:v>
                </c:pt>
                <c:pt idx="43">
                  <c:v>-6.7931090547613593E-2</c:v>
                </c:pt>
                <c:pt idx="44">
                  <c:v>-6.1271322093698899E-2</c:v>
                </c:pt>
                <c:pt idx="45">
                  <c:v>-6.7651638820898086E-3</c:v>
                </c:pt>
                <c:pt idx="46">
                  <c:v>-1.2949664082267276E-2</c:v>
                </c:pt>
                <c:pt idx="47">
                  <c:v>-0.2655217885392922</c:v>
                </c:pt>
                <c:pt idx="48">
                  <c:v>0.17761938728477489</c:v>
                </c:pt>
                <c:pt idx="49">
                  <c:v>-6.6424252051302091E-2</c:v>
                </c:pt>
                <c:pt idx="50">
                  <c:v>-0.10727669773866921</c:v>
                </c:pt>
                <c:pt idx="51">
                  <c:v>-0.32063198894783795</c:v>
                </c:pt>
                <c:pt idx="52">
                  <c:v>0.23030960038546056</c:v>
                </c:pt>
                <c:pt idx="53">
                  <c:v>8.2668664480046061E-2</c:v>
                </c:pt>
                <c:pt idx="54">
                  <c:v>6.437065969602429E-2</c:v>
                </c:pt>
                <c:pt idx="55">
                  <c:v>-0.13120271561702168</c:v>
                </c:pt>
                <c:pt idx="56">
                  <c:v>-3.2748759491347812E-2</c:v>
                </c:pt>
                <c:pt idx="57">
                  <c:v>1.6646371435413698E-2</c:v>
                </c:pt>
                <c:pt idx="58">
                  <c:v>0.20191653511621155</c:v>
                </c:pt>
                <c:pt idx="59">
                  <c:v>6.9890234255069572E-2</c:v>
                </c:pt>
                <c:pt idx="60">
                  <c:v>-0.13376709754583516</c:v>
                </c:pt>
                <c:pt idx="61">
                  <c:v>-0.17766640363161201</c:v>
                </c:pt>
                <c:pt idx="62">
                  <c:v>4.8778064958092671E-2</c:v>
                </c:pt>
                <c:pt idx="63">
                  <c:v>-0.14790275921020424</c:v>
                </c:pt>
                <c:pt idx="64">
                  <c:v>8.2949370126080169E-2</c:v>
                </c:pt>
                <c:pt idx="65">
                  <c:v>-9.3399202139956117E-2</c:v>
                </c:pt>
                <c:pt idx="66">
                  <c:v>-1.8233300307379352E-2</c:v>
                </c:pt>
                <c:pt idx="67">
                  <c:v>0.10391483572139038</c:v>
                </c:pt>
                <c:pt idx="68">
                  <c:v>0.11075285935937274</c:v>
                </c:pt>
                <c:pt idx="69">
                  <c:v>-6.3889846749631829E-2</c:v>
                </c:pt>
                <c:pt idx="70">
                  <c:v>0.18395604053121417</c:v>
                </c:pt>
                <c:pt idx="71">
                  <c:v>-2.9846774369360674E-2</c:v>
                </c:pt>
                <c:pt idx="72">
                  <c:v>-5.432584135526497E-3</c:v>
                </c:pt>
                <c:pt idx="73">
                  <c:v>-2.8839847635140359E-2</c:v>
                </c:pt>
                <c:pt idx="74">
                  <c:v>0.20406599985435037</c:v>
                </c:pt>
                <c:pt idx="75">
                  <c:v>-2.1436695968191088E-2</c:v>
                </c:pt>
                <c:pt idx="76">
                  <c:v>1.8034585116950552E-2</c:v>
                </c:pt>
                <c:pt idx="77">
                  <c:v>0.17972096672367144</c:v>
                </c:pt>
                <c:pt idx="78">
                  <c:v>1.3313800201487425E-2</c:v>
                </c:pt>
                <c:pt idx="79">
                  <c:v>8.6211135973229602E-2</c:v>
                </c:pt>
                <c:pt idx="80">
                  <c:v>1.1959112790069781E-2</c:v>
                </c:pt>
                <c:pt idx="81">
                  <c:v>7.3451491484131992E-2</c:v>
                </c:pt>
                <c:pt idx="82">
                  <c:v>3.2758570039806756E-2</c:v>
                </c:pt>
                <c:pt idx="83">
                  <c:v>-8.0149613195477087E-2</c:v>
                </c:pt>
                <c:pt idx="84">
                  <c:v>-2.3145751730204722E-3</c:v>
                </c:pt>
                <c:pt idx="85">
                  <c:v>-0.20656004537574901</c:v>
                </c:pt>
                <c:pt idx="86">
                  <c:v>-2.6143138572010116E-4</c:v>
                </c:pt>
                <c:pt idx="87">
                  <c:v>-6.0692042043488215E-2</c:v>
                </c:pt>
                <c:pt idx="88">
                  <c:v>-3.7283580540258043E-2</c:v>
                </c:pt>
                <c:pt idx="89">
                  <c:v>1.4076949841342667E-2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DB-4B6C-BC98-F38A87DDCE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8625952"/>
        <c:axId val="778626368"/>
      </c:scatterChart>
      <c:valAx>
        <c:axId val="778625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8626368"/>
        <c:crosses val="autoZero"/>
        <c:crossBetween val="midCat"/>
      </c:valAx>
      <c:valAx>
        <c:axId val="778626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8625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3.6779090113735785E-2"/>
                  <c:y val="-0.4396704578594342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'[2]21_12_2'!$K$2:$K$82</c:f>
              <c:numCache>
                <c:formatCode>General</c:formatCode>
                <c:ptCount val="81"/>
                <c:pt idx="0">
                  <c:v>1792</c:v>
                </c:pt>
                <c:pt idx="1">
                  <c:v>1792</c:v>
                </c:pt>
                <c:pt idx="2">
                  <c:v>1792.6</c:v>
                </c:pt>
                <c:pt idx="3">
                  <c:v>1792.6</c:v>
                </c:pt>
                <c:pt idx="4">
                  <c:v>1792.8</c:v>
                </c:pt>
                <c:pt idx="5">
                  <c:v>1793</c:v>
                </c:pt>
                <c:pt idx="6">
                  <c:v>1793</c:v>
                </c:pt>
                <c:pt idx="7">
                  <c:v>1793.2</c:v>
                </c:pt>
                <c:pt idx="8">
                  <c:v>1793.2</c:v>
                </c:pt>
                <c:pt idx="9">
                  <c:v>1997.2</c:v>
                </c:pt>
                <c:pt idx="10">
                  <c:v>1997.2</c:v>
                </c:pt>
                <c:pt idx="11">
                  <c:v>1997.8</c:v>
                </c:pt>
                <c:pt idx="12">
                  <c:v>1997.8</c:v>
                </c:pt>
                <c:pt idx="13">
                  <c:v>1998.2</c:v>
                </c:pt>
                <c:pt idx="14">
                  <c:v>1998.7</c:v>
                </c:pt>
                <c:pt idx="15">
                  <c:v>1998.7</c:v>
                </c:pt>
                <c:pt idx="16">
                  <c:v>1998.7</c:v>
                </c:pt>
                <c:pt idx="17">
                  <c:v>1998.9</c:v>
                </c:pt>
                <c:pt idx="18">
                  <c:v>2185.9</c:v>
                </c:pt>
                <c:pt idx="19">
                  <c:v>2185.9</c:v>
                </c:pt>
                <c:pt idx="20">
                  <c:v>2186.8000000000002</c:v>
                </c:pt>
                <c:pt idx="21">
                  <c:v>2186.8000000000002</c:v>
                </c:pt>
                <c:pt idx="22">
                  <c:v>2187</c:v>
                </c:pt>
                <c:pt idx="23">
                  <c:v>2187.4</c:v>
                </c:pt>
                <c:pt idx="24">
                  <c:v>2187.6</c:v>
                </c:pt>
                <c:pt idx="25">
                  <c:v>2187.6</c:v>
                </c:pt>
                <c:pt idx="26">
                  <c:v>2187.6</c:v>
                </c:pt>
                <c:pt idx="27">
                  <c:v>2360.4</c:v>
                </c:pt>
                <c:pt idx="28">
                  <c:v>2360.4</c:v>
                </c:pt>
                <c:pt idx="29">
                  <c:v>2361.1</c:v>
                </c:pt>
                <c:pt idx="30">
                  <c:v>2361.3000000000002</c:v>
                </c:pt>
                <c:pt idx="31">
                  <c:v>2361.5</c:v>
                </c:pt>
                <c:pt idx="32">
                  <c:v>2361.9</c:v>
                </c:pt>
                <c:pt idx="33">
                  <c:v>2362.1</c:v>
                </c:pt>
                <c:pt idx="34">
                  <c:v>2362.1</c:v>
                </c:pt>
                <c:pt idx="35">
                  <c:v>2362.1</c:v>
                </c:pt>
                <c:pt idx="36">
                  <c:v>2522.8000000000002</c:v>
                </c:pt>
                <c:pt idx="37">
                  <c:v>2522.8000000000002</c:v>
                </c:pt>
                <c:pt idx="38">
                  <c:v>2523.3000000000002</c:v>
                </c:pt>
                <c:pt idx="39">
                  <c:v>2523.6999999999998</c:v>
                </c:pt>
                <c:pt idx="40">
                  <c:v>2523.9</c:v>
                </c:pt>
                <c:pt idx="41">
                  <c:v>2523.9</c:v>
                </c:pt>
                <c:pt idx="42">
                  <c:v>2524.3000000000002</c:v>
                </c:pt>
                <c:pt idx="43">
                  <c:v>2524.3000000000002</c:v>
                </c:pt>
                <c:pt idx="44">
                  <c:v>2524.6999999999998</c:v>
                </c:pt>
                <c:pt idx="45">
                  <c:v>2746.3</c:v>
                </c:pt>
                <c:pt idx="46">
                  <c:v>2746.3</c:v>
                </c:pt>
                <c:pt idx="47">
                  <c:v>2746.7</c:v>
                </c:pt>
                <c:pt idx="48">
                  <c:v>2746.9</c:v>
                </c:pt>
                <c:pt idx="49">
                  <c:v>2747.1</c:v>
                </c:pt>
                <c:pt idx="50">
                  <c:v>2747.5</c:v>
                </c:pt>
                <c:pt idx="51">
                  <c:v>2747.5</c:v>
                </c:pt>
                <c:pt idx="52">
                  <c:v>2747.5</c:v>
                </c:pt>
                <c:pt idx="53">
                  <c:v>2748.1</c:v>
                </c:pt>
                <c:pt idx="54">
                  <c:v>2883.8</c:v>
                </c:pt>
                <c:pt idx="55">
                  <c:v>2883.8</c:v>
                </c:pt>
                <c:pt idx="56">
                  <c:v>2884.2</c:v>
                </c:pt>
                <c:pt idx="57">
                  <c:v>2884.4</c:v>
                </c:pt>
                <c:pt idx="58">
                  <c:v>2884.6</c:v>
                </c:pt>
                <c:pt idx="59">
                  <c:v>2885</c:v>
                </c:pt>
                <c:pt idx="60">
                  <c:v>2885</c:v>
                </c:pt>
                <c:pt idx="61">
                  <c:v>2885.2</c:v>
                </c:pt>
                <c:pt idx="62">
                  <c:v>2885.9</c:v>
                </c:pt>
                <c:pt idx="63">
                  <c:v>3028</c:v>
                </c:pt>
                <c:pt idx="64">
                  <c:v>3028.4</c:v>
                </c:pt>
                <c:pt idx="65">
                  <c:v>3028.6</c:v>
                </c:pt>
                <c:pt idx="66">
                  <c:v>3028.8</c:v>
                </c:pt>
                <c:pt idx="67">
                  <c:v>3029.2</c:v>
                </c:pt>
                <c:pt idx="68">
                  <c:v>3029.5</c:v>
                </c:pt>
                <c:pt idx="69">
                  <c:v>3029.7</c:v>
                </c:pt>
                <c:pt idx="70">
                  <c:v>3029.9</c:v>
                </c:pt>
                <c:pt idx="71">
                  <c:v>3030.5</c:v>
                </c:pt>
                <c:pt idx="72">
                  <c:v>3202.3</c:v>
                </c:pt>
                <c:pt idx="73">
                  <c:v>3202.9</c:v>
                </c:pt>
                <c:pt idx="74">
                  <c:v>3202.9</c:v>
                </c:pt>
                <c:pt idx="75">
                  <c:v>3203.1</c:v>
                </c:pt>
                <c:pt idx="76">
                  <c:v>3203.8</c:v>
                </c:pt>
                <c:pt idx="77">
                  <c:v>3204</c:v>
                </c:pt>
                <c:pt idx="78">
                  <c:v>3204.2</c:v>
                </c:pt>
                <c:pt idx="79">
                  <c:v>3205</c:v>
                </c:pt>
                <c:pt idx="80">
                  <c:v>3205.4</c:v>
                </c:pt>
              </c:numCache>
            </c:numRef>
          </c:xVal>
          <c:yVal>
            <c:numRef>
              <c:f>'[2]21_12_2'!$Z$2:$Z$82</c:f>
              <c:numCache>
                <c:formatCode>General</c:formatCode>
                <c:ptCount val="81"/>
                <c:pt idx="0">
                  <c:v>0.17369001585544552</c:v>
                </c:pt>
                <c:pt idx="1">
                  <c:v>-0.10204936662391972</c:v>
                </c:pt>
                <c:pt idx="2">
                  <c:v>-0.205154602050996</c:v>
                </c:pt>
                <c:pt idx="3">
                  <c:v>0.33400193962929947</c:v>
                </c:pt>
                <c:pt idx="4">
                  <c:v>1.728016309699143E-2</c:v>
                </c:pt>
                <c:pt idx="5">
                  <c:v>-1.6636462064543167E-2</c:v>
                </c:pt>
                <c:pt idx="6">
                  <c:v>0.30119037327307296</c:v>
                </c:pt>
                <c:pt idx="7">
                  <c:v>0.12511265020761186</c:v>
                </c:pt>
                <c:pt idx="8">
                  <c:v>0.11258060682155602</c:v>
                </c:pt>
                <c:pt idx="9">
                  <c:v>0.2646417424089158</c:v>
                </c:pt>
                <c:pt idx="10">
                  <c:v>-4.4257799798018027E-2</c:v>
                </c:pt>
                <c:pt idx="11">
                  <c:v>-2.6885676251318102E-3</c:v>
                </c:pt>
                <c:pt idx="12">
                  <c:v>0.44156359259860523</c:v>
                </c:pt>
                <c:pt idx="13">
                  <c:v>0.13203963560519938</c:v>
                </c:pt>
                <c:pt idx="14">
                  <c:v>0.19154642486155282</c:v>
                </c:pt>
                <c:pt idx="15">
                  <c:v>0.17790616889144673</c:v>
                </c:pt>
                <c:pt idx="16">
                  <c:v>0.378450396396115</c:v>
                </c:pt>
                <c:pt idx="17">
                  <c:v>0.17454163718876003</c:v>
                </c:pt>
                <c:pt idx="18">
                  <c:v>0.2314290902625693</c:v>
                </c:pt>
                <c:pt idx="19">
                  <c:v>2.421702572821971E-2</c:v>
                </c:pt>
                <c:pt idx="20">
                  <c:v>-0.10130324408414992</c:v>
                </c:pt>
                <c:pt idx="21">
                  <c:v>0.35857320169257889</c:v>
                </c:pt>
                <c:pt idx="22">
                  <c:v>8.8348330853122548E-2</c:v>
                </c:pt>
                <c:pt idx="23">
                  <c:v>0.33906849837277164</c:v>
                </c:pt>
                <c:pt idx="24">
                  <c:v>0.15644543295695712</c:v>
                </c:pt>
                <c:pt idx="25">
                  <c:v>-9.6236158764703816E-2</c:v>
                </c:pt>
                <c:pt idx="26">
                  <c:v>8.9198645469195981E-2</c:v>
                </c:pt>
                <c:pt idx="27">
                  <c:v>0.21668274615574745</c:v>
                </c:pt>
                <c:pt idx="28">
                  <c:v>-0.12840560279084556</c:v>
                </c:pt>
                <c:pt idx="29">
                  <c:v>0.31575372900571708</c:v>
                </c:pt>
                <c:pt idx="30">
                  <c:v>-3.215852610820491E-2</c:v>
                </c:pt>
                <c:pt idx="31">
                  <c:v>-0.18764221564972772</c:v>
                </c:pt>
                <c:pt idx="32">
                  <c:v>0.21361440794409958</c:v>
                </c:pt>
                <c:pt idx="33">
                  <c:v>0.11437435654263695</c:v>
                </c:pt>
                <c:pt idx="34">
                  <c:v>-0.26266994967602741</c:v>
                </c:pt>
                <c:pt idx="35">
                  <c:v>-6.308389429553074E-2</c:v>
                </c:pt>
                <c:pt idx="36">
                  <c:v>2.8943874550620308E-2</c:v>
                </c:pt>
                <c:pt idx="37">
                  <c:v>-0.26832183908593876</c:v>
                </c:pt>
                <c:pt idx="38">
                  <c:v>0.1710533785404138</c:v>
                </c:pt>
                <c:pt idx="39">
                  <c:v>-0.12674826515401705</c:v>
                </c:pt>
                <c:pt idx="40">
                  <c:v>-0.19394711363613837</c:v>
                </c:pt>
                <c:pt idx="41">
                  <c:v>0.34833937035140039</c:v>
                </c:pt>
                <c:pt idx="42">
                  <c:v>-0.38156349938714484</c:v>
                </c:pt>
                <c:pt idx="43">
                  <c:v>-0.14253018001999607</c:v>
                </c:pt>
                <c:pt idx="44">
                  <c:v>0.11677048644488508</c:v>
                </c:pt>
                <c:pt idx="45">
                  <c:v>9.2887588059703319E-2</c:v>
                </c:pt>
                <c:pt idx="46">
                  <c:v>-0.25669508070360081</c:v>
                </c:pt>
                <c:pt idx="47">
                  <c:v>-3.1943879352393623E-2</c:v>
                </c:pt>
                <c:pt idx="48">
                  <c:v>-0.13716000816186735</c:v>
                </c:pt>
                <c:pt idx="49">
                  <c:v>-0.10283368351091227</c:v>
                </c:pt>
                <c:pt idx="50">
                  <c:v>-0.24096129540215472</c:v>
                </c:pt>
                <c:pt idx="51">
                  <c:v>-0.61943935789586035</c:v>
                </c:pt>
                <c:pt idx="52">
                  <c:v>-0.11650151226244176</c:v>
                </c:pt>
                <c:pt idx="53">
                  <c:v>1.8223680790072194E-2</c:v>
                </c:pt>
                <c:pt idx="54">
                  <c:v>0.25231237260482331</c:v>
                </c:pt>
                <c:pt idx="55">
                  <c:v>-0.18813116159384791</c:v>
                </c:pt>
                <c:pt idx="56">
                  <c:v>1.0523881171423E-2</c:v>
                </c:pt>
                <c:pt idx="57">
                  <c:v>-6.50717410975723E-2</c:v>
                </c:pt>
                <c:pt idx="58">
                  <c:v>-0.20966131270649413</c:v>
                </c:pt>
                <c:pt idx="59">
                  <c:v>-0.31111969302603271</c:v>
                </c:pt>
                <c:pt idx="60">
                  <c:v>-0.29503306598696</c:v>
                </c:pt>
                <c:pt idx="61">
                  <c:v>3.6008062574346411E-3</c:v>
                </c:pt>
                <c:pt idx="62">
                  <c:v>0.16477819216610712</c:v>
                </c:pt>
                <c:pt idx="63">
                  <c:v>2.2501431263560079E-2</c:v>
                </c:pt>
                <c:pt idx="64">
                  <c:v>-8.0652237521331216E-2</c:v>
                </c:pt>
                <c:pt idx="65">
                  <c:v>2.2061397219339085E-2</c:v>
                </c:pt>
                <c:pt idx="66">
                  <c:v>-0.18660474700810425</c:v>
                </c:pt>
                <c:pt idx="67">
                  <c:v>1.2656048872422332E-2</c:v>
                </c:pt>
                <c:pt idx="68">
                  <c:v>-0.27957355911336279</c:v>
                </c:pt>
                <c:pt idx="69">
                  <c:v>-0.20219460544519663</c:v>
                </c:pt>
                <c:pt idx="70">
                  <c:v>5.8074072034766999E-2</c:v>
                </c:pt>
                <c:pt idx="71">
                  <c:v>0.21463731539677511</c:v>
                </c:pt>
                <c:pt idx="72">
                  <c:v>-7.8396798182271965E-2</c:v>
                </c:pt>
                <c:pt idx="73">
                  <c:v>4.2726099696192676E-2</c:v>
                </c:pt>
                <c:pt idx="74">
                  <c:v>-7.5130770104951949E-2</c:v>
                </c:pt>
                <c:pt idx="75">
                  <c:v>-0.21077091359170197</c:v>
                </c:pt>
                <c:pt idx="76">
                  <c:v>-1.2650352211394988E-2</c:v>
                </c:pt>
                <c:pt idx="77">
                  <c:v>-0.46720072599839213</c:v>
                </c:pt>
                <c:pt idx="78">
                  <c:v>-0.19345221632696408</c:v>
                </c:pt>
                <c:pt idx="79">
                  <c:v>-6.1975239924549896E-3</c:v>
                </c:pt>
                <c:pt idx="80">
                  <c:v>0.17043272077317084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3E-49B9-8502-B35E25CFCF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1938208"/>
        <c:axId val="1"/>
      </c:scatterChart>
      <c:valAx>
        <c:axId val="691938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938208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4881889763779528E-4"/>
                  <c:y val="-0.27767351997666956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'21_12_1'!$T$2:$T$82</c:f>
              <c:numCache>
                <c:formatCode>General</c:formatCode>
                <c:ptCount val="81"/>
                <c:pt idx="0">
                  <c:v>-29.1</c:v>
                </c:pt>
                <c:pt idx="1">
                  <c:v>-29.1</c:v>
                </c:pt>
                <c:pt idx="2">
                  <c:v>-29.1</c:v>
                </c:pt>
                <c:pt idx="3">
                  <c:v>-29.1</c:v>
                </c:pt>
                <c:pt idx="4">
                  <c:v>-29.1</c:v>
                </c:pt>
                <c:pt idx="5">
                  <c:v>-29.1</c:v>
                </c:pt>
                <c:pt idx="6">
                  <c:v>-29.1</c:v>
                </c:pt>
                <c:pt idx="7">
                  <c:v>-29.1</c:v>
                </c:pt>
                <c:pt idx="8">
                  <c:v>-29.1</c:v>
                </c:pt>
                <c:pt idx="9">
                  <c:v>-31.77</c:v>
                </c:pt>
                <c:pt idx="10">
                  <c:v>-31.77</c:v>
                </c:pt>
                <c:pt idx="11">
                  <c:v>-31.77</c:v>
                </c:pt>
                <c:pt idx="12">
                  <c:v>-31.77</c:v>
                </c:pt>
                <c:pt idx="13">
                  <c:v>-31.77</c:v>
                </c:pt>
                <c:pt idx="14">
                  <c:v>-31.77</c:v>
                </c:pt>
                <c:pt idx="15">
                  <c:v>-31.77</c:v>
                </c:pt>
                <c:pt idx="16">
                  <c:v>-31.77</c:v>
                </c:pt>
                <c:pt idx="17">
                  <c:v>-31.77</c:v>
                </c:pt>
                <c:pt idx="18">
                  <c:v>-30</c:v>
                </c:pt>
                <c:pt idx="19">
                  <c:v>-30</c:v>
                </c:pt>
                <c:pt idx="20">
                  <c:v>-30</c:v>
                </c:pt>
                <c:pt idx="21">
                  <c:v>-30</c:v>
                </c:pt>
                <c:pt idx="22">
                  <c:v>-30</c:v>
                </c:pt>
                <c:pt idx="23">
                  <c:v>-30</c:v>
                </c:pt>
                <c:pt idx="24">
                  <c:v>-30</c:v>
                </c:pt>
                <c:pt idx="25">
                  <c:v>-30</c:v>
                </c:pt>
                <c:pt idx="26">
                  <c:v>-30</c:v>
                </c:pt>
                <c:pt idx="27">
                  <c:v>-28.61</c:v>
                </c:pt>
                <c:pt idx="28">
                  <c:v>-28.61</c:v>
                </c:pt>
                <c:pt idx="29">
                  <c:v>-28.61</c:v>
                </c:pt>
                <c:pt idx="30">
                  <c:v>-28.61</c:v>
                </c:pt>
                <c:pt idx="31">
                  <c:v>-28.61</c:v>
                </c:pt>
                <c:pt idx="32">
                  <c:v>-28.61</c:v>
                </c:pt>
                <c:pt idx="33">
                  <c:v>-28.61</c:v>
                </c:pt>
                <c:pt idx="34">
                  <c:v>-28.61</c:v>
                </c:pt>
                <c:pt idx="35">
                  <c:v>-28.61</c:v>
                </c:pt>
                <c:pt idx="36">
                  <c:v>-29.3</c:v>
                </c:pt>
                <c:pt idx="37">
                  <c:v>-29.3</c:v>
                </c:pt>
                <c:pt idx="38">
                  <c:v>-29.3</c:v>
                </c:pt>
                <c:pt idx="39">
                  <c:v>-29.3</c:v>
                </c:pt>
                <c:pt idx="40">
                  <c:v>-29.3</c:v>
                </c:pt>
                <c:pt idx="41">
                  <c:v>-29.3</c:v>
                </c:pt>
                <c:pt idx="42">
                  <c:v>-29.3</c:v>
                </c:pt>
                <c:pt idx="43">
                  <c:v>-29.3</c:v>
                </c:pt>
                <c:pt idx="44">
                  <c:v>-29.3</c:v>
                </c:pt>
                <c:pt idx="45">
                  <c:v>-29.47</c:v>
                </c:pt>
                <c:pt idx="46">
                  <c:v>-29.47</c:v>
                </c:pt>
                <c:pt idx="47">
                  <c:v>-29.47</c:v>
                </c:pt>
                <c:pt idx="48">
                  <c:v>-29.47</c:v>
                </c:pt>
                <c:pt idx="49">
                  <c:v>-29.47</c:v>
                </c:pt>
                <c:pt idx="50">
                  <c:v>-29.47</c:v>
                </c:pt>
                <c:pt idx="51">
                  <c:v>-29.47</c:v>
                </c:pt>
                <c:pt idx="52">
                  <c:v>-29.47</c:v>
                </c:pt>
                <c:pt idx="53">
                  <c:v>-29.47</c:v>
                </c:pt>
                <c:pt idx="54">
                  <c:v>-29.54</c:v>
                </c:pt>
                <c:pt idx="55">
                  <c:v>-29.54</c:v>
                </c:pt>
                <c:pt idx="56">
                  <c:v>-29.54</c:v>
                </c:pt>
                <c:pt idx="57">
                  <c:v>-29.54</c:v>
                </c:pt>
                <c:pt idx="58">
                  <c:v>-29.54</c:v>
                </c:pt>
                <c:pt idx="59">
                  <c:v>-29.54</c:v>
                </c:pt>
                <c:pt idx="60">
                  <c:v>-29.54</c:v>
                </c:pt>
                <c:pt idx="61">
                  <c:v>-29.54</c:v>
                </c:pt>
                <c:pt idx="62">
                  <c:v>-29.54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-30</c:v>
                </c:pt>
                <c:pt idx="67">
                  <c:v>-30</c:v>
                </c:pt>
                <c:pt idx="68">
                  <c:v>-30</c:v>
                </c:pt>
                <c:pt idx="69">
                  <c:v>-30</c:v>
                </c:pt>
                <c:pt idx="70">
                  <c:v>-30</c:v>
                </c:pt>
                <c:pt idx="71">
                  <c:v>-30</c:v>
                </c:pt>
                <c:pt idx="72">
                  <c:v>-31.49</c:v>
                </c:pt>
                <c:pt idx="73">
                  <c:v>-31.49</c:v>
                </c:pt>
                <c:pt idx="74">
                  <c:v>-31.49</c:v>
                </c:pt>
                <c:pt idx="75">
                  <c:v>-31.49</c:v>
                </c:pt>
                <c:pt idx="76">
                  <c:v>-31.49</c:v>
                </c:pt>
                <c:pt idx="77">
                  <c:v>-31.49</c:v>
                </c:pt>
                <c:pt idx="78">
                  <c:v>-31.49</c:v>
                </c:pt>
                <c:pt idx="79">
                  <c:v>-31.49</c:v>
                </c:pt>
                <c:pt idx="80">
                  <c:v>-31.49</c:v>
                </c:pt>
              </c:numCache>
            </c:numRef>
          </c:xVal>
          <c:yVal>
            <c:numRef>
              <c:f>'21_12_1'!$AB$2:$AB$82</c:f>
              <c:numCache>
                <c:formatCode>General</c:formatCode>
                <c:ptCount val="81"/>
                <c:pt idx="0">
                  <c:v>-9.6110987487065813E-3</c:v>
                </c:pt>
                <c:pt idx="1">
                  <c:v>9.8583183206635283E-3</c:v>
                </c:pt>
                <c:pt idx="2">
                  <c:v>6.6583310380639915E-2</c:v>
                </c:pt>
                <c:pt idx="3">
                  <c:v>9.5964570083324929E-2</c:v>
                </c:pt>
                <c:pt idx="4">
                  <c:v>0.12005772707148665</c:v>
                </c:pt>
                <c:pt idx="5">
                  <c:v>5.3190334658239635E-2</c:v>
                </c:pt>
                <c:pt idx="6">
                  <c:v>0.32062012791344685</c:v>
                </c:pt>
                <c:pt idx="7">
                  <c:v>9.3911224994119635E-2</c:v>
                </c:pt>
                <c:pt idx="8">
                  <c:v>7.6791267722157386E-2</c:v>
                </c:pt>
                <c:pt idx="9">
                  <c:v>-0.22291279813313025</c:v>
                </c:pt>
                <c:pt idx="10">
                  <c:v>-0.14232251112196437</c:v>
                </c:pt>
                <c:pt idx="11">
                  <c:v>-0.11464817248489823</c:v>
                </c:pt>
                <c:pt idx="12">
                  <c:v>0.12036630437758333</c:v>
                </c:pt>
                <c:pt idx="13">
                  <c:v>9.523897065498943E-2</c:v>
                </c:pt>
                <c:pt idx="14">
                  <c:v>0.14429942024942832</c:v>
                </c:pt>
                <c:pt idx="15">
                  <c:v>-1.4131084109479275E-2</c:v>
                </c:pt>
                <c:pt idx="16">
                  <c:v>0.2511901036348192</c:v>
                </c:pt>
                <c:pt idx="17">
                  <c:v>0.18831984910066879</c:v>
                </c:pt>
                <c:pt idx="18">
                  <c:v>-0.18828766454649326</c:v>
                </c:pt>
                <c:pt idx="19">
                  <c:v>-0.13337050826048014</c:v>
                </c:pt>
                <c:pt idx="20">
                  <c:v>-0.11959204927963896</c:v>
                </c:pt>
                <c:pt idx="21">
                  <c:v>0.14472453557335641</c:v>
                </c:pt>
                <c:pt idx="22">
                  <c:v>5.8368178492948175E-2</c:v>
                </c:pt>
                <c:pt idx="23">
                  <c:v>0.15292471497719973</c:v>
                </c:pt>
                <c:pt idx="24">
                  <c:v>3.8646128229942178E-2</c:v>
                </c:pt>
                <c:pt idx="25">
                  <c:v>0.20549528377933513</c:v>
                </c:pt>
                <c:pt idx="26">
                  <c:v>0.20798427059228786</c:v>
                </c:pt>
                <c:pt idx="27">
                  <c:v>-7.549684123549838E-3</c:v>
                </c:pt>
                <c:pt idx="28">
                  <c:v>-0.13387658858818696</c:v>
                </c:pt>
                <c:pt idx="29">
                  <c:v>-0.34019533454417683</c:v>
                </c:pt>
                <c:pt idx="30">
                  <c:v>7.5828508495540348E-2</c:v>
                </c:pt>
                <c:pt idx="31">
                  <c:v>-4.1675933707537638E-2</c:v>
                </c:pt>
                <c:pt idx="32">
                  <c:v>8.7489804404061289E-2</c:v>
                </c:pt>
                <c:pt idx="33">
                  <c:v>6.4259215463092545E-2</c:v>
                </c:pt>
                <c:pt idx="34">
                  <c:v>8.6361530790316721E-2</c:v>
                </c:pt>
                <c:pt idx="35">
                  <c:v>-1.1827469866990015E-2</c:v>
                </c:pt>
                <c:pt idx="36">
                  <c:v>-0.25385987293652335</c:v>
                </c:pt>
                <c:pt idx="37">
                  <c:v>-0.23295874998095556</c:v>
                </c:pt>
                <c:pt idx="38">
                  <c:v>2.4905804834862266E-2</c:v>
                </c:pt>
                <c:pt idx="39">
                  <c:v>-0.34103738275342366</c:v>
                </c:pt>
                <c:pt idx="40">
                  <c:v>-2.4184151038443957E-2</c:v>
                </c:pt>
                <c:pt idx="41">
                  <c:v>2.139019185032609E-2</c:v>
                </c:pt>
                <c:pt idx="42">
                  <c:v>3.9290039934623877E-2</c:v>
                </c:pt>
                <c:pt idx="43">
                  <c:v>-0.21648793005937961</c:v>
                </c:pt>
                <c:pt idx="44">
                  <c:v>-9.7706739822584154E-2</c:v>
                </c:pt>
                <c:pt idx="45">
                  <c:v>0.16911486114460672</c:v>
                </c:pt>
                <c:pt idx="46">
                  <c:v>4.1826747696571687E-2</c:v>
                </c:pt>
                <c:pt idx="47">
                  <c:v>-6.0040346859821625E-2</c:v>
                </c:pt>
                <c:pt idx="48">
                  <c:v>-0.26723139836210308</c:v>
                </c:pt>
                <c:pt idx="49">
                  <c:v>-5.5907753050885134E-2</c:v>
                </c:pt>
                <c:pt idx="50">
                  <c:v>-0.12530202352255415</c:v>
                </c:pt>
                <c:pt idx="51">
                  <c:v>-8.2750755012185095E-2</c:v>
                </c:pt>
                <c:pt idx="52">
                  <c:v>-3.28758509122693E-2</c:v>
                </c:pt>
                <c:pt idx="53">
                  <c:v>5.9130473643993042E-2</c:v>
                </c:pt>
                <c:pt idx="54">
                  <c:v>0.20469407052284438</c:v>
                </c:pt>
                <c:pt idx="55">
                  <c:v>5.276457290325709E-2</c:v>
                </c:pt>
                <c:pt idx="56">
                  <c:v>-0.18812548493308867</c:v>
                </c:pt>
                <c:pt idx="57">
                  <c:v>-0.16552270355155585</c:v>
                </c:pt>
                <c:pt idx="58">
                  <c:v>6.9803113305372477E-2</c:v>
                </c:pt>
                <c:pt idx="59">
                  <c:v>-5.9923349950519622E-2</c:v>
                </c:pt>
                <c:pt idx="60">
                  <c:v>-4.763048193488828E-3</c:v>
                </c:pt>
                <c:pt idx="61">
                  <c:v>0.2972814839368354</c:v>
                </c:pt>
                <c:pt idx="62">
                  <c:v>5.0219401502754835E-2</c:v>
                </c:pt>
                <c:pt idx="63">
                  <c:v>8.2333977711876116E-2</c:v>
                </c:pt>
                <c:pt idx="64">
                  <c:v>7.1016873475816311E-2</c:v>
                </c:pt>
                <c:pt idx="65">
                  <c:v>-2.9560757573865004E-2</c:v>
                </c:pt>
                <c:pt idx="66">
                  <c:v>-0.10128422414705085</c:v>
                </c:pt>
                <c:pt idx="67">
                  <c:v>0.14861205901691221</c:v>
                </c:pt>
                <c:pt idx="68">
                  <c:v>-8.6485297102683489E-2</c:v>
                </c:pt>
                <c:pt idx="69">
                  <c:v>6.8810714755219493E-2</c:v>
                </c:pt>
                <c:pt idx="70">
                  <c:v>0.21780770273866068</c:v>
                </c:pt>
                <c:pt idx="71">
                  <c:v>0.15236767030548748</c:v>
                </c:pt>
                <c:pt idx="72">
                  <c:v>0.10516608235761993</c:v>
                </c:pt>
                <c:pt idx="73">
                  <c:v>-0.18315977486260948</c:v>
                </c:pt>
                <c:pt idx="74">
                  <c:v>-0.23606860725241674</c:v>
                </c:pt>
                <c:pt idx="75">
                  <c:v>-0.15120756597364959</c:v>
                </c:pt>
                <c:pt idx="76">
                  <c:v>-0.18978208253666295</c:v>
                </c:pt>
                <c:pt idx="77">
                  <c:v>2.2285918660728044E-2</c:v>
                </c:pt>
                <c:pt idx="78">
                  <c:v>4.4031987241829995E-2</c:v>
                </c:pt>
                <c:pt idx="79">
                  <c:v>-0.14950180280541403</c:v>
                </c:pt>
                <c:pt idx="80">
                  <c:v>0.11440110321195007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28-4323-AE13-5B1761F8D2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2377072"/>
        <c:axId val="1"/>
      </c:scatterChart>
      <c:valAx>
        <c:axId val="792377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2377072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323850</xdr:colOff>
      <xdr:row>53</xdr:row>
      <xdr:rowOff>95250</xdr:rowOff>
    </xdr:from>
    <xdr:to>
      <xdr:col>17</xdr:col>
      <xdr:colOff>19050</xdr:colOff>
      <xdr:row>70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466725</xdr:colOff>
      <xdr:row>61</xdr:row>
      <xdr:rowOff>85725</xdr:rowOff>
    </xdr:from>
    <xdr:to>
      <xdr:col>19</xdr:col>
      <xdr:colOff>171450</xdr:colOff>
      <xdr:row>78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19050</xdr:colOff>
      <xdr:row>71</xdr:row>
      <xdr:rowOff>66675</xdr:rowOff>
    </xdr:from>
    <xdr:to>
      <xdr:col>18</xdr:col>
      <xdr:colOff>323850</xdr:colOff>
      <xdr:row>88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276225</xdr:colOff>
      <xdr:row>62</xdr:row>
      <xdr:rowOff>142875</xdr:rowOff>
    </xdr:from>
    <xdr:to>
      <xdr:col>19</xdr:col>
      <xdr:colOff>581025</xdr:colOff>
      <xdr:row>79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419100</xdr:colOff>
      <xdr:row>60</xdr:row>
      <xdr:rowOff>152400</xdr:rowOff>
    </xdr:from>
    <xdr:to>
      <xdr:col>20</xdr:col>
      <xdr:colOff>114300</xdr:colOff>
      <xdr:row>77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Josh/Desktop/LiYing/33249_LYW_potFAME3_Full%202H%20EXTD-0000(Reevaluated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Josh/Desktop/LiYing/33228_LYW_potFAME2_Full%202H%20EXTD-0000(Reevaluated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1_12_3"/>
    </sheetNames>
    <sheetDataSet>
      <sheetData sheetId="0">
        <row r="2">
          <cell r="T2">
            <v>-29.1</v>
          </cell>
        </row>
        <row r="3">
          <cell r="T3">
            <v>-29.1</v>
          </cell>
        </row>
        <row r="4">
          <cell r="T4">
            <v>-29.1</v>
          </cell>
        </row>
        <row r="5">
          <cell r="T5">
            <v>-29.1</v>
          </cell>
        </row>
        <row r="6">
          <cell r="T6">
            <v>-29.1</v>
          </cell>
        </row>
        <row r="7">
          <cell r="T7">
            <v>-29.1</v>
          </cell>
        </row>
        <row r="8">
          <cell r="T8">
            <v>-29.1</v>
          </cell>
        </row>
        <row r="9">
          <cell r="T9">
            <v>-29.1</v>
          </cell>
        </row>
        <row r="10">
          <cell r="T10">
            <v>-29.1</v>
          </cell>
        </row>
        <row r="11">
          <cell r="T11">
            <v>-29.1</v>
          </cell>
        </row>
        <row r="12">
          <cell r="T12">
            <v>-31.77</v>
          </cell>
        </row>
        <row r="13">
          <cell r="T13">
            <v>-31.77</v>
          </cell>
        </row>
        <row r="14">
          <cell r="T14">
            <v>-31.77</v>
          </cell>
        </row>
        <row r="15">
          <cell r="T15">
            <v>-31.77</v>
          </cell>
        </row>
        <row r="16">
          <cell r="T16">
            <v>-31.77</v>
          </cell>
        </row>
        <row r="17">
          <cell r="T17">
            <v>-31.77</v>
          </cell>
        </row>
        <row r="18">
          <cell r="T18">
            <v>-31.77</v>
          </cell>
        </row>
        <row r="19">
          <cell r="T19">
            <v>-31.77</v>
          </cell>
        </row>
        <row r="20">
          <cell r="T20">
            <v>-31.77</v>
          </cell>
        </row>
        <row r="21">
          <cell r="T21">
            <v>-31.77</v>
          </cell>
        </row>
        <row r="22">
          <cell r="T22">
            <v>-30</v>
          </cell>
        </row>
        <row r="23">
          <cell r="T23">
            <v>-30</v>
          </cell>
        </row>
        <row r="24">
          <cell r="T24">
            <v>-30</v>
          </cell>
        </row>
        <row r="25">
          <cell r="T25">
            <v>-30</v>
          </cell>
        </row>
        <row r="26">
          <cell r="T26">
            <v>-30</v>
          </cell>
        </row>
        <row r="27">
          <cell r="T27">
            <v>-30</v>
          </cell>
        </row>
        <row r="28">
          <cell r="T28">
            <v>-30</v>
          </cell>
        </row>
        <row r="29">
          <cell r="T29">
            <v>-30</v>
          </cell>
        </row>
        <row r="30">
          <cell r="T30">
            <v>-30</v>
          </cell>
        </row>
        <row r="31">
          <cell r="T31">
            <v>-30</v>
          </cell>
        </row>
        <row r="32">
          <cell r="T32">
            <v>-28.61</v>
          </cell>
        </row>
        <row r="33">
          <cell r="T33">
            <v>-28.61</v>
          </cell>
        </row>
        <row r="34">
          <cell r="T34">
            <v>-28.61</v>
          </cell>
        </row>
        <row r="35">
          <cell r="T35">
            <v>-28.61</v>
          </cell>
        </row>
        <row r="36">
          <cell r="T36">
            <v>-28.61</v>
          </cell>
        </row>
        <row r="37">
          <cell r="T37">
            <v>-28.61</v>
          </cell>
        </row>
        <row r="38">
          <cell r="T38">
            <v>-28.61</v>
          </cell>
        </row>
        <row r="39">
          <cell r="T39">
            <v>-28.61</v>
          </cell>
        </row>
        <row r="40">
          <cell r="T40">
            <v>-28.61</v>
          </cell>
        </row>
        <row r="41">
          <cell r="T41">
            <v>-28.61</v>
          </cell>
        </row>
        <row r="42">
          <cell r="T42">
            <v>-29.3</v>
          </cell>
        </row>
        <row r="43">
          <cell r="T43">
            <v>-29.3</v>
          </cell>
        </row>
        <row r="44">
          <cell r="T44">
            <v>-29.3</v>
          </cell>
        </row>
        <row r="45">
          <cell r="T45">
            <v>-29.3</v>
          </cell>
        </row>
        <row r="46">
          <cell r="T46">
            <v>-29.3</v>
          </cell>
        </row>
        <row r="47">
          <cell r="T47">
            <v>-29.3</v>
          </cell>
        </row>
        <row r="48">
          <cell r="T48">
            <v>-29.3</v>
          </cell>
        </row>
        <row r="49">
          <cell r="T49">
            <v>-29.3</v>
          </cell>
        </row>
        <row r="50">
          <cell r="T50">
            <v>-29.3</v>
          </cell>
        </row>
        <row r="51">
          <cell r="T51">
            <v>-29.3</v>
          </cell>
        </row>
        <row r="52">
          <cell r="T52">
            <v>-29.47</v>
          </cell>
        </row>
        <row r="53">
          <cell r="T53">
            <v>-29.47</v>
          </cell>
        </row>
        <row r="54">
          <cell r="T54">
            <v>-29.47</v>
          </cell>
        </row>
        <row r="55">
          <cell r="T55">
            <v>-29.47</v>
          </cell>
        </row>
        <row r="56">
          <cell r="T56">
            <v>-29.47</v>
          </cell>
        </row>
        <row r="57">
          <cell r="T57">
            <v>-29.47</v>
          </cell>
        </row>
        <row r="58">
          <cell r="T58">
            <v>-29.47</v>
          </cell>
        </row>
        <row r="59">
          <cell r="T59">
            <v>-29.47</v>
          </cell>
        </row>
        <row r="60">
          <cell r="T60">
            <v>-29.47</v>
          </cell>
        </row>
        <row r="61">
          <cell r="T61">
            <v>-29.47</v>
          </cell>
        </row>
        <row r="62">
          <cell r="T62">
            <v>-29.54</v>
          </cell>
        </row>
        <row r="63">
          <cell r="T63">
            <v>-29.54</v>
          </cell>
        </row>
        <row r="64">
          <cell r="T64">
            <v>-29.54</v>
          </cell>
        </row>
        <row r="65">
          <cell r="T65">
            <v>-29.54</v>
          </cell>
        </row>
        <row r="66">
          <cell r="T66">
            <v>-29.54</v>
          </cell>
        </row>
        <row r="67">
          <cell r="T67">
            <v>-29.54</v>
          </cell>
        </row>
        <row r="68">
          <cell r="T68">
            <v>-29.54</v>
          </cell>
        </row>
        <row r="69">
          <cell r="T69">
            <v>-29.54</v>
          </cell>
        </row>
        <row r="70">
          <cell r="T70">
            <v>-29.54</v>
          </cell>
        </row>
        <row r="71">
          <cell r="T71">
            <v>-29.54</v>
          </cell>
        </row>
        <row r="72">
          <cell r="T72">
            <v>-30</v>
          </cell>
        </row>
        <row r="73">
          <cell r="T73">
            <v>-30</v>
          </cell>
        </row>
        <row r="74">
          <cell r="T74">
            <v>-30</v>
          </cell>
        </row>
        <row r="75">
          <cell r="T75">
            <v>-30</v>
          </cell>
        </row>
        <row r="76">
          <cell r="T76">
            <v>-30</v>
          </cell>
        </row>
        <row r="77">
          <cell r="T77">
            <v>-30</v>
          </cell>
        </row>
        <row r="78">
          <cell r="T78">
            <v>-30</v>
          </cell>
        </row>
        <row r="79">
          <cell r="T79">
            <v>-30</v>
          </cell>
        </row>
        <row r="80">
          <cell r="T80">
            <v>-30</v>
          </cell>
        </row>
        <row r="81">
          <cell r="T81">
            <v>-30</v>
          </cell>
        </row>
        <row r="82">
          <cell r="T82">
            <v>-31.49</v>
          </cell>
        </row>
        <row r="83">
          <cell r="T83">
            <v>-31.49</v>
          </cell>
        </row>
        <row r="84">
          <cell r="T84">
            <v>-31.49</v>
          </cell>
        </row>
        <row r="85">
          <cell r="T85">
            <v>-31.49</v>
          </cell>
        </row>
        <row r="86">
          <cell r="T86">
            <v>-31.49</v>
          </cell>
        </row>
        <row r="87">
          <cell r="T87">
            <v>-31.49</v>
          </cell>
        </row>
        <row r="88">
          <cell r="T88">
            <v>-31.49</v>
          </cell>
        </row>
        <row r="89">
          <cell r="T89">
            <v>-31.49</v>
          </cell>
        </row>
        <row r="90">
          <cell r="T90">
            <v>-31.49</v>
          </cell>
        </row>
        <row r="91">
          <cell r="T91">
            <v>-31.49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1_12_2"/>
    </sheetNames>
    <sheetDataSet>
      <sheetData sheetId="0">
        <row r="2">
          <cell r="K2">
            <v>1792</v>
          </cell>
          <cell r="Z2">
            <v>0.17369001585544552</v>
          </cell>
        </row>
        <row r="3">
          <cell r="K3">
            <v>1792</v>
          </cell>
          <cell r="Z3">
            <v>-0.10204936662391972</v>
          </cell>
        </row>
        <row r="4">
          <cell r="K4">
            <v>1792.6</v>
          </cell>
          <cell r="Z4">
            <v>-0.205154602050996</v>
          </cell>
        </row>
        <row r="5">
          <cell r="K5">
            <v>1792.6</v>
          </cell>
          <cell r="Z5">
            <v>0.33400193962929947</v>
          </cell>
        </row>
        <row r="6">
          <cell r="K6">
            <v>1792.8</v>
          </cell>
          <cell r="Z6">
            <v>1.728016309699143E-2</v>
          </cell>
        </row>
        <row r="7">
          <cell r="K7">
            <v>1793</v>
          </cell>
          <cell r="Z7">
            <v>-1.6636462064543167E-2</v>
          </cell>
        </row>
        <row r="8">
          <cell r="K8">
            <v>1793</v>
          </cell>
          <cell r="Z8">
            <v>0.30119037327307296</v>
          </cell>
        </row>
        <row r="9">
          <cell r="K9">
            <v>1793.2</v>
          </cell>
          <cell r="Z9">
            <v>0.12511265020761186</v>
          </cell>
        </row>
        <row r="10">
          <cell r="K10">
            <v>1793.2</v>
          </cell>
          <cell r="Z10">
            <v>0.11258060682155602</v>
          </cell>
        </row>
        <row r="11">
          <cell r="K11">
            <v>1997.2</v>
          </cell>
          <cell r="Z11">
            <v>0.2646417424089158</v>
          </cell>
        </row>
        <row r="12">
          <cell r="K12">
            <v>1997.2</v>
          </cell>
          <cell r="Z12">
            <v>-4.4257799798018027E-2</v>
          </cell>
        </row>
        <row r="13">
          <cell r="K13">
            <v>1997.8</v>
          </cell>
          <cell r="Z13">
            <v>-2.6885676251318102E-3</v>
          </cell>
        </row>
        <row r="14">
          <cell r="K14">
            <v>1997.8</v>
          </cell>
          <cell r="Z14">
            <v>0.44156359259860523</v>
          </cell>
        </row>
        <row r="15">
          <cell r="K15">
            <v>1998.2</v>
          </cell>
          <cell r="Z15">
            <v>0.13203963560519938</v>
          </cell>
        </row>
        <row r="16">
          <cell r="K16">
            <v>1998.7</v>
          </cell>
          <cell r="Z16">
            <v>0.19154642486155282</v>
          </cell>
        </row>
        <row r="17">
          <cell r="K17">
            <v>1998.7</v>
          </cell>
          <cell r="Z17">
            <v>0.17790616889144673</v>
          </cell>
        </row>
        <row r="18">
          <cell r="K18">
            <v>1998.7</v>
          </cell>
          <cell r="Z18">
            <v>0.378450396396115</v>
          </cell>
        </row>
        <row r="19">
          <cell r="K19">
            <v>1998.9</v>
          </cell>
          <cell r="Z19">
            <v>0.17454163718876003</v>
          </cell>
        </row>
        <row r="20">
          <cell r="K20">
            <v>2185.9</v>
          </cell>
          <cell r="Z20">
            <v>0.2314290902625693</v>
          </cell>
        </row>
        <row r="21">
          <cell r="K21">
            <v>2185.9</v>
          </cell>
          <cell r="Z21">
            <v>2.421702572821971E-2</v>
          </cell>
        </row>
        <row r="22">
          <cell r="K22">
            <v>2186.8000000000002</v>
          </cell>
          <cell r="Z22">
            <v>-0.10130324408414992</v>
          </cell>
        </row>
        <row r="23">
          <cell r="K23">
            <v>2186.8000000000002</v>
          </cell>
          <cell r="Z23">
            <v>0.35857320169257889</v>
          </cell>
        </row>
        <row r="24">
          <cell r="K24">
            <v>2187</v>
          </cell>
          <cell r="Z24">
            <v>8.8348330853122548E-2</v>
          </cell>
        </row>
        <row r="25">
          <cell r="K25">
            <v>2187.4</v>
          </cell>
          <cell r="Z25">
            <v>0.33906849837277164</v>
          </cell>
        </row>
        <row r="26">
          <cell r="K26">
            <v>2187.6</v>
          </cell>
          <cell r="Z26">
            <v>0.15644543295695712</v>
          </cell>
        </row>
        <row r="27">
          <cell r="K27">
            <v>2187.6</v>
          </cell>
          <cell r="Z27">
            <v>-9.6236158764703816E-2</v>
          </cell>
        </row>
        <row r="28">
          <cell r="K28">
            <v>2187.6</v>
          </cell>
          <cell r="Z28">
            <v>8.9198645469195981E-2</v>
          </cell>
        </row>
        <row r="29">
          <cell r="K29">
            <v>2360.4</v>
          </cell>
          <cell r="Z29">
            <v>0.21668274615574745</v>
          </cell>
        </row>
        <row r="30">
          <cell r="K30">
            <v>2360.4</v>
          </cell>
          <cell r="Z30">
            <v>-0.12840560279084556</v>
          </cell>
        </row>
        <row r="31">
          <cell r="K31">
            <v>2361.1</v>
          </cell>
          <cell r="Z31">
            <v>0.31575372900571708</v>
          </cell>
        </row>
        <row r="32">
          <cell r="K32">
            <v>2361.3000000000002</v>
          </cell>
          <cell r="Z32">
            <v>-3.215852610820491E-2</v>
          </cell>
        </row>
        <row r="33">
          <cell r="K33">
            <v>2361.5</v>
          </cell>
          <cell r="Z33">
            <v>-0.18764221564972772</v>
          </cell>
        </row>
        <row r="34">
          <cell r="K34">
            <v>2361.9</v>
          </cell>
          <cell r="Z34">
            <v>0.21361440794409958</v>
          </cell>
        </row>
        <row r="35">
          <cell r="K35">
            <v>2362.1</v>
          </cell>
          <cell r="Z35">
            <v>0.11437435654263695</v>
          </cell>
        </row>
        <row r="36">
          <cell r="K36">
            <v>2362.1</v>
          </cell>
          <cell r="Z36">
            <v>-0.26266994967602741</v>
          </cell>
        </row>
        <row r="37">
          <cell r="K37">
            <v>2362.1</v>
          </cell>
          <cell r="Z37">
            <v>-6.308389429553074E-2</v>
          </cell>
        </row>
        <row r="38">
          <cell r="K38">
            <v>2522.8000000000002</v>
          </cell>
          <cell r="Z38">
            <v>2.8943874550620308E-2</v>
          </cell>
        </row>
        <row r="39">
          <cell r="K39">
            <v>2522.8000000000002</v>
          </cell>
          <cell r="Z39">
            <v>-0.26832183908593876</v>
          </cell>
        </row>
        <row r="40">
          <cell r="K40">
            <v>2523.3000000000002</v>
          </cell>
          <cell r="Z40">
            <v>0.1710533785404138</v>
          </cell>
        </row>
        <row r="41">
          <cell r="K41">
            <v>2523.6999999999998</v>
          </cell>
          <cell r="Z41">
            <v>-0.12674826515401705</v>
          </cell>
        </row>
        <row r="42">
          <cell r="K42">
            <v>2523.9</v>
          </cell>
          <cell r="Z42">
            <v>-0.19394711363613837</v>
          </cell>
        </row>
        <row r="43">
          <cell r="K43">
            <v>2523.9</v>
          </cell>
          <cell r="Z43">
            <v>0.34833937035140039</v>
          </cell>
        </row>
        <row r="44">
          <cell r="K44">
            <v>2524.3000000000002</v>
          </cell>
          <cell r="Z44">
            <v>-0.38156349938714484</v>
          </cell>
        </row>
        <row r="45">
          <cell r="K45">
            <v>2524.3000000000002</v>
          </cell>
          <cell r="Z45">
            <v>-0.14253018001999607</v>
          </cell>
        </row>
        <row r="46">
          <cell r="K46">
            <v>2524.6999999999998</v>
          </cell>
          <cell r="Z46">
            <v>0.11677048644488508</v>
          </cell>
        </row>
        <row r="47">
          <cell r="K47">
            <v>2746.3</v>
          </cell>
          <cell r="Z47">
            <v>9.2887588059703319E-2</v>
          </cell>
        </row>
        <row r="48">
          <cell r="K48">
            <v>2746.3</v>
          </cell>
          <cell r="Z48">
            <v>-0.25669508070360081</v>
          </cell>
        </row>
        <row r="49">
          <cell r="K49">
            <v>2746.7</v>
          </cell>
          <cell r="Z49">
            <v>-3.1943879352393623E-2</v>
          </cell>
        </row>
        <row r="50">
          <cell r="K50">
            <v>2746.9</v>
          </cell>
          <cell r="Z50">
            <v>-0.13716000816186735</v>
          </cell>
        </row>
        <row r="51">
          <cell r="K51">
            <v>2747.1</v>
          </cell>
          <cell r="Z51">
            <v>-0.10283368351091227</v>
          </cell>
        </row>
        <row r="52">
          <cell r="K52">
            <v>2747.5</v>
          </cell>
          <cell r="Z52">
            <v>-0.24096129540215472</v>
          </cell>
        </row>
        <row r="53">
          <cell r="K53">
            <v>2747.5</v>
          </cell>
          <cell r="Z53">
            <v>-0.61943935789586035</v>
          </cell>
        </row>
        <row r="54">
          <cell r="K54">
            <v>2747.5</v>
          </cell>
          <cell r="Z54">
            <v>-0.11650151226244176</v>
          </cell>
        </row>
        <row r="55">
          <cell r="K55">
            <v>2748.1</v>
          </cell>
          <cell r="Z55">
            <v>1.8223680790072194E-2</v>
          </cell>
        </row>
        <row r="56">
          <cell r="K56">
            <v>2883.8</v>
          </cell>
          <cell r="Z56">
            <v>0.25231237260482331</v>
          </cell>
        </row>
        <row r="57">
          <cell r="K57">
            <v>2883.8</v>
          </cell>
          <cell r="Z57">
            <v>-0.18813116159384791</v>
          </cell>
        </row>
        <row r="58">
          <cell r="K58">
            <v>2884.2</v>
          </cell>
          <cell r="Z58">
            <v>1.0523881171423E-2</v>
          </cell>
        </row>
        <row r="59">
          <cell r="K59">
            <v>2884.4</v>
          </cell>
          <cell r="Z59">
            <v>-6.50717410975723E-2</v>
          </cell>
        </row>
        <row r="60">
          <cell r="K60">
            <v>2884.6</v>
          </cell>
          <cell r="Z60">
            <v>-0.20966131270649413</v>
          </cell>
        </row>
        <row r="61">
          <cell r="K61">
            <v>2885</v>
          </cell>
          <cell r="Z61">
            <v>-0.31111969302603271</v>
          </cell>
        </row>
        <row r="62">
          <cell r="K62">
            <v>2885</v>
          </cell>
          <cell r="Z62">
            <v>-0.29503306598696</v>
          </cell>
        </row>
        <row r="63">
          <cell r="K63">
            <v>2885.2</v>
          </cell>
          <cell r="Z63">
            <v>3.6008062574346411E-3</v>
          </cell>
        </row>
        <row r="64">
          <cell r="K64">
            <v>2885.9</v>
          </cell>
          <cell r="Z64">
            <v>0.16477819216610712</v>
          </cell>
        </row>
        <row r="65">
          <cell r="K65">
            <v>3028</v>
          </cell>
          <cell r="Z65">
            <v>2.2501431263560079E-2</v>
          </cell>
        </row>
        <row r="66">
          <cell r="K66">
            <v>3028.4</v>
          </cell>
          <cell r="Z66">
            <v>-8.0652237521331216E-2</v>
          </cell>
        </row>
        <row r="67">
          <cell r="K67">
            <v>3028.6</v>
          </cell>
          <cell r="Z67">
            <v>2.2061397219339085E-2</v>
          </cell>
        </row>
        <row r="68">
          <cell r="K68">
            <v>3028.8</v>
          </cell>
          <cell r="Z68">
            <v>-0.18660474700810425</v>
          </cell>
        </row>
        <row r="69">
          <cell r="K69">
            <v>3029.2</v>
          </cell>
          <cell r="Z69">
            <v>1.2656048872422332E-2</v>
          </cell>
        </row>
        <row r="70">
          <cell r="K70">
            <v>3029.5</v>
          </cell>
          <cell r="Z70">
            <v>-0.27957355911336279</v>
          </cell>
        </row>
        <row r="71">
          <cell r="K71">
            <v>3029.7</v>
          </cell>
          <cell r="Z71">
            <v>-0.20219460544519663</v>
          </cell>
        </row>
        <row r="72">
          <cell r="K72">
            <v>3029.9</v>
          </cell>
          <cell r="Z72">
            <v>5.8074072034766999E-2</v>
          </cell>
        </row>
        <row r="73">
          <cell r="K73">
            <v>3030.5</v>
          </cell>
          <cell r="Z73">
            <v>0.21463731539677511</v>
          </cell>
        </row>
        <row r="74">
          <cell r="K74">
            <v>3202.3</v>
          </cell>
          <cell r="Z74">
            <v>-7.8396798182271965E-2</v>
          </cell>
        </row>
        <row r="75">
          <cell r="K75">
            <v>3202.9</v>
          </cell>
          <cell r="Z75">
            <v>4.2726099696192676E-2</v>
          </cell>
        </row>
        <row r="76">
          <cell r="K76">
            <v>3202.9</v>
          </cell>
          <cell r="Z76">
            <v>-7.5130770104951949E-2</v>
          </cell>
        </row>
        <row r="77">
          <cell r="K77">
            <v>3203.1</v>
          </cell>
          <cell r="Z77">
            <v>-0.21077091359170197</v>
          </cell>
        </row>
        <row r="78">
          <cell r="K78">
            <v>3203.8</v>
          </cell>
          <cell r="Z78">
            <v>-1.2650352211394988E-2</v>
          </cell>
        </row>
        <row r="79">
          <cell r="K79">
            <v>3204</v>
          </cell>
          <cell r="Z79">
            <v>-0.46720072599839213</v>
          </cell>
        </row>
        <row r="80">
          <cell r="K80">
            <v>3204.2</v>
          </cell>
          <cell r="Z80">
            <v>-0.19345221632696408</v>
          </cell>
        </row>
        <row r="81">
          <cell r="K81">
            <v>3205</v>
          </cell>
          <cell r="Z81">
            <v>-6.1975239924549896E-3</v>
          </cell>
        </row>
        <row r="82">
          <cell r="K82">
            <v>3205.4</v>
          </cell>
          <cell r="Z82">
            <v>0.17043272077317084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"/>
  <sheetViews>
    <sheetView tabSelected="1" workbookViewId="0">
      <selection activeCell="A3" sqref="A3"/>
    </sheetView>
  </sheetViews>
  <sheetFormatPr baseColWidth="10" defaultColWidth="8.83203125" defaultRowHeight="15"/>
  <cols>
    <col min="11" max="11" width="0" hidden="1" customWidth="1"/>
    <col min="12" max="14" width="9.1640625" hidden="1" customWidth="1"/>
    <col min="15" max="15" width="0" hidden="1" customWidth="1"/>
  </cols>
  <sheetData>
    <row r="1" spans="1:18">
      <c r="A1" t="s">
        <v>785</v>
      </c>
      <c r="B1" t="s">
        <v>793</v>
      </c>
      <c r="D1" t="s">
        <v>793</v>
      </c>
      <c r="G1" t="s">
        <v>795</v>
      </c>
      <c r="L1" t="s">
        <v>796</v>
      </c>
      <c r="O1" t="s">
        <v>801</v>
      </c>
    </row>
    <row r="2" spans="1:18">
      <c r="B2" t="s">
        <v>792</v>
      </c>
      <c r="C2" t="s">
        <v>603</v>
      </c>
      <c r="D2" t="s">
        <v>794</v>
      </c>
      <c r="E2" t="s">
        <v>603</v>
      </c>
      <c r="G2" t="s">
        <v>792</v>
      </c>
      <c r="H2" t="s">
        <v>603</v>
      </c>
      <c r="I2" t="s">
        <v>794</v>
      </c>
      <c r="J2" t="s">
        <v>603</v>
      </c>
      <c r="L2" t="s">
        <v>797</v>
      </c>
      <c r="M2" t="s">
        <v>798</v>
      </c>
      <c r="O2" t="s">
        <v>792</v>
      </c>
      <c r="P2" t="s">
        <v>603</v>
      </c>
      <c r="Q2" t="s">
        <v>794</v>
      </c>
      <c r="R2" t="s">
        <v>603</v>
      </c>
    </row>
    <row r="3" spans="1:18">
      <c r="A3" t="s">
        <v>786</v>
      </c>
      <c r="B3" s="14">
        <f>data!K4</f>
        <v>-27.713699361745881</v>
      </c>
      <c r="C3" s="14">
        <f>data!L4</f>
        <v>0.57670932608034486</v>
      </c>
      <c r="D3" s="14">
        <f>data!K13</f>
        <v>-29.188303146031274</v>
      </c>
      <c r="E3" s="14">
        <f>data!L13</f>
        <v>0.71580961984404379</v>
      </c>
      <c r="G3" s="15">
        <f>(17*B3-$A$15)/16</f>
        <v>-26.765180571854998</v>
      </c>
      <c r="H3" s="15">
        <f>SQRT(((17/16)*C3)^2+((-1/16)*$B$15)^2)</f>
        <v>0.61479024599396259</v>
      </c>
      <c r="I3" s="15">
        <f>(19*D3-$A$15)/18</f>
        <v>-28.42709776525523</v>
      </c>
      <c r="J3" s="15">
        <f>SQRT(((17/16)*E3)^2+((-1/16)*$B$15)^2)</f>
        <v>0.7621895014014014</v>
      </c>
      <c r="L3">
        <v>8148</v>
      </c>
      <c r="M3">
        <v>3992</v>
      </c>
      <c r="O3" s="14">
        <f>((L3-$L$10)/L3)*G3+($L$10/(L3))*$G$10</f>
        <v>-26.931453791314553</v>
      </c>
      <c r="P3" s="14">
        <f>SQRT((((L3-$L$10)/L3)*H3)^2+(($L$10/(L3))*$H$10)^2)</f>
        <v>0.58771651259526747</v>
      </c>
      <c r="Q3" s="14">
        <f>((M3-$M$10)/M3)*I3+($M$10/(M3))*$I$10</f>
        <v>-28.654907014259877</v>
      </c>
      <c r="R3" s="14">
        <f>SQRT((((M3-$M$10)/M3)*J3)^2+(($M$10/(M3))*$J$10)^2)</f>
        <v>0.68009938263554592</v>
      </c>
    </row>
    <row r="4" spans="1:18">
      <c r="A4" t="s">
        <v>787</v>
      </c>
      <c r="B4" s="14">
        <f>data!K5</f>
        <v>-29.242052444675419</v>
      </c>
      <c r="C4" s="14">
        <f>data!L5</f>
        <v>0.66485701555803756</v>
      </c>
      <c r="D4" s="14">
        <f>data!K14</f>
        <v>-29.735141511031756</v>
      </c>
      <c r="E4" s="14">
        <f>data!L14</f>
        <v>0.43842420772109969</v>
      </c>
      <c r="G4" s="15">
        <f t="shared" ref="G4:G8" si="0">(17*B4-$A$15)/16</f>
        <v>-28.389055722467635</v>
      </c>
      <c r="H4" s="15">
        <f t="shared" ref="H4:H8" si="1">SQRT(((17/16)*C4)^2+((-1/16)*$B$15)^2)</f>
        <v>0.70817787748989036</v>
      </c>
      <c r="I4" s="15">
        <f t="shared" ref="I4:I8" si="2">(19*D4-$A$15)/18</f>
        <v>-29.004316039422413</v>
      </c>
      <c r="J4" s="15">
        <f t="shared" ref="J4:J8" si="3">SQRT(((17/16)*E4)^2+((-1/16)*$B$15)^2)</f>
        <v>0.46850144297439689</v>
      </c>
      <c r="L4">
        <v>2333</v>
      </c>
      <c r="M4">
        <v>2517</v>
      </c>
      <c r="O4" s="14">
        <f t="shared" ref="O4:O8" si="4">((L4-$L$10)/L4)*G4+($L$10/(L4))*$G$10</f>
        <v>-28.706659402375422</v>
      </c>
      <c r="P4" s="14">
        <f t="shared" ref="P4:P8" si="5">SQRT((((L4-$L$10)/L4)*H4)^2+(($L$10/(L4))*$H$10)^2)</f>
        <v>0.61065079382643239</v>
      </c>
      <c r="Q4" s="14">
        <f t="shared" ref="Q4:Q8" si="6">((M4-$M$10)/M4)*I4+($M$10/(M4))*$I$10</f>
        <v>-29.263115385260246</v>
      </c>
      <c r="R4" s="14">
        <f t="shared" ref="R4:R8" si="7">SQRT((((M4-$M$10)/M4)*J4)^2+(($M$10/(M4))*$J$10)^2)</f>
        <v>0.39945792439845629</v>
      </c>
    </row>
    <row r="5" spans="1:18">
      <c r="A5" t="s">
        <v>788</v>
      </c>
      <c r="B5" s="14">
        <f>data!K6</f>
        <v>-30.124927464803761</v>
      </c>
      <c r="C5" s="14">
        <f>data!L6</f>
        <v>0.46425601528191918</v>
      </c>
      <c r="D5" s="14">
        <f>data!K15</f>
        <v>-31.353442117859409</v>
      </c>
      <c r="E5" s="14">
        <f>data!L15</f>
        <v>0.69642397158515246</v>
      </c>
      <c r="G5" s="15">
        <f t="shared" si="0"/>
        <v>-29.327110431353994</v>
      </c>
      <c r="H5" s="15">
        <f t="shared" si="1"/>
        <v>0.49579963896976953</v>
      </c>
      <c r="I5" s="15">
        <f t="shared" si="2"/>
        <v>-30.712522235518268</v>
      </c>
      <c r="J5" s="15">
        <f t="shared" si="3"/>
        <v>0.74163784812460321</v>
      </c>
      <c r="L5">
        <v>1492</v>
      </c>
      <c r="M5">
        <v>1525</v>
      </c>
      <c r="O5" s="14">
        <f t="shared" si="4"/>
        <v>-29.58608141343565</v>
      </c>
      <c r="P5" s="14">
        <f t="shared" si="5"/>
        <v>0.43326561575697686</v>
      </c>
      <c r="Q5" s="14">
        <f t="shared" si="6"/>
        <v>-30.638967995399561</v>
      </c>
      <c r="R5" s="14">
        <f t="shared" si="7"/>
        <v>0.55236700179160736</v>
      </c>
    </row>
    <row r="6" spans="1:18">
      <c r="A6" t="s">
        <v>789</v>
      </c>
      <c r="B6" s="14">
        <f>data!K7</f>
        <v>-28.768289287994591</v>
      </c>
      <c r="C6" s="14">
        <f>data!L7</f>
        <v>0.42379537795327077</v>
      </c>
      <c r="D6" s="14">
        <f>data!K16</f>
        <v>-29.378703951562098</v>
      </c>
      <c r="E6" s="14">
        <f>data!L16</f>
        <v>0.94691949427926236</v>
      </c>
      <c r="G6" s="15">
        <f t="shared" si="0"/>
        <v>-27.885682368494255</v>
      </c>
      <c r="H6" s="15">
        <f t="shared" si="1"/>
        <v>0.45305011866724049</v>
      </c>
      <c r="I6" s="15">
        <f t="shared" si="2"/>
        <v>-28.628076393315546</v>
      </c>
      <c r="J6" s="15">
        <f t="shared" si="3"/>
        <v>1.0073436153030799</v>
      </c>
      <c r="L6">
        <v>1693</v>
      </c>
      <c r="M6">
        <v>2010</v>
      </c>
      <c r="O6" s="14">
        <f t="shared" si="4"/>
        <v>-28.435738194263191</v>
      </c>
      <c r="P6" s="14">
        <f t="shared" si="5"/>
        <v>0.40396969288879031</v>
      </c>
      <c r="Q6" s="14">
        <f t="shared" si="6"/>
        <v>-29.035826182013849</v>
      </c>
      <c r="R6" s="14">
        <f t="shared" si="7"/>
        <v>0.79436609870544805</v>
      </c>
    </row>
    <row r="7" spans="1:18">
      <c r="A7" t="s">
        <v>790</v>
      </c>
      <c r="B7" s="14">
        <f>data!K8</f>
        <v>-24.950668898620489</v>
      </c>
      <c r="C7" s="14">
        <f>data!L8</f>
        <v>0.4365317613041097</v>
      </c>
      <c r="D7" s="14">
        <f>data!K17</f>
        <v>-27.160471950055882</v>
      </c>
      <c r="E7" s="14">
        <f>data!L17</f>
        <v>0.36746406084037891</v>
      </c>
      <c r="G7" s="15">
        <f t="shared" si="0"/>
        <v>-23.829460704784271</v>
      </c>
      <c r="H7" s="15">
        <f t="shared" si="1"/>
        <v>0.46650225173324672</v>
      </c>
      <c r="I7" s="15">
        <f t="shared" si="2"/>
        <v>-26.286609280614542</v>
      </c>
      <c r="J7" s="15">
        <f t="shared" si="3"/>
        <v>0.39361913800954312</v>
      </c>
      <c r="L7">
        <v>101240</v>
      </c>
      <c r="M7">
        <v>17462</v>
      </c>
      <c r="O7" s="14">
        <f t="shared" si="4"/>
        <v>-23.853803813258281</v>
      </c>
      <c r="P7" s="14">
        <f t="shared" si="5"/>
        <v>0.46477231271012892</v>
      </c>
      <c r="Q7" s="14">
        <f t="shared" si="6"/>
        <v>-26.393482082965988</v>
      </c>
      <c r="R7" s="14">
        <f t="shared" si="7"/>
        <v>0.38384393359255842</v>
      </c>
    </row>
    <row r="8" spans="1:18" s="13" customFormat="1">
      <c r="A8" s="16" t="s">
        <v>791</v>
      </c>
      <c r="B8" s="17">
        <f>data!K9</f>
        <v>-29.144491048237956</v>
      </c>
      <c r="C8" s="17">
        <f>data!L9</f>
        <v>1.1659388395444745</v>
      </c>
      <c r="D8" s="17">
        <f>data!K18</f>
        <v>-28.993955137466727</v>
      </c>
      <c r="E8" s="17">
        <f>data!L18</f>
        <v>2.2243027623515146</v>
      </c>
      <c r="F8" s="16"/>
      <c r="G8" s="15">
        <f t="shared" si="0"/>
        <v>-28.28539673875283</v>
      </c>
      <c r="H8" s="15">
        <f t="shared" si="1"/>
        <v>1.2398186392610786</v>
      </c>
      <c r="I8" s="15">
        <f t="shared" si="2"/>
        <v>-28.221952645103769</v>
      </c>
      <c r="J8" s="15">
        <f t="shared" si="3"/>
        <v>2.3638505423956215</v>
      </c>
      <c r="K8" s="16"/>
      <c r="L8" s="16">
        <v>902</v>
      </c>
      <c r="M8" s="16">
        <v>1080</v>
      </c>
      <c r="N8" s="16"/>
      <c r="O8" s="17">
        <f t="shared" si="4"/>
        <v>-29.150310797587718</v>
      </c>
      <c r="P8" s="17">
        <f t="shared" si="5"/>
        <v>0.81081552771833787</v>
      </c>
      <c r="Q8" s="17">
        <f t="shared" si="6"/>
        <v>-29.148910414302151</v>
      </c>
      <c r="R8" s="17">
        <f t="shared" si="7"/>
        <v>1.4070901028819929</v>
      </c>
    </row>
    <row r="9" spans="1:18">
      <c r="B9" s="14"/>
      <c r="C9" s="14"/>
      <c r="D9" s="14"/>
      <c r="E9" s="14"/>
      <c r="G9" s="15"/>
      <c r="H9" s="15"/>
      <c r="I9" s="15"/>
      <c r="J9" s="15"/>
    </row>
    <row r="10" spans="1:18">
      <c r="A10" t="s">
        <v>600</v>
      </c>
      <c r="B10" s="14">
        <f>data!K3</f>
        <v>-31.086980885944939</v>
      </c>
      <c r="C10" s="14">
        <f>data!L3</f>
        <v>0.83498147363769448</v>
      </c>
      <c r="D10" s="14">
        <f>data!K12</f>
        <v>-31.115709409598669</v>
      </c>
      <c r="E10" s="14">
        <f>data!L12</f>
        <v>0.55664796401986494</v>
      </c>
      <c r="G10" s="15">
        <f t="shared" ref="G10" si="8">(17*B10-$A$15)/16</f>
        <v>-30.349292191316501</v>
      </c>
      <c r="H10" s="15">
        <f t="shared" ref="H10" si="9">SQRT(((17/16)*C10)^2+((-1/16)*$B$15)^2)</f>
        <v>0.88857567673494875</v>
      </c>
      <c r="I10" s="15">
        <f t="shared" ref="I10" si="10">(19*D10-$A$15)/18</f>
        <v>-30.461582154576369</v>
      </c>
      <c r="J10" s="15">
        <f t="shared" ref="J10" si="11">SQRT(((17/16)*E10)^2+((-1/16)*$B$15)^2)</f>
        <v>0.59354819017681504</v>
      </c>
      <c r="L10">
        <v>378</v>
      </c>
      <c r="M10">
        <v>447</v>
      </c>
    </row>
    <row r="14" spans="1:18">
      <c r="A14" t="s">
        <v>799</v>
      </c>
    </row>
    <row r="15" spans="1:18">
      <c r="A15">
        <v>-42.89</v>
      </c>
      <c r="B15">
        <v>0.8</v>
      </c>
    </row>
    <row r="16" spans="1:18">
      <c r="A16" t="s">
        <v>800</v>
      </c>
    </row>
    <row r="17" spans="1:2">
      <c r="A17">
        <v>-45.16</v>
      </c>
      <c r="B17">
        <v>0.86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3"/>
  <sheetViews>
    <sheetView workbookViewId="0">
      <selection activeCell="O13" sqref="O13"/>
    </sheetView>
  </sheetViews>
  <sheetFormatPr baseColWidth="10" defaultColWidth="8.83203125" defaultRowHeight="15"/>
  <cols>
    <col min="7" max="10" width="9.1640625"/>
  </cols>
  <sheetData>
    <row r="1" spans="1:17">
      <c r="A1" t="s">
        <v>599</v>
      </c>
    </row>
    <row r="2" spans="1:17">
      <c r="B2">
        <v>1</v>
      </c>
      <c r="C2">
        <v>2</v>
      </c>
      <c r="D2">
        <v>3</v>
      </c>
      <c r="E2" t="s">
        <v>782</v>
      </c>
      <c r="F2" t="s">
        <v>781</v>
      </c>
      <c r="I2" t="s">
        <v>783</v>
      </c>
      <c r="J2" t="s">
        <v>784</v>
      </c>
      <c r="K2" t="s">
        <v>602</v>
      </c>
      <c r="L2" t="s">
        <v>603</v>
      </c>
      <c r="N2" t="s">
        <v>679</v>
      </c>
      <c r="Q2" t="s">
        <v>681</v>
      </c>
    </row>
    <row r="3" spans="1:17">
      <c r="A3" t="s">
        <v>600</v>
      </c>
      <c r="B3">
        <f>'21_12_1'!S89</f>
        <v>-31.971</v>
      </c>
      <c r="C3">
        <f>'21_12_2'!AC111</f>
        <v>-30.978253065301448</v>
      </c>
      <c r="D3">
        <f>'21_12_3'!AA114</f>
        <v>-30.311689592533376</v>
      </c>
      <c r="K3">
        <f>AVERAGE(B3:G3)</f>
        <v>-31.086980885944939</v>
      </c>
      <c r="L3">
        <f>STDEV(B3:G3)</f>
        <v>0.83498147363769448</v>
      </c>
      <c r="Q3" t="s">
        <v>682</v>
      </c>
    </row>
    <row r="4" spans="1:17">
      <c r="A4">
        <v>1</v>
      </c>
      <c r="D4">
        <f>'21_12_3'!AA122</f>
        <v>-28.121494436990815</v>
      </c>
      <c r="F4">
        <f>'21_12_5'!W121</f>
        <v>-27.305904286500944</v>
      </c>
      <c r="I4" s="12">
        <f>'21_12_4'!AA120</f>
        <v>-24.747473806628655</v>
      </c>
      <c r="J4" s="12">
        <f>'21_12_4'!AA123</f>
        <v>-26.769979693629065</v>
      </c>
      <c r="K4">
        <f t="shared" ref="K4:K23" si="0">AVERAGE(B4:G4)</f>
        <v>-27.713699361745881</v>
      </c>
      <c r="L4">
        <f t="shared" ref="L4:L23" si="1">STDEV(B4:G4)</f>
        <v>0.57670932608034486</v>
      </c>
      <c r="Q4" t="s">
        <v>683</v>
      </c>
    </row>
    <row r="5" spans="1:17">
      <c r="A5">
        <v>2</v>
      </c>
      <c r="C5">
        <f>'21_12_2'!AC121</f>
        <v>-29.988154268527229</v>
      </c>
      <c r="D5">
        <f>'21_12_3'!AA124</f>
        <v>-28.712368514293971</v>
      </c>
      <c r="E5">
        <f>'21_12_5'!W114</f>
        <v>-29.025634551205066</v>
      </c>
      <c r="I5" s="12">
        <f>'21_12_4'!AA125</f>
        <v>-28.433692568723949</v>
      </c>
      <c r="K5">
        <f t="shared" si="0"/>
        <v>-29.242052444675419</v>
      </c>
      <c r="L5">
        <f t="shared" si="1"/>
        <v>0.66485701555803756</v>
      </c>
    </row>
    <row r="6" spans="1:17">
      <c r="A6">
        <v>3</v>
      </c>
      <c r="C6">
        <f>'21_12_2'!AC123</f>
        <v>-30.602241250991597</v>
      </c>
      <c r="D6">
        <f>'21_12_3'!AA126</f>
        <v>-30.097605163913098</v>
      </c>
      <c r="E6">
        <f>'21_12_5'!W115</f>
        <v>-29.674935979506579</v>
      </c>
      <c r="I6" s="12">
        <f>'21_12_4'!AA124</f>
        <v>-29.784559808143467</v>
      </c>
      <c r="K6">
        <f t="shared" si="0"/>
        <v>-30.124927464803761</v>
      </c>
      <c r="L6">
        <f t="shared" si="1"/>
        <v>0.46425601528191918</v>
      </c>
    </row>
    <row r="7" spans="1:17">
      <c r="A7">
        <v>4</v>
      </c>
      <c r="C7">
        <f>'21_12_2'!AC125</f>
        <v>-28.891968073730158</v>
      </c>
      <c r="D7">
        <f>'21_12_3'!AA128</f>
        <v>-29.116486711575998</v>
      </c>
      <c r="E7">
        <f>'21_12_5'!W117</f>
        <v>-28.296413078677617</v>
      </c>
      <c r="K7">
        <f t="shared" si="0"/>
        <v>-28.768289287994591</v>
      </c>
      <c r="L7">
        <f t="shared" si="1"/>
        <v>0.42379537795327077</v>
      </c>
    </row>
    <row r="8" spans="1:17">
      <c r="A8">
        <v>5</v>
      </c>
      <c r="B8">
        <f>'21_12_1'!S108</f>
        <v>-25.419</v>
      </c>
      <c r="E8">
        <f>'21_12_5'!W116</f>
        <v>-24.555073910597397</v>
      </c>
      <c r="F8">
        <f>'21_12_5'!W118</f>
        <v>-24.877932785264058</v>
      </c>
      <c r="I8" s="12">
        <f>'21_12_4'!AA122</f>
        <v>-23.924656799478203</v>
      </c>
      <c r="K8">
        <f t="shared" si="0"/>
        <v>-24.950668898620489</v>
      </c>
      <c r="L8">
        <f t="shared" si="1"/>
        <v>0.4365317613041097</v>
      </c>
    </row>
    <row r="9" spans="1:17">
      <c r="A9">
        <v>6</v>
      </c>
      <c r="C9">
        <f>'21_12_2'!AC129</f>
        <v>-30.482695498543467</v>
      </c>
      <c r="E9">
        <f>'21_12_5'!W119</f>
        <v>-28.347639011166727</v>
      </c>
      <c r="F9">
        <f>'21_12_5'!W120</f>
        <v>-28.603138635003667</v>
      </c>
      <c r="I9" s="12">
        <f>'21_12_4'!AA121</f>
        <v>-29.622747635443638</v>
      </c>
      <c r="K9">
        <f t="shared" si="0"/>
        <v>-29.144491048237956</v>
      </c>
      <c r="L9">
        <f t="shared" si="1"/>
        <v>1.1659388395444745</v>
      </c>
    </row>
    <row r="11" spans="1:17">
      <c r="A11" t="s">
        <v>601</v>
      </c>
    </row>
    <row r="12" spans="1:17">
      <c r="A12" t="s">
        <v>600</v>
      </c>
      <c r="B12">
        <f>'21_12_1'!S91</f>
        <v>-31.72</v>
      </c>
      <c r="C12">
        <f>'21_12_2'!AC112</f>
        <v>-31.003252325976288</v>
      </c>
      <c r="D12">
        <f>'21_12_3'!AA115</f>
        <v>-30.623875902819716</v>
      </c>
      <c r="K12">
        <f t="shared" si="0"/>
        <v>-31.115709409598669</v>
      </c>
      <c r="L12">
        <f t="shared" si="1"/>
        <v>0.55664796401986494</v>
      </c>
    </row>
    <row r="13" spans="1:17">
      <c r="A13">
        <v>1</v>
      </c>
      <c r="D13">
        <f>'21_12_3'!AA123</f>
        <v>-29.694456982261563</v>
      </c>
      <c r="E13">
        <f>'21_12_5'!W122</f>
        <v>-28.682149309800987</v>
      </c>
      <c r="I13" s="12">
        <f>'21_12_4'!AA129</f>
        <v>-30.952628029482984</v>
      </c>
      <c r="K13">
        <f t="shared" si="0"/>
        <v>-29.188303146031274</v>
      </c>
      <c r="L13">
        <f t="shared" si="1"/>
        <v>0.71580961984404379</v>
      </c>
    </row>
    <row r="14" spans="1:17">
      <c r="A14">
        <v>2</v>
      </c>
      <c r="B14">
        <f>'21_12_1'!S101</f>
        <v>-30.053999999999998</v>
      </c>
      <c r="C14">
        <f>'21_12_2'!AC122</f>
        <v>-30.067861654053615</v>
      </c>
      <c r="D14">
        <f>'21_12_3'!AA125</f>
        <v>-29.685030060810309</v>
      </c>
      <c r="E14">
        <f>'21_12_5'!W123</f>
        <v>-29.133674329263101</v>
      </c>
      <c r="I14" s="12">
        <f>'21_12_4'!AA131</f>
        <v>-25.188611458533895</v>
      </c>
      <c r="K14">
        <f t="shared" si="0"/>
        <v>-29.735141511031756</v>
      </c>
      <c r="L14">
        <f t="shared" si="1"/>
        <v>0.43842420772109969</v>
      </c>
    </row>
    <row r="15" spans="1:17">
      <c r="A15">
        <v>3</v>
      </c>
      <c r="B15">
        <f>'21_12_1'!S103</f>
        <v>-31.443000000000001</v>
      </c>
      <c r="C15">
        <f>'21_12_2'!AC124</f>
        <v>-31.821478083597501</v>
      </c>
      <c r="D15">
        <f>'21_12_3'!AA127</f>
        <v>-31.806931106498389</v>
      </c>
      <c r="E15">
        <f>'21_12_5'!W124</f>
        <v>-30.342359281341743</v>
      </c>
      <c r="I15" s="12">
        <f>'21_12_4'!AA130</f>
        <v>-30.667124205078316</v>
      </c>
      <c r="K15">
        <f t="shared" si="0"/>
        <v>-31.353442117859409</v>
      </c>
      <c r="L15">
        <f t="shared" si="1"/>
        <v>0.69642397158515246</v>
      </c>
    </row>
    <row r="16" spans="1:17">
      <c r="A16">
        <v>4</v>
      </c>
      <c r="C16">
        <f>'21_12_2'!AC126</f>
        <v>-29.320907008196755</v>
      </c>
      <c r="D16">
        <f>'21_12_3'!AA129</f>
        <v>-30.353198089293063</v>
      </c>
      <c r="E16">
        <f>'21_12_5'!W125</f>
        <v>-28.46200675719648</v>
      </c>
      <c r="K16">
        <f t="shared" si="0"/>
        <v>-29.378703951562098</v>
      </c>
      <c r="L16">
        <f t="shared" si="1"/>
        <v>0.94691949427926236</v>
      </c>
    </row>
    <row r="17" spans="1:12">
      <c r="A17">
        <v>5</v>
      </c>
      <c r="B17">
        <f>'21_12_1'!S109</f>
        <v>-26.824000000000002</v>
      </c>
      <c r="C17">
        <f>'21_12_2'!AC128</f>
        <v>-27.552582457196113</v>
      </c>
      <c r="D17">
        <f>'21_12_3'!AA131</f>
        <v>-27.104833392971543</v>
      </c>
      <c r="K17">
        <f t="shared" si="0"/>
        <v>-27.160471950055882</v>
      </c>
      <c r="L17">
        <f t="shared" si="1"/>
        <v>0.36746406084037891</v>
      </c>
    </row>
    <row r="18" spans="1:12" s="13" customFormat="1">
      <c r="A18" s="16">
        <v>6</v>
      </c>
      <c r="B18" s="16">
        <f>'21_12_1'!S111</f>
        <v>-31.954999999999998</v>
      </c>
      <c r="C18" s="16">
        <f>'21_12_2'!AC130</f>
        <v>-29.456005478940838</v>
      </c>
      <c r="D18" s="16"/>
      <c r="E18" s="16">
        <f>'21_12_5'!W126</f>
        <v>-27.247046879547469</v>
      </c>
      <c r="F18" s="16">
        <f>'21_12_5'!W127</f>
        <v>-27.317768191378608</v>
      </c>
      <c r="G18" s="16"/>
      <c r="H18" s="16"/>
      <c r="I18" s="18">
        <f>'21_12_4'!AA132</f>
        <v>-27.786296045117908</v>
      </c>
      <c r="K18">
        <f t="shared" si="0"/>
        <v>-28.993955137466727</v>
      </c>
      <c r="L18">
        <f t="shared" si="1"/>
        <v>2.2243027623515146</v>
      </c>
    </row>
    <row r="21" spans="1:12">
      <c r="A21" t="s">
        <v>609</v>
      </c>
      <c r="B21">
        <f>'21_12_1'!S92</f>
        <v>-30.677</v>
      </c>
      <c r="C21">
        <f>'21_12_2'!AC113</f>
        <v>-31.056145456287386</v>
      </c>
      <c r="D21">
        <f>'21_12_3'!AA116</f>
        <v>-31.039232449476199</v>
      </c>
      <c r="K21">
        <f t="shared" si="0"/>
        <v>-30.924125968587862</v>
      </c>
      <c r="L21">
        <f t="shared" si="1"/>
        <v>0.21418437317581179</v>
      </c>
    </row>
    <row r="22" spans="1:12">
      <c r="A22" t="s">
        <v>610</v>
      </c>
      <c r="C22">
        <f>'21_12_2'!AC115</f>
        <v>-30.759486436545238</v>
      </c>
      <c r="F22">
        <f>'21_12_5'!W112</f>
        <v>-30.88008030350251</v>
      </c>
      <c r="G22">
        <f>'21_12_5'!W111</f>
        <v>-30.929073780832475</v>
      </c>
      <c r="I22" s="12">
        <f>'21_12_4'!AA117</f>
        <v>-30.304851464258601</v>
      </c>
      <c r="K22">
        <f t="shared" si="0"/>
        <v>-30.856213506960074</v>
      </c>
      <c r="L22">
        <f t="shared" si="1"/>
        <v>8.7276484911446572E-2</v>
      </c>
    </row>
    <row r="23" spans="1:12">
      <c r="A23" t="s">
        <v>611</v>
      </c>
      <c r="B23">
        <f>'21_12_1'!S96</f>
        <v>-30.492000000000001</v>
      </c>
      <c r="C23">
        <f>'21_12_2'!AC117</f>
        <v>-31.036493162493855</v>
      </c>
      <c r="D23">
        <f>'21_12_3'!AA120</f>
        <v>-30.870338338874515</v>
      </c>
      <c r="K23">
        <f t="shared" si="0"/>
        <v>-30.799610500456126</v>
      </c>
      <c r="L23">
        <f t="shared" si="1"/>
        <v>0.27905200473414121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27"/>
  <sheetViews>
    <sheetView topLeftCell="A97" workbookViewId="0">
      <selection activeCell="J3" sqref="J3"/>
    </sheetView>
  </sheetViews>
  <sheetFormatPr baseColWidth="10" defaultColWidth="8.83203125" defaultRowHeight="13"/>
  <cols>
    <col min="1" max="2" width="9.1640625" style="2"/>
    <col min="3" max="3" width="23" style="2" bestFit="1" customWidth="1"/>
    <col min="4" max="4" width="9.1640625" style="2"/>
    <col min="5" max="10" width="0" style="2" hidden="1" customWidth="1"/>
    <col min="11" max="12" width="9.1640625" style="2"/>
    <col min="13" max="22" width="0" style="2" hidden="1" customWidth="1"/>
    <col min="23" max="258" width="9.1640625" style="2"/>
    <col min="259" max="259" width="23" style="2" bestFit="1" customWidth="1"/>
    <col min="260" max="260" width="9.1640625" style="2"/>
    <col min="261" max="266" width="0" style="2" hidden="1" customWidth="1"/>
    <col min="267" max="268" width="9.1640625" style="2"/>
    <col min="269" max="278" width="0" style="2" hidden="1" customWidth="1"/>
    <col min="279" max="514" width="9.1640625" style="2"/>
    <col min="515" max="515" width="23" style="2" bestFit="1" customWidth="1"/>
    <col min="516" max="516" width="9.1640625" style="2"/>
    <col min="517" max="522" width="0" style="2" hidden="1" customWidth="1"/>
    <col min="523" max="524" width="9.1640625" style="2"/>
    <col min="525" max="534" width="0" style="2" hidden="1" customWidth="1"/>
    <col min="535" max="770" width="9.1640625" style="2"/>
    <col min="771" max="771" width="23" style="2" bestFit="1" customWidth="1"/>
    <col min="772" max="772" width="9.1640625" style="2"/>
    <col min="773" max="778" width="0" style="2" hidden="1" customWidth="1"/>
    <col min="779" max="780" width="9.1640625" style="2"/>
    <col min="781" max="790" width="0" style="2" hidden="1" customWidth="1"/>
    <col min="791" max="1026" width="9.1640625" style="2"/>
    <col min="1027" max="1027" width="23" style="2" bestFit="1" customWidth="1"/>
    <col min="1028" max="1028" width="9.1640625" style="2"/>
    <col min="1029" max="1034" width="0" style="2" hidden="1" customWidth="1"/>
    <col min="1035" max="1036" width="9.1640625" style="2"/>
    <col min="1037" max="1046" width="0" style="2" hidden="1" customWidth="1"/>
    <col min="1047" max="1282" width="9.1640625" style="2"/>
    <col min="1283" max="1283" width="23" style="2" bestFit="1" customWidth="1"/>
    <col min="1284" max="1284" width="9.1640625" style="2"/>
    <col min="1285" max="1290" width="0" style="2" hidden="1" customWidth="1"/>
    <col min="1291" max="1292" width="9.1640625" style="2"/>
    <col min="1293" max="1302" width="0" style="2" hidden="1" customWidth="1"/>
    <col min="1303" max="1538" width="9.1640625" style="2"/>
    <col min="1539" max="1539" width="23" style="2" bestFit="1" customWidth="1"/>
    <col min="1540" max="1540" width="9.1640625" style="2"/>
    <col min="1541" max="1546" width="0" style="2" hidden="1" customWidth="1"/>
    <col min="1547" max="1548" width="9.1640625" style="2"/>
    <col min="1549" max="1558" width="0" style="2" hidden="1" customWidth="1"/>
    <col min="1559" max="1794" width="9.1640625" style="2"/>
    <col min="1795" max="1795" width="23" style="2" bestFit="1" customWidth="1"/>
    <col min="1796" max="1796" width="9.1640625" style="2"/>
    <col min="1797" max="1802" width="0" style="2" hidden="1" customWidth="1"/>
    <col min="1803" max="1804" width="9.1640625" style="2"/>
    <col min="1805" max="1814" width="0" style="2" hidden="1" customWidth="1"/>
    <col min="1815" max="2050" width="9.1640625" style="2"/>
    <col min="2051" max="2051" width="23" style="2" bestFit="1" customWidth="1"/>
    <col min="2052" max="2052" width="9.1640625" style="2"/>
    <col min="2053" max="2058" width="0" style="2" hidden="1" customWidth="1"/>
    <col min="2059" max="2060" width="9.1640625" style="2"/>
    <col min="2061" max="2070" width="0" style="2" hidden="1" customWidth="1"/>
    <col min="2071" max="2306" width="9.1640625" style="2"/>
    <col min="2307" max="2307" width="23" style="2" bestFit="1" customWidth="1"/>
    <col min="2308" max="2308" width="9.1640625" style="2"/>
    <col min="2309" max="2314" width="0" style="2" hidden="1" customWidth="1"/>
    <col min="2315" max="2316" width="9.1640625" style="2"/>
    <col min="2317" max="2326" width="0" style="2" hidden="1" customWidth="1"/>
    <col min="2327" max="2562" width="9.1640625" style="2"/>
    <col min="2563" max="2563" width="23" style="2" bestFit="1" customWidth="1"/>
    <col min="2564" max="2564" width="9.1640625" style="2"/>
    <col min="2565" max="2570" width="0" style="2" hidden="1" customWidth="1"/>
    <col min="2571" max="2572" width="9.1640625" style="2"/>
    <col min="2573" max="2582" width="0" style="2" hidden="1" customWidth="1"/>
    <col min="2583" max="2818" width="9.1640625" style="2"/>
    <col min="2819" max="2819" width="23" style="2" bestFit="1" customWidth="1"/>
    <col min="2820" max="2820" width="9.1640625" style="2"/>
    <col min="2821" max="2826" width="0" style="2" hidden="1" customWidth="1"/>
    <col min="2827" max="2828" width="9.1640625" style="2"/>
    <col min="2829" max="2838" width="0" style="2" hidden="1" customWidth="1"/>
    <col min="2839" max="3074" width="9.1640625" style="2"/>
    <col min="3075" max="3075" width="23" style="2" bestFit="1" customWidth="1"/>
    <col min="3076" max="3076" width="9.1640625" style="2"/>
    <col min="3077" max="3082" width="0" style="2" hidden="1" customWidth="1"/>
    <col min="3083" max="3084" width="9.1640625" style="2"/>
    <col min="3085" max="3094" width="0" style="2" hidden="1" customWidth="1"/>
    <col min="3095" max="3330" width="9.1640625" style="2"/>
    <col min="3331" max="3331" width="23" style="2" bestFit="1" customWidth="1"/>
    <col min="3332" max="3332" width="9.1640625" style="2"/>
    <col min="3333" max="3338" width="0" style="2" hidden="1" customWidth="1"/>
    <col min="3339" max="3340" width="9.1640625" style="2"/>
    <col min="3341" max="3350" width="0" style="2" hidden="1" customWidth="1"/>
    <col min="3351" max="3586" width="9.1640625" style="2"/>
    <col min="3587" max="3587" width="23" style="2" bestFit="1" customWidth="1"/>
    <col min="3588" max="3588" width="9.1640625" style="2"/>
    <col min="3589" max="3594" width="0" style="2" hidden="1" customWidth="1"/>
    <col min="3595" max="3596" width="9.1640625" style="2"/>
    <col min="3597" max="3606" width="0" style="2" hidden="1" customWidth="1"/>
    <col min="3607" max="3842" width="9.1640625" style="2"/>
    <col min="3843" max="3843" width="23" style="2" bestFit="1" customWidth="1"/>
    <col min="3844" max="3844" width="9.1640625" style="2"/>
    <col min="3845" max="3850" width="0" style="2" hidden="1" customWidth="1"/>
    <col min="3851" max="3852" width="9.1640625" style="2"/>
    <col min="3853" max="3862" width="0" style="2" hidden="1" customWidth="1"/>
    <col min="3863" max="4098" width="9.1640625" style="2"/>
    <col min="4099" max="4099" width="23" style="2" bestFit="1" customWidth="1"/>
    <col min="4100" max="4100" width="9.1640625" style="2"/>
    <col min="4101" max="4106" width="0" style="2" hidden="1" customWidth="1"/>
    <col min="4107" max="4108" width="9.1640625" style="2"/>
    <col min="4109" max="4118" width="0" style="2" hidden="1" customWidth="1"/>
    <col min="4119" max="4354" width="9.1640625" style="2"/>
    <col min="4355" max="4355" width="23" style="2" bestFit="1" customWidth="1"/>
    <col min="4356" max="4356" width="9.1640625" style="2"/>
    <col min="4357" max="4362" width="0" style="2" hidden="1" customWidth="1"/>
    <col min="4363" max="4364" width="9.1640625" style="2"/>
    <col min="4365" max="4374" width="0" style="2" hidden="1" customWidth="1"/>
    <col min="4375" max="4610" width="9.1640625" style="2"/>
    <col min="4611" max="4611" width="23" style="2" bestFit="1" customWidth="1"/>
    <col min="4612" max="4612" width="9.1640625" style="2"/>
    <col min="4613" max="4618" width="0" style="2" hidden="1" customWidth="1"/>
    <col min="4619" max="4620" width="9.1640625" style="2"/>
    <col min="4621" max="4630" width="0" style="2" hidden="1" customWidth="1"/>
    <col min="4631" max="4866" width="9.1640625" style="2"/>
    <col min="4867" max="4867" width="23" style="2" bestFit="1" customWidth="1"/>
    <col min="4868" max="4868" width="9.1640625" style="2"/>
    <col min="4869" max="4874" width="0" style="2" hidden="1" customWidth="1"/>
    <col min="4875" max="4876" width="9.1640625" style="2"/>
    <col min="4877" max="4886" width="0" style="2" hidden="1" customWidth="1"/>
    <col min="4887" max="5122" width="9.1640625" style="2"/>
    <col min="5123" max="5123" width="23" style="2" bestFit="1" customWidth="1"/>
    <col min="5124" max="5124" width="9.1640625" style="2"/>
    <col min="5125" max="5130" width="0" style="2" hidden="1" customWidth="1"/>
    <col min="5131" max="5132" width="9.1640625" style="2"/>
    <col min="5133" max="5142" width="0" style="2" hidden="1" customWidth="1"/>
    <col min="5143" max="5378" width="9.1640625" style="2"/>
    <col min="5379" max="5379" width="23" style="2" bestFit="1" customWidth="1"/>
    <col min="5380" max="5380" width="9.1640625" style="2"/>
    <col min="5381" max="5386" width="0" style="2" hidden="1" customWidth="1"/>
    <col min="5387" max="5388" width="9.1640625" style="2"/>
    <col min="5389" max="5398" width="0" style="2" hidden="1" customWidth="1"/>
    <col min="5399" max="5634" width="9.1640625" style="2"/>
    <col min="5635" max="5635" width="23" style="2" bestFit="1" customWidth="1"/>
    <col min="5636" max="5636" width="9.1640625" style="2"/>
    <col min="5637" max="5642" width="0" style="2" hidden="1" customWidth="1"/>
    <col min="5643" max="5644" width="9.1640625" style="2"/>
    <col min="5645" max="5654" width="0" style="2" hidden="1" customWidth="1"/>
    <col min="5655" max="5890" width="9.1640625" style="2"/>
    <col min="5891" max="5891" width="23" style="2" bestFit="1" customWidth="1"/>
    <col min="5892" max="5892" width="9.1640625" style="2"/>
    <col min="5893" max="5898" width="0" style="2" hidden="1" customWidth="1"/>
    <col min="5899" max="5900" width="9.1640625" style="2"/>
    <col min="5901" max="5910" width="0" style="2" hidden="1" customWidth="1"/>
    <col min="5911" max="6146" width="9.1640625" style="2"/>
    <col min="6147" max="6147" width="23" style="2" bestFit="1" customWidth="1"/>
    <col min="6148" max="6148" width="9.1640625" style="2"/>
    <col min="6149" max="6154" width="0" style="2" hidden="1" customWidth="1"/>
    <col min="6155" max="6156" width="9.1640625" style="2"/>
    <col min="6157" max="6166" width="0" style="2" hidden="1" customWidth="1"/>
    <col min="6167" max="6402" width="9.1640625" style="2"/>
    <col min="6403" max="6403" width="23" style="2" bestFit="1" customWidth="1"/>
    <col min="6404" max="6404" width="9.1640625" style="2"/>
    <col min="6405" max="6410" width="0" style="2" hidden="1" customWidth="1"/>
    <col min="6411" max="6412" width="9.1640625" style="2"/>
    <col min="6413" max="6422" width="0" style="2" hidden="1" customWidth="1"/>
    <col min="6423" max="6658" width="9.1640625" style="2"/>
    <col min="6659" max="6659" width="23" style="2" bestFit="1" customWidth="1"/>
    <col min="6660" max="6660" width="9.1640625" style="2"/>
    <col min="6661" max="6666" width="0" style="2" hidden="1" customWidth="1"/>
    <col min="6667" max="6668" width="9.1640625" style="2"/>
    <col min="6669" max="6678" width="0" style="2" hidden="1" customWidth="1"/>
    <col min="6679" max="6914" width="9.1640625" style="2"/>
    <col min="6915" max="6915" width="23" style="2" bestFit="1" customWidth="1"/>
    <col min="6916" max="6916" width="9.1640625" style="2"/>
    <col min="6917" max="6922" width="0" style="2" hidden="1" customWidth="1"/>
    <col min="6923" max="6924" width="9.1640625" style="2"/>
    <col min="6925" max="6934" width="0" style="2" hidden="1" customWidth="1"/>
    <col min="6935" max="7170" width="9.1640625" style="2"/>
    <col min="7171" max="7171" width="23" style="2" bestFit="1" customWidth="1"/>
    <col min="7172" max="7172" width="9.1640625" style="2"/>
    <col min="7173" max="7178" width="0" style="2" hidden="1" customWidth="1"/>
    <col min="7179" max="7180" width="9.1640625" style="2"/>
    <col min="7181" max="7190" width="0" style="2" hidden="1" customWidth="1"/>
    <col min="7191" max="7426" width="9.1640625" style="2"/>
    <col min="7427" max="7427" width="23" style="2" bestFit="1" customWidth="1"/>
    <col min="7428" max="7428" width="9.1640625" style="2"/>
    <col min="7429" max="7434" width="0" style="2" hidden="1" customWidth="1"/>
    <col min="7435" max="7436" width="9.1640625" style="2"/>
    <col min="7437" max="7446" width="0" style="2" hidden="1" customWidth="1"/>
    <col min="7447" max="7682" width="9.1640625" style="2"/>
    <col min="7683" max="7683" width="23" style="2" bestFit="1" customWidth="1"/>
    <col min="7684" max="7684" width="9.1640625" style="2"/>
    <col min="7685" max="7690" width="0" style="2" hidden="1" customWidth="1"/>
    <col min="7691" max="7692" width="9.1640625" style="2"/>
    <col min="7693" max="7702" width="0" style="2" hidden="1" customWidth="1"/>
    <col min="7703" max="7938" width="9.1640625" style="2"/>
    <col min="7939" max="7939" width="23" style="2" bestFit="1" customWidth="1"/>
    <col min="7940" max="7940" width="9.1640625" style="2"/>
    <col min="7941" max="7946" width="0" style="2" hidden="1" customWidth="1"/>
    <col min="7947" max="7948" width="9.1640625" style="2"/>
    <col min="7949" max="7958" width="0" style="2" hidden="1" customWidth="1"/>
    <col min="7959" max="8194" width="9.1640625" style="2"/>
    <col min="8195" max="8195" width="23" style="2" bestFit="1" customWidth="1"/>
    <col min="8196" max="8196" width="9.1640625" style="2"/>
    <col min="8197" max="8202" width="0" style="2" hidden="1" customWidth="1"/>
    <col min="8203" max="8204" width="9.1640625" style="2"/>
    <col min="8205" max="8214" width="0" style="2" hidden="1" customWidth="1"/>
    <col min="8215" max="8450" width="9.1640625" style="2"/>
    <col min="8451" max="8451" width="23" style="2" bestFit="1" customWidth="1"/>
    <col min="8452" max="8452" width="9.1640625" style="2"/>
    <col min="8453" max="8458" width="0" style="2" hidden="1" customWidth="1"/>
    <col min="8459" max="8460" width="9.1640625" style="2"/>
    <col min="8461" max="8470" width="0" style="2" hidden="1" customWidth="1"/>
    <col min="8471" max="8706" width="9.1640625" style="2"/>
    <col min="8707" max="8707" width="23" style="2" bestFit="1" customWidth="1"/>
    <col min="8708" max="8708" width="9.1640625" style="2"/>
    <col min="8709" max="8714" width="0" style="2" hidden="1" customWidth="1"/>
    <col min="8715" max="8716" width="9.1640625" style="2"/>
    <col min="8717" max="8726" width="0" style="2" hidden="1" customWidth="1"/>
    <col min="8727" max="8962" width="9.1640625" style="2"/>
    <col min="8963" max="8963" width="23" style="2" bestFit="1" customWidth="1"/>
    <col min="8964" max="8964" width="9.1640625" style="2"/>
    <col min="8965" max="8970" width="0" style="2" hidden="1" customWidth="1"/>
    <col min="8971" max="8972" width="9.1640625" style="2"/>
    <col min="8973" max="8982" width="0" style="2" hidden="1" customWidth="1"/>
    <col min="8983" max="9218" width="9.1640625" style="2"/>
    <col min="9219" max="9219" width="23" style="2" bestFit="1" customWidth="1"/>
    <col min="9220" max="9220" width="9.1640625" style="2"/>
    <col min="9221" max="9226" width="0" style="2" hidden="1" customWidth="1"/>
    <col min="9227" max="9228" width="9.1640625" style="2"/>
    <col min="9229" max="9238" width="0" style="2" hidden="1" customWidth="1"/>
    <col min="9239" max="9474" width="9.1640625" style="2"/>
    <col min="9475" max="9475" width="23" style="2" bestFit="1" customWidth="1"/>
    <col min="9476" max="9476" width="9.1640625" style="2"/>
    <col min="9477" max="9482" width="0" style="2" hidden="1" customWidth="1"/>
    <col min="9483" max="9484" width="9.1640625" style="2"/>
    <col min="9485" max="9494" width="0" style="2" hidden="1" customWidth="1"/>
    <col min="9495" max="9730" width="9.1640625" style="2"/>
    <col min="9731" max="9731" width="23" style="2" bestFit="1" customWidth="1"/>
    <col min="9732" max="9732" width="9.1640625" style="2"/>
    <col min="9733" max="9738" width="0" style="2" hidden="1" customWidth="1"/>
    <col min="9739" max="9740" width="9.1640625" style="2"/>
    <col min="9741" max="9750" width="0" style="2" hidden="1" customWidth="1"/>
    <col min="9751" max="9986" width="9.1640625" style="2"/>
    <col min="9987" max="9987" width="23" style="2" bestFit="1" customWidth="1"/>
    <col min="9988" max="9988" width="9.1640625" style="2"/>
    <col min="9989" max="9994" width="0" style="2" hidden="1" customWidth="1"/>
    <col min="9995" max="9996" width="9.1640625" style="2"/>
    <col min="9997" max="10006" width="0" style="2" hidden="1" customWidth="1"/>
    <col min="10007" max="10242" width="9.1640625" style="2"/>
    <col min="10243" max="10243" width="23" style="2" bestFit="1" customWidth="1"/>
    <col min="10244" max="10244" width="9.1640625" style="2"/>
    <col min="10245" max="10250" width="0" style="2" hidden="1" customWidth="1"/>
    <col min="10251" max="10252" width="9.1640625" style="2"/>
    <col min="10253" max="10262" width="0" style="2" hidden="1" customWidth="1"/>
    <col min="10263" max="10498" width="9.1640625" style="2"/>
    <col min="10499" max="10499" width="23" style="2" bestFit="1" customWidth="1"/>
    <col min="10500" max="10500" width="9.1640625" style="2"/>
    <col min="10501" max="10506" width="0" style="2" hidden="1" customWidth="1"/>
    <col min="10507" max="10508" width="9.1640625" style="2"/>
    <col min="10509" max="10518" width="0" style="2" hidden="1" customWidth="1"/>
    <col min="10519" max="10754" width="9.1640625" style="2"/>
    <col min="10755" max="10755" width="23" style="2" bestFit="1" customWidth="1"/>
    <col min="10756" max="10756" width="9.1640625" style="2"/>
    <col min="10757" max="10762" width="0" style="2" hidden="1" customWidth="1"/>
    <col min="10763" max="10764" width="9.1640625" style="2"/>
    <col min="10765" max="10774" width="0" style="2" hidden="1" customWidth="1"/>
    <col min="10775" max="11010" width="9.1640625" style="2"/>
    <col min="11011" max="11011" width="23" style="2" bestFit="1" customWidth="1"/>
    <col min="11012" max="11012" width="9.1640625" style="2"/>
    <col min="11013" max="11018" width="0" style="2" hidden="1" customWidth="1"/>
    <col min="11019" max="11020" width="9.1640625" style="2"/>
    <col min="11021" max="11030" width="0" style="2" hidden="1" customWidth="1"/>
    <col min="11031" max="11266" width="9.1640625" style="2"/>
    <col min="11267" max="11267" width="23" style="2" bestFit="1" customWidth="1"/>
    <col min="11268" max="11268" width="9.1640625" style="2"/>
    <col min="11269" max="11274" width="0" style="2" hidden="1" customWidth="1"/>
    <col min="11275" max="11276" width="9.1640625" style="2"/>
    <col min="11277" max="11286" width="0" style="2" hidden="1" customWidth="1"/>
    <col min="11287" max="11522" width="9.1640625" style="2"/>
    <col min="11523" max="11523" width="23" style="2" bestFit="1" customWidth="1"/>
    <col min="11524" max="11524" width="9.1640625" style="2"/>
    <col min="11525" max="11530" width="0" style="2" hidden="1" customWidth="1"/>
    <col min="11531" max="11532" width="9.1640625" style="2"/>
    <col min="11533" max="11542" width="0" style="2" hidden="1" customWidth="1"/>
    <col min="11543" max="11778" width="9.1640625" style="2"/>
    <col min="11779" max="11779" width="23" style="2" bestFit="1" customWidth="1"/>
    <col min="11780" max="11780" width="9.1640625" style="2"/>
    <col min="11781" max="11786" width="0" style="2" hidden="1" customWidth="1"/>
    <col min="11787" max="11788" width="9.1640625" style="2"/>
    <col min="11789" max="11798" width="0" style="2" hidden="1" customWidth="1"/>
    <col min="11799" max="12034" width="9.1640625" style="2"/>
    <col min="12035" max="12035" width="23" style="2" bestFit="1" customWidth="1"/>
    <col min="12036" max="12036" width="9.1640625" style="2"/>
    <col min="12037" max="12042" width="0" style="2" hidden="1" customWidth="1"/>
    <col min="12043" max="12044" width="9.1640625" style="2"/>
    <col min="12045" max="12054" width="0" style="2" hidden="1" customWidth="1"/>
    <col min="12055" max="12290" width="9.1640625" style="2"/>
    <col min="12291" max="12291" width="23" style="2" bestFit="1" customWidth="1"/>
    <col min="12292" max="12292" width="9.1640625" style="2"/>
    <col min="12293" max="12298" width="0" style="2" hidden="1" customWidth="1"/>
    <col min="12299" max="12300" width="9.1640625" style="2"/>
    <col min="12301" max="12310" width="0" style="2" hidden="1" customWidth="1"/>
    <col min="12311" max="12546" width="9.1640625" style="2"/>
    <col min="12547" max="12547" width="23" style="2" bestFit="1" customWidth="1"/>
    <col min="12548" max="12548" width="9.1640625" style="2"/>
    <col min="12549" max="12554" width="0" style="2" hidden="1" customWidth="1"/>
    <col min="12555" max="12556" width="9.1640625" style="2"/>
    <col min="12557" max="12566" width="0" style="2" hidden="1" customWidth="1"/>
    <col min="12567" max="12802" width="9.1640625" style="2"/>
    <col min="12803" max="12803" width="23" style="2" bestFit="1" customWidth="1"/>
    <col min="12804" max="12804" width="9.1640625" style="2"/>
    <col min="12805" max="12810" width="0" style="2" hidden="1" customWidth="1"/>
    <col min="12811" max="12812" width="9.1640625" style="2"/>
    <col min="12813" max="12822" width="0" style="2" hidden="1" customWidth="1"/>
    <col min="12823" max="13058" width="9.1640625" style="2"/>
    <col min="13059" max="13059" width="23" style="2" bestFit="1" customWidth="1"/>
    <col min="13060" max="13060" width="9.1640625" style="2"/>
    <col min="13061" max="13066" width="0" style="2" hidden="1" customWidth="1"/>
    <col min="13067" max="13068" width="9.1640625" style="2"/>
    <col min="13069" max="13078" width="0" style="2" hidden="1" customWidth="1"/>
    <col min="13079" max="13314" width="9.1640625" style="2"/>
    <col min="13315" max="13315" width="23" style="2" bestFit="1" customWidth="1"/>
    <col min="13316" max="13316" width="9.1640625" style="2"/>
    <col min="13317" max="13322" width="0" style="2" hidden="1" customWidth="1"/>
    <col min="13323" max="13324" width="9.1640625" style="2"/>
    <col min="13325" max="13334" width="0" style="2" hidden="1" customWidth="1"/>
    <col min="13335" max="13570" width="9.1640625" style="2"/>
    <col min="13571" max="13571" width="23" style="2" bestFit="1" customWidth="1"/>
    <col min="13572" max="13572" width="9.1640625" style="2"/>
    <col min="13573" max="13578" width="0" style="2" hidden="1" customWidth="1"/>
    <col min="13579" max="13580" width="9.1640625" style="2"/>
    <col min="13581" max="13590" width="0" style="2" hidden="1" customWidth="1"/>
    <col min="13591" max="13826" width="9.1640625" style="2"/>
    <col min="13827" max="13827" width="23" style="2" bestFit="1" customWidth="1"/>
    <col min="13828" max="13828" width="9.1640625" style="2"/>
    <col min="13829" max="13834" width="0" style="2" hidden="1" customWidth="1"/>
    <col min="13835" max="13836" width="9.1640625" style="2"/>
    <col min="13837" max="13846" width="0" style="2" hidden="1" customWidth="1"/>
    <col min="13847" max="14082" width="9.1640625" style="2"/>
    <col min="14083" max="14083" width="23" style="2" bestFit="1" customWidth="1"/>
    <col min="14084" max="14084" width="9.1640625" style="2"/>
    <col min="14085" max="14090" width="0" style="2" hidden="1" customWidth="1"/>
    <col min="14091" max="14092" width="9.1640625" style="2"/>
    <col min="14093" max="14102" width="0" style="2" hidden="1" customWidth="1"/>
    <col min="14103" max="14338" width="9.1640625" style="2"/>
    <col min="14339" max="14339" width="23" style="2" bestFit="1" customWidth="1"/>
    <col min="14340" max="14340" width="9.1640625" style="2"/>
    <col min="14341" max="14346" width="0" style="2" hidden="1" customWidth="1"/>
    <col min="14347" max="14348" width="9.1640625" style="2"/>
    <col min="14349" max="14358" width="0" style="2" hidden="1" customWidth="1"/>
    <col min="14359" max="14594" width="9.1640625" style="2"/>
    <col min="14595" max="14595" width="23" style="2" bestFit="1" customWidth="1"/>
    <col min="14596" max="14596" width="9.1640625" style="2"/>
    <col min="14597" max="14602" width="0" style="2" hidden="1" customWidth="1"/>
    <col min="14603" max="14604" width="9.1640625" style="2"/>
    <col min="14605" max="14614" width="0" style="2" hidden="1" customWidth="1"/>
    <col min="14615" max="14850" width="9.1640625" style="2"/>
    <col min="14851" max="14851" width="23" style="2" bestFit="1" customWidth="1"/>
    <col min="14852" max="14852" width="9.1640625" style="2"/>
    <col min="14853" max="14858" width="0" style="2" hidden="1" customWidth="1"/>
    <col min="14859" max="14860" width="9.1640625" style="2"/>
    <col min="14861" max="14870" width="0" style="2" hidden="1" customWidth="1"/>
    <col min="14871" max="15106" width="9.1640625" style="2"/>
    <col min="15107" max="15107" width="23" style="2" bestFit="1" customWidth="1"/>
    <col min="15108" max="15108" width="9.1640625" style="2"/>
    <col min="15109" max="15114" width="0" style="2" hidden="1" customWidth="1"/>
    <col min="15115" max="15116" width="9.1640625" style="2"/>
    <col min="15117" max="15126" width="0" style="2" hidden="1" customWidth="1"/>
    <col min="15127" max="15362" width="9.1640625" style="2"/>
    <col min="15363" max="15363" width="23" style="2" bestFit="1" customWidth="1"/>
    <col min="15364" max="15364" width="9.1640625" style="2"/>
    <col min="15365" max="15370" width="0" style="2" hidden="1" customWidth="1"/>
    <col min="15371" max="15372" width="9.1640625" style="2"/>
    <col min="15373" max="15382" width="0" style="2" hidden="1" customWidth="1"/>
    <col min="15383" max="15618" width="9.1640625" style="2"/>
    <col min="15619" max="15619" width="23" style="2" bestFit="1" customWidth="1"/>
    <col min="15620" max="15620" width="9.1640625" style="2"/>
    <col min="15621" max="15626" width="0" style="2" hidden="1" customWidth="1"/>
    <col min="15627" max="15628" width="9.1640625" style="2"/>
    <col min="15629" max="15638" width="0" style="2" hidden="1" customWidth="1"/>
    <col min="15639" max="15874" width="9.1640625" style="2"/>
    <col min="15875" max="15875" width="23" style="2" bestFit="1" customWidth="1"/>
    <col min="15876" max="15876" width="9.1640625" style="2"/>
    <col min="15877" max="15882" width="0" style="2" hidden="1" customWidth="1"/>
    <col min="15883" max="15884" width="9.1640625" style="2"/>
    <col min="15885" max="15894" width="0" style="2" hidden="1" customWidth="1"/>
    <col min="15895" max="16130" width="9.1640625" style="2"/>
    <col min="16131" max="16131" width="23" style="2" bestFit="1" customWidth="1"/>
    <col min="16132" max="16132" width="9.1640625" style="2"/>
    <col min="16133" max="16138" width="0" style="2" hidden="1" customWidth="1"/>
    <col min="16139" max="16140" width="9.1640625" style="2"/>
    <col min="16141" max="16150" width="0" style="2" hidden="1" customWidth="1"/>
    <col min="16151" max="16384" width="9.16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24">
      <c r="A2" s="1">
        <v>33272</v>
      </c>
      <c r="B2" s="1">
        <v>2</v>
      </c>
      <c r="C2" s="1" t="s">
        <v>19</v>
      </c>
      <c r="D2" s="1" t="s">
        <v>33</v>
      </c>
      <c r="G2" s="1" t="s">
        <v>684</v>
      </c>
      <c r="H2" s="1" t="s">
        <v>617</v>
      </c>
      <c r="I2" s="1" t="s">
        <v>685</v>
      </c>
      <c r="J2" s="1" t="s">
        <v>686</v>
      </c>
      <c r="K2" s="1">
        <v>1792</v>
      </c>
      <c r="L2" s="1">
        <v>13.46</v>
      </c>
      <c r="M2" s="1">
        <v>3390</v>
      </c>
      <c r="N2" s="1">
        <v>24.5</v>
      </c>
      <c r="O2" s="1">
        <v>12.9</v>
      </c>
      <c r="P2" s="1">
        <v>13</v>
      </c>
      <c r="Q2" s="1">
        <v>23.4</v>
      </c>
      <c r="R2" s="1">
        <v>-53.015999999999998</v>
      </c>
      <c r="S2" s="1">
        <v>-28.995999999999999</v>
      </c>
      <c r="T2" s="2">
        <v>-29.1</v>
      </c>
      <c r="U2" s="2">
        <f t="shared" ref="U2:U33" si="0">(S2-$T$76)/$T$75</f>
        <v>-28.873007041763096</v>
      </c>
      <c r="V2" s="2">
        <f t="shared" ref="V2:V33" si="1">U2-T2</f>
        <v>0.22699295823690591</v>
      </c>
      <c r="W2" s="2">
        <f t="shared" ref="W2:W65" si="2">U2-($G$75*B2^3+$H$75*B2^2+$I$75*B2+$J$75)</f>
        <v>-29.045552485953699</v>
      </c>
      <c r="X2" s="2">
        <f t="shared" ref="X2:X65" si="3">W2-T2</f>
        <v>5.4447514046302103E-2</v>
      </c>
    </row>
    <row r="3" spans="1:24">
      <c r="A3" s="1">
        <v>33272</v>
      </c>
      <c r="B3" s="1">
        <v>2</v>
      </c>
      <c r="C3" s="1" t="s">
        <v>19</v>
      </c>
      <c r="D3" s="1" t="s">
        <v>33</v>
      </c>
      <c r="G3" s="1" t="s">
        <v>684</v>
      </c>
      <c r="H3" s="1" t="s">
        <v>617</v>
      </c>
      <c r="I3" s="1" t="s">
        <v>685</v>
      </c>
      <c r="J3" s="1" t="s">
        <v>686</v>
      </c>
      <c r="K3" s="1">
        <v>1997.4</v>
      </c>
      <c r="L3" s="1">
        <v>14.669</v>
      </c>
      <c r="M3" s="1">
        <v>3662</v>
      </c>
      <c r="N3" s="1">
        <v>24.9</v>
      </c>
      <c r="O3" s="1">
        <v>15.9</v>
      </c>
      <c r="P3" s="1">
        <v>16.2</v>
      </c>
      <c r="Q3" s="1">
        <v>28.2</v>
      </c>
      <c r="R3" s="1">
        <v>-53.335000000000001</v>
      </c>
      <c r="S3" s="1">
        <v>-31.712</v>
      </c>
      <c r="T3" s="2">
        <v>-31.77</v>
      </c>
      <c r="U3" s="2">
        <f t="shared" si="0"/>
        <v>-31.615399912843742</v>
      </c>
      <c r="V3" s="2">
        <f t="shared" si="1"/>
        <v>0.15460008715625762</v>
      </c>
      <c r="W3" s="2">
        <f t="shared" si="2"/>
        <v>-31.787945357034346</v>
      </c>
      <c r="X3" s="2">
        <f t="shared" si="3"/>
        <v>-1.7945357034346188E-2</v>
      </c>
    </row>
    <row r="4" spans="1:24">
      <c r="A4" s="1">
        <v>33272</v>
      </c>
      <c r="B4" s="1">
        <v>2</v>
      </c>
      <c r="C4" s="1" t="s">
        <v>19</v>
      </c>
      <c r="D4" s="1" t="s">
        <v>33</v>
      </c>
      <c r="G4" s="1" t="s">
        <v>684</v>
      </c>
      <c r="H4" s="1" t="s">
        <v>617</v>
      </c>
      <c r="I4" s="1" t="s">
        <v>685</v>
      </c>
      <c r="J4" s="1" t="s">
        <v>686</v>
      </c>
      <c r="K4" s="1">
        <v>2186.1</v>
      </c>
      <c r="L4" s="1">
        <v>13.52</v>
      </c>
      <c r="M4" s="1">
        <v>3389</v>
      </c>
      <c r="N4" s="1">
        <v>24</v>
      </c>
      <c r="O4" s="1">
        <v>18</v>
      </c>
      <c r="P4" s="1">
        <v>18.399999999999999</v>
      </c>
      <c r="Q4" s="1">
        <v>31.7</v>
      </c>
      <c r="R4" s="1">
        <v>-53.424999999999997</v>
      </c>
      <c r="S4" s="1">
        <v>-29.843</v>
      </c>
      <c r="T4" s="2">
        <v>-30</v>
      </c>
      <c r="U4" s="2">
        <f t="shared" si="0"/>
        <v>-29.728237808259895</v>
      </c>
      <c r="V4" s="2">
        <f t="shared" si="1"/>
        <v>0.27176219174010541</v>
      </c>
      <c r="W4" s="2">
        <f t="shared" si="2"/>
        <v>-29.900783252450495</v>
      </c>
      <c r="X4" s="2">
        <f t="shared" si="3"/>
        <v>9.9216747549505158E-2</v>
      </c>
    </row>
    <row r="5" spans="1:24">
      <c r="A5" s="1">
        <v>33272</v>
      </c>
      <c r="B5" s="1">
        <v>2</v>
      </c>
      <c r="C5" s="1" t="s">
        <v>19</v>
      </c>
      <c r="D5" s="1" t="s">
        <v>33</v>
      </c>
      <c r="G5" s="1" t="s">
        <v>684</v>
      </c>
      <c r="H5" s="1" t="s">
        <v>617</v>
      </c>
      <c r="I5" s="1" t="s">
        <v>685</v>
      </c>
      <c r="J5" s="1" t="s">
        <v>686</v>
      </c>
      <c r="K5" s="1">
        <v>2360.6999999999998</v>
      </c>
      <c r="L5" s="1">
        <v>13.288</v>
      </c>
      <c r="M5" s="1">
        <v>3236</v>
      </c>
      <c r="N5" s="1">
        <v>25.5</v>
      </c>
      <c r="O5" s="1">
        <v>19.7</v>
      </c>
      <c r="P5" s="1">
        <v>20.100000000000001</v>
      </c>
      <c r="Q5" s="1">
        <v>34.4</v>
      </c>
      <c r="R5" s="1">
        <v>-53.445999999999998</v>
      </c>
      <c r="S5" s="1">
        <v>-28.547999999999998</v>
      </c>
      <c r="T5" s="2">
        <v>-28.61</v>
      </c>
      <c r="U5" s="2">
        <f t="shared" si="0"/>
        <v>-28.420653578492061</v>
      </c>
      <c r="V5" s="2">
        <f t="shared" si="1"/>
        <v>0.18934642150793835</v>
      </c>
      <c r="W5" s="2">
        <f t="shared" si="2"/>
        <v>-28.593199022682661</v>
      </c>
      <c r="X5" s="2">
        <f t="shared" si="3"/>
        <v>1.6800977317338095E-2</v>
      </c>
    </row>
    <row r="6" spans="1:24">
      <c r="A6" s="1">
        <v>33272</v>
      </c>
      <c r="B6" s="1">
        <v>2</v>
      </c>
      <c r="C6" s="1" t="s">
        <v>19</v>
      </c>
      <c r="D6" s="1" t="s">
        <v>33</v>
      </c>
      <c r="G6" s="1" t="s">
        <v>684</v>
      </c>
      <c r="H6" s="1" t="s">
        <v>617</v>
      </c>
      <c r="I6" s="1" t="s">
        <v>685</v>
      </c>
      <c r="J6" s="1" t="s">
        <v>686</v>
      </c>
      <c r="K6" s="1">
        <v>2522.6</v>
      </c>
      <c r="L6" s="1">
        <v>13.853999999999999</v>
      </c>
      <c r="M6" s="1">
        <v>3279</v>
      </c>
      <c r="N6" s="1">
        <v>27</v>
      </c>
      <c r="O6" s="1">
        <v>21.5</v>
      </c>
      <c r="P6" s="1">
        <v>22</v>
      </c>
      <c r="Q6" s="1">
        <v>37.200000000000003</v>
      </c>
      <c r="R6" s="1">
        <v>-53.554000000000002</v>
      </c>
      <c r="S6" s="1">
        <v>-29.266999999999999</v>
      </c>
      <c r="T6" s="2">
        <v>-29.3</v>
      </c>
      <c r="U6" s="2">
        <f t="shared" si="0"/>
        <v>-29.146640498339995</v>
      </c>
      <c r="V6" s="2">
        <f t="shared" si="1"/>
        <v>0.153359501660006</v>
      </c>
      <c r="W6" s="2">
        <f t="shared" si="2"/>
        <v>-29.319185942530595</v>
      </c>
      <c r="X6" s="2">
        <f t="shared" si="3"/>
        <v>-1.9185942530594247E-2</v>
      </c>
    </row>
    <row r="7" spans="1:24">
      <c r="A7" s="1">
        <v>33272</v>
      </c>
      <c r="B7" s="1">
        <v>2</v>
      </c>
      <c r="C7" s="1" t="s">
        <v>19</v>
      </c>
      <c r="D7" s="1" t="s">
        <v>33</v>
      </c>
      <c r="G7" s="1" t="s">
        <v>684</v>
      </c>
      <c r="H7" s="1" t="s">
        <v>617</v>
      </c>
      <c r="I7" s="1" t="s">
        <v>685</v>
      </c>
      <c r="J7" s="1" t="s">
        <v>686</v>
      </c>
      <c r="K7" s="1">
        <v>2745.8</v>
      </c>
      <c r="L7" s="1">
        <v>14.022</v>
      </c>
      <c r="M7" s="1">
        <v>3138</v>
      </c>
      <c r="N7" s="1">
        <v>27.8</v>
      </c>
      <c r="O7" s="1">
        <v>29.7</v>
      </c>
      <c r="P7" s="1">
        <v>30.6</v>
      </c>
      <c r="Q7" s="1">
        <v>48.8</v>
      </c>
      <c r="R7" s="1">
        <v>-53.38</v>
      </c>
      <c r="S7" s="1">
        <v>-29.556999999999999</v>
      </c>
      <c r="T7" s="2">
        <v>-29.47</v>
      </c>
      <c r="U7" s="2">
        <f t="shared" si="0"/>
        <v>-29.439458588403834</v>
      </c>
      <c r="V7" s="2">
        <f t="shared" si="1"/>
        <v>3.0541411596164636E-2</v>
      </c>
      <c r="W7" s="2">
        <f t="shared" si="2"/>
        <v>-29.612004032594434</v>
      </c>
      <c r="X7" s="2">
        <f t="shared" si="3"/>
        <v>-0.14200403259443561</v>
      </c>
    </row>
    <row r="8" spans="1:24">
      <c r="A8" s="1">
        <v>33272</v>
      </c>
      <c r="B8" s="1">
        <v>2</v>
      </c>
      <c r="C8" s="1" t="s">
        <v>19</v>
      </c>
      <c r="D8" s="1" t="s">
        <v>33</v>
      </c>
      <c r="G8" s="1" t="s">
        <v>684</v>
      </c>
      <c r="H8" s="1" t="s">
        <v>617</v>
      </c>
      <c r="I8" s="1" t="s">
        <v>685</v>
      </c>
      <c r="J8" s="1" t="s">
        <v>686</v>
      </c>
      <c r="K8" s="1">
        <v>2883.4</v>
      </c>
      <c r="L8" s="1">
        <v>14.456</v>
      </c>
      <c r="M8" s="1">
        <v>3125</v>
      </c>
      <c r="N8" s="1">
        <v>27.2</v>
      </c>
      <c r="O8" s="1">
        <v>40.1</v>
      </c>
      <c r="P8" s="1">
        <v>41.3</v>
      </c>
      <c r="Q8" s="1">
        <v>63.5</v>
      </c>
      <c r="R8" s="1">
        <v>-53.366</v>
      </c>
      <c r="S8" s="1">
        <v>-29.492999999999999</v>
      </c>
      <c r="T8" s="2">
        <v>-29.54</v>
      </c>
      <c r="U8" s="2">
        <f t="shared" si="0"/>
        <v>-29.3748366650794</v>
      </c>
      <c r="V8" s="2">
        <f t="shared" si="1"/>
        <v>0.16516333492059943</v>
      </c>
      <c r="W8" s="2">
        <f t="shared" si="2"/>
        <v>-29.547382109270004</v>
      </c>
      <c r="X8" s="2">
        <f t="shared" si="3"/>
        <v>-7.3821092700043778E-3</v>
      </c>
    </row>
    <row r="9" spans="1:24">
      <c r="A9" s="1">
        <v>33272</v>
      </c>
      <c r="B9" s="1">
        <v>2</v>
      </c>
      <c r="C9" s="1" t="s">
        <v>19</v>
      </c>
      <c r="D9" s="1" t="s">
        <v>33</v>
      </c>
      <c r="G9" s="1" t="s">
        <v>684</v>
      </c>
      <c r="H9" s="1" t="s">
        <v>617</v>
      </c>
      <c r="I9" s="1" t="s">
        <v>685</v>
      </c>
      <c r="J9" s="1" t="s">
        <v>686</v>
      </c>
      <c r="K9" s="1">
        <v>3027.6</v>
      </c>
      <c r="L9" s="1">
        <v>15.72</v>
      </c>
      <c r="M9" s="1">
        <v>2981</v>
      </c>
      <c r="N9" s="1">
        <v>29.9</v>
      </c>
      <c r="O9" s="1">
        <v>46.1</v>
      </c>
      <c r="P9" s="1">
        <v>47.7</v>
      </c>
      <c r="Q9" s="1">
        <v>72.2</v>
      </c>
      <c r="R9" s="1">
        <v>-53.488</v>
      </c>
      <c r="S9" s="1">
        <v>-29.882999999999999</v>
      </c>
      <c r="T9" s="2">
        <v>-30</v>
      </c>
      <c r="U9" s="2">
        <f t="shared" si="0"/>
        <v>-29.768626510337665</v>
      </c>
      <c r="V9" s="2">
        <f t="shared" si="1"/>
        <v>0.23137348966233517</v>
      </c>
      <c r="W9" s="2">
        <f t="shared" si="2"/>
        <v>-29.941171954528265</v>
      </c>
      <c r="X9" s="2">
        <f t="shared" si="3"/>
        <v>5.8828045471734924E-2</v>
      </c>
    </row>
    <row r="10" spans="1:24">
      <c r="A10" s="1">
        <v>33272</v>
      </c>
      <c r="B10" s="1">
        <v>2</v>
      </c>
      <c r="C10" s="1" t="s">
        <v>19</v>
      </c>
      <c r="D10" s="1" t="s">
        <v>33</v>
      </c>
      <c r="G10" s="1" t="s">
        <v>684</v>
      </c>
      <c r="H10" s="1" t="s">
        <v>617</v>
      </c>
      <c r="I10" s="1" t="s">
        <v>685</v>
      </c>
      <c r="J10" s="1" t="s">
        <v>686</v>
      </c>
      <c r="K10" s="1">
        <v>3201.7</v>
      </c>
      <c r="L10" s="1">
        <v>17.587</v>
      </c>
      <c r="M10" s="1">
        <v>2754</v>
      </c>
      <c r="N10" s="1">
        <v>35.700000000000003</v>
      </c>
      <c r="O10" s="1">
        <v>48.4</v>
      </c>
      <c r="P10" s="1">
        <v>50</v>
      </c>
      <c r="Q10" s="1">
        <v>75.5</v>
      </c>
      <c r="R10" s="1">
        <v>-53.600999999999999</v>
      </c>
      <c r="S10" s="1">
        <v>-31.422999999999998</v>
      </c>
      <c r="T10" s="2">
        <v>-31.49</v>
      </c>
      <c r="U10" s="2">
        <f t="shared" si="0"/>
        <v>-31.323591540331847</v>
      </c>
      <c r="V10" s="2">
        <f t="shared" si="1"/>
        <v>0.16640845966815121</v>
      </c>
      <c r="W10" s="2">
        <f t="shared" si="2"/>
        <v>-31.496136984522451</v>
      </c>
      <c r="X10" s="2">
        <f t="shared" si="3"/>
        <v>-6.1369845224525932E-3</v>
      </c>
    </row>
    <row r="11" spans="1:24">
      <c r="A11" s="1">
        <v>33273</v>
      </c>
      <c r="B11" s="1">
        <v>3</v>
      </c>
      <c r="C11" s="1" t="s">
        <v>19</v>
      </c>
      <c r="D11" s="1" t="s">
        <v>25</v>
      </c>
      <c r="G11" s="1" t="s">
        <v>687</v>
      </c>
      <c r="H11" s="1" t="s">
        <v>617</v>
      </c>
      <c r="I11" s="1" t="s">
        <v>688</v>
      </c>
      <c r="J11" s="1" t="s">
        <v>689</v>
      </c>
      <c r="K11" s="1">
        <v>1791.3</v>
      </c>
      <c r="L11" s="1">
        <v>7.6840000000000002</v>
      </c>
      <c r="M11" s="1">
        <v>2123</v>
      </c>
      <c r="N11" s="1">
        <v>19.2</v>
      </c>
      <c r="O11" s="1">
        <v>10.3</v>
      </c>
      <c r="P11" s="1">
        <v>10.4</v>
      </c>
      <c r="Q11" s="1">
        <v>20.2</v>
      </c>
      <c r="R11" s="1">
        <v>-53.076999999999998</v>
      </c>
      <c r="S11" s="1">
        <v>-28.992000000000001</v>
      </c>
      <c r="T11" s="2">
        <v>-29.1</v>
      </c>
      <c r="U11" s="2">
        <f t="shared" si="0"/>
        <v>-28.86896817155532</v>
      </c>
      <c r="V11" s="2">
        <f t="shared" si="1"/>
        <v>0.23103182844468151</v>
      </c>
      <c r="W11" s="2">
        <f t="shared" si="2"/>
        <v>-29.091260077631151</v>
      </c>
      <c r="X11" s="2">
        <f t="shared" si="3"/>
        <v>8.7399223688500172E-3</v>
      </c>
    </row>
    <row r="12" spans="1:24">
      <c r="A12" s="1">
        <v>33273</v>
      </c>
      <c r="B12" s="1">
        <v>3</v>
      </c>
      <c r="C12" s="1" t="s">
        <v>19</v>
      </c>
      <c r="D12" s="1" t="s">
        <v>25</v>
      </c>
      <c r="G12" s="1" t="s">
        <v>687</v>
      </c>
      <c r="H12" s="1" t="s">
        <v>617</v>
      </c>
      <c r="I12" s="1" t="s">
        <v>688</v>
      </c>
      <c r="J12" s="1" t="s">
        <v>689</v>
      </c>
      <c r="K12" s="1">
        <v>1996.6</v>
      </c>
      <c r="L12" s="1">
        <v>8.5559999999999992</v>
      </c>
      <c r="M12" s="1">
        <v>2297</v>
      </c>
      <c r="N12" s="1">
        <v>19</v>
      </c>
      <c r="O12" s="1">
        <v>12.6</v>
      </c>
      <c r="P12" s="1">
        <v>12.7</v>
      </c>
      <c r="Q12" s="1">
        <v>24</v>
      </c>
      <c r="R12" s="1">
        <v>-53.194000000000003</v>
      </c>
      <c r="S12" s="1">
        <v>-31.599</v>
      </c>
      <c r="T12" s="2">
        <v>-31.77</v>
      </c>
      <c r="U12" s="2">
        <f t="shared" si="0"/>
        <v>-31.501301829474041</v>
      </c>
      <c r="V12" s="2">
        <f t="shared" si="1"/>
        <v>0.26869817052595835</v>
      </c>
      <c r="W12" s="2">
        <f t="shared" si="2"/>
        <v>-31.723593735549873</v>
      </c>
      <c r="X12" s="2">
        <f t="shared" si="3"/>
        <v>4.6406264450126855E-2</v>
      </c>
    </row>
    <row r="13" spans="1:24">
      <c r="A13" s="1">
        <v>33273</v>
      </c>
      <c r="B13" s="1">
        <v>3</v>
      </c>
      <c r="C13" s="1" t="s">
        <v>19</v>
      </c>
      <c r="D13" s="1" t="s">
        <v>25</v>
      </c>
      <c r="G13" s="1" t="s">
        <v>687</v>
      </c>
      <c r="H13" s="1" t="s">
        <v>617</v>
      </c>
      <c r="I13" s="1" t="s">
        <v>688</v>
      </c>
      <c r="J13" s="1" t="s">
        <v>689</v>
      </c>
      <c r="K13" s="1">
        <v>2185.3000000000002</v>
      </c>
      <c r="L13" s="1">
        <v>8.17</v>
      </c>
      <c r="M13" s="1">
        <v>2192</v>
      </c>
      <c r="N13" s="1">
        <v>19.2</v>
      </c>
      <c r="O13" s="1">
        <v>14.3</v>
      </c>
      <c r="P13" s="1">
        <v>14.4</v>
      </c>
      <c r="Q13" s="1">
        <v>26.8</v>
      </c>
      <c r="R13" s="1">
        <v>-53.45</v>
      </c>
      <c r="S13" s="1">
        <v>-29.869</v>
      </c>
      <c r="T13" s="2">
        <v>-30</v>
      </c>
      <c r="U13" s="2">
        <f t="shared" si="0"/>
        <v>-29.754490464610448</v>
      </c>
      <c r="V13" s="2">
        <f t="shared" si="1"/>
        <v>0.24550953538955156</v>
      </c>
      <c r="W13" s="2">
        <f t="shared" si="2"/>
        <v>-29.97678237068628</v>
      </c>
      <c r="X13" s="2">
        <f t="shared" si="3"/>
        <v>2.3217629313720067E-2</v>
      </c>
    </row>
    <row r="14" spans="1:24">
      <c r="A14" s="1">
        <v>33273</v>
      </c>
      <c r="B14" s="1">
        <v>3</v>
      </c>
      <c r="C14" s="1" t="s">
        <v>19</v>
      </c>
      <c r="D14" s="1" t="s">
        <v>25</v>
      </c>
      <c r="G14" s="1" t="s">
        <v>687</v>
      </c>
      <c r="H14" s="1" t="s">
        <v>617</v>
      </c>
      <c r="I14" s="1" t="s">
        <v>688</v>
      </c>
      <c r="J14" s="1" t="s">
        <v>689</v>
      </c>
      <c r="K14" s="1">
        <v>2360</v>
      </c>
      <c r="L14" s="1">
        <v>8.3810000000000002</v>
      </c>
      <c r="M14" s="1">
        <v>2200</v>
      </c>
      <c r="N14" s="1">
        <v>20.3</v>
      </c>
      <c r="O14" s="1">
        <v>16.5</v>
      </c>
      <c r="P14" s="1">
        <v>16.7</v>
      </c>
      <c r="Q14" s="1">
        <v>30.3</v>
      </c>
      <c r="R14" s="1">
        <v>-53.430999999999997</v>
      </c>
      <c r="S14" s="1">
        <v>-28.492999999999999</v>
      </c>
      <c r="T14" s="2">
        <v>-28.61</v>
      </c>
      <c r="U14" s="2">
        <f t="shared" si="0"/>
        <v>-28.365119113135126</v>
      </c>
      <c r="V14" s="2">
        <f t="shared" si="1"/>
        <v>0.2448808868648733</v>
      </c>
      <c r="W14" s="2">
        <f t="shared" si="2"/>
        <v>-28.587411019210958</v>
      </c>
      <c r="X14" s="2">
        <f t="shared" si="3"/>
        <v>2.2588980789041813E-2</v>
      </c>
    </row>
    <row r="15" spans="1:24">
      <c r="A15" s="1">
        <v>33273</v>
      </c>
      <c r="B15" s="1">
        <v>3</v>
      </c>
      <c r="C15" s="1" t="s">
        <v>19</v>
      </c>
      <c r="D15" s="1" t="s">
        <v>25</v>
      </c>
      <c r="G15" s="1" t="s">
        <v>687</v>
      </c>
      <c r="H15" s="1" t="s">
        <v>617</v>
      </c>
      <c r="I15" s="1" t="s">
        <v>688</v>
      </c>
      <c r="J15" s="1" t="s">
        <v>689</v>
      </c>
      <c r="K15" s="1">
        <v>2522.1999999999998</v>
      </c>
      <c r="L15" s="1">
        <v>9.2899999999999991</v>
      </c>
      <c r="M15" s="1">
        <v>2321</v>
      </c>
      <c r="N15" s="1">
        <v>24.2</v>
      </c>
      <c r="O15" s="1">
        <v>18.399999999999999</v>
      </c>
      <c r="P15" s="1">
        <v>18.7</v>
      </c>
      <c r="Q15" s="1">
        <v>33.4</v>
      </c>
      <c r="R15" s="1">
        <v>-53.417999999999999</v>
      </c>
      <c r="S15" s="1">
        <v>-29.228999999999999</v>
      </c>
      <c r="T15" s="2">
        <v>-29.3</v>
      </c>
      <c r="U15" s="2">
        <f t="shared" si="0"/>
        <v>-29.10827123136611</v>
      </c>
      <c r="V15" s="2">
        <f t="shared" si="1"/>
        <v>0.19172876863389021</v>
      </c>
      <c r="W15" s="2">
        <f t="shared" si="2"/>
        <v>-29.330563137441942</v>
      </c>
      <c r="X15" s="2">
        <f t="shared" si="3"/>
        <v>-3.0563137441941279E-2</v>
      </c>
    </row>
    <row r="16" spans="1:24">
      <c r="A16" s="1">
        <v>33273</v>
      </c>
      <c r="B16" s="1">
        <v>3</v>
      </c>
      <c r="C16" s="1" t="s">
        <v>19</v>
      </c>
      <c r="D16" s="1" t="s">
        <v>25</v>
      </c>
      <c r="G16" s="1" t="s">
        <v>687</v>
      </c>
      <c r="H16" s="1" t="s">
        <v>617</v>
      </c>
      <c r="I16" s="1" t="s">
        <v>688</v>
      </c>
      <c r="J16" s="1" t="s">
        <v>689</v>
      </c>
      <c r="K16" s="1">
        <v>2745.4</v>
      </c>
      <c r="L16" s="1">
        <v>10.15</v>
      </c>
      <c r="M16" s="1">
        <v>2391</v>
      </c>
      <c r="N16" s="1">
        <v>20.3</v>
      </c>
      <c r="O16" s="1">
        <v>26.3</v>
      </c>
      <c r="P16" s="1">
        <v>27.1</v>
      </c>
      <c r="Q16" s="1">
        <v>44.7</v>
      </c>
      <c r="R16" s="1">
        <v>-53.215000000000003</v>
      </c>
      <c r="S16" s="1">
        <v>-29.530999999999999</v>
      </c>
      <c r="T16" s="2">
        <v>-29.47</v>
      </c>
      <c r="U16" s="2">
        <f t="shared" si="0"/>
        <v>-29.41320593205328</v>
      </c>
      <c r="V16" s="2">
        <f t="shared" si="1"/>
        <v>5.6794067946718485E-2</v>
      </c>
      <c r="W16" s="2">
        <f t="shared" si="2"/>
        <v>-29.635497838129112</v>
      </c>
      <c r="X16" s="2">
        <f t="shared" si="3"/>
        <v>-0.16549783812911301</v>
      </c>
    </row>
    <row r="17" spans="1:24">
      <c r="A17" s="1">
        <v>33273</v>
      </c>
      <c r="B17" s="1">
        <v>3</v>
      </c>
      <c r="C17" s="1" t="s">
        <v>19</v>
      </c>
      <c r="D17" s="1" t="s">
        <v>25</v>
      </c>
      <c r="G17" s="1" t="s">
        <v>687</v>
      </c>
      <c r="H17" s="1" t="s">
        <v>617</v>
      </c>
      <c r="I17" s="1" t="s">
        <v>688</v>
      </c>
      <c r="J17" s="1" t="s">
        <v>689</v>
      </c>
      <c r="K17" s="1">
        <v>2882.9</v>
      </c>
      <c r="L17" s="1">
        <v>11.154</v>
      </c>
      <c r="M17" s="1">
        <v>2538</v>
      </c>
      <c r="N17" s="1">
        <v>25.3</v>
      </c>
      <c r="O17" s="1">
        <v>36.9</v>
      </c>
      <c r="P17" s="1">
        <v>38</v>
      </c>
      <c r="Q17" s="1">
        <v>59.7</v>
      </c>
      <c r="R17" s="1">
        <v>-53.171999999999997</v>
      </c>
      <c r="S17" s="1">
        <v>-29.39</v>
      </c>
      <c r="T17" s="2">
        <v>-29.54</v>
      </c>
      <c r="U17" s="2">
        <f t="shared" si="0"/>
        <v>-29.27083575722914</v>
      </c>
      <c r="V17" s="2">
        <f t="shared" si="1"/>
        <v>0.26916424277085937</v>
      </c>
      <c r="W17" s="2">
        <f t="shared" si="2"/>
        <v>-29.493127663304971</v>
      </c>
      <c r="X17" s="2">
        <f t="shared" si="3"/>
        <v>4.6872336695027883E-2</v>
      </c>
    </row>
    <row r="18" spans="1:24">
      <c r="A18" s="1">
        <v>33273</v>
      </c>
      <c r="B18" s="1">
        <v>3</v>
      </c>
      <c r="C18" s="1" t="s">
        <v>19</v>
      </c>
      <c r="D18" s="1" t="s">
        <v>25</v>
      </c>
      <c r="G18" s="1" t="s">
        <v>687</v>
      </c>
      <c r="H18" s="1" t="s">
        <v>617</v>
      </c>
      <c r="I18" s="1" t="s">
        <v>688</v>
      </c>
      <c r="J18" s="1" t="s">
        <v>689</v>
      </c>
      <c r="K18" s="1">
        <v>3027.2</v>
      </c>
      <c r="L18" s="1">
        <v>12.754</v>
      </c>
      <c r="M18" s="1">
        <v>2559</v>
      </c>
      <c r="N18" s="1">
        <v>28.6</v>
      </c>
      <c r="O18" s="1">
        <v>43.1</v>
      </c>
      <c r="P18" s="1">
        <v>44.5</v>
      </c>
      <c r="Q18" s="1">
        <v>68.599999999999994</v>
      </c>
      <c r="R18" s="1">
        <v>-53.415999999999997</v>
      </c>
      <c r="S18" s="1">
        <v>-29.872</v>
      </c>
      <c r="T18" s="2">
        <v>-30</v>
      </c>
      <c r="U18" s="2">
        <f t="shared" si="0"/>
        <v>-29.757519617266279</v>
      </c>
      <c r="V18" s="2">
        <f t="shared" si="1"/>
        <v>0.24248038273372075</v>
      </c>
      <c r="W18" s="2">
        <f t="shared" si="2"/>
        <v>-29.979811523342111</v>
      </c>
      <c r="X18" s="2">
        <f t="shared" si="3"/>
        <v>2.0188476657889254E-2</v>
      </c>
    </row>
    <row r="19" spans="1:24">
      <c r="A19" s="1">
        <v>33273</v>
      </c>
      <c r="B19" s="1">
        <v>3</v>
      </c>
      <c r="C19" s="1" t="s">
        <v>19</v>
      </c>
      <c r="D19" s="1" t="s">
        <v>25</v>
      </c>
      <c r="G19" s="1" t="s">
        <v>687</v>
      </c>
      <c r="H19" s="1" t="s">
        <v>617</v>
      </c>
      <c r="I19" s="1" t="s">
        <v>688</v>
      </c>
      <c r="J19" s="1" t="s">
        <v>689</v>
      </c>
      <c r="K19" s="1">
        <v>3201</v>
      </c>
      <c r="L19" s="1">
        <v>14.702</v>
      </c>
      <c r="M19" s="1">
        <v>2455</v>
      </c>
      <c r="N19" s="1">
        <v>34.1</v>
      </c>
      <c r="O19" s="1">
        <v>45.1</v>
      </c>
      <c r="P19" s="1">
        <v>46.5</v>
      </c>
      <c r="Q19" s="1">
        <v>71.3</v>
      </c>
      <c r="R19" s="1">
        <v>-53.329000000000001</v>
      </c>
      <c r="S19" s="1">
        <v>-31.283000000000001</v>
      </c>
      <c r="T19" s="2">
        <v>-31.49</v>
      </c>
      <c r="U19" s="2">
        <f t="shared" si="0"/>
        <v>-31.182231083059651</v>
      </c>
      <c r="V19" s="2">
        <f t="shared" si="1"/>
        <v>0.30776891694034703</v>
      </c>
      <c r="W19" s="2">
        <f t="shared" si="2"/>
        <v>-31.404522989135483</v>
      </c>
      <c r="X19" s="2">
        <f t="shared" si="3"/>
        <v>8.5477010864515535E-2</v>
      </c>
    </row>
    <row r="20" spans="1:24">
      <c r="A20" s="1">
        <v>33276</v>
      </c>
      <c r="B20" s="1">
        <v>6</v>
      </c>
      <c r="C20" s="1" t="s">
        <v>19</v>
      </c>
      <c r="D20" s="1" t="s">
        <v>20</v>
      </c>
      <c r="G20" s="1" t="s">
        <v>690</v>
      </c>
      <c r="H20" s="1" t="s">
        <v>691</v>
      </c>
      <c r="I20" s="1" t="s">
        <v>692</v>
      </c>
      <c r="J20" s="1" t="s">
        <v>693</v>
      </c>
      <c r="K20" s="1">
        <v>1792.4</v>
      </c>
      <c r="L20" s="1">
        <v>18.923999999999999</v>
      </c>
      <c r="M20" s="1">
        <v>4156</v>
      </c>
      <c r="N20" s="1">
        <v>26.8</v>
      </c>
      <c r="O20" s="1">
        <v>15</v>
      </c>
      <c r="P20" s="1">
        <v>15.3</v>
      </c>
      <c r="Q20" s="1">
        <v>27.1</v>
      </c>
      <c r="R20" s="1">
        <v>-53.168999999999997</v>
      </c>
      <c r="S20" s="1">
        <v>-28.925000000000001</v>
      </c>
      <c r="T20" s="2">
        <v>-29.1</v>
      </c>
      <c r="U20" s="2">
        <f t="shared" si="0"/>
        <v>-28.801317095575055</v>
      </c>
      <c r="V20" s="2">
        <f t="shared" si="1"/>
        <v>0.29868290442494683</v>
      </c>
      <c r="W20" s="2">
        <f t="shared" si="2"/>
        <v>-29.158371678604254</v>
      </c>
      <c r="X20" s="2">
        <f t="shared" si="3"/>
        <v>-5.8371678604252963E-2</v>
      </c>
    </row>
    <row r="21" spans="1:24">
      <c r="A21" s="1">
        <v>33276</v>
      </c>
      <c r="B21" s="1">
        <v>6</v>
      </c>
      <c r="C21" s="1" t="s">
        <v>19</v>
      </c>
      <c r="D21" s="1" t="s">
        <v>20</v>
      </c>
      <c r="G21" s="1" t="s">
        <v>690</v>
      </c>
      <c r="H21" s="1" t="s">
        <v>691</v>
      </c>
      <c r="I21" s="1" t="s">
        <v>692</v>
      </c>
      <c r="J21" s="1" t="s">
        <v>693</v>
      </c>
      <c r="K21" s="1">
        <v>1998</v>
      </c>
      <c r="L21" s="1">
        <v>20.263999999999999</v>
      </c>
      <c r="M21" s="1">
        <v>4509</v>
      </c>
      <c r="N21" s="1">
        <v>30.1</v>
      </c>
      <c r="O21" s="1">
        <v>18.899999999999999</v>
      </c>
      <c r="P21" s="1">
        <v>19.3</v>
      </c>
      <c r="Q21" s="1">
        <v>33</v>
      </c>
      <c r="R21" s="1">
        <v>-53.271000000000001</v>
      </c>
      <c r="S21" s="1">
        <v>-31.574999999999999</v>
      </c>
      <c r="T21" s="2">
        <v>-31.77</v>
      </c>
      <c r="U21" s="2">
        <f t="shared" si="0"/>
        <v>-31.477068608227377</v>
      </c>
      <c r="V21" s="2">
        <f t="shared" si="1"/>
        <v>0.29293139177262262</v>
      </c>
      <c r="W21" s="2">
        <f t="shared" si="2"/>
        <v>-31.834123191256577</v>
      </c>
      <c r="X21" s="2">
        <f t="shared" si="3"/>
        <v>-6.4123191256577172E-2</v>
      </c>
    </row>
    <row r="22" spans="1:24">
      <c r="A22" s="1">
        <v>33276</v>
      </c>
      <c r="B22" s="1">
        <v>6</v>
      </c>
      <c r="C22" s="1" t="s">
        <v>19</v>
      </c>
      <c r="D22" s="1" t="s">
        <v>20</v>
      </c>
      <c r="G22" s="1" t="s">
        <v>690</v>
      </c>
      <c r="H22" s="1" t="s">
        <v>691</v>
      </c>
      <c r="I22" s="1" t="s">
        <v>692</v>
      </c>
      <c r="J22" s="1" t="s">
        <v>693</v>
      </c>
      <c r="K22" s="1">
        <v>2186.8000000000002</v>
      </c>
      <c r="L22" s="1">
        <v>18.143000000000001</v>
      </c>
      <c r="M22" s="1">
        <v>4250</v>
      </c>
      <c r="N22" s="1">
        <v>25.5</v>
      </c>
      <c r="O22" s="1">
        <v>21.2</v>
      </c>
      <c r="P22" s="1">
        <v>21.6</v>
      </c>
      <c r="Q22" s="1">
        <v>36.9</v>
      </c>
      <c r="R22" s="1">
        <v>-53.448</v>
      </c>
      <c r="S22" s="1">
        <v>-29.736000000000001</v>
      </c>
      <c r="T22" s="2">
        <v>-30</v>
      </c>
      <c r="U22" s="2">
        <f t="shared" si="0"/>
        <v>-29.620198030201859</v>
      </c>
      <c r="V22" s="2">
        <f t="shared" si="1"/>
        <v>0.37980196979814096</v>
      </c>
      <c r="W22" s="2">
        <f t="shared" si="2"/>
        <v>-29.977252613231059</v>
      </c>
      <c r="X22" s="2">
        <f t="shared" si="3"/>
        <v>2.2747386768941169E-2</v>
      </c>
    </row>
    <row r="23" spans="1:24">
      <c r="A23" s="1">
        <v>33276</v>
      </c>
      <c r="B23" s="1">
        <v>6</v>
      </c>
      <c r="C23" s="1" t="s">
        <v>19</v>
      </c>
      <c r="D23" s="1" t="s">
        <v>20</v>
      </c>
      <c r="G23" s="1" t="s">
        <v>690</v>
      </c>
      <c r="H23" s="1" t="s">
        <v>691</v>
      </c>
      <c r="I23" s="1" t="s">
        <v>692</v>
      </c>
      <c r="J23" s="1" t="s">
        <v>693</v>
      </c>
      <c r="K23" s="1">
        <v>2361.3000000000002</v>
      </c>
      <c r="L23" s="1">
        <v>17.265999999999998</v>
      </c>
      <c r="M23" s="1">
        <v>4036</v>
      </c>
      <c r="N23" s="1">
        <v>27.2</v>
      </c>
      <c r="O23" s="1">
        <v>23.8</v>
      </c>
      <c r="P23" s="1">
        <v>24.4</v>
      </c>
      <c r="Q23" s="1">
        <v>41</v>
      </c>
      <c r="R23" s="1">
        <v>-53.408999999999999</v>
      </c>
      <c r="S23" s="1">
        <v>-28.318999999999999</v>
      </c>
      <c r="T23" s="2">
        <v>-28.61</v>
      </c>
      <c r="U23" s="2">
        <f t="shared" si="0"/>
        <v>-28.189428259096822</v>
      </c>
      <c r="V23" s="2">
        <f t="shared" si="1"/>
        <v>0.42057174090317773</v>
      </c>
      <c r="W23" s="2">
        <f t="shared" si="2"/>
        <v>-28.546482842126021</v>
      </c>
      <c r="X23" s="2">
        <f t="shared" si="3"/>
        <v>6.3517157873977936E-2</v>
      </c>
    </row>
    <row r="24" spans="1:24">
      <c r="A24" s="1">
        <v>33276</v>
      </c>
      <c r="B24" s="1">
        <v>6</v>
      </c>
      <c r="C24" s="1" t="s">
        <v>19</v>
      </c>
      <c r="D24" s="1" t="s">
        <v>20</v>
      </c>
      <c r="G24" s="1" t="s">
        <v>690</v>
      </c>
      <c r="H24" s="1" t="s">
        <v>691</v>
      </c>
      <c r="I24" s="1" t="s">
        <v>692</v>
      </c>
      <c r="J24" s="1" t="s">
        <v>693</v>
      </c>
      <c r="K24" s="1">
        <v>2523.3000000000002</v>
      </c>
      <c r="L24" s="1">
        <v>17.253</v>
      </c>
      <c r="M24" s="1">
        <v>3881</v>
      </c>
      <c r="N24" s="1">
        <v>28.8</v>
      </c>
      <c r="O24" s="1">
        <v>27.2</v>
      </c>
      <c r="P24" s="1">
        <v>27.9</v>
      </c>
      <c r="Q24" s="1">
        <v>46</v>
      </c>
      <c r="R24" s="1">
        <v>-53.338000000000001</v>
      </c>
      <c r="S24" s="1">
        <v>-29.163</v>
      </c>
      <c r="T24" s="2">
        <v>-29.3</v>
      </c>
      <c r="U24" s="2">
        <f t="shared" si="0"/>
        <v>-29.04162987293779</v>
      </c>
      <c r="V24" s="2">
        <f t="shared" si="1"/>
        <v>0.25837012706221074</v>
      </c>
      <c r="W24" s="2">
        <f t="shared" si="2"/>
        <v>-29.39868445596699</v>
      </c>
      <c r="X24" s="2">
        <f t="shared" si="3"/>
        <v>-9.8684455966989049E-2</v>
      </c>
    </row>
    <row r="25" spans="1:24">
      <c r="A25" s="1">
        <v>33276</v>
      </c>
      <c r="B25" s="1">
        <v>6</v>
      </c>
      <c r="C25" s="1" t="s">
        <v>19</v>
      </c>
      <c r="D25" s="1" t="s">
        <v>20</v>
      </c>
      <c r="G25" s="1" t="s">
        <v>690</v>
      </c>
      <c r="H25" s="1" t="s">
        <v>691</v>
      </c>
      <c r="I25" s="1" t="s">
        <v>692</v>
      </c>
      <c r="J25" s="1" t="s">
        <v>693</v>
      </c>
      <c r="K25" s="1">
        <v>2746.3</v>
      </c>
      <c r="L25" s="1">
        <v>16.172000000000001</v>
      </c>
      <c r="M25" s="1">
        <v>3586</v>
      </c>
      <c r="N25" s="1">
        <v>28.6</v>
      </c>
      <c r="O25" s="1">
        <v>35.299999999999997</v>
      </c>
      <c r="P25" s="1">
        <v>36.4</v>
      </c>
      <c r="Q25" s="1">
        <v>57.8</v>
      </c>
      <c r="R25" s="1">
        <v>-53.375</v>
      </c>
      <c r="S25" s="1">
        <v>-29.2</v>
      </c>
      <c r="T25" s="2">
        <v>-29.47</v>
      </c>
      <c r="U25" s="2">
        <f t="shared" si="0"/>
        <v>-29.078989422359729</v>
      </c>
      <c r="V25" s="2">
        <f t="shared" si="1"/>
        <v>0.39101057764026947</v>
      </c>
      <c r="W25" s="2">
        <f t="shared" si="2"/>
        <v>-29.436044005388929</v>
      </c>
      <c r="X25" s="2">
        <f t="shared" si="3"/>
        <v>3.3955994611069684E-2</v>
      </c>
    </row>
    <row r="26" spans="1:24">
      <c r="A26" s="1">
        <v>33276</v>
      </c>
      <c r="B26" s="1">
        <v>6</v>
      </c>
      <c r="C26" s="1" t="s">
        <v>19</v>
      </c>
      <c r="D26" s="1" t="s">
        <v>20</v>
      </c>
      <c r="G26" s="1" t="s">
        <v>690</v>
      </c>
      <c r="H26" s="1" t="s">
        <v>691</v>
      </c>
      <c r="I26" s="1" t="s">
        <v>692</v>
      </c>
      <c r="J26" s="1" t="s">
        <v>693</v>
      </c>
      <c r="K26" s="1">
        <v>2883.8</v>
      </c>
      <c r="L26" s="1">
        <v>15.999000000000001</v>
      </c>
      <c r="M26" s="1">
        <v>3392</v>
      </c>
      <c r="N26" s="1">
        <v>28.2</v>
      </c>
      <c r="O26" s="1">
        <v>46.5</v>
      </c>
      <c r="P26" s="1">
        <v>48</v>
      </c>
      <c r="Q26" s="1">
        <v>73.5</v>
      </c>
      <c r="R26" s="1">
        <v>-53.331000000000003</v>
      </c>
      <c r="S26" s="1">
        <v>-29.308</v>
      </c>
      <c r="T26" s="2">
        <v>-29.54</v>
      </c>
      <c r="U26" s="2">
        <f t="shared" si="0"/>
        <v>-29.18803891796971</v>
      </c>
      <c r="V26" s="2">
        <f t="shared" si="1"/>
        <v>0.35196108203028942</v>
      </c>
      <c r="W26" s="2">
        <f t="shared" si="2"/>
        <v>-29.54509350099891</v>
      </c>
      <c r="X26" s="2">
        <f t="shared" si="3"/>
        <v>-5.0935009989103719E-3</v>
      </c>
    </row>
    <row r="27" spans="1:24">
      <c r="A27" s="1">
        <v>33276</v>
      </c>
      <c r="B27" s="1">
        <v>6</v>
      </c>
      <c r="C27" s="1" t="s">
        <v>19</v>
      </c>
      <c r="D27" s="1" t="s">
        <v>20</v>
      </c>
      <c r="G27" s="1" t="s">
        <v>690</v>
      </c>
      <c r="H27" s="1" t="s">
        <v>691</v>
      </c>
      <c r="I27" s="1" t="s">
        <v>692</v>
      </c>
      <c r="J27" s="1" t="s">
        <v>693</v>
      </c>
      <c r="K27" s="1">
        <v>3028</v>
      </c>
      <c r="L27" s="1">
        <v>16.786999999999999</v>
      </c>
      <c r="M27" s="1">
        <v>3133</v>
      </c>
      <c r="N27" s="1">
        <v>30.7</v>
      </c>
      <c r="O27" s="1">
        <v>51.9</v>
      </c>
      <c r="P27" s="1">
        <v>53.7</v>
      </c>
      <c r="Q27" s="1">
        <v>81.2</v>
      </c>
      <c r="R27" s="1">
        <v>-53.353999999999999</v>
      </c>
      <c r="S27" s="1">
        <v>-29.74</v>
      </c>
      <c r="T27" s="2">
        <v>-30</v>
      </c>
      <c r="U27" s="2">
        <f t="shared" si="0"/>
        <v>-29.624236900409635</v>
      </c>
      <c r="V27" s="2">
        <f t="shared" si="1"/>
        <v>0.37576309959036536</v>
      </c>
      <c r="W27" s="2">
        <f t="shared" si="2"/>
        <v>-29.981291483438834</v>
      </c>
      <c r="X27" s="2">
        <f t="shared" si="3"/>
        <v>1.8708516561165567E-2</v>
      </c>
    </row>
    <row r="28" spans="1:24">
      <c r="A28" s="1">
        <v>33276</v>
      </c>
      <c r="B28" s="1">
        <v>6</v>
      </c>
      <c r="C28" s="1" t="s">
        <v>19</v>
      </c>
      <c r="D28" s="1" t="s">
        <v>20</v>
      </c>
      <c r="G28" s="1" t="s">
        <v>690</v>
      </c>
      <c r="H28" s="1" t="s">
        <v>691</v>
      </c>
      <c r="I28" s="1" t="s">
        <v>692</v>
      </c>
      <c r="J28" s="1" t="s">
        <v>693</v>
      </c>
      <c r="K28" s="1">
        <v>3202.1</v>
      </c>
      <c r="L28" s="1">
        <v>18.446999999999999</v>
      </c>
      <c r="M28" s="1">
        <v>2831</v>
      </c>
      <c r="N28" s="1">
        <v>36.200000000000003</v>
      </c>
      <c r="O28" s="1">
        <v>51.8</v>
      </c>
      <c r="P28" s="1">
        <v>53.6</v>
      </c>
      <c r="Q28" s="1">
        <v>81.2</v>
      </c>
      <c r="R28" s="1">
        <v>-53.347000000000001</v>
      </c>
      <c r="S28" s="1">
        <v>-31.256</v>
      </c>
      <c r="T28" s="2">
        <v>-31.49</v>
      </c>
      <c r="U28" s="2">
        <f t="shared" si="0"/>
        <v>-31.154968709157153</v>
      </c>
      <c r="V28" s="2">
        <f t="shared" si="1"/>
        <v>0.33503129084284566</v>
      </c>
      <c r="W28" s="2">
        <f t="shared" si="2"/>
        <v>-31.512023292186353</v>
      </c>
      <c r="X28" s="2">
        <f t="shared" si="3"/>
        <v>-2.2023292186354126E-2</v>
      </c>
    </row>
    <row r="29" spans="1:24">
      <c r="A29" s="1">
        <v>33279</v>
      </c>
      <c r="B29" s="1">
        <v>9</v>
      </c>
      <c r="C29" s="1" t="s">
        <v>19</v>
      </c>
      <c r="D29" s="1" t="s">
        <v>33</v>
      </c>
      <c r="G29" s="1" t="s">
        <v>694</v>
      </c>
      <c r="H29" s="1" t="s">
        <v>691</v>
      </c>
      <c r="I29" s="1" t="s">
        <v>695</v>
      </c>
      <c r="J29" s="1" t="s">
        <v>696</v>
      </c>
      <c r="K29" s="1">
        <v>1792.4</v>
      </c>
      <c r="L29" s="1">
        <v>14.465</v>
      </c>
      <c r="M29" s="1">
        <v>3545</v>
      </c>
      <c r="N29" s="1">
        <v>24.9</v>
      </c>
      <c r="O29" s="1">
        <v>13.1</v>
      </c>
      <c r="P29" s="1">
        <v>13.3</v>
      </c>
      <c r="Q29" s="1">
        <v>24.5</v>
      </c>
      <c r="R29" s="1">
        <v>-53.201000000000001</v>
      </c>
      <c r="S29" s="1">
        <v>-28.832999999999998</v>
      </c>
      <c r="T29" s="2">
        <v>-29.1</v>
      </c>
      <c r="U29" s="2">
        <f t="shared" si="0"/>
        <v>-28.70842308079618</v>
      </c>
      <c r="V29" s="2">
        <f t="shared" si="1"/>
        <v>0.39157691920382121</v>
      </c>
      <c r="W29" s="2">
        <f t="shared" si="2"/>
        <v>-29.142650562698993</v>
      </c>
      <c r="X29" s="2">
        <f t="shared" si="3"/>
        <v>-4.2650562698991479E-2</v>
      </c>
    </row>
    <row r="30" spans="1:24">
      <c r="A30" s="1">
        <v>33279</v>
      </c>
      <c r="B30" s="1">
        <v>9</v>
      </c>
      <c r="C30" s="1" t="s">
        <v>19</v>
      </c>
      <c r="D30" s="1" t="s">
        <v>33</v>
      </c>
      <c r="G30" s="1" t="s">
        <v>694</v>
      </c>
      <c r="H30" s="1" t="s">
        <v>691</v>
      </c>
      <c r="I30" s="1" t="s">
        <v>695</v>
      </c>
      <c r="J30" s="1" t="s">
        <v>696</v>
      </c>
      <c r="K30" s="1">
        <v>1998</v>
      </c>
      <c r="L30" s="1">
        <v>16.036000000000001</v>
      </c>
      <c r="M30" s="1">
        <v>3861</v>
      </c>
      <c r="N30" s="1">
        <v>26.8</v>
      </c>
      <c r="O30" s="1">
        <v>16.100000000000001</v>
      </c>
      <c r="P30" s="1">
        <v>16.3</v>
      </c>
      <c r="Q30" s="1">
        <v>29.4</v>
      </c>
      <c r="R30" s="1">
        <v>-53.392000000000003</v>
      </c>
      <c r="S30" s="1">
        <v>-31.425000000000001</v>
      </c>
      <c r="T30" s="2">
        <v>-31.77</v>
      </c>
      <c r="U30" s="2">
        <f t="shared" si="0"/>
        <v>-31.325610975435737</v>
      </c>
      <c r="V30" s="2">
        <f t="shared" si="1"/>
        <v>0.44438902456426277</v>
      </c>
      <c r="W30" s="2">
        <f t="shared" si="2"/>
        <v>-31.759838457338549</v>
      </c>
      <c r="X30" s="2">
        <f t="shared" si="3"/>
        <v>1.0161542661450085E-2</v>
      </c>
    </row>
    <row r="31" spans="1:24">
      <c r="A31" s="1">
        <v>33279</v>
      </c>
      <c r="B31" s="1">
        <v>9</v>
      </c>
      <c r="C31" s="1" t="s">
        <v>19</v>
      </c>
      <c r="D31" s="1" t="s">
        <v>33</v>
      </c>
      <c r="G31" s="1" t="s">
        <v>694</v>
      </c>
      <c r="H31" s="1" t="s">
        <v>691</v>
      </c>
      <c r="I31" s="1" t="s">
        <v>695</v>
      </c>
      <c r="J31" s="1" t="s">
        <v>696</v>
      </c>
      <c r="K31" s="1">
        <v>2186.8000000000002</v>
      </c>
      <c r="L31" s="1">
        <v>15.090999999999999</v>
      </c>
      <c r="M31" s="1">
        <v>3685</v>
      </c>
      <c r="N31" s="1">
        <v>24</v>
      </c>
      <c r="O31" s="1">
        <v>18.7</v>
      </c>
      <c r="P31" s="1">
        <v>19.100000000000001</v>
      </c>
      <c r="Q31" s="1">
        <v>33.5</v>
      </c>
      <c r="R31" s="1">
        <v>-53.414000000000001</v>
      </c>
      <c r="S31" s="1">
        <v>-29.713000000000001</v>
      </c>
      <c r="T31" s="2">
        <v>-30</v>
      </c>
      <c r="U31" s="2">
        <f t="shared" si="0"/>
        <v>-29.596974526507143</v>
      </c>
      <c r="V31" s="2">
        <f t="shared" si="1"/>
        <v>0.40302547349285689</v>
      </c>
      <c r="W31" s="2">
        <f t="shared" si="2"/>
        <v>-30.031202008409956</v>
      </c>
      <c r="X31" s="2">
        <f t="shared" si="3"/>
        <v>-3.1202008409955795E-2</v>
      </c>
    </row>
    <row r="32" spans="1:24">
      <c r="A32" s="1">
        <v>33279</v>
      </c>
      <c r="B32" s="1">
        <v>9</v>
      </c>
      <c r="C32" s="1" t="s">
        <v>19</v>
      </c>
      <c r="D32" s="1" t="s">
        <v>33</v>
      </c>
      <c r="G32" s="1" t="s">
        <v>694</v>
      </c>
      <c r="H32" s="1" t="s">
        <v>691</v>
      </c>
      <c r="I32" s="1" t="s">
        <v>695</v>
      </c>
      <c r="J32" s="1" t="s">
        <v>696</v>
      </c>
      <c r="K32" s="1">
        <v>2361.1</v>
      </c>
      <c r="L32" s="1">
        <v>15.242000000000001</v>
      </c>
      <c r="M32" s="1">
        <v>3694</v>
      </c>
      <c r="N32" s="1">
        <v>26.8</v>
      </c>
      <c r="O32" s="1">
        <v>21.6</v>
      </c>
      <c r="P32" s="1">
        <v>22.1</v>
      </c>
      <c r="Q32" s="1">
        <v>38.1</v>
      </c>
      <c r="R32" s="1">
        <v>-53.506999999999998</v>
      </c>
      <c r="S32" s="1">
        <v>-28.294</v>
      </c>
      <c r="T32" s="2">
        <v>-28.61</v>
      </c>
      <c r="U32" s="2">
        <f t="shared" si="0"/>
        <v>-28.164185320298216</v>
      </c>
      <c r="V32" s="2">
        <f t="shared" si="1"/>
        <v>0.44581467970178323</v>
      </c>
      <c r="W32" s="2">
        <f t="shared" si="2"/>
        <v>-28.598412802201029</v>
      </c>
      <c r="X32" s="2">
        <f t="shared" si="3"/>
        <v>1.158719779897055E-2</v>
      </c>
    </row>
    <row r="33" spans="1:24">
      <c r="A33" s="1">
        <v>33279</v>
      </c>
      <c r="B33" s="1">
        <v>9</v>
      </c>
      <c r="C33" s="1" t="s">
        <v>19</v>
      </c>
      <c r="D33" s="1" t="s">
        <v>33</v>
      </c>
      <c r="G33" s="1" t="s">
        <v>694</v>
      </c>
      <c r="H33" s="1" t="s">
        <v>691</v>
      </c>
      <c r="I33" s="1" t="s">
        <v>695</v>
      </c>
      <c r="J33" s="1" t="s">
        <v>696</v>
      </c>
      <c r="K33" s="1">
        <v>2523.5</v>
      </c>
      <c r="L33" s="1">
        <v>16.233000000000001</v>
      </c>
      <c r="M33" s="1">
        <v>3722</v>
      </c>
      <c r="N33" s="1">
        <v>27.4</v>
      </c>
      <c r="O33" s="1">
        <v>25.3</v>
      </c>
      <c r="P33" s="1">
        <v>25.9</v>
      </c>
      <c r="Q33" s="1">
        <v>43.5</v>
      </c>
      <c r="R33" s="1">
        <v>-53.362000000000002</v>
      </c>
      <c r="S33" s="1">
        <v>-29.041</v>
      </c>
      <c r="T33" s="2">
        <v>-29.3</v>
      </c>
      <c r="U33" s="2">
        <f t="shared" si="0"/>
        <v>-28.91844433160059</v>
      </c>
      <c r="V33" s="2">
        <f t="shared" si="1"/>
        <v>0.38155566839941102</v>
      </c>
      <c r="W33" s="2">
        <f t="shared" si="2"/>
        <v>-29.352671813503402</v>
      </c>
      <c r="X33" s="2">
        <f t="shared" si="3"/>
        <v>-5.2671813503401665E-2</v>
      </c>
    </row>
    <row r="34" spans="1:24">
      <c r="A34" s="1">
        <v>33279</v>
      </c>
      <c r="B34" s="1">
        <v>9</v>
      </c>
      <c r="C34" s="1" t="s">
        <v>19</v>
      </c>
      <c r="D34" s="1" t="s">
        <v>33</v>
      </c>
      <c r="G34" s="1" t="s">
        <v>694</v>
      </c>
      <c r="H34" s="1" t="s">
        <v>691</v>
      </c>
      <c r="I34" s="1" t="s">
        <v>695</v>
      </c>
      <c r="J34" s="1" t="s">
        <v>696</v>
      </c>
      <c r="K34" s="1">
        <v>2746.5</v>
      </c>
      <c r="L34" s="1">
        <v>16.599</v>
      </c>
      <c r="M34" s="1">
        <v>3635</v>
      </c>
      <c r="N34" s="1">
        <v>29.3</v>
      </c>
      <c r="O34" s="1">
        <v>34.9</v>
      </c>
      <c r="P34" s="1">
        <v>35.9</v>
      </c>
      <c r="Q34" s="1">
        <v>57.3</v>
      </c>
      <c r="R34" s="1">
        <v>-53.412999999999997</v>
      </c>
      <c r="S34" s="1">
        <v>-29.033999999999999</v>
      </c>
      <c r="T34" s="2">
        <v>-29.47</v>
      </c>
      <c r="U34" s="2">
        <f t="shared" ref="U34:U65" si="4">(S34-$T$76)/$T$75</f>
        <v>-28.91137630873698</v>
      </c>
      <c r="V34" s="2">
        <f t="shared" ref="V34:V65" si="5">U34-T34</f>
        <v>0.55862369126301914</v>
      </c>
      <c r="W34" s="2">
        <f t="shared" si="2"/>
        <v>-29.345603790639792</v>
      </c>
      <c r="X34" s="2">
        <f t="shared" si="3"/>
        <v>0.12439620936020646</v>
      </c>
    </row>
    <row r="35" spans="1:24">
      <c r="A35" s="1">
        <v>33279</v>
      </c>
      <c r="B35" s="1">
        <v>9</v>
      </c>
      <c r="C35" s="1" t="s">
        <v>19</v>
      </c>
      <c r="D35" s="1" t="s">
        <v>33</v>
      </c>
      <c r="G35" s="1" t="s">
        <v>694</v>
      </c>
      <c r="H35" s="1" t="s">
        <v>691</v>
      </c>
      <c r="I35" s="1" t="s">
        <v>695</v>
      </c>
      <c r="J35" s="1" t="s">
        <v>696</v>
      </c>
      <c r="K35" s="1">
        <v>2884</v>
      </c>
      <c r="L35" s="1">
        <v>16.916</v>
      </c>
      <c r="M35" s="1">
        <v>3542</v>
      </c>
      <c r="N35" s="1">
        <v>29.3</v>
      </c>
      <c r="O35" s="1">
        <v>47.2</v>
      </c>
      <c r="P35" s="1">
        <v>48.7</v>
      </c>
      <c r="Q35" s="1">
        <v>74.7</v>
      </c>
      <c r="R35" s="1">
        <v>-53.392000000000003</v>
      </c>
      <c r="S35" s="1">
        <v>-29.245000000000001</v>
      </c>
      <c r="T35" s="2">
        <v>-29.54</v>
      </c>
      <c r="U35" s="2">
        <f t="shared" si="4"/>
        <v>-29.124426712197224</v>
      </c>
      <c r="V35" s="2">
        <f t="shared" si="5"/>
        <v>0.41557328780277558</v>
      </c>
      <c r="W35" s="2">
        <f t="shared" si="2"/>
        <v>-29.558654194100036</v>
      </c>
      <c r="X35" s="2">
        <f t="shared" si="3"/>
        <v>-1.8654194100037103E-2</v>
      </c>
    </row>
    <row r="36" spans="1:24">
      <c r="A36" s="1">
        <v>33279</v>
      </c>
      <c r="B36" s="1">
        <v>9</v>
      </c>
      <c r="C36" s="1" t="s">
        <v>19</v>
      </c>
      <c r="D36" s="1" t="s">
        <v>33</v>
      </c>
      <c r="G36" s="1" t="s">
        <v>694</v>
      </c>
      <c r="H36" s="1" t="s">
        <v>691</v>
      </c>
      <c r="I36" s="1" t="s">
        <v>695</v>
      </c>
      <c r="J36" s="1" t="s">
        <v>696</v>
      </c>
      <c r="K36" s="1">
        <v>3028.2</v>
      </c>
      <c r="L36" s="1">
        <v>17.986000000000001</v>
      </c>
      <c r="M36" s="1">
        <v>3284</v>
      </c>
      <c r="N36" s="1">
        <v>31.8</v>
      </c>
      <c r="O36" s="1">
        <v>53.4</v>
      </c>
      <c r="P36" s="1">
        <v>55.2</v>
      </c>
      <c r="Q36" s="1">
        <v>83.5</v>
      </c>
      <c r="R36" s="1">
        <v>-53.51</v>
      </c>
      <c r="S36" s="1">
        <v>-29.812000000000001</v>
      </c>
      <c r="T36" s="2">
        <v>-30</v>
      </c>
      <c r="U36" s="2">
        <f t="shared" si="4"/>
        <v>-29.696936564149624</v>
      </c>
      <c r="V36" s="2">
        <f t="shared" si="5"/>
        <v>0.3030634358503761</v>
      </c>
      <c r="W36" s="2">
        <f t="shared" si="2"/>
        <v>-30.131164046052437</v>
      </c>
      <c r="X36" s="2">
        <f t="shared" si="3"/>
        <v>-0.13116404605243659</v>
      </c>
    </row>
    <row r="37" spans="1:24">
      <c r="A37" s="1">
        <v>33279</v>
      </c>
      <c r="B37" s="1">
        <v>9</v>
      </c>
      <c r="C37" s="1" t="s">
        <v>19</v>
      </c>
      <c r="D37" s="1" t="s">
        <v>33</v>
      </c>
      <c r="G37" s="1" t="s">
        <v>694</v>
      </c>
      <c r="H37" s="1" t="s">
        <v>691</v>
      </c>
      <c r="I37" s="1" t="s">
        <v>695</v>
      </c>
      <c r="J37" s="1" t="s">
        <v>696</v>
      </c>
      <c r="K37" s="1">
        <v>3202.5</v>
      </c>
      <c r="L37" s="1">
        <v>19.53</v>
      </c>
      <c r="M37" s="1">
        <v>2889</v>
      </c>
      <c r="N37" s="1">
        <v>37</v>
      </c>
      <c r="O37" s="1">
        <v>54.6</v>
      </c>
      <c r="P37" s="1">
        <v>56.5</v>
      </c>
      <c r="Q37" s="1">
        <v>85.3</v>
      </c>
      <c r="R37" s="1">
        <v>-53.366</v>
      </c>
      <c r="S37" s="1">
        <v>-31.26</v>
      </c>
      <c r="T37" s="2">
        <v>-31.49</v>
      </c>
      <c r="U37" s="2">
        <f t="shared" si="4"/>
        <v>-31.159007579364932</v>
      </c>
      <c r="V37" s="2">
        <f t="shared" si="5"/>
        <v>0.33099242063506651</v>
      </c>
      <c r="W37" s="2">
        <f t="shared" si="2"/>
        <v>-31.593235061267745</v>
      </c>
      <c r="X37" s="2">
        <f t="shared" si="3"/>
        <v>-0.10323506126774618</v>
      </c>
    </row>
    <row r="38" spans="1:24">
      <c r="A38" s="1">
        <v>33285</v>
      </c>
      <c r="B38" s="1">
        <v>15</v>
      </c>
      <c r="C38" s="1" t="s">
        <v>19</v>
      </c>
      <c r="D38" s="1" t="s">
        <v>20</v>
      </c>
      <c r="G38" s="1" t="s">
        <v>697</v>
      </c>
      <c r="H38" s="1" t="s">
        <v>691</v>
      </c>
      <c r="I38" s="1" t="s">
        <v>698</v>
      </c>
      <c r="J38" s="1" t="s">
        <v>699</v>
      </c>
      <c r="K38" s="1">
        <v>1792.8</v>
      </c>
      <c r="L38" s="1">
        <v>20.600999999999999</v>
      </c>
      <c r="M38" s="1">
        <v>4403</v>
      </c>
      <c r="N38" s="1">
        <v>27.2</v>
      </c>
      <c r="O38" s="1">
        <v>15.3</v>
      </c>
      <c r="P38" s="1">
        <v>15.5</v>
      </c>
      <c r="Q38" s="1">
        <v>27.4</v>
      </c>
      <c r="R38" s="1">
        <v>-53.341999999999999</v>
      </c>
      <c r="S38" s="1">
        <v>-28.818000000000001</v>
      </c>
      <c r="T38" s="2">
        <v>-29.1</v>
      </c>
      <c r="U38" s="2">
        <f t="shared" si="4"/>
        <v>-28.693277317517019</v>
      </c>
      <c r="V38" s="2">
        <f t="shared" si="5"/>
        <v>0.40672268248298238</v>
      </c>
      <c r="W38" s="2">
        <f t="shared" si="2"/>
        <v>-28.92458272850704</v>
      </c>
      <c r="X38" s="2">
        <f t="shared" si="3"/>
        <v>0.17541727149296094</v>
      </c>
    </row>
    <row r="39" spans="1:24">
      <c r="A39" s="1">
        <v>33285</v>
      </c>
      <c r="B39" s="1">
        <v>15</v>
      </c>
      <c r="C39" s="1" t="s">
        <v>19</v>
      </c>
      <c r="D39" s="1" t="s">
        <v>20</v>
      </c>
      <c r="G39" s="1" t="s">
        <v>697</v>
      </c>
      <c r="H39" s="1" t="s">
        <v>691</v>
      </c>
      <c r="I39" s="1" t="s">
        <v>698</v>
      </c>
      <c r="J39" s="1" t="s">
        <v>699</v>
      </c>
      <c r="K39" s="1">
        <v>1998.5</v>
      </c>
      <c r="L39" s="1">
        <v>22.016999999999999</v>
      </c>
      <c r="M39" s="1">
        <v>4799</v>
      </c>
      <c r="N39" s="1">
        <v>30.7</v>
      </c>
      <c r="O39" s="1">
        <v>18.3</v>
      </c>
      <c r="P39" s="1">
        <v>18.7</v>
      </c>
      <c r="Q39" s="1">
        <v>32.299999999999997</v>
      </c>
      <c r="R39" s="1">
        <v>-53.463000000000001</v>
      </c>
      <c r="S39" s="1">
        <v>-31.536999999999999</v>
      </c>
      <c r="T39" s="2">
        <v>-31.77</v>
      </c>
      <c r="U39" s="2">
        <f t="shared" si="4"/>
        <v>-31.438699341253493</v>
      </c>
      <c r="V39" s="2">
        <f t="shared" si="5"/>
        <v>0.33130065874650683</v>
      </c>
      <c r="W39" s="2">
        <f t="shared" si="2"/>
        <v>-31.670004752243514</v>
      </c>
      <c r="X39" s="2">
        <f t="shared" si="3"/>
        <v>9.9995247756485384E-2</v>
      </c>
    </row>
    <row r="40" spans="1:24">
      <c r="A40" s="1">
        <v>33285</v>
      </c>
      <c r="B40" s="1">
        <v>15</v>
      </c>
      <c r="C40" s="1" t="s">
        <v>19</v>
      </c>
      <c r="D40" s="1" t="s">
        <v>20</v>
      </c>
      <c r="G40" s="1" t="s">
        <v>697</v>
      </c>
      <c r="H40" s="1" t="s">
        <v>691</v>
      </c>
      <c r="I40" s="1" t="s">
        <v>698</v>
      </c>
      <c r="J40" s="1" t="s">
        <v>699</v>
      </c>
      <c r="K40" s="1">
        <v>2187</v>
      </c>
      <c r="L40" s="1">
        <v>19.687999999999999</v>
      </c>
      <c r="M40" s="1">
        <v>4466</v>
      </c>
      <c r="N40" s="1">
        <v>31.8</v>
      </c>
      <c r="O40" s="1">
        <v>20.6</v>
      </c>
      <c r="P40" s="1">
        <v>21.1</v>
      </c>
      <c r="Q40" s="1">
        <v>36.200000000000003</v>
      </c>
      <c r="R40" s="1">
        <v>-53.533000000000001</v>
      </c>
      <c r="S40" s="1">
        <v>-29.771999999999998</v>
      </c>
      <c r="T40" s="2">
        <v>-30</v>
      </c>
      <c r="U40" s="2">
        <f t="shared" si="4"/>
        <v>-29.65654786207185</v>
      </c>
      <c r="V40" s="2">
        <f t="shared" si="5"/>
        <v>0.34345213792814988</v>
      </c>
      <c r="W40" s="2">
        <f t="shared" si="2"/>
        <v>-29.887853273061872</v>
      </c>
      <c r="X40" s="2">
        <f t="shared" si="3"/>
        <v>0.11214672693812844</v>
      </c>
    </row>
    <row r="41" spans="1:24">
      <c r="A41" s="1">
        <v>33285</v>
      </c>
      <c r="B41" s="1">
        <v>15</v>
      </c>
      <c r="C41" s="1" t="s">
        <v>19</v>
      </c>
      <c r="D41" s="1" t="s">
        <v>20</v>
      </c>
      <c r="G41" s="1" t="s">
        <v>697</v>
      </c>
      <c r="H41" s="1" t="s">
        <v>691</v>
      </c>
      <c r="I41" s="1" t="s">
        <v>698</v>
      </c>
      <c r="J41" s="1" t="s">
        <v>699</v>
      </c>
      <c r="K41" s="1">
        <v>2361.5</v>
      </c>
      <c r="L41" s="1">
        <v>18.501000000000001</v>
      </c>
      <c r="M41" s="1">
        <v>4211</v>
      </c>
      <c r="N41" s="1">
        <v>28.6</v>
      </c>
      <c r="O41" s="1">
        <v>23.7</v>
      </c>
      <c r="P41" s="1">
        <v>24.3</v>
      </c>
      <c r="Q41" s="1">
        <v>40.9</v>
      </c>
      <c r="R41" s="1">
        <v>-53.533000000000001</v>
      </c>
      <c r="S41" s="1">
        <v>-28.395</v>
      </c>
      <c r="T41" s="2">
        <v>-28.61</v>
      </c>
      <c r="U41" s="2">
        <f t="shared" si="4"/>
        <v>-28.26616679304459</v>
      </c>
      <c r="V41" s="2">
        <f t="shared" si="5"/>
        <v>0.34383320695540931</v>
      </c>
      <c r="W41" s="2">
        <f t="shared" si="2"/>
        <v>-28.497472204034612</v>
      </c>
      <c r="X41" s="2">
        <f t="shared" si="3"/>
        <v>0.11252779596538787</v>
      </c>
    </row>
    <row r="42" spans="1:24">
      <c r="A42" s="1">
        <v>33285</v>
      </c>
      <c r="B42" s="1">
        <v>15</v>
      </c>
      <c r="C42" s="1" t="s">
        <v>19</v>
      </c>
      <c r="D42" s="1" t="s">
        <v>20</v>
      </c>
      <c r="G42" s="1" t="s">
        <v>697</v>
      </c>
      <c r="H42" s="1" t="s">
        <v>691</v>
      </c>
      <c r="I42" s="1" t="s">
        <v>698</v>
      </c>
      <c r="J42" s="1" t="s">
        <v>699</v>
      </c>
      <c r="K42" s="1">
        <v>2523.5</v>
      </c>
      <c r="L42" s="1">
        <v>18.48</v>
      </c>
      <c r="M42" s="1">
        <v>4079</v>
      </c>
      <c r="N42" s="1">
        <v>29.5</v>
      </c>
      <c r="O42" s="1">
        <v>24.9</v>
      </c>
      <c r="P42" s="1">
        <v>25.4</v>
      </c>
      <c r="Q42" s="1">
        <v>42.8</v>
      </c>
      <c r="R42" s="1">
        <v>-53.404000000000003</v>
      </c>
      <c r="S42" s="1">
        <v>-29.135000000000002</v>
      </c>
      <c r="T42" s="2">
        <v>-29.3</v>
      </c>
      <c r="U42" s="2">
        <f t="shared" si="4"/>
        <v>-29.013357781483354</v>
      </c>
      <c r="V42" s="2">
        <f t="shared" si="5"/>
        <v>0.28664221851664706</v>
      </c>
      <c r="W42" s="2">
        <f t="shared" si="2"/>
        <v>-29.244663192473375</v>
      </c>
      <c r="X42" s="2">
        <f t="shared" si="3"/>
        <v>5.533680752662562E-2</v>
      </c>
    </row>
    <row r="43" spans="1:24">
      <c r="A43" s="1">
        <v>33285</v>
      </c>
      <c r="B43" s="1">
        <v>15</v>
      </c>
      <c r="C43" s="1" t="s">
        <v>19</v>
      </c>
      <c r="D43" s="1" t="s">
        <v>20</v>
      </c>
      <c r="G43" s="1" t="s">
        <v>697</v>
      </c>
      <c r="H43" s="1" t="s">
        <v>691</v>
      </c>
      <c r="I43" s="1" t="s">
        <v>698</v>
      </c>
      <c r="J43" s="1" t="s">
        <v>699</v>
      </c>
      <c r="K43" s="1">
        <v>2746.5</v>
      </c>
      <c r="L43" s="1">
        <v>17.52</v>
      </c>
      <c r="M43" s="1">
        <v>3733</v>
      </c>
      <c r="N43" s="1">
        <v>32.200000000000003</v>
      </c>
      <c r="O43" s="1">
        <v>33</v>
      </c>
      <c r="P43" s="1">
        <v>34</v>
      </c>
      <c r="Q43" s="1">
        <v>54.8</v>
      </c>
      <c r="R43" s="1">
        <v>-53.478999999999999</v>
      </c>
      <c r="S43" s="1">
        <v>-29.33</v>
      </c>
      <c r="T43" s="2">
        <v>-29.47</v>
      </c>
      <c r="U43" s="2">
        <f t="shared" si="4"/>
        <v>-29.210252704112481</v>
      </c>
      <c r="V43" s="2">
        <f t="shared" si="5"/>
        <v>0.25974729588751799</v>
      </c>
      <c r="W43" s="2">
        <f t="shared" si="2"/>
        <v>-29.441558115102502</v>
      </c>
      <c r="X43" s="2">
        <f t="shared" si="3"/>
        <v>2.844188489749655E-2</v>
      </c>
    </row>
    <row r="44" spans="1:24">
      <c r="A44" s="1">
        <v>33285</v>
      </c>
      <c r="B44" s="1">
        <v>15</v>
      </c>
      <c r="C44" s="1" t="s">
        <v>19</v>
      </c>
      <c r="D44" s="1" t="s">
        <v>20</v>
      </c>
      <c r="G44" s="1" t="s">
        <v>697</v>
      </c>
      <c r="H44" s="1" t="s">
        <v>691</v>
      </c>
      <c r="I44" s="1" t="s">
        <v>698</v>
      </c>
      <c r="J44" s="1" t="s">
        <v>699</v>
      </c>
      <c r="K44" s="1">
        <v>2884</v>
      </c>
      <c r="L44" s="1">
        <v>17.498999999999999</v>
      </c>
      <c r="M44" s="1">
        <v>3606</v>
      </c>
      <c r="N44" s="1">
        <v>28.8</v>
      </c>
      <c r="O44" s="1">
        <v>43.3</v>
      </c>
      <c r="P44" s="1">
        <v>44.7</v>
      </c>
      <c r="Q44" s="1">
        <v>69.3</v>
      </c>
      <c r="R44" s="1">
        <v>-53.396000000000001</v>
      </c>
      <c r="S44" s="1">
        <v>-29.334</v>
      </c>
      <c r="T44" s="2">
        <v>-29.54</v>
      </c>
      <c r="U44" s="2">
        <f t="shared" si="4"/>
        <v>-29.21429157432026</v>
      </c>
      <c r="V44" s="2">
        <f t="shared" si="5"/>
        <v>0.32570842567973912</v>
      </c>
      <c r="W44" s="2">
        <f t="shared" si="2"/>
        <v>-29.445596985310281</v>
      </c>
      <c r="X44" s="2">
        <f t="shared" si="3"/>
        <v>9.4403014689717679E-2</v>
      </c>
    </row>
    <row r="45" spans="1:24">
      <c r="A45" s="1">
        <v>33285</v>
      </c>
      <c r="B45" s="1">
        <v>15</v>
      </c>
      <c r="C45" s="1" t="s">
        <v>19</v>
      </c>
      <c r="D45" s="1" t="s">
        <v>20</v>
      </c>
      <c r="G45" s="1" t="s">
        <v>697</v>
      </c>
      <c r="H45" s="1" t="s">
        <v>691</v>
      </c>
      <c r="I45" s="1" t="s">
        <v>698</v>
      </c>
      <c r="J45" s="1" t="s">
        <v>699</v>
      </c>
      <c r="K45" s="1">
        <v>3028.4</v>
      </c>
      <c r="L45" s="1">
        <v>18.821999999999999</v>
      </c>
      <c r="M45" s="1">
        <v>3439</v>
      </c>
      <c r="N45" s="1">
        <v>31.1</v>
      </c>
      <c r="O45" s="1">
        <v>49.7</v>
      </c>
      <c r="P45" s="1">
        <v>51.4</v>
      </c>
      <c r="Q45" s="1">
        <v>78.400000000000006</v>
      </c>
      <c r="R45" s="1">
        <v>-53.470999999999997</v>
      </c>
      <c r="S45" s="1">
        <v>-29.695</v>
      </c>
      <c r="T45" s="2">
        <v>-30</v>
      </c>
      <c r="U45" s="2">
        <f t="shared" si="4"/>
        <v>-29.578799610572144</v>
      </c>
      <c r="V45" s="2">
        <f t="shared" si="5"/>
        <v>0.42120038942785598</v>
      </c>
      <c r="W45" s="2">
        <f t="shared" si="2"/>
        <v>-29.810105021562165</v>
      </c>
      <c r="X45" s="2">
        <f t="shared" si="3"/>
        <v>0.18989497843783454</v>
      </c>
    </row>
    <row r="46" spans="1:24">
      <c r="A46" s="1">
        <v>33285</v>
      </c>
      <c r="B46" s="1">
        <v>15</v>
      </c>
      <c r="C46" s="1" t="s">
        <v>19</v>
      </c>
      <c r="D46" s="1" t="s">
        <v>20</v>
      </c>
      <c r="G46" s="1" t="s">
        <v>697</v>
      </c>
      <c r="H46" s="1" t="s">
        <v>691</v>
      </c>
      <c r="I46" s="1" t="s">
        <v>698</v>
      </c>
      <c r="J46" s="1" t="s">
        <v>699</v>
      </c>
      <c r="K46" s="1">
        <v>3202.7</v>
      </c>
      <c r="L46" s="1">
        <v>21.03</v>
      </c>
      <c r="M46" s="1">
        <v>3178</v>
      </c>
      <c r="N46" s="1">
        <v>37.6</v>
      </c>
      <c r="O46" s="1">
        <v>50.7</v>
      </c>
      <c r="P46" s="1">
        <v>52.4</v>
      </c>
      <c r="Q46" s="1">
        <v>79.7</v>
      </c>
      <c r="R46" s="1">
        <v>-53.405999999999999</v>
      </c>
      <c r="S46" s="1">
        <v>-31.241</v>
      </c>
      <c r="T46" s="2">
        <v>-31.49</v>
      </c>
      <c r="U46" s="2">
        <f t="shared" si="4"/>
        <v>-31.139822945877988</v>
      </c>
      <c r="V46" s="2">
        <f t="shared" si="5"/>
        <v>0.35017705412201039</v>
      </c>
      <c r="W46" s="2">
        <f t="shared" si="2"/>
        <v>-31.371128356868009</v>
      </c>
      <c r="X46" s="2">
        <f t="shared" si="3"/>
        <v>0.11887164313198895</v>
      </c>
    </row>
    <row r="47" spans="1:24">
      <c r="A47" s="1">
        <v>33288</v>
      </c>
      <c r="B47" s="1">
        <v>18</v>
      </c>
      <c r="C47" s="1" t="s">
        <v>19</v>
      </c>
      <c r="D47" s="1" t="s">
        <v>33</v>
      </c>
      <c r="G47" s="1" t="s">
        <v>700</v>
      </c>
      <c r="H47" s="1" t="s">
        <v>691</v>
      </c>
      <c r="I47" s="1" t="s">
        <v>701</v>
      </c>
      <c r="J47" s="1" t="s">
        <v>702</v>
      </c>
      <c r="K47" s="1">
        <v>1792.4</v>
      </c>
      <c r="L47" s="1">
        <v>15.118</v>
      </c>
      <c r="M47" s="1">
        <v>3704</v>
      </c>
      <c r="N47" s="1">
        <v>25.3</v>
      </c>
      <c r="O47" s="1">
        <v>13.3</v>
      </c>
      <c r="P47" s="1">
        <v>13.5</v>
      </c>
      <c r="Q47" s="1">
        <v>24.9</v>
      </c>
      <c r="R47" s="1">
        <v>-52.597999999999999</v>
      </c>
      <c r="S47" s="1">
        <v>-29.481999999999999</v>
      </c>
      <c r="T47" s="2">
        <v>-29.1</v>
      </c>
      <c r="U47" s="2">
        <f t="shared" si="4"/>
        <v>-29.363729772008014</v>
      </c>
      <c r="V47" s="2">
        <f t="shared" si="5"/>
        <v>-0.26372977200801273</v>
      </c>
      <c r="W47" s="2">
        <f t="shared" si="2"/>
        <v>-29.222690946001244</v>
      </c>
      <c r="X47" s="2">
        <f t="shared" si="3"/>
        <v>-0.1226909460012422</v>
      </c>
    </row>
    <row r="48" spans="1:24">
      <c r="A48" s="1">
        <v>33288</v>
      </c>
      <c r="B48" s="1">
        <v>18</v>
      </c>
      <c r="C48" s="1" t="s">
        <v>19</v>
      </c>
      <c r="D48" s="1" t="s">
        <v>33</v>
      </c>
      <c r="G48" s="1" t="s">
        <v>700</v>
      </c>
      <c r="H48" s="1" t="s">
        <v>691</v>
      </c>
      <c r="I48" s="1" t="s">
        <v>701</v>
      </c>
      <c r="J48" s="1" t="s">
        <v>702</v>
      </c>
      <c r="K48" s="1">
        <v>1997.8</v>
      </c>
      <c r="L48" s="1">
        <v>16.72</v>
      </c>
      <c r="M48" s="1">
        <v>4034</v>
      </c>
      <c r="N48" s="1">
        <v>26.1</v>
      </c>
      <c r="O48" s="1">
        <v>16.100000000000001</v>
      </c>
      <c r="P48" s="1">
        <v>16.3</v>
      </c>
      <c r="Q48" s="1">
        <v>29.4</v>
      </c>
      <c r="R48" s="1">
        <v>-52.707999999999998</v>
      </c>
      <c r="S48" s="1">
        <v>-32.122999999999998</v>
      </c>
      <c r="T48" s="2">
        <v>-31.77</v>
      </c>
      <c r="U48" s="2">
        <f t="shared" si="4"/>
        <v>-32.030393826692837</v>
      </c>
      <c r="V48" s="2">
        <f t="shared" si="5"/>
        <v>-0.26039382669283739</v>
      </c>
      <c r="W48" s="2">
        <f t="shared" si="2"/>
        <v>-31.889355000686066</v>
      </c>
      <c r="X48" s="2">
        <f t="shared" si="3"/>
        <v>-0.11935500068606686</v>
      </c>
    </row>
    <row r="49" spans="1:24">
      <c r="A49" s="1">
        <v>33288</v>
      </c>
      <c r="B49" s="1">
        <v>18</v>
      </c>
      <c r="C49" s="1" t="s">
        <v>19</v>
      </c>
      <c r="D49" s="1" t="s">
        <v>33</v>
      </c>
      <c r="G49" s="1" t="s">
        <v>700</v>
      </c>
      <c r="H49" s="1" t="s">
        <v>691</v>
      </c>
      <c r="I49" s="1" t="s">
        <v>701</v>
      </c>
      <c r="J49" s="1" t="s">
        <v>702</v>
      </c>
      <c r="K49" s="1">
        <v>2186.6</v>
      </c>
      <c r="L49" s="1">
        <v>15.688000000000001</v>
      </c>
      <c r="M49" s="1">
        <v>3793</v>
      </c>
      <c r="N49" s="1">
        <v>24.2</v>
      </c>
      <c r="O49" s="1">
        <v>18.3</v>
      </c>
      <c r="P49" s="1">
        <v>18.7</v>
      </c>
      <c r="Q49" s="1">
        <v>33.299999999999997</v>
      </c>
      <c r="R49" s="1">
        <v>-52.930999999999997</v>
      </c>
      <c r="S49" s="1">
        <v>-30.356999999999999</v>
      </c>
      <c r="T49" s="2">
        <v>-30</v>
      </c>
      <c r="U49" s="2">
        <f t="shared" si="4"/>
        <v>-30.247232629959253</v>
      </c>
      <c r="V49" s="2">
        <f t="shared" si="5"/>
        <v>-0.2472326299592531</v>
      </c>
      <c r="W49" s="2">
        <f t="shared" si="2"/>
        <v>-30.106193803952483</v>
      </c>
      <c r="X49" s="2">
        <f t="shared" si="3"/>
        <v>-0.10619380395248257</v>
      </c>
    </row>
    <row r="50" spans="1:24">
      <c r="A50" s="1">
        <v>33288</v>
      </c>
      <c r="B50" s="1">
        <v>18</v>
      </c>
      <c r="C50" s="1" t="s">
        <v>19</v>
      </c>
      <c r="D50" s="1" t="s">
        <v>33</v>
      </c>
      <c r="G50" s="1" t="s">
        <v>700</v>
      </c>
      <c r="H50" s="1" t="s">
        <v>691</v>
      </c>
      <c r="I50" s="1" t="s">
        <v>701</v>
      </c>
      <c r="J50" s="1" t="s">
        <v>702</v>
      </c>
      <c r="K50" s="1">
        <v>2361.1</v>
      </c>
      <c r="L50" s="1">
        <v>15.769</v>
      </c>
      <c r="M50" s="1">
        <v>3709</v>
      </c>
      <c r="N50" s="1">
        <v>27</v>
      </c>
      <c r="O50" s="1">
        <v>21</v>
      </c>
      <c r="P50" s="1">
        <v>21.4</v>
      </c>
      <c r="Q50" s="1">
        <v>37.4</v>
      </c>
      <c r="R50" s="1">
        <v>-52.841000000000001</v>
      </c>
      <c r="S50" s="1">
        <v>-28.913</v>
      </c>
      <c r="T50" s="2">
        <v>-28.61</v>
      </c>
      <c r="U50" s="2">
        <f t="shared" si="4"/>
        <v>-28.789200484951724</v>
      </c>
      <c r="V50" s="2">
        <f t="shared" si="5"/>
        <v>-0.1792004849517248</v>
      </c>
      <c r="W50" s="2">
        <f t="shared" si="2"/>
        <v>-28.648161658944954</v>
      </c>
      <c r="X50" s="2">
        <f t="shared" si="3"/>
        <v>-3.8161658944954269E-2</v>
      </c>
    </row>
    <row r="51" spans="1:24">
      <c r="A51" s="1">
        <v>33288</v>
      </c>
      <c r="B51" s="1">
        <v>18</v>
      </c>
      <c r="C51" s="1" t="s">
        <v>19</v>
      </c>
      <c r="D51" s="1" t="s">
        <v>33</v>
      </c>
      <c r="G51" s="1" t="s">
        <v>700</v>
      </c>
      <c r="H51" s="1" t="s">
        <v>691</v>
      </c>
      <c r="I51" s="1" t="s">
        <v>701</v>
      </c>
      <c r="J51" s="1" t="s">
        <v>702</v>
      </c>
      <c r="K51" s="1">
        <v>2523.3000000000002</v>
      </c>
      <c r="L51" s="1">
        <v>16.904</v>
      </c>
      <c r="M51" s="1">
        <v>3810</v>
      </c>
      <c r="N51" s="1">
        <v>29.3</v>
      </c>
      <c r="O51" s="1">
        <v>22.6</v>
      </c>
      <c r="P51" s="1">
        <v>23.1</v>
      </c>
      <c r="Q51" s="1">
        <v>40.1</v>
      </c>
      <c r="R51" s="1">
        <v>-52.844000000000001</v>
      </c>
      <c r="S51" s="1">
        <v>-29.748999999999999</v>
      </c>
      <c r="T51" s="2">
        <v>-29.3</v>
      </c>
      <c r="U51" s="2">
        <f t="shared" si="4"/>
        <v>-29.633324358377134</v>
      </c>
      <c r="V51" s="2">
        <f t="shared" si="5"/>
        <v>-0.33332435837713348</v>
      </c>
      <c r="W51" s="2">
        <f t="shared" si="2"/>
        <v>-29.492285532370364</v>
      </c>
      <c r="X51" s="2">
        <f t="shared" si="3"/>
        <v>-0.19228553237036294</v>
      </c>
    </row>
    <row r="52" spans="1:24">
      <c r="A52" s="1">
        <v>33288</v>
      </c>
      <c r="B52" s="1">
        <v>18</v>
      </c>
      <c r="C52" s="1" t="s">
        <v>19</v>
      </c>
      <c r="D52" s="1" t="s">
        <v>33</v>
      </c>
      <c r="G52" s="1" t="s">
        <v>700</v>
      </c>
      <c r="H52" s="1" t="s">
        <v>691</v>
      </c>
      <c r="I52" s="1" t="s">
        <v>701</v>
      </c>
      <c r="J52" s="1" t="s">
        <v>702</v>
      </c>
      <c r="K52" s="1">
        <v>2746.5</v>
      </c>
      <c r="L52" s="1">
        <v>17.704999999999998</v>
      </c>
      <c r="M52" s="1">
        <v>3782</v>
      </c>
      <c r="N52" s="1">
        <v>31.8</v>
      </c>
      <c r="O52" s="1">
        <v>29.9</v>
      </c>
      <c r="P52" s="1">
        <v>30.7</v>
      </c>
      <c r="Q52" s="1">
        <v>50.7</v>
      </c>
      <c r="R52" s="1">
        <v>-52.798000000000002</v>
      </c>
      <c r="S52" s="1">
        <v>-29.844999999999999</v>
      </c>
      <c r="T52" s="2">
        <v>-29.47</v>
      </c>
      <c r="U52" s="2">
        <f t="shared" si="4"/>
        <v>-29.730257243363784</v>
      </c>
      <c r="V52" s="2">
        <f t="shared" si="5"/>
        <v>-0.26025724336378531</v>
      </c>
      <c r="W52" s="2">
        <f t="shared" si="2"/>
        <v>-29.589218417357014</v>
      </c>
      <c r="X52" s="2">
        <f t="shared" si="3"/>
        <v>-0.11921841735701477</v>
      </c>
    </row>
    <row r="53" spans="1:24">
      <c r="A53" s="1">
        <v>33288</v>
      </c>
      <c r="B53" s="1">
        <v>18</v>
      </c>
      <c r="C53" s="1" t="s">
        <v>19</v>
      </c>
      <c r="D53" s="1" t="s">
        <v>33</v>
      </c>
      <c r="G53" s="1" t="s">
        <v>700</v>
      </c>
      <c r="H53" s="1" t="s">
        <v>691</v>
      </c>
      <c r="I53" s="1" t="s">
        <v>701</v>
      </c>
      <c r="J53" s="1" t="s">
        <v>702</v>
      </c>
      <c r="K53" s="1">
        <v>2884</v>
      </c>
      <c r="L53" s="1">
        <v>18.477</v>
      </c>
      <c r="M53" s="1">
        <v>3813</v>
      </c>
      <c r="N53" s="1">
        <v>29.1</v>
      </c>
      <c r="O53" s="1">
        <v>41.3</v>
      </c>
      <c r="P53" s="1">
        <v>42.5</v>
      </c>
      <c r="Q53" s="1">
        <v>66.8</v>
      </c>
      <c r="R53" s="1">
        <v>-52.789000000000001</v>
      </c>
      <c r="S53" s="1">
        <v>-29.899000000000001</v>
      </c>
      <c r="T53" s="2">
        <v>-29.54</v>
      </c>
      <c r="U53" s="2">
        <f t="shared" si="4"/>
        <v>-29.784781991168778</v>
      </c>
      <c r="V53" s="2">
        <f t="shared" si="5"/>
        <v>-0.24478199116877875</v>
      </c>
      <c r="W53" s="2">
        <f t="shared" si="2"/>
        <v>-29.643743165162007</v>
      </c>
      <c r="X53" s="2">
        <f t="shared" si="3"/>
        <v>-0.10374316516200821</v>
      </c>
    </row>
    <row r="54" spans="1:24">
      <c r="A54" s="1">
        <v>33288</v>
      </c>
      <c r="B54" s="1">
        <v>18</v>
      </c>
      <c r="C54" s="1" t="s">
        <v>19</v>
      </c>
      <c r="D54" s="1" t="s">
        <v>33</v>
      </c>
      <c r="G54" s="1" t="s">
        <v>700</v>
      </c>
      <c r="H54" s="1" t="s">
        <v>691</v>
      </c>
      <c r="I54" s="1" t="s">
        <v>701</v>
      </c>
      <c r="J54" s="1" t="s">
        <v>702</v>
      </c>
      <c r="K54" s="1">
        <v>3028.4</v>
      </c>
      <c r="L54" s="1">
        <v>20.251999999999999</v>
      </c>
      <c r="M54" s="1">
        <v>3625</v>
      </c>
      <c r="N54" s="1">
        <v>31.8</v>
      </c>
      <c r="O54" s="1">
        <v>47.4</v>
      </c>
      <c r="P54" s="1">
        <v>49</v>
      </c>
      <c r="Q54" s="1">
        <v>75.5</v>
      </c>
      <c r="R54" s="1">
        <v>-52.826000000000001</v>
      </c>
      <c r="S54" s="1">
        <v>-30.326000000000001</v>
      </c>
      <c r="T54" s="2">
        <v>-30</v>
      </c>
      <c r="U54" s="2">
        <f t="shared" si="4"/>
        <v>-30.215931385848979</v>
      </c>
      <c r="V54" s="2">
        <f t="shared" si="5"/>
        <v>-0.21593138584897886</v>
      </c>
      <c r="W54" s="2">
        <f t="shared" si="2"/>
        <v>-30.074892559842208</v>
      </c>
      <c r="X54" s="2">
        <f t="shared" si="3"/>
        <v>-7.4892559842208328E-2</v>
      </c>
    </row>
    <row r="55" spans="1:24">
      <c r="A55" s="1">
        <v>33288</v>
      </c>
      <c r="B55" s="1">
        <v>18</v>
      </c>
      <c r="C55" s="1" t="s">
        <v>19</v>
      </c>
      <c r="D55" s="1" t="s">
        <v>33</v>
      </c>
      <c r="G55" s="1" t="s">
        <v>700</v>
      </c>
      <c r="H55" s="1" t="s">
        <v>691</v>
      </c>
      <c r="I55" s="1" t="s">
        <v>701</v>
      </c>
      <c r="J55" s="1" t="s">
        <v>702</v>
      </c>
      <c r="K55" s="1">
        <v>3202.9</v>
      </c>
      <c r="L55" s="1">
        <v>22.696999999999999</v>
      </c>
      <c r="M55" s="1">
        <v>3309</v>
      </c>
      <c r="N55" s="1">
        <v>38.200000000000003</v>
      </c>
      <c r="O55" s="1">
        <v>49.1</v>
      </c>
      <c r="P55" s="1">
        <v>50.7</v>
      </c>
      <c r="Q55" s="1">
        <v>78</v>
      </c>
      <c r="R55" s="1">
        <v>-52.823999999999998</v>
      </c>
      <c r="S55" s="1">
        <v>-31.838999999999999</v>
      </c>
      <c r="T55" s="2">
        <v>-31.49</v>
      </c>
      <c r="U55" s="2">
        <f t="shared" si="4"/>
        <v>-31.743634041940663</v>
      </c>
      <c r="V55" s="2">
        <f t="shared" si="5"/>
        <v>-0.25363404194066419</v>
      </c>
      <c r="W55" s="2">
        <f t="shared" si="2"/>
        <v>-31.602595215933892</v>
      </c>
      <c r="X55" s="2">
        <f t="shared" si="3"/>
        <v>-0.11259521593389366</v>
      </c>
    </row>
    <row r="56" spans="1:24">
      <c r="A56" s="1">
        <v>33290</v>
      </c>
      <c r="B56" s="1">
        <v>20</v>
      </c>
      <c r="C56" s="1" t="s">
        <v>19</v>
      </c>
      <c r="D56" s="1" t="s">
        <v>25</v>
      </c>
      <c r="G56" s="1" t="s">
        <v>703</v>
      </c>
      <c r="H56" s="1" t="s">
        <v>691</v>
      </c>
      <c r="I56" s="1" t="s">
        <v>704</v>
      </c>
      <c r="J56" s="1" t="s">
        <v>705</v>
      </c>
      <c r="K56" s="1">
        <v>1791.5</v>
      </c>
      <c r="L56" s="1">
        <v>8.4280000000000008</v>
      </c>
      <c r="M56" s="1">
        <v>2291</v>
      </c>
      <c r="N56" s="1">
        <v>19.600000000000001</v>
      </c>
      <c r="O56" s="1">
        <v>11</v>
      </c>
      <c r="P56" s="1">
        <v>11.1</v>
      </c>
      <c r="Q56" s="1">
        <v>21.7</v>
      </c>
      <c r="R56" s="1">
        <v>-52.158000000000001</v>
      </c>
      <c r="S56" s="1">
        <v>-29.777000000000001</v>
      </c>
      <c r="T56" s="2">
        <v>-29.1</v>
      </c>
      <c r="U56" s="2">
        <f t="shared" si="4"/>
        <v>-29.661596449831574</v>
      </c>
      <c r="V56" s="2">
        <f t="shared" si="5"/>
        <v>-0.56159644983157264</v>
      </c>
      <c r="W56" s="2">
        <f t="shared" si="2"/>
        <v>-29.140681825154129</v>
      </c>
      <c r="X56" s="2">
        <f t="shared" si="3"/>
        <v>-4.0681825154127438E-2</v>
      </c>
    </row>
    <row r="57" spans="1:24">
      <c r="A57" s="1">
        <v>33290</v>
      </c>
      <c r="B57" s="1">
        <v>20</v>
      </c>
      <c r="C57" s="1" t="s">
        <v>19</v>
      </c>
      <c r="D57" s="1" t="s">
        <v>25</v>
      </c>
      <c r="G57" s="1" t="s">
        <v>703</v>
      </c>
      <c r="H57" s="1" t="s">
        <v>691</v>
      </c>
      <c r="I57" s="1" t="s">
        <v>704</v>
      </c>
      <c r="J57" s="1" t="s">
        <v>705</v>
      </c>
      <c r="K57" s="1">
        <v>1996.8</v>
      </c>
      <c r="L57" s="1">
        <v>9.3209999999999997</v>
      </c>
      <c r="M57" s="1">
        <v>2477</v>
      </c>
      <c r="N57" s="1">
        <v>19</v>
      </c>
      <c r="O57" s="1">
        <v>13.6</v>
      </c>
      <c r="P57" s="1">
        <v>13.8</v>
      </c>
      <c r="Q57" s="1">
        <v>26.2</v>
      </c>
      <c r="R57" s="1">
        <v>-52.289000000000001</v>
      </c>
      <c r="S57" s="1">
        <v>-32.387</v>
      </c>
      <c r="T57" s="2">
        <v>-31.77</v>
      </c>
      <c r="U57" s="2">
        <f t="shared" si="4"/>
        <v>-32.296959260406126</v>
      </c>
      <c r="V57" s="2">
        <f t="shared" si="5"/>
        <v>-0.52695926040612662</v>
      </c>
      <c r="W57" s="2">
        <f t="shared" si="2"/>
        <v>-31.776044635728681</v>
      </c>
      <c r="X57" s="2">
        <f t="shared" si="3"/>
        <v>-6.0446357286814134E-3</v>
      </c>
    </row>
    <row r="58" spans="1:24">
      <c r="A58" s="1">
        <v>33290</v>
      </c>
      <c r="B58" s="1">
        <v>20</v>
      </c>
      <c r="C58" s="1" t="s">
        <v>19</v>
      </c>
      <c r="D58" s="1" t="s">
        <v>25</v>
      </c>
      <c r="G58" s="1" t="s">
        <v>703</v>
      </c>
      <c r="H58" s="1" t="s">
        <v>691</v>
      </c>
      <c r="I58" s="1" t="s">
        <v>704</v>
      </c>
      <c r="J58" s="1" t="s">
        <v>705</v>
      </c>
      <c r="K58" s="1">
        <v>2185.5</v>
      </c>
      <c r="L58" s="1">
        <v>8.8719999999999999</v>
      </c>
      <c r="M58" s="1">
        <v>2340</v>
      </c>
      <c r="N58" s="1">
        <v>19.600000000000001</v>
      </c>
      <c r="O58" s="1">
        <v>14.9</v>
      </c>
      <c r="P58" s="1">
        <v>15</v>
      </c>
      <c r="Q58" s="1">
        <v>28.5</v>
      </c>
      <c r="R58" s="1">
        <v>-52.485999999999997</v>
      </c>
      <c r="S58" s="1">
        <v>-30.683</v>
      </c>
      <c r="T58" s="2">
        <v>-30</v>
      </c>
      <c r="U58" s="2">
        <f t="shared" si="4"/>
        <v>-30.576400551893084</v>
      </c>
      <c r="V58" s="2">
        <f t="shared" si="5"/>
        <v>-0.5764005518930837</v>
      </c>
      <c r="W58" s="2">
        <f t="shared" si="2"/>
        <v>-30.055485927215638</v>
      </c>
      <c r="X58" s="2">
        <f t="shared" si="3"/>
        <v>-5.5485927215638498E-2</v>
      </c>
    </row>
    <row r="59" spans="1:24">
      <c r="A59" s="1">
        <v>33290</v>
      </c>
      <c r="B59" s="1">
        <v>20</v>
      </c>
      <c r="C59" s="1" t="s">
        <v>19</v>
      </c>
      <c r="D59" s="1" t="s">
        <v>25</v>
      </c>
      <c r="G59" s="1" t="s">
        <v>703</v>
      </c>
      <c r="H59" s="1" t="s">
        <v>691</v>
      </c>
      <c r="I59" s="1" t="s">
        <v>704</v>
      </c>
      <c r="J59" s="1" t="s">
        <v>705</v>
      </c>
      <c r="K59" s="1">
        <v>2360</v>
      </c>
      <c r="L59" s="1">
        <v>9.1300000000000008</v>
      </c>
      <c r="M59" s="1">
        <v>2337</v>
      </c>
      <c r="N59" s="1">
        <v>22.6</v>
      </c>
      <c r="O59" s="1">
        <v>17.2</v>
      </c>
      <c r="P59" s="1">
        <v>17.5</v>
      </c>
      <c r="Q59" s="1">
        <v>32.299999999999997</v>
      </c>
      <c r="R59" s="1">
        <v>-52.421999999999997</v>
      </c>
      <c r="S59" s="1">
        <v>-29.297999999999998</v>
      </c>
      <c r="T59" s="2">
        <v>-28.61</v>
      </c>
      <c r="U59" s="2">
        <f t="shared" si="4"/>
        <v>-29.177941742450265</v>
      </c>
      <c r="V59" s="2">
        <f t="shared" si="5"/>
        <v>-0.56794174245026596</v>
      </c>
      <c r="W59" s="2">
        <f t="shared" si="2"/>
        <v>-28.65702711777282</v>
      </c>
      <c r="X59" s="2">
        <f t="shared" si="3"/>
        <v>-4.7027117772820759E-2</v>
      </c>
    </row>
    <row r="60" spans="1:24">
      <c r="A60" s="1">
        <v>33290</v>
      </c>
      <c r="B60" s="1">
        <v>20</v>
      </c>
      <c r="C60" s="1" t="s">
        <v>19</v>
      </c>
      <c r="D60" s="1" t="s">
        <v>25</v>
      </c>
      <c r="G60" s="1" t="s">
        <v>703</v>
      </c>
      <c r="H60" s="1" t="s">
        <v>691</v>
      </c>
      <c r="I60" s="1" t="s">
        <v>704</v>
      </c>
      <c r="J60" s="1" t="s">
        <v>705</v>
      </c>
      <c r="K60" s="1">
        <v>2522.1999999999998</v>
      </c>
      <c r="L60" s="1">
        <v>10.131</v>
      </c>
      <c r="M60" s="1">
        <v>2483</v>
      </c>
      <c r="N60" s="1">
        <v>25.5</v>
      </c>
      <c r="O60" s="1">
        <v>19.399999999999999</v>
      </c>
      <c r="P60" s="1">
        <v>19.8</v>
      </c>
      <c r="Q60" s="1">
        <v>35.799999999999997</v>
      </c>
      <c r="R60" s="1">
        <v>-52.322000000000003</v>
      </c>
      <c r="S60" s="1">
        <v>-29.891999999999999</v>
      </c>
      <c r="T60" s="2">
        <v>-29.3</v>
      </c>
      <c r="U60" s="2">
        <f t="shared" si="4"/>
        <v>-29.777713968305164</v>
      </c>
      <c r="V60" s="2">
        <f t="shared" si="5"/>
        <v>-0.47771396830516366</v>
      </c>
      <c r="W60" s="2">
        <f t="shared" si="2"/>
        <v>-29.256799343627719</v>
      </c>
      <c r="X60" s="2">
        <f t="shared" si="3"/>
        <v>4.3200656372281543E-2</v>
      </c>
    </row>
    <row r="61" spans="1:24">
      <c r="A61" s="1">
        <v>33290</v>
      </c>
      <c r="B61" s="1">
        <v>20</v>
      </c>
      <c r="C61" s="1" t="s">
        <v>19</v>
      </c>
      <c r="D61" s="1" t="s">
        <v>25</v>
      </c>
      <c r="G61" s="1" t="s">
        <v>703</v>
      </c>
      <c r="H61" s="1" t="s">
        <v>691</v>
      </c>
      <c r="I61" s="1" t="s">
        <v>704</v>
      </c>
      <c r="J61" s="1" t="s">
        <v>705</v>
      </c>
      <c r="K61" s="1">
        <v>2745.4</v>
      </c>
      <c r="L61" s="1">
        <v>11.016999999999999</v>
      </c>
      <c r="M61" s="1">
        <v>2580</v>
      </c>
      <c r="N61" s="1">
        <v>20.100000000000001</v>
      </c>
      <c r="O61" s="1">
        <v>26.4</v>
      </c>
      <c r="P61" s="1">
        <v>27.1</v>
      </c>
      <c r="Q61" s="1">
        <v>46.1</v>
      </c>
      <c r="R61" s="1">
        <v>-52.417999999999999</v>
      </c>
      <c r="S61" s="1">
        <v>-30.317</v>
      </c>
      <c r="T61" s="2">
        <v>-29.47</v>
      </c>
      <c r="U61" s="2">
        <f t="shared" si="4"/>
        <v>-30.206843927881483</v>
      </c>
      <c r="V61" s="2">
        <f t="shared" si="5"/>
        <v>-0.73684392788148401</v>
      </c>
      <c r="W61" s="2">
        <f t="shared" si="2"/>
        <v>-29.685929303204038</v>
      </c>
      <c r="X61" s="2">
        <f t="shared" si="3"/>
        <v>-0.2159293032040388</v>
      </c>
    </row>
    <row r="62" spans="1:24">
      <c r="A62" s="1">
        <v>33290</v>
      </c>
      <c r="B62" s="1">
        <v>20</v>
      </c>
      <c r="C62" s="1" t="s">
        <v>19</v>
      </c>
      <c r="D62" s="1" t="s">
        <v>25</v>
      </c>
      <c r="G62" s="1" t="s">
        <v>703</v>
      </c>
      <c r="H62" s="1" t="s">
        <v>691</v>
      </c>
      <c r="I62" s="1" t="s">
        <v>704</v>
      </c>
      <c r="J62" s="1" t="s">
        <v>705</v>
      </c>
      <c r="K62" s="1">
        <v>2883.2</v>
      </c>
      <c r="L62" s="1">
        <v>12.077</v>
      </c>
      <c r="M62" s="1">
        <v>2665</v>
      </c>
      <c r="N62" s="1">
        <v>26.3</v>
      </c>
      <c r="O62" s="1">
        <v>37.9</v>
      </c>
      <c r="P62" s="1">
        <v>38.9</v>
      </c>
      <c r="Q62" s="1">
        <v>62.2</v>
      </c>
      <c r="R62" s="1">
        <v>-52.262999999999998</v>
      </c>
      <c r="S62" s="1">
        <v>-30.175000000000001</v>
      </c>
      <c r="T62" s="2">
        <v>-29.54</v>
      </c>
      <c r="U62" s="2">
        <f t="shared" si="4"/>
        <v>-30.063464035505394</v>
      </c>
      <c r="V62" s="2">
        <f t="shared" si="5"/>
        <v>-0.52346403550539478</v>
      </c>
      <c r="W62" s="2">
        <f t="shared" si="2"/>
        <v>-29.542549410827949</v>
      </c>
      <c r="X62" s="2">
        <f t="shared" si="3"/>
        <v>-2.549410827949572E-3</v>
      </c>
    </row>
    <row r="63" spans="1:24">
      <c r="A63" s="1">
        <v>33290</v>
      </c>
      <c r="B63" s="1">
        <v>20</v>
      </c>
      <c r="C63" s="1" t="s">
        <v>19</v>
      </c>
      <c r="D63" s="1" t="s">
        <v>25</v>
      </c>
      <c r="G63" s="1" t="s">
        <v>703</v>
      </c>
      <c r="H63" s="1" t="s">
        <v>691</v>
      </c>
      <c r="I63" s="1" t="s">
        <v>704</v>
      </c>
      <c r="J63" s="1" t="s">
        <v>705</v>
      </c>
      <c r="K63" s="1">
        <v>3027.4</v>
      </c>
      <c r="L63" s="1">
        <v>13.747</v>
      </c>
      <c r="M63" s="1">
        <v>2666</v>
      </c>
      <c r="N63" s="1">
        <v>28.8</v>
      </c>
      <c r="O63" s="1">
        <v>44.1</v>
      </c>
      <c r="P63" s="1">
        <v>45.5</v>
      </c>
      <c r="Q63" s="1">
        <v>71.099999999999994</v>
      </c>
      <c r="R63" s="1">
        <v>-52.36</v>
      </c>
      <c r="S63" s="1">
        <v>-30.585999999999999</v>
      </c>
      <c r="T63" s="2">
        <v>-30</v>
      </c>
      <c r="U63" s="2">
        <f t="shared" si="4"/>
        <v>-30.478457949354489</v>
      </c>
      <c r="V63" s="2">
        <f t="shared" si="5"/>
        <v>-0.47845794935448893</v>
      </c>
      <c r="W63" s="2">
        <f t="shared" si="2"/>
        <v>-29.957543324677044</v>
      </c>
      <c r="X63" s="2">
        <f t="shared" si="3"/>
        <v>4.2456675322956272E-2</v>
      </c>
    </row>
    <row r="64" spans="1:24">
      <c r="A64" s="1">
        <v>33290</v>
      </c>
      <c r="B64" s="1">
        <v>20</v>
      </c>
      <c r="C64" s="1" t="s">
        <v>19</v>
      </c>
      <c r="D64" s="1" t="s">
        <v>25</v>
      </c>
      <c r="G64" s="1" t="s">
        <v>703</v>
      </c>
      <c r="H64" s="1" t="s">
        <v>691</v>
      </c>
      <c r="I64" s="1" t="s">
        <v>704</v>
      </c>
      <c r="J64" s="1" t="s">
        <v>705</v>
      </c>
      <c r="K64" s="1">
        <v>3201.5</v>
      </c>
      <c r="L64" s="1">
        <v>16.184999999999999</v>
      </c>
      <c r="M64" s="1">
        <v>2618</v>
      </c>
      <c r="N64" s="1">
        <v>35.5</v>
      </c>
      <c r="O64" s="1">
        <v>46</v>
      </c>
      <c r="P64" s="1">
        <v>47.5</v>
      </c>
      <c r="Q64" s="1">
        <v>74</v>
      </c>
      <c r="R64" s="1">
        <v>-52.572000000000003</v>
      </c>
      <c r="S64" s="1">
        <v>-32.064999999999998</v>
      </c>
      <c r="T64" s="2">
        <v>-31.49</v>
      </c>
      <c r="U64" s="2">
        <f t="shared" si="4"/>
        <v>-31.971830208680068</v>
      </c>
      <c r="V64" s="2">
        <f t="shared" si="5"/>
        <v>-0.48183020868006921</v>
      </c>
      <c r="W64" s="2">
        <f t="shared" si="2"/>
        <v>-31.450915584002622</v>
      </c>
      <c r="X64" s="2">
        <f t="shared" si="3"/>
        <v>3.9084415997375999E-2</v>
      </c>
    </row>
    <row r="65" spans="1:24">
      <c r="A65" s="1">
        <v>33291</v>
      </c>
      <c r="B65" s="1">
        <v>21</v>
      </c>
      <c r="C65" s="1" t="s">
        <v>19</v>
      </c>
      <c r="D65" s="1" t="s">
        <v>20</v>
      </c>
      <c r="G65" s="1" t="s">
        <v>706</v>
      </c>
      <c r="H65" s="1" t="s">
        <v>691</v>
      </c>
      <c r="I65" s="1" t="s">
        <v>707</v>
      </c>
      <c r="J65" s="1" t="s">
        <v>708</v>
      </c>
      <c r="K65" s="1">
        <v>1792.6</v>
      </c>
      <c r="L65" s="1">
        <v>21.672000000000001</v>
      </c>
      <c r="M65" s="1">
        <v>4568</v>
      </c>
      <c r="N65" s="1">
        <v>27.6</v>
      </c>
      <c r="O65" s="1">
        <v>15.6</v>
      </c>
      <c r="P65" s="1">
        <v>15.9</v>
      </c>
      <c r="Q65" s="1">
        <v>28</v>
      </c>
      <c r="R65" s="1">
        <v>-52.151000000000003</v>
      </c>
      <c r="S65" s="1">
        <v>-29.919</v>
      </c>
      <c r="T65" s="2">
        <v>-29.1</v>
      </c>
      <c r="U65" s="2">
        <f t="shared" si="4"/>
        <v>-29.804976342207663</v>
      </c>
      <c r="V65" s="2">
        <f t="shared" si="5"/>
        <v>-0.70497634220766159</v>
      </c>
      <c r="W65" s="2">
        <f t="shared" si="2"/>
        <v>-29.049504966703573</v>
      </c>
      <c r="X65" s="2">
        <f t="shared" si="3"/>
        <v>5.049503329642846E-2</v>
      </c>
    </row>
    <row r="66" spans="1:24">
      <c r="A66" s="1">
        <v>33291</v>
      </c>
      <c r="B66" s="1">
        <v>21</v>
      </c>
      <c r="C66" s="1" t="s">
        <v>19</v>
      </c>
      <c r="D66" s="1" t="s">
        <v>20</v>
      </c>
      <c r="G66" s="1" t="s">
        <v>706</v>
      </c>
      <c r="H66" s="1" t="s">
        <v>691</v>
      </c>
      <c r="I66" s="1" t="s">
        <v>707</v>
      </c>
      <c r="J66" s="1" t="s">
        <v>708</v>
      </c>
      <c r="K66" s="1">
        <v>1998.2</v>
      </c>
      <c r="L66" s="1">
        <v>23.335000000000001</v>
      </c>
      <c r="M66" s="1">
        <v>5016</v>
      </c>
      <c r="N66" s="1">
        <v>31.8</v>
      </c>
      <c r="O66" s="1">
        <v>18.5</v>
      </c>
      <c r="P66" s="1">
        <v>18.8</v>
      </c>
      <c r="Q66" s="1">
        <v>32.799999999999997</v>
      </c>
      <c r="R66" s="1">
        <v>-52.350999999999999</v>
      </c>
      <c r="S66" s="1">
        <v>-32.462000000000003</v>
      </c>
      <c r="T66" s="2">
        <v>-31.77</v>
      </c>
      <c r="U66" s="2">
        <f t="shared" ref="U66:U73" si="6">(S66-$T$76)/$T$75</f>
        <v>-32.372688076801957</v>
      </c>
      <c r="V66" s="2">
        <f t="shared" ref="V66:V73" si="7">U66-T66</f>
        <v>-0.60268807680195735</v>
      </c>
      <c r="W66" s="2">
        <f t="shared" ref="W66:W72" si="8">U66-($G$75*B66^3+$H$75*B66^2+$I$75*B66+$J$75)</f>
        <v>-31.617216701297867</v>
      </c>
      <c r="X66" s="2">
        <f t="shared" ref="X66:X72" si="9">W66-T66</f>
        <v>0.1527832987021327</v>
      </c>
    </row>
    <row r="67" spans="1:24">
      <c r="A67" s="1">
        <v>33291</v>
      </c>
      <c r="B67" s="1">
        <v>21</v>
      </c>
      <c r="C67" s="1" t="s">
        <v>19</v>
      </c>
      <c r="D67" s="1" t="s">
        <v>20</v>
      </c>
      <c r="G67" s="1" t="s">
        <v>706</v>
      </c>
      <c r="H67" s="1" t="s">
        <v>691</v>
      </c>
      <c r="I67" s="1" t="s">
        <v>707</v>
      </c>
      <c r="J67" s="1" t="s">
        <v>708</v>
      </c>
      <c r="K67" s="1">
        <v>2187</v>
      </c>
      <c r="L67" s="1">
        <v>21.059000000000001</v>
      </c>
      <c r="M67" s="1">
        <v>4677</v>
      </c>
      <c r="N67" s="1">
        <v>33</v>
      </c>
      <c r="O67" s="1">
        <v>20.8</v>
      </c>
      <c r="P67" s="1">
        <v>21.3</v>
      </c>
      <c r="Q67" s="1">
        <v>36.799999999999997</v>
      </c>
      <c r="R67" s="1">
        <v>-52.359000000000002</v>
      </c>
      <c r="S67" s="1">
        <v>-30.803999999999998</v>
      </c>
      <c r="T67" s="2">
        <v>-30</v>
      </c>
      <c r="U67" s="2">
        <f t="shared" si="6"/>
        <v>-30.698576375678343</v>
      </c>
      <c r="V67" s="2">
        <f t="shared" si="7"/>
        <v>-0.69857637567834274</v>
      </c>
      <c r="W67" s="2">
        <f t="shared" si="8"/>
        <v>-29.943105000174253</v>
      </c>
      <c r="X67" s="2">
        <f t="shared" si="9"/>
        <v>5.6894999825747306E-2</v>
      </c>
    </row>
    <row r="68" spans="1:24">
      <c r="A68" s="1">
        <v>33291</v>
      </c>
      <c r="B68" s="1">
        <v>21</v>
      </c>
      <c r="C68" s="1" t="s">
        <v>19</v>
      </c>
      <c r="D68" s="1" t="s">
        <v>20</v>
      </c>
      <c r="G68" s="1" t="s">
        <v>706</v>
      </c>
      <c r="H68" s="1" t="s">
        <v>691</v>
      </c>
      <c r="I68" s="1" t="s">
        <v>707</v>
      </c>
      <c r="J68" s="1" t="s">
        <v>708</v>
      </c>
      <c r="K68" s="1">
        <v>2361.3000000000002</v>
      </c>
      <c r="L68" s="1">
        <v>19.934000000000001</v>
      </c>
      <c r="M68" s="1">
        <v>4464</v>
      </c>
      <c r="N68" s="1">
        <v>29.3</v>
      </c>
      <c r="O68" s="1">
        <v>23.8</v>
      </c>
      <c r="P68" s="1">
        <v>24.3</v>
      </c>
      <c r="Q68" s="1">
        <v>41.5</v>
      </c>
      <c r="R68" s="1">
        <v>-52.457999999999998</v>
      </c>
      <c r="S68" s="1">
        <v>-29.286000000000001</v>
      </c>
      <c r="T68" s="2">
        <v>-28.61</v>
      </c>
      <c r="U68" s="2">
        <f t="shared" si="6"/>
        <v>-29.165825131826939</v>
      </c>
      <c r="V68" s="2">
        <f t="shared" si="7"/>
        <v>-0.55582513182693916</v>
      </c>
      <c r="W68" s="2">
        <f t="shared" si="8"/>
        <v>-28.410353756322849</v>
      </c>
      <c r="X68" s="2">
        <f t="shared" si="9"/>
        <v>0.19964624367715089</v>
      </c>
    </row>
    <row r="69" spans="1:24">
      <c r="A69" s="1">
        <v>33291</v>
      </c>
      <c r="B69" s="1">
        <v>21</v>
      </c>
      <c r="C69" s="1" t="s">
        <v>19</v>
      </c>
      <c r="D69" s="1" t="s">
        <v>20</v>
      </c>
      <c r="G69" s="1" t="s">
        <v>706</v>
      </c>
      <c r="H69" s="1" t="s">
        <v>691</v>
      </c>
      <c r="I69" s="1" t="s">
        <v>707</v>
      </c>
      <c r="J69" s="1" t="s">
        <v>708</v>
      </c>
      <c r="K69" s="1">
        <v>2523.5</v>
      </c>
      <c r="L69" s="1">
        <v>20.062000000000001</v>
      </c>
      <c r="M69" s="1">
        <v>4350</v>
      </c>
      <c r="N69" s="1">
        <v>31.1</v>
      </c>
      <c r="O69" s="1">
        <v>25.6</v>
      </c>
      <c r="P69" s="1">
        <v>26.3</v>
      </c>
      <c r="Q69" s="1">
        <v>44.5</v>
      </c>
      <c r="R69" s="1">
        <v>-52.435000000000002</v>
      </c>
      <c r="S69" s="1">
        <v>-30.132000000000001</v>
      </c>
      <c r="T69" s="2">
        <v>-29.3</v>
      </c>
      <c r="U69" s="2">
        <f t="shared" si="6"/>
        <v>-30.020046180771793</v>
      </c>
      <c r="V69" s="2">
        <f t="shared" si="7"/>
        <v>-0.72004618077179217</v>
      </c>
      <c r="W69" s="2">
        <f t="shared" si="8"/>
        <v>-29.264574805267703</v>
      </c>
      <c r="X69" s="2">
        <f t="shared" si="9"/>
        <v>3.5425194732297882E-2</v>
      </c>
    </row>
    <row r="70" spans="1:24">
      <c r="A70" s="1">
        <v>33291</v>
      </c>
      <c r="B70" s="1">
        <v>21</v>
      </c>
      <c r="C70" s="1" t="s">
        <v>19</v>
      </c>
      <c r="D70" s="1" t="s">
        <v>20</v>
      </c>
      <c r="G70" s="1" t="s">
        <v>706</v>
      </c>
      <c r="H70" s="1" t="s">
        <v>691</v>
      </c>
      <c r="I70" s="1" t="s">
        <v>707</v>
      </c>
      <c r="J70" s="1" t="s">
        <v>708</v>
      </c>
      <c r="K70" s="1">
        <v>2746.5</v>
      </c>
      <c r="L70" s="1">
        <v>19.206</v>
      </c>
      <c r="M70" s="1">
        <v>4042</v>
      </c>
      <c r="N70" s="1">
        <v>32.799999999999997</v>
      </c>
      <c r="O70" s="1">
        <v>34.1</v>
      </c>
      <c r="P70" s="1">
        <v>35.200000000000003</v>
      </c>
      <c r="Q70" s="1">
        <v>56.7</v>
      </c>
      <c r="R70" s="1">
        <v>-52.296999999999997</v>
      </c>
      <c r="S70" s="1">
        <v>-30.45</v>
      </c>
      <c r="T70" s="2">
        <v>-29.47</v>
      </c>
      <c r="U70" s="2">
        <f t="shared" si="6"/>
        <v>-30.341136362290069</v>
      </c>
      <c r="V70" s="2">
        <f t="shared" si="7"/>
        <v>-0.87113636229006985</v>
      </c>
      <c r="W70" s="2">
        <f t="shared" si="8"/>
        <v>-29.585664986785979</v>
      </c>
      <c r="X70" s="2">
        <f t="shared" si="9"/>
        <v>-0.11566498678597981</v>
      </c>
    </row>
    <row r="71" spans="1:24">
      <c r="A71" s="1">
        <v>33291</v>
      </c>
      <c r="B71" s="1">
        <v>21</v>
      </c>
      <c r="C71" s="1" t="s">
        <v>19</v>
      </c>
      <c r="D71" s="1" t="s">
        <v>20</v>
      </c>
      <c r="G71" s="1" t="s">
        <v>706</v>
      </c>
      <c r="H71" s="1" t="s">
        <v>691</v>
      </c>
      <c r="I71" s="1" t="s">
        <v>707</v>
      </c>
      <c r="J71" s="1" t="s">
        <v>708</v>
      </c>
      <c r="K71" s="1">
        <v>2884</v>
      </c>
      <c r="L71" s="1">
        <v>19.148</v>
      </c>
      <c r="M71" s="1">
        <v>3949</v>
      </c>
      <c r="N71" s="1">
        <v>29.7</v>
      </c>
      <c r="O71" s="1">
        <v>44.6</v>
      </c>
      <c r="P71" s="1">
        <v>46</v>
      </c>
      <c r="Q71" s="1">
        <v>71.5</v>
      </c>
      <c r="R71" s="1">
        <v>-52.326999999999998</v>
      </c>
      <c r="S71" s="1">
        <v>-30.282</v>
      </c>
      <c r="T71" s="2">
        <v>-29.54</v>
      </c>
      <c r="U71" s="2">
        <f t="shared" si="6"/>
        <v>-30.171503813563433</v>
      </c>
      <c r="V71" s="2">
        <f t="shared" si="7"/>
        <v>-0.63150381356343388</v>
      </c>
      <c r="W71" s="2">
        <f t="shared" si="8"/>
        <v>-29.416032438059343</v>
      </c>
      <c r="X71" s="2">
        <f t="shared" si="9"/>
        <v>0.12396756194065617</v>
      </c>
    </row>
    <row r="72" spans="1:24">
      <c r="A72" s="1">
        <v>33291</v>
      </c>
      <c r="B72" s="1">
        <v>21</v>
      </c>
      <c r="C72" s="1" t="s">
        <v>19</v>
      </c>
      <c r="D72" s="1" t="s">
        <v>20</v>
      </c>
      <c r="G72" s="1" t="s">
        <v>706</v>
      </c>
      <c r="H72" s="1" t="s">
        <v>691</v>
      </c>
      <c r="I72" s="1" t="s">
        <v>707</v>
      </c>
      <c r="J72" s="1" t="s">
        <v>708</v>
      </c>
      <c r="K72" s="1">
        <v>3028.2</v>
      </c>
      <c r="L72" s="1">
        <v>20.385999999999999</v>
      </c>
      <c r="M72" s="1">
        <v>3708</v>
      </c>
      <c r="N72" s="1">
        <v>31.3</v>
      </c>
      <c r="O72" s="1">
        <v>49</v>
      </c>
      <c r="P72" s="1">
        <v>50.7</v>
      </c>
      <c r="Q72" s="1">
        <v>77.900000000000006</v>
      </c>
      <c r="R72" s="1">
        <v>-52.506999999999998</v>
      </c>
      <c r="S72" s="1">
        <v>-30.797999999999998</v>
      </c>
      <c r="T72" s="2">
        <v>-30</v>
      </c>
      <c r="U72" s="2">
        <f t="shared" si="6"/>
        <v>-30.692518070366674</v>
      </c>
      <c r="V72" s="2">
        <f t="shared" si="7"/>
        <v>-0.69251807036667401</v>
      </c>
      <c r="W72" s="2">
        <f t="shared" si="8"/>
        <v>-29.937046694862584</v>
      </c>
      <c r="X72" s="2">
        <f t="shared" si="9"/>
        <v>6.2953305137416038E-2</v>
      </c>
    </row>
    <row r="73" spans="1:24">
      <c r="A73" s="1">
        <v>33291</v>
      </c>
      <c r="B73" s="1">
        <v>21</v>
      </c>
      <c r="C73" s="1" t="s">
        <v>19</v>
      </c>
      <c r="D73" s="1" t="s">
        <v>20</v>
      </c>
      <c r="G73" s="1" t="s">
        <v>706</v>
      </c>
      <c r="H73" s="1" t="s">
        <v>691</v>
      </c>
      <c r="I73" s="1" t="s">
        <v>707</v>
      </c>
      <c r="J73" s="1" t="s">
        <v>708</v>
      </c>
      <c r="K73" s="1">
        <v>3202.5</v>
      </c>
      <c r="L73" s="1">
        <v>22.388999999999999</v>
      </c>
      <c r="M73" s="1">
        <v>3322</v>
      </c>
      <c r="N73" s="1">
        <v>37.200000000000003</v>
      </c>
      <c r="O73" s="1">
        <v>50.5</v>
      </c>
      <c r="P73" s="1">
        <v>52.2</v>
      </c>
      <c r="Q73" s="1">
        <v>80.2</v>
      </c>
      <c r="R73" s="1">
        <v>-52.496000000000002</v>
      </c>
      <c r="S73" s="1">
        <v>-32.408000000000001</v>
      </c>
      <c r="T73" s="2">
        <v>-31.49</v>
      </c>
      <c r="U73" s="2">
        <f t="shared" si="6"/>
        <v>-32.31816332899696</v>
      </c>
      <c r="V73" s="2">
        <f t="shared" si="7"/>
        <v>-0.82816332899696121</v>
      </c>
      <c r="W73" s="2">
        <f>U73-($G$75*B73^3+$H$75*B73^2+$I$75*B73+$J$75)</f>
        <v>-31.56269195349287</v>
      </c>
      <c r="X73" s="2">
        <f>W73-T73</f>
        <v>-7.2691953492871164E-2</v>
      </c>
    </row>
    <row r="75" spans="1:24">
      <c r="G75" s="2">
        <f t="array" ref="G75:J75">LINEST(V2:V73,B2:B73^{1,2,3}, TRUE, FALSE)</f>
        <v>-2.8471996052588546E-4</v>
      </c>
      <c r="H75" s="2">
        <v>1.9255271739242747E-3</v>
      </c>
      <c r="I75" s="2">
        <v>4.5528505265600941E-2</v>
      </c>
      <c r="J75" s="2">
        <v>7.6064084647910146E-2</v>
      </c>
      <c r="T75" s="2">
        <f>SLOPE(S2:S73,T2:T73)</f>
        <v>0.9903759700665189</v>
      </c>
    </row>
    <row r="76" spans="1:24">
      <c r="T76" s="2">
        <f>INTERCEPT(S2:S73,T2:T73)</f>
        <v>-0.40086764227644167</v>
      </c>
    </row>
    <row r="88" spans="1:22">
      <c r="A88" s="1">
        <v>33271</v>
      </c>
      <c r="B88" s="1">
        <v>1</v>
      </c>
      <c r="C88" s="1" t="s">
        <v>19</v>
      </c>
      <c r="D88" s="1" t="s">
        <v>33</v>
      </c>
      <c r="G88" s="1" t="s">
        <v>709</v>
      </c>
      <c r="H88" s="1" t="s">
        <v>617</v>
      </c>
      <c r="I88" s="1" t="s">
        <v>710</v>
      </c>
      <c r="J88" s="1" t="s">
        <v>711</v>
      </c>
      <c r="K88" s="1">
        <v>1792</v>
      </c>
      <c r="L88" s="1">
        <v>13.996</v>
      </c>
      <c r="M88" s="1">
        <v>3502</v>
      </c>
      <c r="N88" s="1">
        <v>24.7</v>
      </c>
      <c r="O88" s="1">
        <v>13.1</v>
      </c>
      <c r="P88" s="1">
        <v>13.3</v>
      </c>
      <c r="Q88" s="1">
        <v>22.7</v>
      </c>
      <c r="R88" s="1">
        <v>-53.174999999999997</v>
      </c>
      <c r="S88" s="1">
        <v>-29.306999999999999</v>
      </c>
      <c r="T88" s="2">
        <v>-29.1</v>
      </c>
      <c r="U88" s="2">
        <f t="shared" ref="U88:U96" si="10">(S88-$T$76)/$T$75</f>
        <v>-29.187029200417765</v>
      </c>
      <c r="V88" s="2">
        <f t="shared" ref="V88:V96" si="11">U88-T88</f>
        <v>-8.7029200417763519E-2</v>
      </c>
    </row>
    <row r="89" spans="1:22">
      <c r="A89" s="1">
        <v>33271</v>
      </c>
      <c r="B89" s="1">
        <v>1</v>
      </c>
      <c r="C89" s="1" t="s">
        <v>19</v>
      </c>
      <c r="D89" s="1" t="s">
        <v>33</v>
      </c>
      <c r="G89" s="1" t="s">
        <v>709</v>
      </c>
      <c r="H89" s="1" t="s">
        <v>617</v>
      </c>
      <c r="I89" s="1" t="s">
        <v>710</v>
      </c>
      <c r="J89" s="1" t="s">
        <v>711</v>
      </c>
      <c r="K89" s="1">
        <v>1997.4</v>
      </c>
      <c r="L89" s="1">
        <v>15.561999999999999</v>
      </c>
      <c r="M89" s="1">
        <v>3814</v>
      </c>
      <c r="N89" s="1">
        <v>25.3</v>
      </c>
      <c r="O89" s="1">
        <v>15.9</v>
      </c>
      <c r="P89" s="1">
        <v>16.3</v>
      </c>
      <c r="Q89" s="1">
        <v>27</v>
      </c>
      <c r="R89" s="1">
        <v>-53.454000000000001</v>
      </c>
      <c r="S89" s="1">
        <v>-31.981000000000002</v>
      </c>
      <c r="T89" s="2">
        <v>-31.77</v>
      </c>
      <c r="U89" s="2">
        <f t="shared" si="10"/>
        <v>-31.887013934316755</v>
      </c>
      <c r="V89" s="2">
        <f t="shared" si="11"/>
        <v>-0.11701393431675555</v>
      </c>
    </row>
    <row r="90" spans="1:22">
      <c r="A90" s="1">
        <v>33271</v>
      </c>
      <c r="B90" s="1">
        <v>1</v>
      </c>
      <c r="C90" s="1" t="s">
        <v>19</v>
      </c>
      <c r="D90" s="1" t="s">
        <v>33</v>
      </c>
      <c r="G90" s="1" t="s">
        <v>709</v>
      </c>
      <c r="H90" s="1" t="s">
        <v>617</v>
      </c>
      <c r="I90" s="1" t="s">
        <v>710</v>
      </c>
      <c r="J90" s="1" t="s">
        <v>711</v>
      </c>
      <c r="K90" s="1">
        <v>2186.1</v>
      </c>
      <c r="L90" s="1">
        <v>14.795</v>
      </c>
      <c r="M90" s="1">
        <v>3633</v>
      </c>
      <c r="N90" s="1">
        <v>23.6</v>
      </c>
      <c r="O90" s="1">
        <v>18.2</v>
      </c>
      <c r="P90" s="1">
        <v>18.600000000000001</v>
      </c>
      <c r="Q90" s="1">
        <v>30.3</v>
      </c>
      <c r="R90" s="1">
        <v>-53.543999999999997</v>
      </c>
      <c r="S90" s="1">
        <v>-30.193000000000001</v>
      </c>
      <c r="T90" s="2">
        <v>-30</v>
      </c>
      <c r="U90" s="2">
        <f t="shared" si="10"/>
        <v>-30.081638951440393</v>
      </c>
      <c r="V90" s="2">
        <f t="shared" si="11"/>
        <v>-8.1638951440393015E-2</v>
      </c>
    </row>
    <row r="91" spans="1:22">
      <c r="A91" s="1">
        <v>33271</v>
      </c>
      <c r="B91" s="1">
        <v>1</v>
      </c>
      <c r="C91" s="1" t="s">
        <v>19</v>
      </c>
      <c r="D91" s="1" t="s">
        <v>33</v>
      </c>
      <c r="G91" s="1" t="s">
        <v>709</v>
      </c>
      <c r="H91" s="1" t="s">
        <v>617</v>
      </c>
      <c r="I91" s="1" t="s">
        <v>710</v>
      </c>
      <c r="J91" s="1" t="s">
        <v>711</v>
      </c>
      <c r="K91" s="1">
        <v>2360.6999999999998</v>
      </c>
      <c r="L91" s="1">
        <v>15.138</v>
      </c>
      <c r="M91" s="1">
        <v>3637</v>
      </c>
      <c r="N91" s="1">
        <v>26.8</v>
      </c>
      <c r="O91" s="1">
        <v>20.100000000000001</v>
      </c>
      <c r="P91" s="1">
        <v>20.6</v>
      </c>
      <c r="Q91" s="1">
        <v>33.200000000000003</v>
      </c>
      <c r="R91" s="1">
        <v>-53.624000000000002</v>
      </c>
      <c r="S91" s="1">
        <v>-28.814</v>
      </c>
      <c r="T91" s="2">
        <v>-28.61</v>
      </c>
      <c r="U91" s="2">
        <f t="shared" si="10"/>
        <v>-28.68923844730924</v>
      </c>
      <c r="V91" s="2">
        <f t="shared" si="11"/>
        <v>-7.9238447309240456E-2</v>
      </c>
    </row>
    <row r="92" spans="1:22">
      <c r="A92" s="1">
        <v>33271</v>
      </c>
      <c r="B92" s="1">
        <v>1</v>
      </c>
      <c r="C92" s="1" t="s">
        <v>19</v>
      </c>
      <c r="D92" s="1" t="s">
        <v>33</v>
      </c>
      <c r="G92" s="1" t="s">
        <v>709</v>
      </c>
      <c r="H92" s="1" t="s">
        <v>617</v>
      </c>
      <c r="I92" s="1" t="s">
        <v>710</v>
      </c>
      <c r="J92" s="1" t="s">
        <v>711</v>
      </c>
      <c r="K92" s="1">
        <v>2523</v>
      </c>
      <c r="L92" s="1">
        <v>16.428000000000001</v>
      </c>
      <c r="M92" s="1">
        <v>3755</v>
      </c>
      <c r="N92" s="1">
        <v>28.6</v>
      </c>
      <c r="O92" s="1">
        <v>23.1</v>
      </c>
      <c r="P92" s="1">
        <v>23.7</v>
      </c>
      <c r="Q92" s="1">
        <v>37.6</v>
      </c>
      <c r="R92" s="1">
        <v>-53.658999999999999</v>
      </c>
      <c r="S92" s="1">
        <v>-29.63</v>
      </c>
      <c r="T92" s="2">
        <v>-29.3</v>
      </c>
      <c r="U92" s="2">
        <f t="shared" si="10"/>
        <v>-29.513167969695765</v>
      </c>
      <c r="V92" s="2">
        <f t="shared" si="11"/>
        <v>-0.21316796969576401</v>
      </c>
    </row>
    <row r="93" spans="1:22">
      <c r="A93" s="1">
        <v>33271</v>
      </c>
      <c r="B93" s="1">
        <v>1</v>
      </c>
      <c r="C93" s="1" t="s">
        <v>19</v>
      </c>
      <c r="D93" s="1" t="s">
        <v>33</v>
      </c>
      <c r="G93" s="1" t="s">
        <v>709</v>
      </c>
      <c r="H93" s="1" t="s">
        <v>617</v>
      </c>
      <c r="I93" s="1" t="s">
        <v>710</v>
      </c>
      <c r="J93" s="1" t="s">
        <v>711</v>
      </c>
      <c r="K93" s="1">
        <v>2746.3</v>
      </c>
      <c r="L93" s="1">
        <v>17.398</v>
      </c>
      <c r="M93" s="1">
        <v>3737</v>
      </c>
      <c r="N93" s="1">
        <v>31.6</v>
      </c>
      <c r="O93" s="1">
        <v>30.9</v>
      </c>
      <c r="P93" s="1">
        <v>31.9</v>
      </c>
      <c r="Q93" s="1">
        <v>48.6</v>
      </c>
      <c r="R93" s="1">
        <v>-53.469000000000001</v>
      </c>
      <c r="S93" s="1">
        <v>-29.867000000000001</v>
      </c>
      <c r="T93" s="2">
        <v>-29.47</v>
      </c>
      <c r="U93" s="2">
        <f t="shared" si="10"/>
        <v>-29.752471029506559</v>
      </c>
      <c r="V93" s="2">
        <f t="shared" si="11"/>
        <v>-0.28247102950656</v>
      </c>
    </row>
    <row r="94" spans="1:22">
      <c r="A94" s="1">
        <v>33271</v>
      </c>
      <c r="B94" s="1">
        <v>1</v>
      </c>
      <c r="C94" s="1" t="s">
        <v>19</v>
      </c>
      <c r="D94" s="1" t="s">
        <v>33</v>
      </c>
      <c r="G94" s="1" t="s">
        <v>709</v>
      </c>
      <c r="H94" s="1" t="s">
        <v>617</v>
      </c>
      <c r="I94" s="1" t="s">
        <v>710</v>
      </c>
      <c r="J94" s="1" t="s">
        <v>711</v>
      </c>
      <c r="K94" s="1">
        <v>2883.8</v>
      </c>
      <c r="L94" s="1">
        <v>17.916</v>
      </c>
      <c r="M94" s="1">
        <v>3675</v>
      </c>
      <c r="N94" s="1">
        <v>29.5</v>
      </c>
      <c r="O94" s="1">
        <v>40.299999999999997</v>
      </c>
      <c r="P94" s="1">
        <v>41.6</v>
      </c>
      <c r="Q94" s="1">
        <v>61.8</v>
      </c>
      <c r="R94" s="1">
        <v>-53.54</v>
      </c>
      <c r="S94" s="1">
        <v>-29.800999999999998</v>
      </c>
      <c r="T94" s="2">
        <v>-29.54</v>
      </c>
      <c r="U94" s="2">
        <f t="shared" si="10"/>
        <v>-29.685829671078235</v>
      </c>
      <c r="V94" s="2">
        <f t="shared" si="11"/>
        <v>-0.14582967107823563</v>
      </c>
    </row>
    <row r="95" spans="1:22">
      <c r="A95" s="1">
        <v>33271</v>
      </c>
      <c r="B95" s="1">
        <v>1</v>
      </c>
      <c r="C95" s="1" t="s">
        <v>19</v>
      </c>
      <c r="D95" s="1" t="s">
        <v>33</v>
      </c>
      <c r="G95" s="1" t="s">
        <v>709</v>
      </c>
      <c r="H95" s="1" t="s">
        <v>617</v>
      </c>
      <c r="I95" s="1" t="s">
        <v>710</v>
      </c>
      <c r="J95" s="1" t="s">
        <v>711</v>
      </c>
      <c r="K95" s="1">
        <v>3028</v>
      </c>
      <c r="L95" s="1">
        <v>18.966000000000001</v>
      </c>
      <c r="M95" s="1">
        <v>3441</v>
      </c>
      <c r="N95" s="1">
        <v>32.4</v>
      </c>
      <c r="O95" s="1">
        <v>46.5</v>
      </c>
      <c r="P95" s="1">
        <v>48.1</v>
      </c>
      <c r="Q95" s="1">
        <v>70.599999999999994</v>
      </c>
      <c r="R95" s="1">
        <v>-53.475999999999999</v>
      </c>
      <c r="S95" s="1">
        <v>-30.216999999999999</v>
      </c>
      <c r="T95" s="2">
        <v>-30</v>
      </c>
      <c r="U95" s="2">
        <f t="shared" si="10"/>
        <v>-30.105872172687054</v>
      </c>
      <c r="V95" s="2">
        <f t="shared" si="11"/>
        <v>-0.10587217268705373</v>
      </c>
    </row>
    <row r="96" spans="1:22">
      <c r="A96" s="1">
        <v>33271</v>
      </c>
      <c r="B96" s="1">
        <v>1</v>
      </c>
      <c r="C96" s="1" t="s">
        <v>19</v>
      </c>
      <c r="D96" s="1" t="s">
        <v>33</v>
      </c>
      <c r="G96" s="1" t="s">
        <v>709</v>
      </c>
      <c r="H96" s="1" t="s">
        <v>617</v>
      </c>
      <c r="I96" s="1" t="s">
        <v>710</v>
      </c>
      <c r="J96" s="1" t="s">
        <v>711</v>
      </c>
      <c r="K96" s="1">
        <v>3202.1</v>
      </c>
      <c r="L96" s="1">
        <v>20.146000000000001</v>
      </c>
      <c r="M96" s="1">
        <v>3031</v>
      </c>
      <c r="N96" s="1">
        <v>38</v>
      </c>
      <c r="O96" s="1">
        <v>47.5</v>
      </c>
      <c r="P96" s="1">
        <v>49.1</v>
      </c>
      <c r="Q96" s="1">
        <v>72.2</v>
      </c>
      <c r="R96" s="1">
        <v>-53.798999999999999</v>
      </c>
      <c r="S96" s="1">
        <v>-31.844999999999999</v>
      </c>
      <c r="T96" s="2">
        <v>-31.49</v>
      </c>
      <c r="U96" s="2">
        <f t="shared" si="10"/>
        <v>-31.749692347252328</v>
      </c>
      <c r="V96" s="2">
        <f t="shared" si="11"/>
        <v>-0.25969234725232937</v>
      </c>
    </row>
    <row r="99" spans="1:23">
      <c r="A99" s="1">
        <v>33271</v>
      </c>
      <c r="B99" s="1">
        <v>1</v>
      </c>
      <c r="C99" s="1" t="s">
        <v>19</v>
      </c>
      <c r="D99" s="1" t="s">
        <v>33</v>
      </c>
      <c r="G99" s="1" t="s">
        <v>709</v>
      </c>
      <c r="H99" s="1" t="s">
        <v>617</v>
      </c>
      <c r="I99" s="1" t="s">
        <v>710</v>
      </c>
      <c r="J99" s="1" t="s">
        <v>711</v>
      </c>
      <c r="K99" s="1">
        <v>1452.3</v>
      </c>
      <c r="L99" s="1">
        <v>10.599</v>
      </c>
      <c r="M99" s="1">
        <v>2823</v>
      </c>
      <c r="N99" s="1">
        <v>20.100000000000001</v>
      </c>
      <c r="O99" s="1">
        <v>0.2</v>
      </c>
      <c r="P99" s="1">
        <v>-0.2</v>
      </c>
      <c r="Q99" s="1">
        <v>1.5</v>
      </c>
      <c r="R99" s="1">
        <v>-51.139000000000003</v>
      </c>
      <c r="S99" s="1">
        <v>-29.382000000000001</v>
      </c>
    </row>
    <row r="100" spans="1:23">
      <c r="A100" s="1">
        <v>33273</v>
      </c>
      <c r="B100" s="1">
        <v>3</v>
      </c>
      <c r="C100" s="1" t="s">
        <v>19</v>
      </c>
      <c r="D100" s="1" t="s">
        <v>25</v>
      </c>
      <c r="G100" s="1" t="s">
        <v>687</v>
      </c>
      <c r="H100" s="1" t="s">
        <v>617</v>
      </c>
      <c r="I100" s="1" t="s">
        <v>688</v>
      </c>
      <c r="J100" s="1" t="s">
        <v>689</v>
      </c>
      <c r="K100" s="1">
        <v>1452.6</v>
      </c>
      <c r="L100" s="1">
        <v>6.2889999999999997</v>
      </c>
      <c r="M100" s="1">
        <v>1628</v>
      </c>
      <c r="N100" s="1">
        <v>19.600000000000001</v>
      </c>
      <c r="O100" s="1">
        <v>0.8</v>
      </c>
      <c r="P100" s="1">
        <v>0.4</v>
      </c>
      <c r="Q100" s="1">
        <v>3.1</v>
      </c>
      <c r="R100" s="1">
        <v>-49.82</v>
      </c>
      <c r="S100" s="1">
        <v>-28.902999999999999</v>
      </c>
    </row>
    <row r="101" spans="1:23">
      <c r="A101" s="1">
        <v>33290</v>
      </c>
      <c r="B101" s="1">
        <v>20</v>
      </c>
      <c r="C101" s="1" t="s">
        <v>19</v>
      </c>
      <c r="D101" s="1" t="s">
        <v>25</v>
      </c>
      <c r="G101" s="1" t="s">
        <v>703</v>
      </c>
      <c r="H101" s="1" t="s">
        <v>691</v>
      </c>
      <c r="I101" s="1" t="s">
        <v>704</v>
      </c>
      <c r="J101" s="1" t="s">
        <v>705</v>
      </c>
      <c r="K101" s="1">
        <v>1452.8</v>
      </c>
      <c r="L101" s="1">
        <v>8.8620000000000001</v>
      </c>
      <c r="M101" s="1">
        <v>2343</v>
      </c>
      <c r="N101" s="1">
        <v>20.3</v>
      </c>
      <c r="O101" s="1">
        <v>0.8</v>
      </c>
      <c r="P101" s="1">
        <v>0.4</v>
      </c>
      <c r="Q101" s="1">
        <v>3.3</v>
      </c>
      <c r="R101" s="1">
        <v>-49.771999999999998</v>
      </c>
      <c r="S101" s="1">
        <v>-29.789000000000001</v>
      </c>
    </row>
    <row r="102" spans="1:23">
      <c r="A102" s="1">
        <v>33288</v>
      </c>
      <c r="B102" s="1">
        <v>18</v>
      </c>
      <c r="C102" s="1" t="s">
        <v>19</v>
      </c>
      <c r="D102" s="1" t="s">
        <v>33</v>
      </c>
      <c r="G102" s="1" t="s">
        <v>700</v>
      </c>
      <c r="H102" s="1" t="s">
        <v>691</v>
      </c>
      <c r="I102" s="1" t="s">
        <v>701</v>
      </c>
      <c r="J102" s="1" t="s">
        <v>702</v>
      </c>
      <c r="K102" s="1">
        <v>1452.8</v>
      </c>
      <c r="L102" s="1">
        <v>11.223000000000001</v>
      </c>
      <c r="M102" s="1">
        <v>2997</v>
      </c>
      <c r="N102" s="1">
        <v>20.5</v>
      </c>
      <c r="O102" s="1">
        <v>0.8</v>
      </c>
      <c r="P102" s="1">
        <v>0.4</v>
      </c>
      <c r="Q102" s="1">
        <v>3.2</v>
      </c>
      <c r="R102" s="1">
        <v>-50.558</v>
      </c>
      <c r="S102" s="1">
        <v>-29.378</v>
      </c>
    </row>
    <row r="103" spans="1:23">
      <c r="A103" s="1">
        <v>33279</v>
      </c>
      <c r="B103" s="1">
        <v>9</v>
      </c>
      <c r="C103" s="1" t="s">
        <v>19</v>
      </c>
      <c r="D103" s="1" t="s">
        <v>33</v>
      </c>
      <c r="G103" s="1" t="s">
        <v>694</v>
      </c>
      <c r="H103" s="1" t="s">
        <v>691</v>
      </c>
      <c r="I103" s="1" t="s">
        <v>695</v>
      </c>
      <c r="J103" s="1" t="s">
        <v>696</v>
      </c>
      <c r="K103" s="1">
        <v>1452.8</v>
      </c>
      <c r="L103" s="1">
        <v>9.9649999999999999</v>
      </c>
      <c r="M103" s="1">
        <v>2655</v>
      </c>
      <c r="N103" s="1">
        <v>20.3</v>
      </c>
      <c r="O103" s="1">
        <v>1.1000000000000001</v>
      </c>
      <c r="P103" s="1">
        <v>0.7</v>
      </c>
      <c r="Q103" s="1">
        <v>3.6</v>
      </c>
      <c r="R103" s="1">
        <v>-50.756</v>
      </c>
      <c r="S103" s="1">
        <v>-28.73</v>
      </c>
    </row>
    <row r="104" spans="1:23">
      <c r="A104" s="1">
        <v>33272</v>
      </c>
      <c r="B104" s="1">
        <v>2</v>
      </c>
      <c r="C104" s="1" t="s">
        <v>19</v>
      </c>
      <c r="D104" s="1" t="s">
        <v>33</v>
      </c>
      <c r="G104" s="1" t="s">
        <v>684</v>
      </c>
      <c r="H104" s="1" t="s">
        <v>617</v>
      </c>
      <c r="I104" s="1" t="s">
        <v>685</v>
      </c>
      <c r="J104" s="1" t="s">
        <v>686</v>
      </c>
      <c r="K104" s="1">
        <v>1452.8</v>
      </c>
      <c r="L104" s="1">
        <v>10.282</v>
      </c>
      <c r="M104" s="1">
        <v>2737</v>
      </c>
      <c r="N104" s="1">
        <v>20.100000000000001</v>
      </c>
      <c r="O104" s="1">
        <v>1</v>
      </c>
      <c r="P104" s="1">
        <v>0.6</v>
      </c>
      <c r="Q104" s="1">
        <v>3.2</v>
      </c>
      <c r="R104" s="1">
        <v>-50.938000000000002</v>
      </c>
      <c r="S104" s="1">
        <v>-28.963000000000001</v>
      </c>
    </row>
    <row r="105" spans="1:23">
      <c r="A105" s="1">
        <v>33291</v>
      </c>
      <c r="B105" s="1">
        <v>21</v>
      </c>
      <c r="C105" s="1" t="s">
        <v>19</v>
      </c>
      <c r="D105" s="1" t="s">
        <v>20</v>
      </c>
      <c r="G105" s="1" t="s">
        <v>706</v>
      </c>
      <c r="H105" s="1" t="s">
        <v>691</v>
      </c>
      <c r="I105" s="1" t="s">
        <v>707</v>
      </c>
      <c r="J105" s="1" t="s">
        <v>708</v>
      </c>
      <c r="K105" s="1">
        <v>1453</v>
      </c>
      <c r="L105" s="1">
        <v>16.253</v>
      </c>
      <c r="M105" s="1">
        <v>4327</v>
      </c>
      <c r="N105" s="1">
        <v>20.5</v>
      </c>
      <c r="O105" s="1">
        <v>0.3</v>
      </c>
      <c r="P105" s="1">
        <v>0</v>
      </c>
      <c r="Q105" s="1">
        <v>2.2999999999999998</v>
      </c>
      <c r="R105" s="1">
        <v>-50.517000000000003</v>
      </c>
      <c r="S105" s="1">
        <v>-29.888000000000002</v>
      </c>
    </row>
    <row r="106" spans="1:23">
      <c r="A106" s="1">
        <v>33285</v>
      </c>
      <c r="B106" s="1">
        <v>15</v>
      </c>
      <c r="C106" s="1" t="s">
        <v>19</v>
      </c>
      <c r="D106" s="1" t="s">
        <v>20</v>
      </c>
      <c r="G106" s="1" t="s">
        <v>697</v>
      </c>
      <c r="H106" s="1" t="s">
        <v>691</v>
      </c>
      <c r="I106" s="1" t="s">
        <v>698</v>
      </c>
      <c r="J106" s="1" t="s">
        <v>699</v>
      </c>
      <c r="K106" s="1">
        <v>1453</v>
      </c>
      <c r="L106" s="1">
        <v>15.722</v>
      </c>
      <c r="M106" s="1">
        <v>4171</v>
      </c>
      <c r="N106" s="1">
        <v>20.5</v>
      </c>
      <c r="O106" s="1">
        <v>0.5</v>
      </c>
      <c r="P106" s="1">
        <v>0.1</v>
      </c>
      <c r="Q106" s="1">
        <v>2.6</v>
      </c>
      <c r="R106" s="1">
        <v>-51.701000000000001</v>
      </c>
      <c r="S106" s="1">
        <v>-28.782</v>
      </c>
    </row>
    <row r="107" spans="1:23">
      <c r="A107" s="1">
        <v>33276</v>
      </c>
      <c r="B107" s="1">
        <v>6</v>
      </c>
      <c r="C107" s="1" t="s">
        <v>19</v>
      </c>
      <c r="D107" s="1" t="s">
        <v>20</v>
      </c>
      <c r="G107" s="1" t="s">
        <v>690</v>
      </c>
      <c r="H107" s="1" t="s">
        <v>691</v>
      </c>
      <c r="I107" s="1" t="s">
        <v>692</v>
      </c>
      <c r="J107" s="1" t="s">
        <v>693</v>
      </c>
      <c r="K107" s="1">
        <v>1453</v>
      </c>
      <c r="L107" s="1">
        <v>14.667999999999999</v>
      </c>
      <c r="M107" s="1">
        <v>3909</v>
      </c>
      <c r="N107" s="1">
        <v>20.7</v>
      </c>
      <c r="O107" s="1">
        <v>0.5</v>
      </c>
      <c r="P107" s="1">
        <v>0.1</v>
      </c>
      <c r="Q107" s="1">
        <v>2.5</v>
      </c>
      <c r="R107" s="1">
        <v>-51.35</v>
      </c>
      <c r="S107" s="1">
        <v>-28.991</v>
      </c>
    </row>
    <row r="111" spans="1:23">
      <c r="A111" s="1" t="s">
        <v>712</v>
      </c>
      <c r="B111" s="1">
        <v>13</v>
      </c>
      <c r="C111" s="1" t="s">
        <v>648</v>
      </c>
      <c r="D111" s="1" t="s">
        <v>713</v>
      </c>
      <c r="G111" s="1" t="s">
        <v>714</v>
      </c>
      <c r="H111" s="1" t="s">
        <v>691</v>
      </c>
      <c r="I111" s="1" t="s">
        <v>715</v>
      </c>
      <c r="J111" s="1" t="s">
        <v>716</v>
      </c>
      <c r="K111" s="1">
        <v>1440.4</v>
      </c>
      <c r="L111" s="1">
        <v>10.343</v>
      </c>
      <c r="M111" s="1">
        <v>2750</v>
      </c>
      <c r="N111" s="1">
        <v>20.3</v>
      </c>
      <c r="O111" s="1" t="s">
        <v>717</v>
      </c>
      <c r="P111" s="1" t="s">
        <v>551</v>
      </c>
      <c r="Q111" s="1" t="s">
        <v>718</v>
      </c>
      <c r="R111" s="1">
        <v>-50.177</v>
      </c>
      <c r="S111" s="1">
        <v>-30.667999999999999</v>
      </c>
      <c r="U111" s="2">
        <f>(S111-$T$76)/$T$75</f>
        <v>-30.561254788613919</v>
      </c>
      <c r="W111" s="2">
        <f>U111-($G$75*B111^3+$H$75*B111^2+$I$75*B111+$J$75)</f>
        <v>-30.929073780832475</v>
      </c>
    </row>
    <row r="112" spans="1:23">
      <c r="A112" s="1" t="s">
        <v>719</v>
      </c>
      <c r="B112" s="1">
        <v>11</v>
      </c>
      <c r="C112" s="1" t="s">
        <v>644</v>
      </c>
      <c r="D112" s="1" t="s">
        <v>713</v>
      </c>
      <c r="G112" s="1" t="s">
        <v>720</v>
      </c>
      <c r="H112" s="1" t="s">
        <v>691</v>
      </c>
      <c r="I112" s="1" t="s">
        <v>721</v>
      </c>
      <c r="J112" s="1" t="s">
        <v>722</v>
      </c>
      <c r="K112" s="1">
        <v>1440.8</v>
      </c>
      <c r="L112" s="1">
        <v>10.794</v>
      </c>
      <c r="M112" s="1">
        <v>2837</v>
      </c>
      <c r="N112" s="1">
        <v>20.7</v>
      </c>
      <c r="O112" s="1" t="s">
        <v>72</v>
      </c>
      <c r="P112" s="1" t="s">
        <v>551</v>
      </c>
      <c r="Q112" s="1" t="s">
        <v>74</v>
      </c>
      <c r="R112" s="1">
        <v>-50.093000000000004</v>
      </c>
      <c r="S112" s="1">
        <v>-30.556999999999999</v>
      </c>
      <c r="U112" s="2">
        <f t="shared" ref="U112:U127" si="12">(S112-$T$76)/$T$75</f>
        <v>-30.449176140348104</v>
      </c>
      <c r="W112" s="2">
        <f t="shared" ref="W112:W127" si="13">U112-($G$75*B112^3+$H$75*B112^2+$I$75*B112+$J$75)</f>
        <v>-30.88008030350251</v>
      </c>
    </row>
    <row r="113" spans="1:23" s="6" customFormat="1">
      <c r="A113" s="5" t="s">
        <v>723</v>
      </c>
      <c r="B113" s="5">
        <v>14</v>
      </c>
      <c r="C113" s="5" t="s">
        <v>659</v>
      </c>
      <c r="D113" s="5" t="s">
        <v>724</v>
      </c>
      <c r="G113" s="5" t="s">
        <v>725</v>
      </c>
      <c r="H113" s="5" t="s">
        <v>691</v>
      </c>
      <c r="I113" s="5" t="s">
        <v>726</v>
      </c>
      <c r="J113" s="5" t="s">
        <v>727</v>
      </c>
      <c r="K113" s="5">
        <v>1727.6</v>
      </c>
      <c r="L113" s="5">
        <v>1.786</v>
      </c>
      <c r="M113" s="5">
        <v>392</v>
      </c>
      <c r="N113" s="5">
        <v>17.8</v>
      </c>
      <c r="O113" s="5" t="s">
        <v>209</v>
      </c>
      <c r="P113" s="5" t="s">
        <v>728</v>
      </c>
      <c r="Q113" s="5" t="s">
        <v>358</v>
      </c>
      <c r="R113" s="5">
        <v>-53.320999999999998</v>
      </c>
      <c r="S113" s="5">
        <v>-27.026</v>
      </c>
      <c r="U113" s="6">
        <f t="shared" si="12"/>
        <v>-26.883863464432878</v>
      </c>
      <c r="W113" s="6">
        <f t="shared" si="13"/>
        <v>-27.193458377205328</v>
      </c>
    </row>
    <row r="114" spans="1:23">
      <c r="A114" s="1" t="s">
        <v>729</v>
      </c>
      <c r="B114" s="1">
        <v>4</v>
      </c>
      <c r="C114" s="1" t="s">
        <v>99</v>
      </c>
      <c r="D114" s="1" t="s">
        <v>730</v>
      </c>
      <c r="G114" s="1" t="s">
        <v>731</v>
      </c>
      <c r="H114" s="1" t="s">
        <v>617</v>
      </c>
      <c r="I114" s="1" t="s">
        <v>732</v>
      </c>
      <c r="J114" s="1" t="s">
        <v>733</v>
      </c>
      <c r="K114" s="1">
        <v>1728</v>
      </c>
      <c r="L114" s="1">
        <v>5.7910000000000004</v>
      </c>
      <c r="M114" s="1">
        <v>1625</v>
      </c>
      <c r="N114" s="1">
        <v>11.5</v>
      </c>
      <c r="O114" s="1" t="s">
        <v>317</v>
      </c>
      <c r="P114" s="1" t="s">
        <v>323</v>
      </c>
      <c r="Q114" s="1" t="s">
        <v>239</v>
      </c>
      <c r="R114" s="1">
        <v>-53.265999999999998</v>
      </c>
      <c r="S114" s="1">
        <v>-28.879000000000001</v>
      </c>
      <c r="U114" s="2">
        <f t="shared" si="12"/>
        <v>-28.754870088185619</v>
      </c>
      <c r="W114" s="2">
        <f t="shared" si="13"/>
        <v>-29.025634551205066</v>
      </c>
    </row>
    <row r="115" spans="1:23">
      <c r="A115" s="1" t="s">
        <v>734</v>
      </c>
      <c r="B115" s="1">
        <v>5</v>
      </c>
      <c r="C115" s="1" t="s">
        <v>111</v>
      </c>
      <c r="D115" s="1" t="s">
        <v>577</v>
      </c>
      <c r="G115" s="1" t="s">
        <v>735</v>
      </c>
      <c r="H115" s="1" t="s">
        <v>691</v>
      </c>
      <c r="I115" s="1" t="s">
        <v>736</v>
      </c>
      <c r="J115" s="1" t="s">
        <v>737</v>
      </c>
      <c r="K115" s="1">
        <v>1728</v>
      </c>
      <c r="L115" s="1">
        <v>8.48</v>
      </c>
      <c r="M115" s="1">
        <v>2222</v>
      </c>
      <c r="N115" s="1">
        <v>19.600000000000001</v>
      </c>
      <c r="O115" s="1" t="s">
        <v>369</v>
      </c>
      <c r="P115" s="1" t="s">
        <v>416</v>
      </c>
      <c r="Q115" s="1" t="s">
        <v>370</v>
      </c>
      <c r="R115" s="1">
        <v>-53.220999999999997</v>
      </c>
      <c r="S115" s="1">
        <v>-29.477</v>
      </c>
      <c r="U115" s="2">
        <f t="shared" si="12"/>
        <v>-29.358681184248294</v>
      </c>
      <c r="W115" s="2">
        <f t="shared" si="13"/>
        <v>-29.674935979506579</v>
      </c>
    </row>
    <row r="116" spans="1:23">
      <c r="A116" s="1" t="s">
        <v>738</v>
      </c>
      <c r="B116" s="1">
        <v>17</v>
      </c>
      <c r="C116" s="1" t="s">
        <v>655</v>
      </c>
      <c r="D116" s="1" t="s">
        <v>739</v>
      </c>
      <c r="G116" s="1" t="s">
        <v>740</v>
      </c>
      <c r="H116" s="1" t="s">
        <v>691</v>
      </c>
      <c r="I116" s="1" t="s">
        <v>741</v>
      </c>
      <c r="J116" s="1" t="s">
        <v>742</v>
      </c>
      <c r="K116" s="1">
        <v>1728.2</v>
      </c>
      <c r="L116" s="1">
        <v>10.6</v>
      </c>
      <c r="M116" s="1">
        <v>2724</v>
      </c>
      <c r="N116" s="1">
        <v>27.4</v>
      </c>
      <c r="O116" s="1" t="s">
        <v>743</v>
      </c>
      <c r="P116" s="1" t="s">
        <v>743</v>
      </c>
      <c r="Q116" s="1" t="s">
        <v>388</v>
      </c>
      <c r="R116" s="1">
        <v>-52.811999999999998</v>
      </c>
      <c r="S116" s="1">
        <v>-24.712</v>
      </c>
      <c r="U116" s="2">
        <f t="shared" si="12"/>
        <v>-24.54737704923383</v>
      </c>
      <c r="W116" s="2">
        <f t="shared" si="13"/>
        <v>-24.555073910597397</v>
      </c>
    </row>
    <row r="117" spans="1:23">
      <c r="A117" s="1" t="s">
        <v>744</v>
      </c>
      <c r="B117" s="1">
        <v>10</v>
      </c>
      <c r="C117" s="1" t="s">
        <v>123</v>
      </c>
      <c r="D117" s="1" t="s">
        <v>577</v>
      </c>
      <c r="G117" s="1" t="s">
        <v>745</v>
      </c>
      <c r="H117" s="1" t="s">
        <v>691</v>
      </c>
      <c r="I117" s="1" t="s">
        <v>746</v>
      </c>
      <c r="J117" s="1" t="s">
        <v>747</v>
      </c>
      <c r="K117" s="1">
        <v>1728.4</v>
      </c>
      <c r="L117" s="1">
        <v>9.9440000000000008</v>
      </c>
      <c r="M117" s="1">
        <v>2676</v>
      </c>
      <c r="N117" s="1">
        <v>13</v>
      </c>
      <c r="O117" s="1" t="s">
        <v>748</v>
      </c>
      <c r="P117" s="1" t="s">
        <v>749</v>
      </c>
      <c r="Q117" s="1" t="s">
        <v>248</v>
      </c>
      <c r="R117" s="1">
        <v>-53.311999999999998</v>
      </c>
      <c r="S117" s="1">
        <v>-27.99</v>
      </c>
      <c r="U117" s="2">
        <f t="shared" si="12"/>
        <v>-27.857231184507157</v>
      </c>
      <c r="W117" s="2">
        <f t="shared" si="13"/>
        <v>-28.296413078677617</v>
      </c>
    </row>
    <row r="118" spans="1:23">
      <c r="A118" s="1" t="s">
        <v>750</v>
      </c>
      <c r="B118" s="1">
        <v>19</v>
      </c>
      <c r="C118" s="1" t="s">
        <v>655</v>
      </c>
      <c r="D118" s="1" t="s">
        <v>739</v>
      </c>
      <c r="G118" s="1" t="s">
        <v>751</v>
      </c>
      <c r="H118" s="1" t="s">
        <v>691</v>
      </c>
      <c r="I118" s="1" t="s">
        <v>752</v>
      </c>
      <c r="J118" s="1" t="s">
        <v>753</v>
      </c>
      <c r="K118" s="1">
        <v>1728.4</v>
      </c>
      <c r="L118" s="1">
        <v>10.459</v>
      </c>
      <c r="M118" s="1">
        <v>2714</v>
      </c>
      <c r="N118" s="1">
        <v>27.4</v>
      </c>
      <c r="O118" s="1" t="s">
        <v>754</v>
      </c>
      <c r="P118" s="1" t="s">
        <v>754</v>
      </c>
      <c r="Q118" s="1" t="s">
        <v>307</v>
      </c>
      <c r="R118" s="1">
        <v>-52.118000000000002</v>
      </c>
      <c r="S118" s="1">
        <v>-25.353000000000002</v>
      </c>
      <c r="U118" s="2">
        <f t="shared" si="12"/>
        <v>-25.194606000030113</v>
      </c>
      <c r="W118" s="2">
        <f t="shared" si="13"/>
        <v>-24.877932785264058</v>
      </c>
    </row>
    <row r="119" spans="1:23">
      <c r="A119" s="1" t="s">
        <v>755</v>
      </c>
      <c r="B119" s="1">
        <v>7</v>
      </c>
      <c r="C119" s="1" t="s">
        <v>663</v>
      </c>
      <c r="D119" s="1" t="s">
        <v>57</v>
      </c>
      <c r="G119" s="1" t="s">
        <v>756</v>
      </c>
      <c r="H119" s="1" t="s">
        <v>691</v>
      </c>
      <c r="I119" s="1" t="s">
        <v>757</v>
      </c>
      <c r="J119" s="1" t="s">
        <v>758</v>
      </c>
      <c r="K119" s="1">
        <v>1728.4</v>
      </c>
      <c r="L119" s="1">
        <v>9.1219999999999999</v>
      </c>
      <c r="M119" s="1">
        <v>2438</v>
      </c>
      <c r="N119" s="1">
        <v>11.7</v>
      </c>
      <c r="O119" s="1" t="s">
        <v>759</v>
      </c>
      <c r="P119" s="1" t="s">
        <v>95</v>
      </c>
      <c r="Q119" s="1" t="s">
        <v>760</v>
      </c>
      <c r="R119" s="1">
        <v>-53.432000000000002</v>
      </c>
      <c r="S119" s="1">
        <v>-28.088000000000001</v>
      </c>
      <c r="U119" s="2">
        <f t="shared" si="12"/>
        <v>-27.9561835045977</v>
      </c>
      <c r="W119" s="2">
        <f t="shared" si="13"/>
        <v>-28.347639011166727</v>
      </c>
    </row>
    <row r="120" spans="1:23">
      <c r="A120" s="1" t="s">
        <v>761</v>
      </c>
      <c r="B120" s="1">
        <v>8</v>
      </c>
      <c r="C120" s="1" t="s">
        <v>762</v>
      </c>
      <c r="D120" s="1" t="s">
        <v>57</v>
      </c>
      <c r="G120" s="1" t="s">
        <v>763</v>
      </c>
      <c r="H120" s="1" t="s">
        <v>691</v>
      </c>
      <c r="I120" s="1" t="s">
        <v>764</v>
      </c>
      <c r="J120" s="1" t="s">
        <v>765</v>
      </c>
      <c r="K120" s="1">
        <v>1728.4</v>
      </c>
      <c r="L120" s="1">
        <v>9.0210000000000008</v>
      </c>
      <c r="M120" s="1">
        <v>2434</v>
      </c>
      <c r="N120" s="1">
        <v>11.7</v>
      </c>
      <c r="O120" s="1" t="s">
        <v>573</v>
      </c>
      <c r="P120" s="1" t="s">
        <v>349</v>
      </c>
      <c r="Q120" s="1" t="s">
        <v>408</v>
      </c>
      <c r="R120" s="1">
        <v>-53.433</v>
      </c>
      <c r="S120" s="1">
        <v>-28.315000000000001</v>
      </c>
      <c r="U120" s="2">
        <f t="shared" si="12"/>
        <v>-28.18538938888905</v>
      </c>
      <c r="W120" s="2">
        <f t="shared" si="13"/>
        <v>-28.603138635003667</v>
      </c>
    </row>
    <row r="121" spans="1:23">
      <c r="A121" s="1" t="s">
        <v>766</v>
      </c>
      <c r="B121" s="1">
        <v>16</v>
      </c>
      <c r="C121" s="1" t="s">
        <v>659</v>
      </c>
      <c r="D121" s="1" t="s">
        <v>724</v>
      </c>
      <c r="G121" s="1" t="s">
        <v>767</v>
      </c>
      <c r="H121" s="1" t="s">
        <v>691</v>
      </c>
      <c r="I121" s="1" t="s">
        <v>768</v>
      </c>
      <c r="J121" s="1" t="s">
        <v>769</v>
      </c>
      <c r="K121" s="1">
        <v>1728.6</v>
      </c>
      <c r="L121" s="1">
        <v>12.7</v>
      </c>
      <c r="M121" s="1">
        <v>2949</v>
      </c>
      <c r="N121" s="1">
        <v>21.9</v>
      </c>
      <c r="O121" s="1" t="s">
        <v>362</v>
      </c>
      <c r="P121" s="1" t="s">
        <v>116</v>
      </c>
      <c r="Q121" s="1" t="s">
        <v>436</v>
      </c>
      <c r="R121" s="1">
        <v>-53.189</v>
      </c>
      <c r="S121" s="1">
        <v>-27.314</v>
      </c>
      <c r="U121" s="2">
        <f t="shared" si="12"/>
        <v>-27.174662119392831</v>
      </c>
      <c r="W121" s="2">
        <f t="shared" si="13"/>
        <v>-27.305904286500944</v>
      </c>
    </row>
    <row r="122" spans="1:23">
      <c r="A122" s="1" t="s">
        <v>766</v>
      </c>
      <c r="B122" s="1">
        <v>16</v>
      </c>
      <c r="C122" s="1" t="s">
        <v>659</v>
      </c>
      <c r="D122" s="1" t="s">
        <v>724</v>
      </c>
      <c r="G122" s="1" t="s">
        <v>767</v>
      </c>
      <c r="H122" s="1" t="s">
        <v>691</v>
      </c>
      <c r="I122" s="1" t="s">
        <v>768</v>
      </c>
      <c r="J122" s="1" t="s">
        <v>769</v>
      </c>
      <c r="K122" s="1">
        <v>1942.7</v>
      </c>
      <c r="L122" s="1">
        <v>8.3140000000000001</v>
      </c>
      <c r="M122" s="1">
        <v>1744</v>
      </c>
      <c r="N122" s="1">
        <v>23.6</v>
      </c>
      <c r="O122" s="1" t="s">
        <v>770</v>
      </c>
      <c r="P122" s="1" t="s">
        <v>771</v>
      </c>
      <c r="Q122" s="1" t="s">
        <v>772</v>
      </c>
      <c r="R122" s="1">
        <v>-53.646000000000001</v>
      </c>
      <c r="S122" s="1">
        <v>-28.677</v>
      </c>
      <c r="U122" s="2">
        <f t="shared" si="12"/>
        <v>-28.550907142692875</v>
      </c>
      <c r="W122" s="2">
        <f t="shared" si="13"/>
        <v>-28.682149309800987</v>
      </c>
    </row>
    <row r="123" spans="1:23">
      <c r="A123" s="1" t="s">
        <v>729</v>
      </c>
      <c r="B123" s="1">
        <v>4</v>
      </c>
      <c r="C123" s="1" t="s">
        <v>99</v>
      </c>
      <c r="D123" s="1" t="s">
        <v>730</v>
      </c>
      <c r="G123" s="1" t="s">
        <v>731</v>
      </c>
      <c r="H123" s="1" t="s">
        <v>617</v>
      </c>
      <c r="I123" s="1" t="s">
        <v>732</v>
      </c>
      <c r="J123" s="1" t="s">
        <v>733</v>
      </c>
      <c r="K123" s="1">
        <v>1942.7</v>
      </c>
      <c r="L123" s="1">
        <v>8.2750000000000004</v>
      </c>
      <c r="M123" s="1">
        <v>1804</v>
      </c>
      <c r="N123" s="1">
        <v>20.9</v>
      </c>
      <c r="O123" s="1" t="s">
        <v>773</v>
      </c>
      <c r="P123" s="1" t="s">
        <v>546</v>
      </c>
      <c r="Q123" s="1" t="s">
        <v>774</v>
      </c>
      <c r="R123" s="1">
        <v>-53.575000000000003</v>
      </c>
      <c r="S123" s="1">
        <v>-28.986000000000001</v>
      </c>
      <c r="U123" s="2">
        <f t="shared" si="12"/>
        <v>-28.862909866243655</v>
      </c>
      <c r="W123" s="2">
        <f t="shared" si="13"/>
        <v>-29.133674329263101</v>
      </c>
    </row>
    <row r="124" spans="1:23">
      <c r="A124" s="1" t="s">
        <v>734</v>
      </c>
      <c r="B124" s="1">
        <v>5</v>
      </c>
      <c r="C124" s="1" t="s">
        <v>111</v>
      </c>
      <c r="D124" s="1" t="s">
        <v>577</v>
      </c>
      <c r="G124" s="1" t="s">
        <v>735</v>
      </c>
      <c r="H124" s="1" t="s">
        <v>691</v>
      </c>
      <c r="I124" s="1" t="s">
        <v>736</v>
      </c>
      <c r="J124" s="1" t="s">
        <v>737</v>
      </c>
      <c r="K124" s="1">
        <v>1943.1</v>
      </c>
      <c r="L124" s="1">
        <v>11.414999999999999</v>
      </c>
      <c r="M124" s="1">
        <v>2435</v>
      </c>
      <c r="N124" s="1">
        <v>25.5</v>
      </c>
      <c r="O124" s="1" t="s">
        <v>775</v>
      </c>
      <c r="P124" s="1" t="s">
        <v>776</v>
      </c>
      <c r="Q124" s="1" t="s">
        <v>777</v>
      </c>
      <c r="R124" s="1">
        <v>-53.567999999999998</v>
      </c>
      <c r="S124" s="1">
        <v>-30.138000000000002</v>
      </c>
      <c r="U124" s="2">
        <f t="shared" si="12"/>
        <v>-30.026104486083458</v>
      </c>
      <c r="W124" s="2">
        <f t="shared" si="13"/>
        <v>-30.342359281341743</v>
      </c>
    </row>
    <row r="125" spans="1:23">
      <c r="A125" s="1" t="s">
        <v>744</v>
      </c>
      <c r="B125" s="1">
        <v>10</v>
      </c>
      <c r="C125" s="1" t="s">
        <v>123</v>
      </c>
      <c r="D125" s="1" t="s">
        <v>577</v>
      </c>
      <c r="G125" s="1" t="s">
        <v>745</v>
      </c>
      <c r="H125" s="1" t="s">
        <v>691</v>
      </c>
      <c r="I125" s="1" t="s">
        <v>746</v>
      </c>
      <c r="J125" s="1" t="s">
        <v>747</v>
      </c>
      <c r="K125" s="1">
        <v>1943.7</v>
      </c>
      <c r="L125" s="1">
        <v>17.504999999999999</v>
      </c>
      <c r="M125" s="1">
        <v>3137</v>
      </c>
      <c r="N125" s="1">
        <v>21.9</v>
      </c>
      <c r="O125" s="1" t="s">
        <v>566</v>
      </c>
      <c r="P125" s="1" t="s">
        <v>403</v>
      </c>
      <c r="Q125" s="1" t="s">
        <v>778</v>
      </c>
      <c r="R125" s="1">
        <v>-53.433</v>
      </c>
      <c r="S125" s="1">
        <v>-28.154</v>
      </c>
      <c r="U125" s="2">
        <f t="shared" si="12"/>
        <v>-28.02282486302602</v>
      </c>
      <c r="W125" s="2">
        <f t="shared" si="13"/>
        <v>-28.46200675719648</v>
      </c>
    </row>
    <row r="126" spans="1:23">
      <c r="A126" s="1" t="s">
        <v>755</v>
      </c>
      <c r="B126" s="1">
        <v>7</v>
      </c>
      <c r="C126" s="1" t="s">
        <v>663</v>
      </c>
      <c r="D126" s="1" t="s">
        <v>57</v>
      </c>
      <c r="G126" s="1" t="s">
        <v>756</v>
      </c>
      <c r="H126" s="1" t="s">
        <v>691</v>
      </c>
      <c r="I126" s="1" t="s">
        <v>757</v>
      </c>
      <c r="J126" s="1" t="s">
        <v>758</v>
      </c>
      <c r="K126" s="1">
        <v>1947.3</v>
      </c>
      <c r="L126" s="1">
        <v>17.657</v>
      </c>
      <c r="M126" s="1">
        <v>2234</v>
      </c>
      <c r="N126" s="1">
        <v>20.7</v>
      </c>
      <c r="O126" s="1" t="s">
        <v>476</v>
      </c>
      <c r="P126" s="1" t="s">
        <v>477</v>
      </c>
      <c r="Q126" s="1" t="s">
        <v>779</v>
      </c>
      <c r="R126" s="1">
        <v>-53.570999999999998</v>
      </c>
      <c r="S126" s="1">
        <v>-26.998000000000001</v>
      </c>
      <c r="U126" s="2">
        <f t="shared" si="12"/>
        <v>-26.855591372978441</v>
      </c>
      <c r="W126" s="2">
        <f t="shared" si="13"/>
        <v>-27.247046879547469</v>
      </c>
    </row>
    <row r="127" spans="1:23">
      <c r="A127" s="1" t="s">
        <v>761</v>
      </c>
      <c r="B127" s="1">
        <v>8</v>
      </c>
      <c r="C127" s="1" t="s">
        <v>762</v>
      </c>
      <c r="D127" s="1" t="s">
        <v>57</v>
      </c>
      <c r="G127" s="1" t="s">
        <v>763</v>
      </c>
      <c r="H127" s="1" t="s">
        <v>691</v>
      </c>
      <c r="I127" s="1" t="s">
        <v>764</v>
      </c>
      <c r="J127" s="1" t="s">
        <v>765</v>
      </c>
      <c r="K127" s="1">
        <v>1947.3</v>
      </c>
      <c r="L127" s="1">
        <v>18.347000000000001</v>
      </c>
      <c r="M127" s="1">
        <v>2217</v>
      </c>
      <c r="N127" s="1">
        <v>27.2</v>
      </c>
      <c r="O127" s="1" t="s">
        <v>780</v>
      </c>
      <c r="P127" s="1" t="s">
        <v>439</v>
      </c>
      <c r="Q127" s="1" t="s">
        <v>483</v>
      </c>
      <c r="R127" s="1">
        <v>-53.405000000000001</v>
      </c>
      <c r="S127" s="1">
        <v>-27.042000000000002</v>
      </c>
      <c r="U127" s="2">
        <f t="shared" si="12"/>
        <v>-26.900018945263991</v>
      </c>
      <c r="W127" s="2">
        <f t="shared" si="13"/>
        <v>-27.317768191378608</v>
      </c>
    </row>
  </sheetData>
  <pageMargins left="0.75" right="0.75" top="1" bottom="1" header="0.5" footer="0.5"/>
  <headerFooter alignWithMargins="0">
    <oddHeader>&amp;A</oddHeader>
    <oddFooter>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A1:AF132"/>
  <sheetViews>
    <sheetView topLeftCell="A141" workbookViewId="0">
      <selection activeCell="J3" sqref="J3"/>
    </sheetView>
  </sheetViews>
  <sheetFormatPr baseColWidth="10" defaultColWidth="8.83203125" defaultRowHeight="13"/>
  <cols>
    <col min="1" max="4" width="9.1640625" style="2"/>
    <col min="5" max="8" width="9.1640625" style="2" customWidth="1"/>
    <col min="9" max="9" width="12.33203125" style="2" customWidth="1"/>
    <col min="10" max="10" width="12.83203125" style="2" customWidth="1"/>
    <col min="11" max="12" width="9.33203125" style="2" bestFit="1" customWidth="1"/>
    <col min="13" max="27" width="9.1640625" style="2" customWidth="1"/>
    <col min="28" max="260" width="9.1640625" style="2"/>
    <col min="261" max="266" width="0" style="2" hidden="1" customWidth="1"/>
    <col min="267" max="268" width="9.33203125" style="2" bestFit="1" customWidth="1"/>
    <col min="269" max="282" width="0" style="2" hidden="1" customWidth="1"/>
    <col min="283" max="516" width="9.1640625" style="2"/>
    <col min="517" max="522" width="0" style="2" hidden="1" customWidth="1"/>
    <col min="523" max="524" width="9.33203125" style="2" bestFit="1" customWidth="1"/>
    <col min="525" max="538" width="0" style="2" hidden="1" customWidth="1"/>
    <col min="539" max="772" width="9.1640625" style="2"/>
    <col min="773" max="778" width="0" style="2" hidden="1" customWidth="1"/>
    <col min="779" max="780" width="9.33203125" style="2" bestFit="1" customWidth="1"/>
    <col min="781" max="794" width="0" style="2" hidden="1" customWidth="1"/>
    <col min="795" max="1028" width="9.1640625" style="2"/>
    <col min="1029" max="1034" width="0" style="2" hidden="1" customWidth="1"/>
    <col min="1035" max="1036" width="9.33203125" style="2" bestFit="1" customWidth="1"/>
    <col min="1037" max="1050" width="0" style="2" hidden="1" customWidth="1"/>
    <col min="1051" max="1284" width="9.1640625" style="2"/>
    <col min="1285" max="1290" width="0" style="2" hidden="1" customWidth="1"/>
    <col min="1291" max="1292" width="9.33203125" style="2" bestFit="1" customWidth="1"/>
    <col min="1293" max="1306" width="0" style="2" hidden="1" customWidth="1"/>
    <col min="1307" max="1540" width="9.1640625" style="2"/>
    <col min="1541" max="1546" width="0" style="2" hidden="1" customWidth="1"/>
    <col min="1547" max="1548" width="9.33203125" style="2" bestFit="1" customWidth="1"/>
    <col min="1549" max="1562" width="0" style="2" hidden="1" customWidth="1"/>
    <col min="1563" max="1796" width="9.1640625" style="2"/>
    <col min="1797" max="1802" width="0" style="2" hidden="1" customWidth="1"/>
    <col min="1803" max="1804" width="9.33203125" style="2" bestFit="1" customWidth="1"/>
    <col min="1805" max="1818" width="0" style="2" hidden="1" customWidth="1"/>
    <col min="1819" max="2052" width="9.1640625" style="2"/>
    <col min="2053" max="2058" width="0" style="2" hidden="1" customWidth="1"/>
    <col min="2059" max="2060" width="9.33203125" style="2" bestFit="1" customWidth="1"/>
    <col min="2061" max="2074" width="0" style="2" hidden="1" customWidth="1"/>
    <col min="2075" max="2308" width="9.1640625" style="2"/>
    <col min="2309" max="2314" width="0" style="2" hidden="1" customWidth="1"/>
    <col min="2315" max="2316" width="9.33203125" style="2" bestFit="1" customWidth="1"/>
    <col min="2317" max="2330" width="0" style="2" hidden="1" customWidth="1"/>
    <col min="2331" max="2564" width="9.1640625" style="2"/>
    <col min="2565" max="2570" width="0" style="2" hidden="1" customWidth="1"/>
    <col min="2571" max="2572" width="9.33203125" style="2" bestFit="1" customWidth="1"/>
    <col min="2573" max="2586" width="0" style="2" hidden="1" customWidth="1"/>
    <col min="2587" max="2820" width="9.1640625" style="2"/>
    <col min="2821" max="2826" width="0" style="2" hidden="1" customWidth="1"/>
    <col min="2827" max="2828" width="9.33203125" style="2" bestFit="1" customWidth="1"/>
    <col min="2829" max="2842" width="0" style="2" hidden="1" customWidth="1"/>
    <col min="2843" max="3076" width="9.1640625" style="2"/>
    <col min="3077" max="3082" width="0" style="2" hidden="1" customWidth="1"/>
    <col min="3083" max="3084" width="9.33203125" style="2" bestFit="1" customWidth="1"/>
    <col min="3085" max="3098" width="0" style="2" hidden="1" customWidth="1"/>
    <col min="3099" max="3332" width="9.1640625" style="2"/>
    <col min="3333" max="3338" width="0" style="2" hidden="1" customWidth="1"/>
    <col min="3339" max="3340" width="9.33203125" style="2" bestFit="1" customWidth="1"/>
    <col min="3341" max="3354" width="0" style="2" hidden="1" customWidth="1"/>
    <col min="3355" max="3588" width="9.1640625" style="2"/>
    <col min="3589" max="3594" width="0" style="2" hidden="1" customWidth="1"/>
    <col min="3595" max="3596" width="9.33203125" style="2" bestFit="1" customWidth="1"/>
    <col min="3597" max="3610" width="0" style="2" hidden="1" customWidth="1"/>
    <col min="3611" max="3844" width="9.1640625" style="2"/>
    <col min="3845" max="3850" width="0" style="2" hidden="1" customWidth="1"/>
    <col min="3851" max="3852" width="9.33203125" style="2" bestFit="1" customWidth="1"/>
    <col min="3853" max="3866" width="0" style="2" hidden="1" customWidth="1"/>
    <col min="3867" max="4100" width="9.1640625" style="2"/>
    <col min="4101" max="4106" width="0" style="2" hidden="1" customWidth="1"/>
    <col min="4107" max="4108" width="9.33203125" style="2" bestFit="1" customWidth="1"/>
    <col min="4109" max="4122" width="0" style="2" hidden="1" customWidth="1"/>
    <col min="4123" max="4356" width="9.1640625" style="2"/>
    <col min="4357" max="4362" width="0" style="2" hidden="1" customWidth="1"/>
    <col min="4363" max="4364" width="9.33203125" style="2" bestFit="1" customWidth="1"/>
    <col min="4365" max="4378" width="0" style="2" hidden="1" customWidth="1"/>
    <col min="4379" max="4612" width="9.1640625" style="2"/>
    <col min="4613" max="4618" width="0" style="2" hidden="1" customWidth="1"/>
    <col min="4619" max="4620" width="9.33203125" style="2" bestFit="1" customWidth="1"/>
    <col min="4621" max="4634" width="0" style="2" hidden="1" customWidth="1"/>
    <col min="4635" max="4868" width="9.1640625" style="2"/>
    <col min="4869" max="4874" width="0" style="2" hidden="1" customWidth="1"/>
    <col min="4875" max="4876" width="9.33203125" style="2" bestFit="1" customWidth="1"/>
    <col min="4877" max="4890" width="0" style="2" hidden="1" customWidth="1"/>
    <col min="4891" max="5124" width="9.1640625" style="2"/>
    <col min="5125" max="5130" width="0" style="2" hidden="1" customWidth="1"/>
    <col min="5131" max="5132" width="9.33203125" style="2" bestFit="1" customWidth="1"/>
    <col min="5133" max="5146" width="0" style="2" hidden="1" customWidth="1"/>
    <col min="5147" max="5380" width="9.1640625" style="2"/>
    <col min="5381" max="5386" width="0" style="2" hidden="1" customWidth="1"/>
    <col min="5387" max="5388" width="9.33203125" style="2" bestFit="1" customWidth="1"/>
    <col min="5389" max="5402" width="0" style="2" hidden="1" customWidth="1"/>
    <col min="5403" max="5636" width="9.1640625" style="2"/>
    <col min="5637" max="5642" width="0" style="2" hidden="1" customWidth="1"/>
    <col min="5643" max="5644" width="9.33203125" style="2" bestFit="1" customWidth="1"/>
    <col min="5645" max="5658" width="0" style="2" hidden="1" customWidth="1"/>
    <col min="5659" max="5892" width="9.1640625" style="2"/>
    <col min="5893" max="5898" width="0" style="2" hidden="1" customWidth="1"/>
    <col min="5899" max="5900" width="9.33203125" style="2" bestFit="1" customWidth="1"/>
    <col min="5901" max="5914" width="0" style="2" hidden="1" customWidth="1"/>
    <col min="5915" max="6148" width="9.1640625" style="2"/>
    <col min="6149" max="6154" width="0" style="2" hidden="1" customWidth="1"/>
    <col min="6155" max="6156" width="9.33203125" style="2" bestFit="1" customWidth="1"/>
    <col min="6157" max="6170" width="0" style="2" hidden="1" customWidth="1"/>
    <col min="6171" max="6404" width="9.1640625" style="2"/>
    <col min="6405" max="6410" width="0" style="2" hidden="1" customWidth="1"/>
    <col min="6411" max="6412" width="9.33203125" style="2" bestFit="1" customWidth="1"/>
    <col min="6413" max="6426" width="0" style="2" hidden="1" customWidth="1"/>
    <col min="6427" max="6660" width="9.1640625" style="2"/>
    <col min="6661" max="6666" width="0" style="2" hidden="1" customWidth="1"/>
    <col min="6667" max="6668" width="9.33203125" style="2" bestFit="1" customWidth="1"/>
    <col min="6669" max="6682" width="0" style="2" hidden="1" customWidth="1"/>
    <col min="6683" max="6916" width="9.1640625" style="2"/>
    <col min="6917" max="6922" width="0" style="2" hidden="1" customWidth="1"/>
    <col min="6923" max="6924" width="9.33203125" style="2" bestFit="1" customWidth="1"/>
    <col min="6925" max="6938" width="0" style="2" hidden="1" customWidth="1"/>
    <col min="6939" max="7172" width="9.1640625" style="2"/>
    <col min="7173" max="7178" width="0" style="2" hidden="1" customWidth="1"/>
    <col min="7179" max="7180" width="9.33203125" style="2" bestFit="1" customWidth="1"/>
    <col min="7181" max="7194" width="0" style="2" hidden="1" customWidth="1"/>
    <col min="7195" max="7428" width="9.1640625" style="2"/>
    <col min="7429" max="7434" width="0" style="2" hidden="1" customWidth="1"/>
    <col min="7435" max="7436" width="9.33203125" style="2" bestFit="1" customWidth="1"/>
    <col min="7437" max="7450" width="0" style="2" hidden="1" customWidth="1"/>
    <col min="7451" max="7684" width="9.1640625" style="2"/>
    <col min="7685" max="7690" width="0" style="2" hidden="1" customWidth="1"/>
    <col min="7691" max="7692" width="9.33203125" style="2" bestFit="1" customWidth="1"/>
    <col min="7693" max="7706" width="0" style="2" hidden="1" customWidth="1"/>
    <col min="7707" max="7940" width="9.1640625" style="2"/>
    <col min="7941" max="7946" width="0" style="2" hidden="1" customWidth="1"/>
    <col min="7947" max="7948" width="9.33203125" style="2" bestFit="1" customWidth="1"/>
    <col min="7949" max="7962" width="0" style="2" hidden="1" customWidth="1"/>
    <col min="7963" max="8196" width="9.1640625" style="2"/>
    <col min="8197" max="8202" width="0" style="2" hidden="1" customWidth="1"/>
    <col min="8203" max="8204" width="9.33203125" style="2" bestFit="1" customWidth="1"/>
    <col min="8205" max="8218" width="0" style="2" hidden="1" customWidth="1"/>
    <col min="8219" max="8452" width="9.1640625" style="2"/>
    <col min="8453" max="8458" width="0" style="2" hidden="1" customWidth="1"/>
    <col min="8459" max="8460" width="9.33203125" style="2" bestFit="1" customWidth="1"/>
    <col min="8461" max="8474" width="0" style="2" hidden="1" customWidth="1"/>
    <col min="8475" max="8708" width="9.1640625" style="2"/>
    <col min="8709" max="8714" width="0" style="2" hidden="1" customWidth="1"/>
    <col min="8715" max="8716" width="9.33203125" style="2" bestFit="1" customWidth="1"/>
    <col min="8717" max="8730" width="0" style="2" hidden="1" customWidth="1"/>
    <col min="8731" max="8964" width="9.1640625" style="2"/>
    <col min="8965" max="8970" width="0" style="2" hidden="1" customWidth="1"/>
    <col min="8971" max="8972" width="9.33203125" style="2" bestFit="1" customWidth="1"/>
    <col min="8973" max="8986" width="0" style="2" hidden="1" customWidth="1"/>
    <col min="8987" max="9220" width="9.1640625" style="2"/>
    <col min="9221" max="9226" width="0" style="2" hidden="1" customWidth="1"/>
    <col min="9227" max="9228" width="9.33203125" style="2" bestFit="1" customWidth="1"/>
    <col min="9229" max="9242" width="0" style="2" hidden="1" customWidth="1"/>
    <col min="9243" max="9476" width="9.1640625" style="2"/>
    <col min="9477" max="9482" width="0" style="2" hidden="1" customWidth="1"/>
    <col min="9483" max="9484" width="9.33203125" style="2" bestFit="1" customWidth="1"/>
    <col min="9485" max="9498" width="0" style="2" hidden="1" customWidth="1"/>
    <col min="9499" max="9732" width="9.1640625" style="2"/>
    <col min="9733" max="9738" width="0" style="2" hidden="1" customWidth="1"/>
    <col min="9739" max="9740" width="9.33203125" style="2" bestFit="1" customWidth="1"/>
    <col min="9741" max="9754" width="0" style="2" hidden="1" customWidth="1"/>
    <col min="9755" max="9988" width="9.1640625" style="2"/>
    <col min="9989" max="9994" width="0" style="2" hidden="1" customWidth="1"/>
    <col min="9995" max="9996" width="9.33203125" style="2" bestFit="1" customWidth="1"/>
    <col min="9997" max="10010" width="0" style="2" hidden="1" customWidth="1"/>
    <col min="10011" max="10244" width="9.1640625" style="2"/>
    <col min="10245" max="10250" width="0" style="2" hidden="1" customWidth="1"/>
    <col min="10251" max="10252" width="9.33203125" style="2" bestFit="1" customWidth="1"/>
    <col min="10253" max="10266" width="0" style="2" hidden="1" customWidth="1"/>
    <col min="10267" max="10500" width="9.1640625" style="2"/>
    <col min="10501" max="10506" width="0" style="2" hidden="1" customWidth="1"/>
    <col min="10507" max="10508" width="9.33203125" style="2" bestFit="1" customWidth="1"/>
    <col min="10509" max="10522" width="0" style="2" hidden="1" customWidth="1"/>
    <col min="10523" max="10756" width="9.1640625" style="2"/>
    <col min="10757" max="10762" width="0" style="2" hidden="1" customWidth="1"/>
    <col min="10763" max="10764" width="9.33203125" style="2" bestFit="1" customWidth="1"/>
    <col min="10765" max="10778" width="0" style="2" hidden="1" customWidth="1"/>
    <col min="10779" max="11012" width="9.1640625" style="2"/>
    <col min="11013" max="11018" width="0" style="2" hidden="1" customWidth="1"/>
    <col min="11019" max="11020" width="9.33203125" style="2" bestFit="1" customWidth="1"/>
    <col min="11021" max="11034" width="0" style="2" hidden="1" customWidth="1"/>
    <col min="11035" max="11268" width="9.1640625" style="2"/>
    <col min="11269" max="11274" width="0" style="2" hidden="1" customWidth="1"/>
    <col min="11275" max="11276" width="9.33203125" style="2" bestFit="1" customWidth="1"/>
    <col min="11277" max="11290" width="0" style="2" hidden="1" customWidth="1"/>
    <col min="11291" max="11524" width="9.1640625" style="2"/>
    <col min="11525" max="11530" width="0" style="2" hidden="1" customWidth="1"/>
    <col min="11531" max="11532" width="9.33203125" style="2" bestFit="1" customWidth="1"/>
    <col min="11533" max="11546" width="0" style="2" hidden="1" customWidth="1"/>
    <col min="11547" max="11780" width="9.1640625" style="2"/>
    <col min="11781" max="11786" width="0" style="2" hidden="1" customWidth="1"/>
    <col min="11787" max="11788" width="9.33203125" style="2" bestFit="1" customWidth="1"/>
    <col min="11789" max="11802" width="0" style="2" hidden="1" customWidth="1"/>
    <col min="11803" max="12036" width="9.1640625" style="2"/>
    <col min="12037" max="12042" width="0" style="2" hidden="1" customWidth="1"/>
    <col min="12043" max="12044" width="9.33203125" style="2" bestFit="1" customWidth="1"/>
    <col min="12045" max="12058" width="0" style="2" hidden="1" customWidth="1"/>
    <col min="12059" max="12292" width="9.1640625" style="2"/>
    <col min="12293" max="12298" width="0" style="2" hidden="1" customWidth="1"/>
    <col min="12299" max="12300" width="9.33203125" style="2" bestFit="1" customWidth="1"/>
    <col min="12301" max="12314" width="0" style="2" hidden="1" customWidth="1"/>
    <col min="12315" max="12548" width="9.1640625" style="2"/>
    <col min="12549" max="12554" width="0" style="2" hidden="1" customWidth="1"/>
    <col min="12555" max="12556" width="9.33203125" style="2" bestFit="1" customWidth="1"/>
    <col min="12557" max="12570" width="0" style="2" hidden="1" customWidth="1"/>
    <col min="12571" max="12804" width="9.1640625" style="2"/>
    <col min="12805" max="12810" width="0" style="2" hidden="1" customWidth="1"/>
    <col min="12811" max="12812" width="9.33203125" style="2" bestFit="1" customWidth="1"/>
    <col min="12813" max="12826" width="0" style="2" hidden="1" customWidth="1"/>
    <col min="12827" max="13060" width="9.1640625" style="2"/>
    <col min="13061" max="13066" width="0" style="2" hidden="1" customWidth="1"/>
    <col min="13067" max="13068" width="9.33203125" style="2" bestFit="1" customWidth="1"/>
    <col min="13069" max="13082" width="0" style="2" hidden="1" customWidth="1"/>
    <col min="13083" max="13316" width="9.1640625" style="2"/>
    <col min="13317" max="13322" width="0" style="2" hidden="1" customWidth="1"/>
    <col min="13323" max="13324" width="9.33203125" style="2" bestFit="1" customWidth="1"/>
    <col min="13325" max="13338" width="0" style="2" hidden="1" customWidth="1"/>
    <col min="13339" max="13572" width="9.1640625" style="2"/>
    <col min="13573" max="13578" width="0" style="2" hidden="1" customWidth="1"/>
    <col min="13579" max="13580" width="9.33203125" style="2" bestFit="1" customWidth="1"/>
    <col min="13581" max="13594" width="0" style="2" hidden="1" customWidth="1"/>
    <col min="13595" max="13828" width="9.1640625" style="2"/>
    <col min="13829" max="13834" width="0" style="2" hidden="1" customWidth="1"/>
    <col min="13835" max="13836" width="9.33203125" style="2" bestFit="1" customWidth="1"/>
    <col min="13837" max="13850" width="0" style="2" hidden="1" customWidth="1"/>
    <col min="13851" max="14084" width="9.1640625" style="2"/>
    <col min="14085" max="14090" width="0" style="2" hidden="1" customWidth="1"/>
    <col min="14091" max="14092" width="9.33203125" style="2" bestFit="1" customWidth="1"/>
    <col min="14093" max="14106" width="0" style="2" hidden="1" customWidth="1"/>
    <col min="14107" max="14340" width="9.1640625" style="2"/>
    <col min="14341" max="14346" width="0" style="2" hidden="1" customWidth="1"/>
    <col min="14347" max="14348" width="9.33203125" style="2" bestFit="1" customWidth="1"/>
    <col min="14349" max="14362" width="0" style="2" hidden="1" customWidth="1"/>
    <col min="14363" max="14596" width="9.1640625" style="2"/>
    <col min="14597" max="14602" width="0" style="2" hidden="1" customWidth="1"/>
    <col min="14603" max="14604" width="9.33203125" style="2" bestFit="1" customWidth="1"/>
    <col min="14605" max="14618" width="0" style="2" hidden="1" customWidth="1"/>
    <col min="14619" max="14852" width="9.1640625" style="2"/>
    <col min="14853" max="14858" width="0" style="2" hidden="1" customWidth="1"/>
    <col min="14859" max="14860" width="9.33203125" style="2" bestFit="1" customWidth="1"/>
    <col min="14861" max="14874" width="0" style="2" hidden="1" customWidth="1"/>
    <col min="14875" max="15108" width="9.1640625" style="2"/>
    <col min="15109" max="15114" width="0" style="2" hidden="1" customWidth="1"/>
    <col min="15115" max="15116" width="9.33203125" style="2" bestFit="1" customWidth="1"/>
    <col min="15117" max="15130" width="0" style="2" hidden="1" customWidth="1"/>
    <col min="15131" max="15364" width="9.1640625" style="2"/>
    <col min="15365" max="15370" width="0" style="2" hidden="1" customWidth="1"/>
    <col min="15371" max="15372" width="9.33203125" style="2" bestFit="1" customWidth="1"/>
    <col min="15373" max="15386" width="0" style="2" hidden="1" customWidth="1"/>
    <col min="15387" max="15620" width="9.1640625" style="2"/>
    <col min="15621" max="15626" width="0" style="2" hidden="1" customWidth="1"/>
    <col min="15627" max="15628" width="9.33203125" style="2" bestFit="1" customWidth="1"/>
    <col min="15629" max="15642" width="0" style="2" hidden="1" customWidth="1"/>
    <col min="15643" max="15876" width="9.1640625" style="2"/>
    <col min="15877" max="15882" width="0" style="2" hidden="1" customWidth="1"/>
    <col min="15883" max="15884" width="9.33203125" style="2" bestFit="1" customWidth="1"/>
    <col min="15885" max="15898" width="0" style="2" hidden="1" customWidth="1"/>
    <col min="15899" max="16132" width="9.1640625" style="2"/>
    <col min="16133" max="16138" width="0" style="2" hidden="1" customWidth="1"/>
    <col min="16139" max="16140" width="9.33203125" style="2" bestFit="1" customWidth="1"/>
    <col min="16141" max="16154" width="0" style="2" hidden="1" customWidth="1"/>
    <col min="16155" max="16384" width="9.1640625" style="2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28">
      <c r="A2" s="1">
        <v>33251</v>
      </c>
      <c r="B2" s="1">
        <v>2</v>
      </c>
      <c r="C2" s="1" t="s">
        <v>19</v>
      </c>
      <c r="D2" s="1" t="s">
        <v>33</v>
      </c>
      <c r="G2" s="1" t="s">
        <v>612</v>
      </c>
      <c r="H2" s="1" t="s">
        <v>613</v>
      </c>
      <c r="I2" s="1" t="s">
        <v>614</v>
      </c>
      <c r="J2" s="1" t="s">
        <v>615</v>
      </c>
      <c r="K2" s="1">
        <v>1791.5</v>
      </c>
      <c r="L2" s="1">
        <v>5.1020000000000003</v>
      </c>
      <c r="M2" s="1">
        <v>1453</v>
      </c>
      <c r="N2" s="1">
        <v>17.3</v>
      </c>
      <c r="O2" s="1">
        <v>9.1</v>
      </c>
      <c r="P2" s="1">
        <v>9.1</v>
      </c>
      <c r="Q2" s="1">
        <v>17.100000000000001</v>
      </c>
      <c r="R2" s="1">
        <v>-53.307000000000002</v>
      </c>
      <c r="S2" s="1">
        <v>-29.379000000000001</v>
      </c>
      <c r="T2" s="2">
        <v>-29.1</v>
      </c>
      <c r="U2" s="2">
        <f t="shared" ref="U2:U33" si="0">(S2-$T$85)/$T$84</f>
        <v>-29.172358685738324</v>
      </c>
      <c r="V2" s="2">
        <f t="shared" ref="V2:V33" si="1">U2-T2</f>
        <v>-7.2358685738322492E-2</v>
      </c>
      <c r="W2" s="2">
        <f t="shared" ref="W2:W33" si="2">U2-($I$84*B2^3+$J$84*B2^2+$K$84*B2+$L$84)</f>
        <v>-29.109418772698227</v>
      </c>
      <c r="X2" s="2">
        <f t="shared" ref="X2:X33" si="3">W2-T2</f>
        <v>-9.4187726982255526E-3</v>
      </c>
      <c r="Y2" s="2">
        <f t="shared" ref="Y2:Y33" si="4">W2-($X$84*L2+$X$85)</f>
        <v>-29.153988440830013</v>
      </c>
      <c r="Z2" s="2">
        <f t="shared" ref="Z2:Z33" si="5">Y2-T2</f>
        <v>-5.3988440830011086E-2</v>
      </c>
      <c r="AA2" s="2">
        <f t="shared" ref="AA2:AA33" si="6">Y2-($I$85*K2^3+$J$85*K2^2+$K$85*K2+$L$85)</f>
        <v>-29.164716422095097</v>
      </c>
      <c r="AB2" s="2">
        <f t="shared" ref="AB2:AB33" si="7">AA2-T2</f>
        <v>-6.4716422095095538E-2</v>
      </c>
    </row>
    <row r="3" spans="1:28">
      <c r="A3" s="1">
        <v>33261</v>
      </c>
      <c r="B3" s="1">
        <v>12</v>
      </c>
      <c r="C3" s="1" t="s">
        <v>19</v>
      </c>
      <c r="D3" s="1" t="s">
        <v>25</v>
      </c>
      <c r="G3" s="1" t="s">
        <v>616</v>
      </c>
      <c r="H3" s="1" t="s">
        <v>617</v>
      </c>
      <c r="I3" s="1" t="s">
        <v>618</v>
      </c>
      <c r="J3" s="1" t="s">
        <v>619</v>
      </c>
      <c r="K3" s="1">
        <v>1791.5</v>
      </c>
      <c r="L3" s="1">
        <v>8.5630000000000006</v>
      </c>
      <c r="M3" s="1">
        <v>2327</v>
      </c>
      <c r="N3" s="1">
        <v>19.600000000000001</v>
      </c>
      <c r="O3" s="1">
        <v>9.9</v>
      </c>
      <c r="P3" s="1">
        <v>9.9</v>
      </c>
      <c r="Q3" s="1">
        <v>19.899999999999999</v>
      </c>
      <c r="R3" s="1">
        <v>-52.451999999999998</v>
      </c>
      <c r="S3" s="1">
        <v>-29.373000000000001</v>
      </c>
      <c r="T3" s="2">
        <v>-29.1</v>
      </c>
      <c r="U3" s="2">
        <f t="shared" si="0"/>
        <v>-29.166425315194534</v>
      </c>
      <c r="V3" s="2">
        <f t="shared" si="1"/>
        <v>-6.642531519453243E-2</v>
      </c>
      <c r="W3" s="2">
        <f t="shared" si="2"/>
        <v>-29.063840974197198</v>
      </c>
      <c r="X3" s="2">
        <f t="shared" si="3"/>
        <v>3.6159025802803058E-2</v>
      </c>
      <c r="Y3" s="2">
        <f t="shared" si="4"/>
        <v>-29.092023541774822</v>
      </c>
      <c r="Z3" s="2">
        <f t="shared" si="5"/>
        <v>7.9764582251797833E-3</v>
      </c>
      <c r="AA3" s="2">
        <f t="shared" si="6"/>
        <v>-29.102751523039906</v>
      </c>
      <c r="AB3" s="2">
        <f t="shared" si="7"/>
        <v>-2.7515230399046686E-3</v>
      </c>
    </row>
    <row r="4" spans="1:28">
      <c r="A4" s="1">
        <v>33269</v>
      </c>
      <c r="B4" s="1">
        <v>20</v>
      </c>
      <c r="C4" s="1" t="s">
        <v>19</v>
      </c>
      <c r="D4" s="1" t="s">
        <v>25</v>
      </c>
      <c r="G4" s="1" t="s">
        <v>620</v>
      </c>
      <c r="H4" s="1" t="s">
        <v>617</v>
      </c>
      <c r="I4" s="1" t="s">
        <v>621</v>
      </c>
      <c r="J4" s="1" t="s">
        <v>622</v>
      </c>
      <c r="K4" s="1">
        <v>1791.8</v>
      </c>
      <c r="L4" s="1">
        <v>8.8460000000000001</v>
      </c>
      <c r="M4" s="1">
        <v>2392</v>
      </c>
      <c r="N4" s="1">
        <v>19.600000000000001</v>
      </c>
      <c r="O4" s="1">
        <v>10.3</v>
      </c>
      <c r="P4" s="1">
        <v>10.3</v>
      </c>
      <c r="Q4" s="1">
        <v>20.6</v>
      </c>
      <c r="R4" s="1">
        <v>-53.180999999999997</v>
      </c>
      <c r="S4" s="1">
        <v>-28.829000000000001</v>
      </c>
      <c r="T4" s="2">
        <v>-29.1</v>
      </c>
      <c r="U4" s="2">
        <f t="shared" si="0"/>
        <v>-28.62846638589091</v>
      </c>
      <c r="V4" s="2">
        <f t="shared" si="1"/>
        <v>0.47153361410909156</v>
      </c>
      <c r="W4" s="2">
        <f t="shared" si="2"/>
        <v>-29.052980682657122</v>
      </c>
      <c r="X4" s="2">
        <f t="shared" si="3"/>
        <v>4.7019317342879674E-2</v>
      </c>
      <c r="Y4" s="2">
        <f t="shared" si="4"/>
        <v>-29.079823305289114</v>
      </c>
      <c r="Z4" s="2">
        <f t="shared" si="5"/>
        <v>2.0176694710887233E-2</v>
      </c>
      <c r="AA4" s="2">
        <f t="shared" si="6"/>
        <v>-29.090556937514144</v>
      </c>
      <c r="AB4" s="2">
        <f t="shared" si="7"/>
        <v>9.4430624858574674E-3</v>
      </c>
    </row>
    <row r="5" spans="1:28">
      <c r="A5" s="1">
        <v>33252</v>
      </c>
      <c r="B5" s="1">
        <v>3</v>
      </c>
      <c r="C5" s="1" t="s">
        <v>19</v>
      </c>
      <c r="D5" s="1" t="s">
        <v>25</v>
      </c>
      <c r="G5" s="1" t="s">
        <v>623</v>
      </c>
      <c r="H5" s="1" t="s">
        <v>613</v>
      </c>
      <c r="I5" s="1" t="s">
        <v>624</v>
      </c>
      <c r="J5" s="1" t="s">
        <v>625</v>
      </c>
      <c r="K5" s="1">
        <v>1792</v>
      </c>
      <c r="L5" s="1">
        <v>7.5970000000000004</v>
      </c>
      <c r="M5" s="1">
        <v>2108</v>
      </c>
      <c r="N5" s="1">
        <v>19</v>
      </c>
      <c r="O5" s="1">
        <v>9.9</v>
      </c>
      <c r="P5" s="1">
        <v>9.9</v>
      </c>
      <c r="Q5" s="1">
        <v>18.899999999999999</v>
      </c>
      <c r="R5" s="1">
        <v>-52.514000000000003</v>
      </c>
      <c r="S5" s="1">
        <v>-29.562000000000001</v>
      </c>
      <c r="T5" s="2">
        <v>-29.1</v>
      </c>
      <c r="U5" s="2">
        <f t="shared" si="0"/>
        <v>-29.353326487323919</v>
      </c>
      <c r="V5" s="2">
        <f t="shared" si="1"/>
        <v>-0.2533264873239176</v>
      </c>
      <c r="W5" s="2">
        <f t="shared" si="2"/>
        <v>-29.062854284453181</v>
      </c>
      <c r="X5" s="2">
        <f t="shared" si="3"/>
        <v>3.7145715546820668E-2</v>
      </c>
      <c r="Y5" s="2">
        <f t="shared" si="4"/>
        <v>-29.095610657039565</v>
      </c>
      <c r="Z5" s="2">
        <f t="shared" si="5"/>
        <v>4.3893429604366929E-3</v>
      </c>
      <c r="AA5" s="2">
        <f t="shared" si="6"/>
        <v>-29.10634805145218</v>
      </c>
      <c r="AB5" s="2">
        <f t="shared" si="7"/>
        <v>-6.3480514521785381E-3</v>
      </c>
    </row>
    <row r="6" spans="1:28">
      <c r="A6" s="1">
        <v>33258</v>
      </c>
      <c r="B6" s="1">
        <v>9</v>
      </c>
      <c r="C6" s="1" t="s">
        <v>19</v>
      </c>
      <c r="D6" s="1" t="s">
        <v>33</v>
      </c>
      <c r="G6" s="1" t="s">
        <v>626</v>
      </c>
      <c r="H6" s="1" t="s">
        <v>617</v>
      </c>
      <c r="I6" s="1" t="s">
        <v>627</v>
      </c>
      <c r="J6" s="1" t="s">
        <v>628</v>
      </c>
      <c r="K6" s="1">
        <v>1792.4</v>
      </c>
      <c r="L6" s="1">
        <v>14.042</v>
      </c>
      <c r="M6" s="1">
        <v>3471</v>
      </c>
      <c r="N6" s="1">
        <v>25.1</v>
      </c>
      <c r="O6" s="1">
        <v>12.3</v>
      </c>
      <c r="P6" s="1">
        <v>12.4</v>
      </c>
      <c r="Q6" s="1">
        <v>23.2</v>
      </c>
      <c r="R6" s="1">
        <v>-51.941000000000003</v>
      </c>
      <c r="S6" s="1">
        <v>-29.791</v>
      </c>
      <c r="T6" s="2">
        <v>-29.1</v>
      </c>
      <c r="U6" s="2">
        <f t="shared" si="0"/>
        <v>-29.57978346307857</v>
      </c>
      <c r="V6" s="2">
        <f t="shared" si="1"/>
        <v>-0.47978346307856867</v>
      </c>
      <c r="W6" s="2">
        <f t="shared" si="2"/>
        <v>-29.122786343712953</v>
      </c>
      <c r="X6" s="2">
        <f t="shared" si="3"/>
        <v>-2.2786343712951407E-2</v>
      </c>
      <c r="Y6" s="2">
        <f t="shared" si="4"/>
        <v>-29.12502700896863</v>
      </c>
      <c r="Z6" s="2">
        <f t="shared" si="5"/>
        <v>-2.5027008968628195E-2</v>
      </c>
      <c r="AA6" s="2">
        <f t="shared" si="6"/>
        <v>-29.135771915474198</v>
      </c>
      <c r="AB6" s="2">
        <f t="shared" si="7"/>
        <v>-3.5771915474196447E-2</v>
      </c>
    </row>
    <row r="7" spans="1:28">
      <c r="A7" s="1">
        <v>33255</v>
      </c>
      <c r="B7" s="1">
        <v>6</v>
      </c>
      <c r="C7" s="1" t="s">
        <v>19</v>
      </c>
      <c r="D7" s="1" t="s">
        <v>20</v>
      </c>
      <c r="G7" s="1" t="s">
        <v>629</v>
      </c>
      <c r="H7" s="1" t="s">
        <v>613</v>
      </c>
      <c r="I7" s="1" t="s">
        <v>630</v>
      </c>
      <c r="J7" s="1" t="s">
        <v>631</v>
      </c>
      <c r="K7" s="1">
        <v>1792.6</v>
      </c>
      <c r="L7" s="1">
        <v>19.283000000000001</v>
      </c>
      <c r="M7" s="1">
        <v>4143</v>
      </c>
      <c r="N7" s="1">
        <v>26.8</v>
      </c>
      <c r="O7" s="1">
        <v>14.9</v>
      </c>
      <c r="P7" s="1">
        <v>15.2</v>
      </c>
      <c r="Q7" s="1">
        <v>26.5</v>
      </c>
      <c r="R7" s="1">
        <v>-51.737000000000002</v>
      </c>
      <c r="S7" s="1">
        <v>-29.98</v>
      </c>
      <c r="T7" s="2">
        <v>-29.1</v>
      </c>
      <c r="U7" s="2">
        <f t="shared" si="0"/>
        <v>-29.766684635207952</v>
      </c>
      <c r="V7" s="2">
        <f t="shared" si="1"/>
        <v>-0.66668463520795029</v>
      </c>
      <c r="W7" s="2">
        <f t="shared" si="2"/>
        <v>-29.180478712982907</v>
      </c>
      <c r="X7" s="2">
        <f t="shared" si="3"/>
        <v>-8.0478712982905876E-2</v>
      </c>
      <c r="Y7" s="2">
        <f t="shared" si="4"/>
        <v>-29.157904355411553</v>
      </c>
      <c r="Z7" s="2">
        <f t="shared" si="5"/>
        <v>-5.7904355411551478E-2</v>
      </c>
      <c r="AA7" s="2">
        <f t="shared" si="6"/>
        <v>-29.168653011824038</v>
      </c>
      <c r="AB7" s="2">
        <f t="shared" si="7"/>
        <v>-6.865301182403627E-2</v>
      </c>
    </row>
    <row r="8" spans="1:28">
      <c r="A8" s="1">
        <v>33267</v>
      </c>
      <c r="B8" s="1">
        <v>18</v>
      </c>
      <c r="C8" s="1" t="s">
        <v>19</v>
      </c>
      <c r="D8" s="1" t="s">
        <v>33</v>
      </c>
      <c r="G8" s="1" t="s">
        <v>632</v>
      </c>
      <c r="H8" s="1" t="s">
        <v>617</v>
      </c>
      <c r="I8" s="1" t="s">
        <v>633</v>
      </c>
      <c r="J8" s="1" t="s">
        <v>634</v>
      </c>
      <c r="K8" s="1">
        <v>1792.6</v>
      </c>
      <c r="L8" s="1">
        <v>15.334</v>
      </c>
      <c r="M8" s="1">
        <v>3722</v>
      </c>
      <c r="N8" s="1">
        <v>25.3</v>
      </c>
      <c r="O8" s="1">
        <v>12.9</v>
      </c>
      <c r="P8" s="1">
        <v>13.1</v>
      </c>
      <c r="Q8" s="1">
        <v>24.2</v>
      </c>
      <c r="R8" s="1">
        <v>-53.17</v>
      </c>
      <c r="S8" s="1">
        <v>-28.911000000000001</v>
      </c>
      <c r="T8" s="2">
        <v>-29.1</v>
      </c>
      <c r="U8" s="2">
        <f t="shared" si="0"/>
        <v>-28.709555783322706</v>
      </c>
      <c r="V8" s="2">
        <f t="shared" si="1"/>
        <v>0.39044421667729523</v>
      </c>
      <c r="W8" s="2">
        <f t="shared" si="2"/>
        <v>-29.192454738768969</v>
      </c>
      <c r="X8" s="2">
        <f t="shared" si="3"/>
        <v>-9.2454738768967815E-2</v>
      </c>
      <c r="Y8" s="2">
        <f t="shared" si="4"/>
        <v>-29.188578058195123</v>
      </c>
      <c r="Z8" s="2">
        <f t="shared" si="5"/>
        <v>-8.8578058195121656E-2</v>
      </c>
      <c r="AA8" s="2">
        <f t="shared" si="6"/>
        <v>-29.199326714607608</v>
      </c>
      <c r="AB8" s="2">
        <f t="shared" si="7"/>
        <v>-9.9326714607606448E-2</v>
      </c>
    </row>
    <row r="9" spans="1:28">
      <c r="A9" s="1">
        <v>33264</v>
      </c>
      <c r="B9" s="1">
        <v>15</v>
      </c>
      <c r="C9" s="1" t="s">
        <v>19</v>
      </c>
      <c r="D9" s="1" t="s">
        <v>20</v>
      </c>
      <c r="G9" s="1" t="s">
        <v>635</v>
      </c>
      <c r="H9" s="1" t="s">
        <v>617</v>
      </c>
      <c r="I9" s="1" t="s">
        <v>636</v>
      </c>
      <c r="J9" s="1" t="s">
        <v>637</v>
      </c>
      <c r="K9" s="1">
        <v>1792.8</v>
      </c>
      <c r="L9" s="1">
        <v>20.85</v>
      </c>
      <c r="M9" s="1">
        <v>4376</v>
      </c>
      <c r="N9" s="1">
        <v>27.6</v>
      </c>
      <c r="O9" s="1">
        <v>15.3</v>
      </c>
      <c r="P9" s="1">
        <v>15.5</v>
      </c>
      <c r="Q9" s="1">
        <v>27.5</v>
      </c>
      <c r="R9" s="1">
        <v>-53.066000000000003</v>
      </c>
      <c r="S9" s="1">
        <v>-29.02</v>
      </c>
      <c r="T9" s="2">
        <v>-29.1</v>
      </c>
      <c r="U9" s="2">
        <f t="shared" si="0"/>
        <v>-28.817345348201556</v>
      </c>
      <c r="V9" s="2">
        <f t="shared" si="1"/>
        <v>0.2826546517984454</v>
      </c>
      <c r="W9" s="2">
        <f t="shared" si="2"/>
        <v>-29.094639214376478</v>
      </c>
      <c r="X9" s="2">
        <f t="shared" si="3"/>
        <v>5.3607856235231566E-3</v>
      </c>
      <c r="Y9" s="2">
        <f t="shared" si="4"/>
        <v>-29.064645444332321</v>
      </c>
      <c r="Z9" s="2">
        <f t="shared" si="5"/>
        <v>3.5354555667680643E-2</v>
      </c>
      <c r="AA9" s="2">
        <f t="shared" si="6"/>
        <v>-29.07539784655971</v>
      </c>
      <c r="AB9" s="2">
        <f t="shared" si="7"/>
        <v>2.4602153440291374E-2</v>
      </c>
    </row>
    <row r="10" spans="1:28">
      <c r="A10" s="1">
        <v>33270</v>
      </c>
      <c r="B10" s="1">
        <v>21</v>
      </c>
      <c r="C10" s="1" t="s">
        <v>19</v>
      </c>
      <c r="D10" s="1" t="s">
        <v>20</v>
      </c>
      <c r="G10" s="1" t="s">
        <v>638</v>
      </c>
      <c r="H10" s="1" t="s">
        <v>617</v>
      </c>
      <c r="I10" s="1" t="s">
        <v>639</v>
      </c>
      <c r="J10" s="1" t="s">
        <v>640</v>
      </c>
      <c r="K10" s="1">
        <v>1792.8</v>
      </c>
      <c r="L10" s="1">
        <v>21.710999999999999</v>
      </c>
      <c r="M10" s="1">
        <v>4538</v>
      </c>
      <c r="N10" s="1">
        <v>27.4</v>
      </c>
      <c r="O10" s="1">
        <v>15.3</v>
      </c>
      <c r="P10" s="1">
        <v>15.5</v>
      </c>
      <c r="Q10" s="1">
        <v>27.4</v>
      </c>
      <c r="R10" s="1">
        <v>-53.075000000000003</v>
      </c>
      <c r="S10" s="1">
        <v>-28.942</v>
      </c>
      <c r="T10" s="2">
        <v>-29.1</v>
      </c>
      <c r="U10" s="2">
        <f t="shared" si="0"/>
        <v>-28.740211531132289</v>
      </c>
      <c r="V10" s="2">
        <f t="shared" si="1"/>
        <v>0.35978846886771265</v>
      </c>
      <c r="W10" s="2">
        <f t="shared" si="2"/>
        <v>-29.054703911244101</v>
      </c>
      <c r="X10" s="2">
        <f t="shared" si="3"/>
        <v>4.5296088755900854E-2</v>
      </c>
      <c r="Y10" s="2">
        <f t="shared" si="4"/>
        <v>-29.020633488909525</v>
      </c>
      <c r="Z10" s="2">
        <f t="shared" si="5"/>
        <v>7.9366511090476877E-2</v>
      </c>
      <c r="AA10" s="2">
        <f t="shared" si="6"/>
        <v>-29.031385891136914</v>
      </c>
      <c r="AB10" s="2">
        <f t="shared" si="7"/>
        <v>6.8614108863087608E-2</v>
      </c>
    </row>
    <row r="11" spans="1:28">
      <c r="A11" s="1">
        <v>33251</v>
      </c>
      <c r="B11" s="1">
        <v>2</v>
      </c>
      <c r="C11" s="1" t="s">
        <v>19</v>
      </c>
      <c r="D11" s="1" t="s">
        <v>33</v>
      </c>
      <c r="G11" s="1" t="s">
        <v>612</v>
      </c>
      <c r="H11" s="1" t="s">
        <v>613</v>
      </c>
      <c r="I11" s="1" t="s">
        <v>614</v>
      </c>
      <c r="J11" s="1" t="s">
        <v>615</v>
      </c>
      <c r="K11" s="1">
        <v>1996.8</v>
      </c>
      <c r="L11" s="1">
        <v>5.7309999999999999</v>
      </c>
      <c r="M11" s="1">
        <v>1594</v>
      </c>
      <c r="N11" s="1">
        <v>17.3</v>
      </c>
      <c r="O11" s="1">
        <v>11.4</v>
      </c>
      <c r="P11" s="1">
        <v>11.6</v>
      </c>
      <c r="Q11" s="1">
        <v>20.7</v>
      </c>
      <c r="R11" s="1">
        <v>-53.515000000000001</v>
      </c>
      <c r="S11" s="1">
        <v>-32.087000000000003</v>
      </c>
      <c r="T11" s="2">
        <v>-31.77</v>
      </c>
      <c r="U11" s="2">
        <f t="shared" si="0"/>
        <v>-31.850286591168871</v>
      </c>
      <c r="V11" s="2">
        <f t="shared" si="1"/>
        <v>-8.0286591168871269E-2</v>
      </c>
      <c r="W11" s="2">
        <f t="shared" si="2"/>
        <v>-31.787346678128774</v>
      </c>
      <c r="X11" s="2">
        <f t="shared" si="3"/>
        <v>-1.7346678128774329E-2</v>
      </c>
      <c r="Y11" s="2">
        <f t="shared" si="4"/>
        <v>-31.82893816473829</v>
      </c>
      <c r="Z11" s="2">
        <f t="shared" si="5"/>
        <v>-5.8938164738290055E-2</v>
      </c>
      <c r="AA11" s="2">
        <f t="shared" si="6"/>
        <v>-31.841517856034777</v>
      </c>
      <c r="AB11" s="2">
        <f t="shared" si="7"/>
        <v>-7.1517856034777338E-2</v>
      </c>
    </row>
    <row r="12" spans="1:28">
      <c r="A12" s="1">
        <v>33261</v>
      </c>
      <c r="B12" s="1">
        <v>12</v>
      </c>
      <c r="C12" s="1" t="s">
        <v>19</v>
      </c>
      <c r="D12" s="1" t="s">
        <v>25</v>
      </c>
      <c r="G12" s="1" t="s">
        <v>616</v>
      </c>
      <c r="H12" s="1" t="s">
        <v>617</v>
      </c>
      <c r="I12" s="1" t="s">
        <v>618</v>
      </c>
      <c r="J12" s="1" t="s">
        <v>619</v>
      </c>
      <c r="K12" s="1">
        <v>1996.8</v>
      </c>
      <c r="L12" s="1">
        <v>9.5579999999999998</v>
      </c>
      <c r="M12" s="1">
        <v>2531</v>
      </c>
      <c r="N12" s="1">
        <v>19.399999999999999</v>
      </c>
      <c r="O12" s="1">
        <v>12.1</v>
      </c>
      <c r="P12" s="1">
        <v>12.2</v>
      </c>
      <c r="Q12" s="1">
        <v>23.8</v>
      </c>
      <c r="R12" s="1">
        <v>-52.735999999999997</v>
      </c>
      <c r="S12" s="1">
        <v>-32.045000000000002</v>
      </c>
      <c r="T12" s="2">
        <v>-31.77</v>
      </c>
      <c r="U12" s="2">
        <f t="shared" si="0"/>
        <v>-31.80875299736234</v>
      </c>
      <c r="V12" s="2">
        <f t="shared" si="1"/>
        <v>-3.8752997362340835E-2</v>
      </c>
      <c r="W12" s="2">
        <f t="shared" si="2"/>
        <v>-31.706168656365008</v>
      </c>
      <c r="X12" s="2">
        <f t="shared" si="3"/>
        <v>6.38313436349911E-2</v>
      </c>
      <c r="Y12" s="2">
        <f t="shared" si="4"/>
        <v>-31.729640110087853</v>
      </c>
      <c r="Z12" s="2">
        <f t="shared" si="5"/>
        <v>4.035988991214623E-2</v>
      </c>
      <c r="AA12" s="2">
        <f t="shared" si="6"/>
        <v>-31.742219801384341</v>
      </c>
      <c r="AB12" s="2">
        <f t="shared" si="7"/>
        <v>2.7780198615658946E-2</v>
      </c>
    </row>
    <row r="13" spans="1:28">
      <c r="A13" s="1">
        <v>33269</v>
      </c>
      <c r="B13" s="1">
        <v>20</v>
      </c>
      <c r="C13" s="1" t="s">
        <v>19</v>
      </c>
      <c r="D13" s="1" t="s">
        <v>25</v>
      </c>
      <c r="G13" s="1" t="s">
        <v>620</v>
      </c>
      <c r="H13" s="1" t="s">
        <v>617</v>
      </c>
      <c r="I13" s="1" t="s">
        <v>621</v>
      </c>
      <c r="J13" s="1" t="s">
        <v>622</v>
      </c>
      <c r="K13" s="1">
        <v>1997</v>
      </c>
      <c r="L13" s="1">
        <v>9.9169999999999998</v>
      </c>
      <c r="M13" s="1">
        <v>2637</v>
      </c>
      <c r="N13" s="1">
        <v>19.399999999999999</v>
      </c>
      <c r="O13" s="1">
        <v>12.6</v>
      </c>
      <c r="P13" s="1">
        <v>12.7</v>
      </c>
      <c r="Q13" s="1">
        <v>24.5</v>
      </c>
      <c r="R13" s="1">
        <v>-53.389000000000003</v>
      </c>
      <c r="S13" s="1">
        <v>-31.471</v>
      </c>
      <c r="T13" s="2">
        <v>-31.77</v>
      </c>
      <c r="U13" s="2">
        <f t="shared" si="0"/>
        <v>-31.241127215339763</v>
      </c>
      <c r="V13" s="2">
        <f t="shared" si="1"/>
        <v>0.52887278466023702</v>
      </c>
      <c r="W13" s="2">
        <f t="shared" si="2"/>
        <v>-31.665641512105978</v>
      </c>
      <c r="X13" s="2">
        <f t="shared" si="3"/>
        <v>0.10435848789402158</v>
      </c>
      <c r="Y13" s="2">
        <f t="shared" si="4"/>
        <v>-31.687413177010868</v>
      </c>
      <c r="Z13" s="2">
        <f t="shared" si="5"/>
        <v>8.2586822989132003E-2</v>
      </c>
      <c r="AA13" s="2">
        <f t="shared" si="6"/>
        <v>-31.699992840027871</v>
      </c>
      <c r="AB13" s="2">
        <f t="shared" si="7"/>
        <v>7.0007159972128363E-2</v>
      </c>
    </row>
    <row r="14" spans="1:28">
      <c r="A14" s="1">
        <v>33252</v>
      </c>
      <c r="B14" s="1">
        <v>3</v>
      </c>
      <c r="C14" s="1" t="s">
        <v>19</v>
      </c>
      <c r="D14" s="1" t="s">
        <v>25</v>
      </c>
      <c r="G14" s="1" t="s">
        <v>623</v>
      </c>
      <c r="H14" s="1" t="s">
        <v>613</v>
      </c>
      <c r="I14" s="1" t="s">
        <v>624</v>
      </c>
      <c r="J14" s="1" t="s">
        <v>625</v>
      </c>
      <c r="K14" s="1">
        <v>1997.2</v>
      </c>
      <c r="L14" s="1">
        <v>8.43</v>
      </c>
      <c r="M14" s="1">
        <v>2286</v>
      </c>
      <c r="N14" s="1">
        <v>18.8</v>
      </c>
      <c r="O14" s="1">
        <v>11.7</v>
      </c>
      <c r="P14" s="1">
        <v>11.8</v>
      </c>
      <c r="Q14" s="1">
        <v>21.9</v>
      </c>
      <c r="R14" s="1">
        <v>-52.680999999999997</v>
      </c>
      <c r="S14" s="1">
        <v>-32.207999999999998</v>
      </c>
      <c r="T14" s="2">
        <v>-31.77</v>
      </c>
      <c r="U14" s="2">
        <f t="shared" si="0"/>
        <v>-31.969942897135297</v>
      </c>
      <c r="V14" s="2">
        <f t="shared" si="1"/>
        <v>-0.19994289713529767</v>
      </c>
      <c r="W14" s="2">
        <f t="shared" si="2"/>
        <v>-31.679470694264559</v>
      </c>
      <c r="X14" s="2">
        <f t="shared" si="3"/>
        <v>9.0529305735440602E-2</v>
      </c>
      <c r="Y14" s="2">
        <f t="shared" si="4"/>
        <v>-31.708282988618752</v>
      </c>
      <c r="Z14" s="2">
        <f t="shared" si="5"/>
        <v>6.1717011381247744E-2</v>
      </c>
      <c r="AA14" s="2">
        <f t="shared" si="6"/>
        <v>-31.720862620055346</v>
      </c>
      <c r="AB14" s="2">
        <f t="shared" si="7"/>
        <v>4.9137379944653503E-2</v>
      </c>
    </row>
    <row r="15" spans="1:28">
      <c r="A15" s="1">
        <v>33258</v>
      </c>
      <c r="B15" s="1">
        <v>9</v>
      </c>
      <c r="C15" s="1" t="s">
        <v>19</v>
      </c>
      <c r="D15" s="1" t="s">
        <v>33</v>
      </c>
      <c r="G15" s="1" t="s">
        <v>626</v>
      </c>
      <c r="H15" s="1" t="s">
        <v>617</v>
      </c>
      <c r="I15" s="1" t="s">
        <v>627</v>
      </c>
      <c r="J15" s="1" t="s">
        <v>628</v>
      </c>
      <c r="K15" s="1">
        <v>1997.6</v>
      </c>
      <c r="L15" s="1">
        <v>15.372999999999999</v>
      </c>
      <c r="M15" s="1">
        <v>3767</v>
      </c>
      <c r="N15" s="1">
        <v>25.3</v>
      </c>
      <c r="O15" s="1">
        <v>14.6</v>
      </c>
      <c r="P15" s="1">
        <v>14.8</v>
      </c>
      <c r="Q15" s="1">
        <v>27.1</v>
      </c>
      <c r="R15" s="1">
        <v>-52.192</v>
      </c>
      <c r="S15" s="1">
        <v>-32.463000000000001</v>
      </c>
      <c r="T15" s="2">
        <v>-31.77</v>
      </c>
      <c r="U15" s="2">
        <f t="shared" si="0"/>
        <v>-32.222111145246366</v>
      </c>
      <c r="V15" s="2">
        <f t="shared" si="1"/>
        <v>-0.45211114524636642</v>
      </c>
      <c r="W15" s="2">
        <f t="shared" si="2"/>
        <v>-31.765114025880749</v>
      </c>
      <c r="X15" s="2">
        <f t="shared" si="3"/>
        <v>4.8859741192508466E-3</v>
      </c>
      <c r="Y15" s="2">
        <f t="shared" si="4"/>
        <v>-31.761052688582947</v>
      </c>
      <c r="Z15" s="2">
        <f t="shared" si="5"/>
        <v>8.9473114170530721E-3</v>
      </c>
      <c r="AA15" s="2">
        <f t="shared" si="6"/>
        <v>-31.773632246959028</v>
      </c>
      <c r="AB15" s="2">
        <f t="shared" si="7"/>
        <v>-3.632246959028862E-3</v>
      </c>
    </row>
    <row r="16" spans="1:28">
      <c r="A16" s="1">
        <v>33267</v>
      </c>
      <c r="B16" s="1">
        <v>18</v>
      </c>
      <c r="C16" s="1" t="s">
        <v>19</v>
      </c>
      <c r="D16" s="1" t="s">
        <v>33</v>
      </c>
      <c r="G16" s="1" t="s">
        <v>632</v>
      </c>
      <c r="H16" s="1" t="s">
        <v>617</v>
      </c>
      <c r="I16" s="1" t="s">
        <v>633</v>
      </c>
      <c r="J16" s="1" t="s">
        <v>634</v>
      </c>
      <c r="K16" s="1">
        <v>1998</v>
      </c>
      <c r="L16" s="1">
        <v>16.722000000000001</v>
      </c>
      <c r="M16" s="1">
        <v>4040</v>
      </c>
      <c r="N16" s="1">
        <v>25.7</v>
      </c>
      <c r="O16" s="1">
        <v>16</v>
      </c>
      <c r="P16" s="1">
        <v>16.3</v>
      </c>
      <c r="Q16" s="1">
        <v>29.2</v>
      </c>
      <c r="R16" s="1">
        <v>-53.289000000000001</v>
      </c>
      <c r="S16" s="1">
        <v>-31.529</v>
      </c>
      <c r="T16" s="2">
        <v>-31.77</v>
      </c>
      <c r="U16" s="2">
        <f t="shared" si="0"/>
        <v>-31.298483130596399</v>
      </c>
      <c r="V16" s="2">
        <f t="shared" si="1"/>
        <v>0.47151686940360094</v>
      </c>
      <c r="W16" s="2">
        <f t="shared" si="2"/>
        <v>-31.781382086042662</v>
      </c>
      <c r="X16" s="2">
        <f t="shared" si="3"/>
        <v>-1.138208604266211E-2</v>
      </c>
      <c r="Y16" s="2">
        <f t="shared" si="4"/>
        <v>-31.770933520011095</v>
      </c>
      <c r="Z16" s="2">
        <f t="shared" si="5"/>
        <v>-9.3352001109536786E-4</v>
      </c>
      <c r="AA16" s="2">
        <f t="shared" si="6"/>
        <v>-31.783512992132245</v>
      </c>
      <c r="AB16" s="2">
        <f t="shared" si="7"/>
        <v>-1.3512992132245216E-2</v>
      </c>
    </row>
    <row r="17" spans="1:28">
      <c r="A17" s="1">
        <v>33255</v>
      </c>
      <c r="B17" s="1">
        <v>6</v>
      </c>
      <c r="C17" s="1" t="s">
        <v>19</v>
      </c>
      <c r="D17" s="1" t="s">
        <v>20</v>
      </c>
      <c r="G17" s="1" t="s">
        <v>629</v>
      </c>
      <c r="H17" s="1" t="s">
        <v>613</v>
      </c>
      <c r="I17" s="1" t="s">
        <v>630</v>
      </c>
      <c r="J17" s="1" t="s">
        <v>631</v>
      </c>
      <c r="K17" s="1">
        <v>1998.5</v>
      </c>
      <c r="L17" s="1">
        <v>20.695</v>
      </c>
      <c r="M17" s="1">
        <v>4561</v>
      </c>
      <c r="N17" s="1">
        <v>30.5</v>
      </c>
      <c r="O17" s="1">
        <v>17.7</v>
      </c>
      <c r="P17" s="1">
        <v>18.100000000000001</v>
      </c>
      <c r="Q17" s="1">
        <v>31</v>
      </c>
      <c r="R17" s="1">
        <v>-52.067</v>
      </c>
      <c r="S17" s="1">
        <v>-32.652000000000001</v>
      </c>
      <c r="T17" s="2">
        <v>-31.77</v>
      </c>
      <c r="U17" s="2">
        <f t="shared" si="0"/>
        <v>-32.409012317375762</v>
      </c>
      <c r="V17" s="2">
        <f t="shared" si="1"/>
        <v>-0.63901231737576225</v>
      </c>
      <c r="W17" s="2">
        <f t="shared" si="2"/>
        <v>-31.822806395150717</v>
      </c>
      <c r="X17" s="2">
        <f t="shared" si="3"/>
        <v>-5.2806395150717833E-2</v>
      </c>
      <c r="Y17" s="2">
        <f t="shared" si="4"/>
        <v>-31.79354651721459</v>
      </c>
      <c r="Z17" s="2">
        <f t="shared" si="5"/>
        <v>-2.3546517214590779E-2</v>
      </c>
      <c r="AA17" s="2">
        <f t="shared" si="6"/>
        <v>-31.806125862971847</v>
      </c>
      <c r="AB17" s="2">
        <f t="shared" si="7"/>
        <v>-3.6125862971847056E-2</v>
      </c>
    </row>
    <row r="18" spans="1:28">
      <c r="A18" s="1">
        <v>33264</v>
      </c>
      <c r="B18" s="1">
        <v>15</v>
      </c>
      <c r="C18" s="1" t="s">
        <v>19</v>
      </c>
      <c r="D18" s="1" t="s">
        <v>20</v>
      </c>
      <c r="G18" s="1" t="s">
        <v>635</v>
      </c>
      <c r="H18" s="1" t="s">
        <v>617</v>
      </c>
      <c r="I18" s="1" t="s">
        <v>636</v>
      </c>
      <c r="J18" s="1" t="s">
        <v>637</v>
      </c>
      <c r="K18" s="1">
        <v>1998.7</v>
      </c>
      <c r="L18" s="1">
        <v>22.530999999999999</v>
      </c>
      <c r="M18" s="1">
        <v>4824</v>
      </c>
      <c r="N18" s="1">
        <v>30.5</v>
      </c>
      <c r="O18" s="1">
        <v>17.8</v>
      </c>
      <c r="P18" s="1">
        <v>18.100000000000001</v>
      </c>
      <c r="Q18" s="1">
        <v>31.6</v>
      </c>
      <c r="R18" s="1">
        <v>-53.274000000000001</v>
      </c>
      <c r="S18" s="1">
        <v>-31.675999999999998</v>
      </c>
      <c r="T18" s="2">
        <v>-31.77</v>
      </c>
      <c r="U18" s="2">
        <f t="shared" si="0"/>
        <v>-31.44385070891925</v>
      </c>
      <c r="V18" s="2">
        <f t="shared" si="1"/>
        <v>0.32614929108074975</v>
      </c>
      <c r="W18" s="2">
        <f t="shared" si="2"/>
        <v>-31.721144575094172</v>
      </c>
      <c r="X18" s="2">
        <f t="shared" si="3"/>
        <v>4.8855424905827505E-2</v>
      </c>
      <c r="Y18" s="2">
        <f t="shared" si="4"/>
        <v>-31.683191626768725</v>
      </c>
      <c r="Z18" s="2">
        <f t="shared" si="5"/>
        <v>8.6808373231274771E-2</v>
      </c>
      <c r="AA18" s="2">
        <f t="shared" si="6"/>
        <v>-31.695770916213284</v>
      </c>
      <c r="AB18" s="2">
        <f t="shared" si="7"/>
        <v>7.4229083786715222E-2</v>
      </c>
    </row>
    <row r="19" spans="1:28">
      <c r="A19" s="1">
        <v>33270</v>
      </c>
      <c r="B19" s="1">
        <v>21</v>
      </c>
      <c r="C19" s="1" t="s">
        <v>19</v>
      </c>
      <c r="D19" s="1" t="s">
        <v>20</v>
      </c>
      <c r="G19" s="1" t="s">
        <v>638</v>
      </c>
      <c r="H19" s="1" t="s">
        <v>617</v>
      </c>
      <c r="I19" s="1" t="s">
        <v>639</v>
      </c>
      <c r="J19" s="1" t="s">
        <v>640</v>
      </c>
      <c r="K19" s="1">
        <v>1998.7</v>
      </c>
      <c r="L19" s="1">
        <v>23.681000000000001</v>
      </c>
      <c r="M19" s="1">
        <v>5019</v>
      </c>
      <c r="N19" s="1">
        <v>31.3</v>
      </c>
      <c r="O19" s="1">
        <v>18.399999999999999</v>
      </c>
      <c r="P19" s="1">
        <v>18.8</v>
      </c>
      <c r="Q19" s="1">
        <v>32.6</v>
      </c>
      <c r="R19" s="1">
        <v>-53.335000000000001</v>
      </c>
      <c r="S19" s="1">
        <v>-31.606999999999999</v>
      </c>
      <c r="T19" s="2">
        <v>-31.77</v>
      </c>
      <c r="U19" s="2">
        <f t="shared" si="0"/>
        <v>-31.375616947665666</v>
      </c>
      <c r="V19" s="2">
        <f t="shared" si="1"/>
        <v>0.39438305233433368</v>
      </c>
      <c r="W19" s="2">
        <f t="shared" si="2"/>
        <v>-31.690109327777478</v>
      </c>
      <c r="X19" s="2">
        <f t="shared" si="3"/>
        <v>7.9890672222521886E-2</v>
      </c>
      <c r="Y19" s="2">
        <f t="shared" si="4"/>
        <v>-31.646711373489218</v>
      </c>
      <c r="Z19" s="2">
        <f t="shared" si="5"/>
        <v>0.12328862651078154</v>
      </c>
      <c r="AA19" s="2">
        <f t="shared" si="6"/>
        <v>-31.659290662933778</v>
      </c>
      <c r="AB19" s="2">
        <f t="shared" si="7"/>
        <v>0.11070933706622199</v>
      </c>
    </row>
    <row r="20" spans="1:28">
      <c r="A20" s="1">
        <v>33251</v>
      </c>
      <c r="B20" s="1">
        <v>2</v>
      </c>
      <c r="C20" s="1" t="s">
        <v>19</v>
      </c>
      <c r="D20" s="1" t="s">
        <v>33</v>
      </c>
      <c r="G20" s="1" t="s">
        <v>612</v>
      </c>
      <c r="H20" s="1" t="s">
        <v>613</v>
      </c>
      <c r="I20" s="1" t="s">
        <v>614</v>
      </c>
      <c r="J20" s="1" t="s">
        <v>615</v>
      </c>
      <c r="K20" s="1">
        <v>2185.5</v>
      </c>
      <c r="L20" s="1">
        <v>5.5490000000000004</v>
      </c>
      <c r="M20" s="1">
        <v>1527</v>
      </c>
      <c r="N20" s="1">
        <v>17.3</v>
      </c>
      <c r="O20" s="1">
        <v>12.8</v>
      </c>
      <c r="P20" s="1">
        <v>13</v>
      </c>
      <c r="Q20" s="1">
        <v>22.7</v>
      </c>
      <c r="R20" s="1">
        <v>-53.677</v>
      </c>
      <c r="S20" s="1">
        <v>-30.263999999999999</v>
      </c>
      <c r="T20" s="2">
        <v>-30</v>
      </c>
      <c r="U20" s="2">
        <f t="shared" si="0"/>
        <v>-30.047530840947346</v>
      </c>
      <c r="V20" s="2">
        <f t="shared" si="1"/>
        <v>-4.7530840947345609E-2</v>
      </c>
      <c r="W20" s="2">
        <f t="shared" si="2"/>
        <v>-29.984590927907249</v>
      </c>
      <c r="X20" s="2">
        <f t="shared" si="3"/>
        <v>1.540907209275133E-2</v>
      </c>
      <c r="Y20" s="2">
        <f t="shared" si="4"/>
        <v>-30.027044145895228</v>
      </c>
      <c r="Z20" s="2">
        <f t="shared" si="5"/>
        <v>-2.7044145895228411E-2</v>
      </c>
      <c r="AA20" s="2">
        <f t="shared" si="6"/>
        <v>-30.038237492167077</v>
      </c>
      <c r="AB20" s="2">
        <f t="shared" si="7"/>
        <v>-3.8237492167077392E-2</v>
      </c>
    </row>
    <row r="21" spans="1:28">
      <c r="A21" s="1">
        <v>33261</v>
      </c>
      <c r="B21" s="1">
        <v>12</v>
      </c>
      <c r="C21" s="1" t="s">
        <v>19</v>
      </c>
      <c r="D21" s="1" t="s">
        <v>25</v>
      </c>
      <c r="G21" s="1" t="s">
        <v>616</v>
      </c>
      <c r="H21" s="1" t="s">
        <v>617</v>
      </c>
      <c r="I21" s="1" t="s">
        <v>618</v>
      </c>
      <c r="J21" s="1" t="s">
        <v>619</v>
      </c>
      <c r="K21" s="1">
        <v>2185.5</v>
      </c>
      <c r="L21" s="1">
        <v>9.1419999999999995</v>
      </c>
      <c r="M21" s="1">
        <v>2419</v>
      </c>
      <c r="N21" s="1">
        <v>19.600000000000001</v>
      </c>
      <c r="O21" s="1">
        <v>13.4</v>
      </c>
      <c r="P21" s="1">
        <v>13.6</v>
      </c>
      <c r="Q21" s="1">
        <v>26</v>
      </c>
      <c r="R21" s="1">
        <v>-52.683</v>
      </c>
      <c r="S21" s="1">
        <v>-30.152999999999999</v>
      </c>
      <c r="T21" s="2">
        <v>-30</v>
      </c>
      <c r="U21" s="2">
        <f t="shared" si="0"/>
        <v>-29.937763485887228</v>
      </c>
      <c r="V21" s="2">
        <f t="shared" si="1"/>
        <v>6.2236514112772312E-2</v>
      </c>
      <c r="W21" s="2">
        <f t="shared" si="2"/>
        <v>-29.835179144889892</v>
      </c>
      <c r="X21" s="2">
        <f t="shared" si="3"/>
        <v>0.1648208551101078</v>
      </c>
      <c r="Y21" s="2">
        <f t="shared" si="4"/>
        <v>-29.860620270334934</v>
      </c>
      <c r="Z21" s="2">
        <f t="shared" si="5"/>
        <v>0.13937972966506607</v>
      </c>
      <c r="AA21" s="2">
        <f t="shared" si="6"/>
        <v>-29.871813616606783</v>
      </c>
      <c r="AB21" s="2">
        <f t="shared" si="7"/>
        <v>0.12818638339321708</v>
      </c>
    </row>
    <row r="22" spans="1:28">
      <c r="A22" s="1">
        <v>33269</v>
      </c>
      <c r="B22" s="1">
        <v>20</v>
      </c>
      <c r="C22" s="1" t="s">
        <v>19</v>
      </c>
      <c r="D22" s="1" t="s">
        <v>25</v>
      </c>
      <c r="G22" s="1" t="s">
        <v>620</v>
      </c>
      <c r="H22" s="1" t="s">
        <v>617</v>
      </c>
      <c r="I22" s="1" t="s">
        <v>621</v>
      </c>
      <c r="J22" s="1" t="s">
        <v>622</v>
      </c>
      <c r="K22" s="1">
        <v>2185.6999999999998</v>
      </c>
      <c r="L22" s="1">
        <v>9.5500000000000007</v>
      </c>
      <c r="M22" s="1">
        <v>2509</v>
      </c>
      <c r="N22" s="1">
        <v>19.899999999999999</v>
      </c>
      <c r="O22" s="1">
        <v>13.9</v>
      </c>
      <c r="P22" s="1">
        <v>14.1</v>
      </c>
      <c r="Q22" s="1">
        <v>26.8</v>
      </c>
      <c r="R22" s="1">
        <v>-53.484000000000002</v>
      </c>
      <c r="S22" s="1">
        <v>-29.73</v>
      </c>
      <c r="T22" s="2">
        <v>-30</v>
      </c>
      <c r="U22" s="2">
        <f t="shared" si="0"/>
        <v>-29.519460862550037</v>
      </c>
      <c r="V22" s="2">
        <f t="shared" si="1"/>
        <v>0.48053913744996279</v>
      </c>
      <c r="W22" s="2">
        <f t="shared" si="2"/>
        <v>-29.943975159316253</v>
      </c>
      <c r="X22" s="2">
        <f t="shared" si="3"/>
        <v>5.6024840683747357E-2</v>
      </c>
      <c r="Y22" s="2">
        <f t="shared" si="4"/>
        <v>-29.967484491341445</v>
      </c>
      <c r="Z22" s="2">
        <f t="shared" si="5"/>
        <v>3.2515508658555348E-2</v>
      </c>
      <c r="AA22" s="2">
        <f t="shared" si="6"/>
        <v>-29.978675039070847</v>
      </c>
      <c r="AB22" s="2">
        <f t="shared" si="7"/>
        <v>2.1324960929153036E-2</v>
      </c>
    </row>
    <row r="23" spans="1:28">
      <c r="A23" s="1">
        <v>33252</v>
      </c>
      <c r="B23" s="1">
        <v>3</v>
      </c>
      <c r="C23" s="1" t="s">
        <v>19</v>
      </c>
      <c r="D23" s="1" t="s">
        <v>25</v>
      </c>
      <c r="G23" s="1" t="s">
        <v>623</v>
      </c>
      <c r="H23" s="1" t="s">
        <v>613</v>
      </c>
      <c r="I23" s="1" t="s">
        <v>624</v>
      </c>
      <c r="J23" s="1" t="s">
        <v>625</v>
      </c>
      <c r="K23" s="1">
        <v>2185.9</v>
      </c>
      <c r="L23" s="1">
        <v>7.9619999999999997</v>
      </c>
      <c r="M23" s="1">
        <v>2135</v>
      </c>
      <c r="N23" s="1">
        <v>18.8</v>
      </c>
      <c r="O23" s="1">
        <v>13.5</v>
      </c>
      <c r="P23" s="1">
        <v>13.7</v>
      </c>
      <c r="Q23" s="1">
        <v>24.8</v>
      </c>
      <c r="R23" s="1">
        <v>-52.826999999999998</v>
      </c>
      <c r="S23" s="1">
        <v>-30.382000000000001</v>
      </c>
      <c r="T23" s="2">
        <v>-30</v>
      </c>
      <c r="U23" s="2">
        <f t="shared" si="0"/>
        <v>-30.164220461641882</v>
      </c>
      <c r="V23" s="2">
        <f t="shared" si="1"/>
        <v>-0.16422046164188231</v>
      </c>
      <c r="W23" s="2">
        <f t="shared" si="2"/>
        <v>-29.873748258771144</v>
      </c>
      <c r="X23" s="2">
        <f t="shared" si="3"/>
        <v>0.12625174122885596</v>
      </c>
      <c r="Y23" s="2">
        <f t="shared" si="4"/>
        <v>-29.90477643381281</v>
      </c>
      <c r="Z23" s="2">
        <f t="shared" si="5"/>
        <v>9.5223566187190301E-2</v>
      </c>
      <c r="AA23" s="2">
        <f t="shared" si="6"/>
        <v>-29.915964180429157</v>
      </c>
      <c r="AB23" s="2">
        <f t="shared" si="7"/>
        <v>8.4035819570843273E-2</v>
      </c>
    </row>
    <row r="24" spans="1:28">
      <c r="A24" s="1">
        <v>33258</v>
      </c>
      <c r="B24" s="1">
        <v>9</v>
      </c>
      <c r="C24" s="1" t="s">
        <v>19</v>
      </c>
      <c r="D24" s="1" t="s">
        <v>33</v>
      </c>
      <c r="G24" s="1" t="s">
        <v>626</v>
      </c>
      <c r="H24" s="1" t="s">
        <v>617</v>
      </c>
      <c r="I24" s="1" t="s">
        <v>627</v>
      </c>
      <c r="J24" s="1" t="s">
        <v>628</v>
      </c>
      <c r="K24" s="1">
        <v>2186.3000000000002</v>
      </c>
      <c r="L24" s="1">
        <v>14.166</v>
      </c>
      <c r="M24" s="1">
        <v>3479</v>
      </c>
      <c r="N24" s="1">
        <v>23.8</v>
      </c>
      <c r="O24" s="1">
        <v>17.5</v>
      </c>
      <c r="P24" s="1">
        <v>17.8</v>
      </c>
      <c r="Q24" s="1">
        <v>31.5</v>
      </c>
      <c r="R24" s="1">
        <v>-52.097000000000001</v>
      </c>
      <c r="S24" s="1">
        <v>-30.611999999999998</v>
      </c>
      <c r="T24" s="2">
        <v>-30</v>
      </c>
      <c r="U24" s="2">
        <f t="shared" si="0"/>
        <v>-30.391666332487162</v>
      </c>
      <c r="V24" s="2">
        <f t="shared" si="1"/>
        <v>-0.39166633248716209</v>
      </c>
      <c r="W24" s="2">
        <f t="shared" si="2"/>
        <v>-29.934669213121545</v>
      </c>
      <c r="X24" s="2">
        <f t="shared" si="3"/>
        <v>6.5330786878455172E-2</v>
      </c>
      <c r="Y24" s="2">
        <f t="shared" si="4"/>
        <v>-29.936322764690797</v>
      </c>
      <c r="Z24" s="2">
        <f t="shared" si="5"/>
        <v>6.3677235309203439E-2</v>
      </c>
      <c r="AA24" s="2">
        <f t="shared" si="6"/>
        <v>-29.947504901372302</v>
      </c>
      <c r="AB24" s="2">
        <f t="shared" si="7"/>
        <v>5.2495098627698411E-2</v>
      </c>
    </row>
    <row r="25" spans="1:28">
      <c r="A25" s="1">
        <v>33267</v>
      </c>
      <c r="B25" s="1">
        <v>18</v>
      </c>
      <c r="C25" s="1" t="s">
        <v>19</v>
      </c>
      <c r="D25" s="1" t="s">
        <v>33</v>
      </c>
      <c r="G25" s="1" t="s">
        <v>632</v>
      </c>
      <c r="H25" s="1" t="s">
        <v>617</v>
      </c>
      <c r="I25" s="1" t="s">
        <v>633</v>
      </c>
      <c r="J25" s="1" t="s">
        <v>634</v>
      </c>
      <c r="K25" s="1">
        <v>2186.8000000000002</v>
      </c>
      <c r="L25" s="1">
        <v>15.467000000000001</v>
      </c>
      <c r="M25" s="1">
        <v>3762</v>
      </c>
      <c r="N25" s="1">
        <v>24</v>
      </c>
      <c r="O25" s="1">
        <v>17.600000000000001</v>
      </c>
      <c r="P25" s="1">
        <v>18</v>
      </c>
      <c r="Q25" s="1">
        <v>32</v>
      </c>
      <c r="R25" s="1">
        <v>-53.488999999999997</v>
      </c>
      <c r="S25" s="1">
        <v>-29.777999999999999</v>
      </c>
      <c r="T25" s="2">
        <v>-30</v>
      </c>
      <c r="U25" s="2">
        <f t="shared" si="0"/>
        <v>-29.566927826900354</v>
      </c>
      <c r="V25" s="2">
        <f t="shared" si="1"/>
        <v>0.43307217309964585</v>
      </c>
      <c r="W25" s="2">
        <f t="shared" si="2"/>
        <v>-30.049826782346617</v>
      </c>
      <c r="X25" s="2">
        <f t="shared" si="3"/>
        <v>-4.9826782346617193E-2</v>
      </c>
      <c r="Y25" s="2">
        <f t="shared" si="4"/>
        <v>-30.045320374996205</v>
      </c>
      <c r="Z25" s="2">
        <f t="shared" si="5"/>
        <v>-4.5320374996205004E-2</v>
      </c>
      <c r="AA25" s="2">
        <f t="shared" si="6"/>
        <v>-30.056495484813261</v>
      </c>
      <c r="AB25" s="2">
        <f t="shared" si="7"/>
        <v>-5.6495484813261498E-2</v>
      </c>
    </row>
    <row r="26" spans="1:28">
      <c r="A26" s="1">
        <v>33255</v>
      </c>
      <c r="B26" s="1">
        <v>6</v>
      </c>
      <c r="C26" s="1" t="s">
        <v>19</v>
      </c>
      <c r="D26" s="1" t="s">
        <v>20</v>
      </c>
      <c r="G26" s="1" t="s">
        <v>629</v>
      </c>
      <c r="H26" s="1" t="s">
        <v>613</v>
      </c>
      <c r="I26" s="1" t="s">
        <v>630</v>
      </c>
      <c r="J26" s="1" t="s">
        <v>631</v>
      </c>
      <c r="K26" s="1">
        <v>2187.1999999999998</v>
      </c>
      <c r="L26" s="1">
        <v>18.588000000000001</v>
      </c>
      <c r="M26" s="1">
        <v>4305</v>
      </c>
      <c r="N26" s="1">
        <v>29.1</v>
      </c>
      <c r="O26" s="1">
        <v>20.399999999999999</v>
      </c>
      <c r="P26" s="1">
        <v>20.8</v>
      </c>
      <c r="Q26" s="1">
        <v>35.200000000000003</v>
      </c>
      <c r="R26" s="1">
        <v>-52.232999999999997</v>
      </c>
      <c r="S26" s="1">
        <v>-30.821999999999999</v>
      </c>
      <c r="T26" s="2">
        <v>-30</v>
      </c>
      <c r="U26" s="2">
        <f t="shared" si="0"/>
        <v>-30.599334301519811</v>
      </c>
      <c r="V26" s="2">
        <f t="shared" si="1"/>
        <v>-0.59933430151981071</v>
      </c>
      <c r="W26" s="2">
        <f t="shared" si="2"/>
        <v>-30.013128379294766</v>
      </c>
      <c r="X26" s="2">
        <f t="shared" si="3"/>
        <v>-1.312837929476629E-2</v>
      </c>
      <c r="Y26" s="2">
        <f t="shared" si="4"/>
        <v>-29.993844699240064</v>
      </c>
      <c r="Z26" s="2">
        <f t="shared" si="5"/>
        <v>6.1553007599357557E-3</v>
      </c>
      <c r="AA26" s="2">
        <f t="shared" si="6"/>
        <v>-30.005014176016399</v>
      </c>
      <c r="AB26" s="2">
        <f t="shared" si="7"/>
        <v>-5.0141760163988636E-3</v>
      </c>
    </row>
    <row r="27" spans="1:28">
      <c r="A27" s="1">
        <v>33264</v>
      </c>
      <c r="B27" s="1">
        <v>15</v>
      </c>
      <c r="C27" s="1" t="s">
        <v>19</v>
      </c>
      <c r="D27" s="1" t="s">
        <v>20</v>
      </c>
      <c r="G27" s="1" t="s">
        <v>635</v>
      </c>
      <c r="H27" s="1" t="s">
        <v>617</v>
      </c>
      <c r="I27" s="1" t="s">
        <v>636</v>
      </c>
      <c r="J27" s="1" t="s">
        <v>637</v>
      </c>
      <c r="K27" s="1">
        <v>2187.4</v>
      </c>
      <c r="L27" s="1">
        <v>20.419</v>
      </c>
      <c r="M27" s="1">
        <v>4603</v>
      </c>
      <c r="N27" s="1">
        <v>31.8</v>
      </c>
      <c r="O27" s="1">
        <v>19.899999999999999</v>
      </c>
      <c r="P27" s="1">
        <v>20.3</v>
      </c>
      <c r="Q27" s="1">
        <v>35</v>
      </c>
      <c r="R27" s="1">
        <v>-53.390999999999998</v>
      </c>
      <c r="S27" s="1">
        <v>-29.891999999999999</v>
      </c>
      <c r="T27" s="2">
        <v>-30</v>
      </c>
      <c r="U27" s="2">
        <f t="shared" si="0"/>
        <v>-29.679661867232365</v>
      </c>
      <c r="V27" s="2">
        <f t="shared" si="1"/>
        <v>0.32033813276763468</v>
      </c>
      <c r="W27" s="2">
        <f t="shared" si="2"/>
        <v>-29.956955733407284</v>
      </c>
      <c r="X27" s="2">
        <f t="shared" si="3"/>
        <v>4.3044266592715985E-2</v>
      </c>
      <c r="Y27" s="2">
        <f t="shared" si="4"/>
        <v>-29.929002656902231</v>
      </c>
      <c r="Z27" s="2">
        <f t="shared" si="5"/>
        <v>7.0997343097769061E-2</v>
      </c>
      <c r="AA27" s="2">
        <f t="shared" si="6"/>
        <v>-29.940169313310612</v>
      </c>
      <c r="AB27" s="2">
        <f t="shared" si="7"/>
        <v>5.9830686689387846E-2</v>
      </c>
    </row>
    <row r="28" spans="1:28">
      <c r="A28" s="1">
        <v>33270</v>
      </c>
      <c r="B28" s="1">
        <v>21</v>
      </c>
      <c r="C28" s="1" t="s">
        <v>19</v>
      </c>
      <c r="D28" s="1" t="s">
        <v>20</v>
      </c>
      <c r="G28" s="1" t="s">
        <v>638</v>
      </c>
      <c r="H28" s="1" t="s">
        <v>617</v>
      </c>
      <c r="I28" s="1" t="s">
        <v>639</v>
      </c>
      <c r="J28" s="1" t="s">
        <v>640</v>
      </c>
      <c r="K28" s="1">
        <v>2187.4</v>
      </c>
      <c r="L28" s="1">
        <v>21.747</v>
      </c>
      <c r="M28" s="1">
        <v>4805</v>
      </c>
      <c r="N28" s="1">
        <v>32.6</v>
      </c>
      <c r="O28" s="1">
        <v>21.6</v>
      </c>
      <c r="P28" s="1">
        <v>22.1</v>
      </c>
      <c r="Q28" s="1">
        <v>37.4</v>
      </c>
      <c r="R28" s="1">
        <v>-53.366999999999997</v>
      </c>
      <c r="S28" s="1">
        <v>-29.832999999999998</v>
      </c>
      <c r="T28" s="2">
        <v>-30</v>
      </c>
      <c r="U28" s="2">
        <f t="shared" si="0"/>
        <v>-29.621317056885097</v>
      </c>
      <c r="V28" s="2">
        <f t="shared" si="1"/>
        <v>0.37868294311490303</v>
      </c>
      <c r="W28" s="2">
        <f t="shared" si="2"/>
        <v>-29.935809436996909</v>
      </c>
      <c r="X28" s="2">
        <f t="shared" si="3"/>
        <v>6.4190563003091228E-2</v>
      </c>
      <c r="Y28" s="2">
        <f t="shared" si="4"/>
        <v>-29.901568562301758</v>
      </c>
      <c r="Z28" s="2">
        <f t="shared" si="5"/>
        <v>9.8431437698241808E-2</v>
      </c>
      <c r="AA28" s="2">
        <f t="shared" si="6"/>
        <v>-29.912735218710139</v>
      </c>
      <c r="AB28" s="2">
        <f t="shared" si="7"/>
        <v>8.7264781289860593E-2</v>
      </c>
    </row>
    <row r="29" spans="1:28">
      <c r="A29" s="1">
        <v>33251</v>
      </c>
      <c r="B29" s="1">
        <v>2</v>
      </c>
      <c r="C29" s="1" t="s">
        <v>19</v>
      </c>
      <c r="D29" s="1" t="s">
        <v>33</v>
      </c>
      <c r="G29" s="1" t="s">
        <v>612</v>
      </c>
      <c r="H29" s="1" t="s">
        <v>613</v>
      </c>
      <c r="I29" s="1" t="s">
        <v>614</v>
      </c>
      <c r="J29" s="1" t="s">
        <v>615</v>
      </c>
      <c r="K29" s="1">
        <v>2360</v>
      </c>
      <c r="L29" s="1">
        <v>5.8150000000000004</v>
      </c>
      <c r="M29" s="1">
        <v>1558</v>
      </c>
      <c r="N29" s="1">
        <v>17.8</v>
      </c>
      <c r="O29" s="1">
        <v>14.7</v>
      </c>
      <c r="P29" s="1">
        <v>15</v>
      </c>
      <c r="Q29" s="1">
        <v>25.5</v>
      </c>
      <c r="R29" s="1">
        <v>-53.719000000000001</v>
      </c>
      <c r="S29" s="1">
        <v>-28.975000000000001</v>
      </c>
      <c r="T29" s="2">
        <v>-28.61</v>
      </c>
      <c r="U29" s="2">
        <f t="shared" si="0"/>
        <v>-28.772845069123132</v>
      </c>
      <c r="V29" s="2">
        <f t="shared" si="1"/>
        <v>-0.1628450691231329</v>
      </c>
      <c r="W29" s="2">
        <f t="shared" si="2"/>
        <v>-28.709905156083035</v>
      </c>
      <c r="X29" s="2">
        <f t="shared" si="3"/>
        <v>-9.9905156083035962E-2</v>
      </c>
      <c r="Y29" s="2">
        <f t="shared" si="4"/>
        <v>-28.75109892051788</v>
      </c>
      <c r="Z29" s="2">
        <f t="shared" si="5"/>
        <v>-0.14109892051788009</v>
      </c>
      <c r="AA29" s="2">
        <f t="shared" si="6"/>
        <v>-28.758958606293337</v>
      </c>
      <c r="AB29" s="2">
        <f t="shared" si="7"/>
        <v>-0.14895860629333768</v>
      </c>
    </row>
    <row r="30" spans="1:28">
      <c r="A30" s="1">
        <v>33261</v>
      </c>
      <c r="B30" s="1">
        <v>12</v>
      </c>
      <c r="C30" s="1" t="s">
        <v>19</v>
      </c>
      <c r="D30" s="1" t="s">
        <v>25</v>
      </c>
      <c r="G30" s="1" t="s">
        <v>616</v>
      </c>
      <c r="H30" s="1" t="s">
        <v>617</v>
      </c>
      <c r="I30" s="1" t="s">
        <v>618</v>
      </c>
      <c r="J30" s="1" t="s">
        <v>619</v>
      </c>
      <c r="K30" s="1">
        <v>2360</v>
      </c>
      <c r="L30" s="1">
        <v>9.4420000000000002</v>
      </c>
      <c r="M30" s="1">
        <v>2421</v>
      </c>
      <c r="N30" s="1">
        <v>22.6</v>
      </c>
      <c r="O30" s="1">
        <v>15.3</v>
      </c>
      <c r="P30" s="1">
        <v>15.5</v>
      </c>
      <c r="Q30" s="1">
        <v>29</v>
      </c>
      <c r="R30" s="1">
        <v>-52.686</v>
      </c>
      <c r="S30" s="1">
        <v>-28.870999999999999</v>
      </c>
      <c r="T30" s="2">
        <v>-28.61</v>
      </c>
      <c r="U30" s="2">
        <f t="shared" si="0"/>
        <v>-28.669999979697437</v>
      </c>
      <c r="V30" s="2">
        <f t="shared" si="1"/>
        <v>-5.9999979697437311E-2</v>
      </c>
      <c r="W30" s="2">
        <f t="shared" si="2"/>
        <v>-28.567415638700105</v>
      </c>
      <c r="X30" s="2">
        <f t="shared" si="3"/>
        <v>4.2584361299894624E-2</v>
      </c>
      <c r="Y30" s="2">
        <f t="shared" si="4"/>
        <v>-28.591436327807024</v>
      </c>
      <c r="Z30" s="2">
        <f t="shared" si="5"/>
        <v>1.8563672192975389E-2</v>
      </c>
      <c r="AA30" s="2">
        <f t="shared" si="6"/>
        <v>-28.599296013582482</v>
      </c>
      <c r="AB30" s="2">
        <f t="shared" si="7"/>
        <v>1.0703986417517797E-2</v>
      </c>
    </row>
    <row r="31" spans="1:28">
      <c r="A31" s="1">
        <v>33269</v>
      </c>
      <c r="B31" s="1">
        <v>20</v>
      </c>
      <c r="C31" s="1" t="s">
        <v>19</v>
      </c>
      <c r="D31" s="1" t="s">
        <v>25</v>
      </c>
      <c r="G31" s="1" t="s">
        <v>620</v>
      </c>
      <c r="H31" s="1" t="s">
        <v>617</v>
      </c>
      <c r="I31" s="1" t="s">
        <v>621</v>
      </c>
      <c r="J31" s="1" t="s">
        <v>622</v>
      </c>
      <c r="K31" s="1">
        <v>2360.1999999999998</v>
      </c>
      <c r="L31" s="1">
        <v>9.91</v>
      </c>
      <c r="M31" s="1">
        <v>2530</v>
      </c>
      <c r="N31" s="1">
        <v>23.4</v>
      </c>
      <c r="O31" s="1">
        <v>16.2</v>
      </c>
      <c r="P31" s="1">
        <v>16.399999999999999</v>
      </c>
      <c r="Q31" s="1">
        <v>30.4</v>
      </c>
      <c r="R31" s="1">
        <v>-53.476999999999997</v>
      </c>
      <c r="S31" s="1">
        <v>-28.27</v>
      </c>
      <c r="T31" s="2">
        <v>-28.61</v>
      </c>
      <c r="U31" s="2">
        <f t="shared" si="0"/>
        <v>-28.075674030227809</v>
      </c>
      <c r="V31" s="2">
        <f t="shared" si="1"/>
        <v>0.53432596977219049</v>
      </c>
      <c r="W31" s="2">
        <f t="shared" si="2"/>
        <v>-28.500188326994021</v>
      </c>
      <c r="X31" s="2">
        <f t="shared" si="3"/>
        <v>0.10981167300597861</v>
      </c>
      <c r="Y31" s="2">
        <f t="shared" si="4"/>
        <v>-28.521993135413464</v>
      </c>
      <c r="Z31" s="2">
        <f t="shared" si="5"/>
        <v>8.8006864586535727E-2</v>
      </c>
      <c r="AA31" s="2">
        <f t="shared" si="6"/>
        <v>-28.529848074077957</v>
      </c>
      <c r="AB31" s="2">
        <f t="shared" si="7"/>
        <v>8.0151925922042011E-2</v>
      </c>
    </row>
    <row r="32" spans="1:28">
      <c r="A32" s="1">
        <v>33252</v>
      </c>
      <c r="B32" s="1">
        <v>3</v>
      </c>
      <c r="C32" s="1" t="s">
        <v>19</v>
      </c>
      <c r="D32" s="1" t="s">
        <v>25</v>
      </c>
      <c r="G32" s="1" t="s">
        <v>623</v>
      </c>
      <c r="H32" s="1" t="s">
        <v>613</v>
      </c>
      <c r="I32" s="1" t="s">
        <v>624</v>
      </c>
      <c r="J32" s="1" t="s">
        <v>625</v>
      </c>
      <c r="K32" s="1">
        <v>2360.4</v>
      </c>
      <c r="L32" s="1">
        <v>8.0679999999999996</v>
      </c>
      <c r="M32" s="1">
        <v>2111</v>
      </c>
      <c r="N32" s="1">
        <v>19.600000000000001</v>
      </c>
      <c r="O32" s="1">
        <v>15.9</v>
      </c>
      <c r="P32" s="1">
        <v>16.2</v>
      </c>
      <c r="Q32" s="1">
        <v>28.4</v>
      </c>
      <c r="R32" s="1">
        <v>-52.886000000000003</v>
      </c>
      <c r="S32" s="1">
        <v>-28.998999999999999</v>
      </c>
      <c r="T32" s="2">
        <v>-28.61</v>
      </c>
      <c r="U32" s="2">
        <f t="shared" si="0"/>
        <v>-28.796578551298293</v>
      </c>
      <c r="V32" s="2">
        <f t="shared" si="1"/>
        <v>-0.18657855129829315</v>
      </c>
      <c r="W32" s="2">
        <f t="shared" si="2"/>
        <v>-28.506106348427554</v>
      </c>
      <c r="X32" s="2">
        <f t="shared" si="3"/>
        <v>0.10389365157244512</v>
      </c>
      <c r="Y32" s="2">
        <f t="shared" si="4"/>
        <v>-28.536632635963084</v>
      </c>
      <c r="Z32" s="2">
        <f t="shared" si="5"/>
        <v>7.3367364036915461E-2</v>
      </c>
      <c r="AA32" s="2">
        <f t="shared" si="6"/>
        <v>-28.544482825621365</v>
      </c>
      <c r="AB32" s="2">
        <f t="shared" si="7"/>
        <v>6.5517174378634024E-2</v>
      </c>
    </row>
    <row r="33" spans="1:28">
      <c r="A33" s="1">
        <v>33258</v>
      </c>
      <c r="B33" s="1">
        <v>9</v>
      </c>
      <c r="C33" s="1" t="s">
        <v>19</v>
      </c>
      <c r="D33" s="1" t="s">
        <v>33</v>
      </c>
      <c r="G33" s="1" t="s">
        <v>626</v>
      </c>
      <c r="H33" s="1" t="s">
        <v>617</v>
      </c>
      <c r="I33" s="1" t="s">
        <v>627</v>
      </c>
      <c r="J33" s="1" t="s">
        <v>628</v>
      </c>
      <c r="K33" s="1">
        <v>2360.9</v>
      </c>
      <c r="L33" s="1">
        <v>13.92</v>
      </c>
      <c r="M33" s="1">
        <v>3390</v>
      </c>
      <c r="N33" s="1">
        <v>25.3</v>
      </c>
      <c r="O33" s="1">
        <v>19.2</v>
      </c>
      <c r="P33" s="1">
        <v>19.600000000000001</v>
      </c>
      <c r="Q33" s="1">
        <v>34.200000000000003</v>
      </c>
      <c r="R33" s="1">
        <v>-52.1</v>
      </c>
      <c r="S33" s="1">
        <v>-29.294</v>
      </c>
      <c r="T33" s="2">
        <v>-28.61</v>
      </c>
      <c r="U33" s="2">
        <f t="shared" si="0"/>
        <v>-29.088302603034634</v>
      </c>
      <c r="V33" s="2">
        <f t="shared" si="1"/>
        <v>-0.4783026030346349</v>
      </c>
      <c r="W33" s="2">
        <f t="shared" si="2"/>
        <v>-28.631305483669017</v>
      </c>
      <c r="X33" s="2">
        <f t="shared" si="3"/>
        <v>-2.1305483669017633E-2</v>
      </c>
      <c r="Y33" s="2">
        <f t="shared" si="4"/>
        <v>-28.634123793035531</v>
      </c>
      <c r="Z33" s="2">
        <f t="shared" si="5"/>
        <v>-2.4123793035531804E-2</v>
      </c>
      <c r="AA33" s="2">
        <f t="shared" si="6"/>
        <v>-28.641962101891647</v>
      </c>
      <c r="AB33" s="2">
        <f t="shared" si="7"/>
        <v>-3.1962101891647166E-2</v>
      </c>
    </row>
    <row r="34" spans="1:28">
      <c r="A34" s="1">
        <v>33267</v>
      </c>
      <c r="B34" s="1">
        <v>18</v>
      </c>
      <c r="C34" s="1" t="s">
        <v>19</v>
      </c>
      <c r="D34" s="1" t="s">
        <v>33</v>
      </c>
      <c r="G34" s="1" t="s">
        <v>632</v>
      </c>
      <c r="H34" s="1" t="s">
        <v>617</v>
      </c>
      <c r="I34" s="1" t="s">
        <v>633</v>
      </c>
      <c r="J34" s="1" t="s">
        <v>634</v>
      </c>
      <c r="K34" s="1">
        <v>2361.1</v>
      </c>
      <c r="L34" s="1">
        <v>15.321999999999999</v>
      </c>
      <c r="M34" s="1">
        <v>3688</v>
      </c>
      <c r="N34" s="1">
        <v>26.1</v>
      </c>
      <c r="O34" s="1">
        <v>19.8</v>
      </c>
      <c r="P34" s="1">
        <v>20.2</v>
      </c>
      <c r="Q34" s="1">
        <v>35.4</v>
      </c>
      <c r="R34" s="1">
        <v>-53.348999999999997</v>
      </c>
      <c r="S34" s="1">
        <v>-28.437000000000001</v>
      </c>
      <c r="T34" s="2">
        <v>-28.61</v>
      </c>
      <c r="U34" s="2">
        <f t="shared" ref="U34:U65" si="8">(S34-$T$85)/$T$84</f>
        <v>-28.240819510363298</v>
      </c>
      <c r="V34" s="2">
        <f t="shared" ref="V34:V65" si="9">U34-T34</f>
        <v>0.36918048963670103</v>
      </c>
      <c r="W34" s="2">
        <f t="shared" ref="W34:W65" si="10">U34-($I$84*B34^3+$J$84*B34^2+$K$84*B34+$L$84)</f>
        <v>-28.723718465809561</v>
      </c>
      <c r="X34" s="2">
        <f t="shared" ref="X34:X65" si="11">W34-T34</f>
        <v>-0.11371846580956202</v>
      </c>
      <c r="Y34" s="2">
        <f t="shared" ref="Y34:Y65" si="12">W34-($X$84*L34+$X$85)</f>
        <v>-28.719898602689241</v>
      </c>
      <c r="Z34" s="2">
        <f t="shared" ref="Z34:Z65" si="13">Y34-T34</f>
        <v>-0.1098986026892419</v>
      </c>
      <c r="AA34" s="2">
        <f t="shared" ref="AA34:AA65" si="14">Y34-($I$85*K34^3+$J$85*K34^2+$K$85*K34+$L$85)</f>
        <v>-28.727732155911866</v>
      </c>
      <c r="AB34" s="2">
        <f t="shared" ref="AB34:AB65" si="15">AA34-T34</f>
        <v>-0.1177321559118667</v>
      </c>
    </row>
    <row r="35" spans="1:28">
      <c r="A35" s="1">
        <v>33255</v>
      </c>
      <c r="B35" s="1">
        <v>6</v>
      </c>
      <c r="C35" s="1" t="s">
        <v>19</v>
      </c>
      <c r="D35" s="1" t="s">
        <v>20</v>
      </c>
      <c r="G35" s="1" t="s">
        <v>629</v>
      </c>
      <c r="H35" s="1" t="s">
        <v>613</v>
      </c>
      <c r="I35" s="1" t="s">
        <v>630</v>
      </c>
      <c r="J35" s="1" t="s">
        <v>631</v>
      </c>
      <c r="K35" s="1">
        <v>2361.5</v>
      </c>
      <c r="L35" s="1">
        <v>17.495000000000001</v>
      </c>
      <c r="M35" s="1">
        <v>4078</v>
      </c>
      <c r="N35" s="1">
        <v>27</v>
      </c>
      <c r="O35" s="1">
        <v>23.6</v>
      </c>
      <c r="P35" s="1">
        <v>24.2</v>
      </c>
      <c r="Q35" s="1">
        <v>40</v>
      </c>
      <c r="R35" s="1">
        <v>-52.061999999999998</v>
      </c>
      <c r="S35" s="1">
        <v>-29.427</v>
      </c>
      <c r="T35" s="2">
        <v>-28.61</v>
      </c>
      <c r="U35" s="2">
        <f t="shared" si="8"/>
        <v>-29.219825650088644</v>
      </c>
      <c r="V35" s="2">
        <f t="shared" si="9"/>
        <v>-0.60982565008864498</v>
      </c>
      <c r="W35" s="2">
        <f t="shared" si="10"/>
        <v>-28.6336197278636</v>
      </c>
      <c r="X35" s="2">
        <f t="shared" si="11"/>
        <v>-2.3619727863600559E-2</v>
      </c>
      <c r="Y35" s="2">
        <f t="shared" si="12"/>
        <v>-28.619511170867465</v>
      </c>
      <c r="Z35" s="2">
        <f t="shared" si="13"/>
        <v>-9.5111708674657791E-3</v>
      </c>
      <c r="AA35" s="2">
        <f t="shared" si="14"/>
        <v>-28.62733520714859</v>
      </c>
      <c r="AB35" s="2">
        <f t="shared" si="15"/>
        <v>-1.7335207148590825E-2</v>
      </c>
    </row>
    <row r="36" spans="1:28">
      <c r="A36" s="1">
        <v>33264</v>
      </c>
      <c r="B36" s="1">
        <v>15</v>
      </c>
      <c r="C36" s="1" t="s">
        <v>19</v>
      </c>
      <c r="D36" s="1" t="s">
        <v>20</v>
      </c>
      <c r="G36" s="1" t="s">
        <v>635</v>
      </c>
      <c r="H36" s="1" t="s">
        <v>617</v>
      </c>
      <c r="I36" s="1" t="s">
        <v>636</v>
      </c>
      <c r="J36" s="1" t="s">
        <v>637</v>
      </c>
      <c r="K36" s="1">
        <v>2361.6999999999998</v>
      </c>
      <c r="L36" s="1">
        <v>19.408999999999999</v>
      </c>
      <c r="M36" s="1">
        <v>4397</v>
      </c>
      <c r="N36" s="1">
        <v>28.4</v>
      </c>
      <c r="O36" s="1">
        <v>23.2</v>
      </c>
      <c r="P36" s="1">
        <v>23.8</v>
      </c>
      <c r="Q36" s="1">
        <v>40</v>
      </c>
      <c r="R36" s="1">
        <v>-53.353999999999999</v>
      </c>
      <c r="S36" s="1">
        <v>-28.509</v>
      </c>
      <c r="T36" s="2">
        <v>-28.61</v>
      </c>
      <c r="U36" s="2">
        <f t="shared" si="8"/>
        <v>-28.312019956888779</v>
      </c>
      <c r="V36" s="2">
        <f t="shared" si="9"/>
        <v>0.29798004311122028</v>
      </c>
      <c r="W36" s="2">
        <f t="shared" si="10"/>
        <v>-28.589313823063698</v>
      </c>
      <c r="X36" s="2">
        <f t="shared" si="11"/>
        <v>2.0686176936301592E-2</v>
      </c>
      <c r="Y36" s="2">
        <f t="shared" si="12"/>
        <v>-28.566142882230331</v>
      </c>
      <c r="Z36" s="2">
        <f t="shared" si="13"/>
        <v>4.3857117769668719E-2</v>
      </c>
      <c r="AA36" s="2">
        <f t="shared" si="14"/>
        <v>-28.573962157204992</v>
      </c>
      <c r="AB36" s="2">
        <f t="shared" si="15"/>
        <v>3.6037842795007435E-2</v>
      </c>
    </row>
    <row r="37" spans="1:28">
      <c r="A37" s="1">
        <v>33270</v>
      </c>
      <c r="B37" s="1">
        <v>21</v>
      </c>
      <c r="C37" s="1" t="s">
        <v>19</v>
      </c>
      <c r="D37" s="1" t="s">
        <v>20</v>
      </c>
      <c r="G37" s="1" t="s">
        <v>638</v>
      </c>
      <c r="H37" s="1" t="s">
        <v>617</v>
      </c>
      <c r="I37" s="1" t="s">
        <v>639</v>
      </c>
      <c r="J37" s="1" t="s">
        <v>640</v>
      </c>
      <c r="K37" s="1">
        <v>2361.6999999999998</v>
      </c>
      <c r="L37" s="1">
        <v>21.087</v>
      </c>
      <c r="M37" s="1">
        <v>4622</v>
      </c>
      <c r="N37" s="1">
        <v>30.3</v>
      </c>
      <c r="O37" s="1">
        <v>23.3</v>
      </c>
      <c r="P37" s="1">
        <v>23.8</v>
      </c>
      <c r="Q37" s="1">
        <v>40.200000000000003</v>
      </c>
      <c r="R37" s="1">
        <v>-53.357999999999997</v>
      </c>
      <c r="S37" s="1">
        <v>-28.459</v>
      </c>
      <c r="T37" s="2">
        <v>-28.61</v>
      </c>
      <c r="U37" s="2">
        <f t="shared" si="8"/>
        <v>-28.262575202357194</v>
      </c>
      <c r="V37" s="2">
        <f t="shared" si="9"/>
        <v>0.34742479764280532</v>
      </c>
      <c r="W37" s="2">
        <f t="shared" si="10"/>
        <v>-28.577067582469006</v>
      </c>
      <c r="X37" s="2">
        <f t="shared" si="11"/>
        <v>3.2932417530993519E-2</v>
      </c>
      <c r="Y37" s="2">
        <f t="shared" si="12"/>
        <v>-28.545951667717731</v>
      </c>
      <c r="Z37" s="2">
        <f t="shared" si="13"/>
        <v>6.4048332282268916E-2</v>
      </c>
      <c r="AA37" s="2">
        <f t="shared" si="14"/>
        <v>-28.553770942692392</v>
      </c>
      <c r="AB37" s="2">
        <f t="shared" si="15"/>
        <v>5.6229057307607633E-2</v>
      </c>
    </row>
    <row r="38" spans="1:28">
      <c r="A38" s="1">
        <v>33251</v>
      </c>
      <c r="B38" s="1">
        <v>2</v>
      </c>
      <c r="C38" s="1" t="s">
        <v>19</v>
      </c>
      <c r="D38" s="1" t="s">
        <v>33</v>
      </c>
      <c r="G38" s="1" t="s">
        <v>612</v>
      </c>
      <c r="H38" s="1" t="s">
        <v>613</v>
      </c>
      <c r="I38" s="1" t="s">
        <v>614</v>
      </c>
      <c r="J38" s="1" t="s">
        <v>615</v>
      </c>
      <c r="K38" s="1">
        <v>2522.1999999999998</v>
      </c>
      <c r="L38" s="1">
        <v>6.5519999999999996</v>
      </c>
      <c r="M38" s="1">
        <v>1726</v>
      </c>
      <c r="N38" s="1">
        <v>17.3</v>
      </c>
      <c r="O38" s="1">
        <v>17</v>
      </c>
      <c r="P38" s="1">
        <v>17.399999999999999</v>
      </c>
      <c r="Q38" s="1">
        <v>28.9</v>
      </c>
      <c r="R38" s="1">
        <v>-53.655000000000001</v>
      </c>
      <c r="S38" s="1">
        <v>-29.628</v>
      </c>
      <c r="T38" s="2">
        <v>-29.3</v>
      </c>
      <c r="U38" s="2">
        <f t="shared" si="8"/>
        <v>-29.418593563305606</v>
      </c>
      <c r="V38" s="2">
        <f t="shared" si="9"/>
        <v>-0.11859356330560544</v>
      </c>
      <c r="W38" s="2">
        <f t="shared" si="10"/>
        <v>-29.355653650265509</v>
      </c>
      <c r="X38" s="2">
        <f t="shared" si="11"/>
        <v>-5.5653650265508503E-2</v>
      </c>
      <c r="Y38" s="2">
        <f t="shared" si="12"/>
        <v>-29.39335787609636</v>
      </c>
      <c r="Z38" s="2">
        <f t="shared" si="13"/>
        <v>-9.3357876096359149E-2</v>
      </c>
      <c r="AA38" s="2">
        <f t="shared" si="14"/>
        <v>-29.39681371126381</v>
      </c>
      <c r="AB38" s="2">
        <f t="shared" si="15"/>
        <v>-9.6813711263809665E-2</v>
      </c>
    </row>
    <row r="39" spans="1:28">
      <c r="A39" s="1">
        <v>33261</v>
      </c>
      <c r="B39" s="1">
        <v>12</v>
      </c>
      <c r="C39" s="1" t="s">
        <v>19</v>
      </c>
      <c r="D39" s="1" t="s">
        <v>25</v>
      </c>
      <c r="G39" s="1" t="s">
        <v>616</v>
      </c>
      <c r="H39" s="1" t="s">
        <v>617</v>
      </c>
      <c r="I39" s="1" t="s">
        <v>618</v>
      </c>
      <c r="J39" s="1" t="s">
        <v>619</v>
      </c>
      <c r="K39" s="1">
        <v>2522.1999999999998</v>
      </c>
      <c r="L39" s="1">
        <v>10.398</v>
      </c>
      <c r="M39" s="1">
        <v>2594</v>
      </c>
      <c r="N39" s="1">
        <v>24.9</v>
      </c>
      <c r="O39" s="1">
        <v>17.8</v>
      </c>
      <c r="P39" s="1">
        <v>18.100000000000001</v>
      </c>
      <c r="Q39" s="1">
        <v>32.799999999999997</v>
      </c>
      <c r="R39" s="1">
        <v>-52.83</v>
      </c>
      <c r="S39" s="1">
        <v>-29.542999999999999</v>
      </c>
      <c r="T39" s="2">
        <v>-29.3</v>
      </c>
      <c r="U39" s="2">
        <f t="shared" si="8"/>
        <v>-29.334537480601917</v>
      </c>
      <c r="V39" s="2">
        <f t="shared" si="9"/>
        <v>-3.453748060191586E-2</v>
      </c>
      <c r="W39" s="2">
        <f t="shared" si="10"/>
        <v>-29.231953139604585</v>
      </c>
      <c r="X39" s="2">
        <f t="shared" si="11"/>
        <v>6.8046860395416076E-2</v>
      </c>
      <c r="Y39" s="2">
        <f t="shared" si="12"/>
        <v>-29.251447371580682</v>
      </c>
      <c r="Z39" s="2">
        <f t="shared" si="13"/>
        <v>4.8552628419319177E-2</v>
      </c>
      <c r="AA39" s="2">
        <f t="shared" si="14"/>
        <v>-29.254903206748132</v>
      </c>
      <c r="AB39" s="2">
        <f t="shared" si="15"/>
        <v>4.5096793251868661E-2</v>
      </c>
    </row>
    <row r="40" spans="1:28">
      <c r="A40" s="1">
        <v>33269</v>
      </c>
      <c r="B40" s="1">
        <v>20</v>
      </c>
      <c r="C40" s="1" t="s">
        <v>19</v>
      </c>
      <c r="D40" s="1" t="s">
        <v>25</v>
      </c>
      <c r="G40" s="1" t="s">
        <v>620</v>
      </c>
      <c r="H40" s="1" t="s">
        <v>617</v>
      </c>
      <c r="I40" s="1" t="s">
        <v>621</v>
      </c>
      <c r="J40" s="1" t="s">
        <v>622</v>
      </c>
      <c r="K40" s="1">
        <v>2522.4</v>
      </c>
      <c r="L40" s="1">
        <v>10.993</v>
      </c>
      <c r="M40" s="1">
        <v>2717</v>
      </c>
      <c r="N40" s="1">
        <v>25.3</v>
      </c>
      <c r="O40" s="1">
        <v>18.2</v>
      </c>
      <c r="P40" s="1">
        <v>18.5</v>
      </c>
      <c r="Q40" s="1">
        <v>33.5</v>
      </c>
      <c r="R40" s="1">
        <v>-53.420999999999999</v>
      </c>
      <c r="S40" s="1">
        <v>-29.106000000000002</v>
      </c>
      <c r="T40" s="2">
        <v>-29.3</v>
      </c>
      <c r="U40" s="2">
        <f t="shared" si="8"/>
        <v>-28.902390325995881</v>
      </c>
      <c r="V40" s="2">
        <f t="shared" si="9"/>
        <v>0.39760967400411928</v>
      </c>
      <c r="W40" s="2">
        <f t="shared" si="10"/>
        <v>-29.326904622762093</v>
      </c>
      <c r="X40" s="2">
        <f t="shared" si="11"/>
        <v>-2.69046227620926E-2</v>
      </c>
      <c r="Y40" s="2">
        <f t="shared" si="12"/>
        <v>-29.343581656000907</v>
      </c>
      <c r="Z40" s="2">
        <f t="shared" si="13"/>
        <v>-4.3581656000906577E-2</v>
      </c>
      <c r="AA40" s="2">
        <f t="shared" si="14"/>
        <v>-29.347031461251738</v>
      </c>
      <c r="AB40" s="2">
        <f t="shared" si="15"/>
        <v>-4.7031461251737738E-2</v>
      </c>
    </row>
    <row r="41" spans="1:28">
      <c r="A41" s="1">
        <v>33252</v>
      </c>
      <c r="B41" s="1">
        <v>3</v>
      </c>
      <c r="C41" s="1" t="s">
        <v>19</v>
      </c>
      <c r="D41" s="1" t="s">
        <v>25</v>
      </c>
      <c r="G41" s="1" t="s">
        <v>623</v>
      </c>
      <c r="H41" s="1" t="s">
        <v>613</v>
      </c>
      <c r="I41" s="1" t="s">
        <v>624</v>
      </c>
      <c r="J41" s="1" t="s">
        <v>625</v>
      </c>
      <c r="K41" s="1">
        <v>2522.8000000000002</v>
      </c>
      <c r="L41" s="1">
        <v>8.8049999999999997</v>
      </c>
      <c r="M41" s="1">
        <v>2221</v>
      </c>
      <c r="N41" s="1">
        <v>23</v>
      </c>
      <c r="O41" s="1">
        <v>17.7</v>
      </c>
      <c r="P41" s="1">
        <v>18.100000000000001</v>
      </c>
      <c r="Q41" s="1">
        <v>31.1</v>
      </c>
      <c r="R41" s="1">
        <v>-52.93</v>
      </c>
      <c r="S41" s="1">
        <v>-29.931000000000001</v>
      </c>
      <c r="T41" s="2">
        <v>-29.3</v>
      </c>
      <c r="U41" s="2">
        <f t="shared" si="8"/>
        <v>-29.718228775767003</v>
      </c>
      <c r="V41" s="2">
        <f t="shared" si="9"/>
        <v>-0.41822877576700179</v>
      </c>
      <c r="W41" s="2">
        <f t="shared" si="10"/>
        <v>-29.427756572896264</v>
      </c>
      <c r="X41" s="2">
        <f t="shared" si="11"/>
        <v>-0.12775657289626352</v>
      </c>
      <c r="Y41" s="2">
        <f t="shared" si="12"/>
        <v>-29.4547933218278</v>
      </c>
      <c r="Z41" s="2">
        <f t="shared" si="13"/>
        <v>-0.1547933218277997</v>
      </c>
      <c r="AA41" s="2">
        <f t="shared" si="14"/>
        <v>-29.458231063443684</v>
      </c>
      <c r="AB41" s="2">
        <f t="shared" si="15"/>
        <v>-0.15823106344368298</v>
      </c>
    </row>
    <row r="42" spans="1:28">
      <c r="A42" s="1">
        <v>33258</v>
      </c>
      <c r="B42" s="1">
        <v>9</v>
      </c>
      <c r="C42" s="1" t="s">
        <v>19</v>
      </c>
      <c r="D42" s="1" t="s">
        <v>33</v>
      </c>
      <c r="G42" s="1" t="s">
        <v>626</v>
      </c>
      <c r="H42" s="1" t="s">
        <v>617</v>
      </c>
      <c r="I42" s="1" t="s">
        <v>627</v>
      </c>
      <c r="J42" s="1" t="s">
        <v>628</v>
      </c>
      <c r="K42" s="1">
        <v>2523</v>
      </c>
      <c r="L42" s="1">
        <v>14.398</v>
      </c>
      <c r="M42" s="1">
        <v>3440</v>
      </c>
      <c r="N42" s="1">
        <v>25.9</v>
      </c>
      <c r="O42" s="1">
        <v>21.1</v>
      </c>
      <c r="P42" s="1">
        <v>21.6</v>
      </c>
      <c r="Q42" s="1">
        <v>37.200000000000003</v>
      </c>
      <c r="R42" s="1">
        <v>-52.314</v>
      </c>
      <c r="S42" s="1">
        <v>-30.039000000000001</v>
      </c>
      <c r="T42" s="2">
        <v>-29.3</v>
      </c>
      <c r="U42" s="2">
        <f t="shared" si="8"/>
        <v>-29.825029445555224</v>
      </c>
      <c r="V42" s="2">
        <f t="shared" si="9"/>
        <v>-0.52502944555522291</v>
      </c>
      <c r="W42" s="2">
        <f t="shared" si="10"/>
        <v>-29.368032326189606</v>
      </c>
      <c r="X42" s="2">
        <f t="shared" si="11"/>
        <v>-6.8032326189605641E-2</v>
      </c>
      <c r="Y42" s="2">
        <f t="shared" si="12"/>
        <v>-29.368587406990709</v>
      </c>
      <c r="Z42" s="2">
        <f t="shared" si="13"/>
        <v>-6.8587406990708644E-2</v>
      </c>
      <c r="AA42" s="2">
        <f t="shared" si="14"/>
        <v>-29.372019114889817</v>
      </c>
      <c r="AB42" s="2">
        <f t="shared" si="15"/>
        <v>-7.2019114889815938E-2</v>
      </c>
    </row>
    <row r="43" spans="1:28">
      <c r="A43" s="1">
        <v>33267</v>
      </c>
      <c r="B43" s="1">
        <v>18</v>
      </c>
      <c r="C43" s="1" t="s">
        <v>19</v>
      </c>
      <c r="D43" s="1" t="s">
        <v>33</v>
      </c>
      <c r="G43" s="1" t="s">
        <v>632</v>
      </c>
      <c r="H43" s="1" t="s">
        <v>617</v>
      </c>
      <c r="I43" s="1" t="s">
        <v>633</v>
      </c>
      <c r="J43" s="1" t="s">
        <v>634</v>
      </c>
      <c r="K43" s="1">
        <v>2523.3000000000002</v>
      </c>
      <c r="L43" s="1">
        <v>16.213000000000001</v>
      </c>
      <c r="M43" s="1">
        <v>3789</v>
      </c>
      <c r="N43" s="1">
        <v>27.8</v>
      </c>
      <c r="O43" s="1">
        <v>21.5</v>
      </c>
      <c r="P43" s="1">
        <v>22</v>
      </c>
      <c r="Q43" s="1">
        <v>38</v>
      </c>
      <c r="R43" s="1">
        <v>-53.39</v>
      </c>
      <c r="S43" s="1">
        <v>-29.135000000000002</v>
      </c>
      <c r="T43" s="2">
        <v>-29.3</v>
      </c>
      <c r="U43" s="2">
        <f t="shared" si="8"/>
        <v>-28.931068283624199</v>
      </c>
      <c r="V43" s="2">
        <f t="shared" si="9"/>
        <v>0.36893171637580124</v>
      </c>
      <c r="W43" s="2">
        <f t="shared" si="10"/>
        <v>-29.413967239070463</v>
      </c>
      <c r="X43" s="2">
        <f t="shared" si="11"/>
        <v>-0.1139672390704618</v>
      </c>
      <c r="Y43" s="2">
        <f t="shared" si="12"/>
        <v>-29.405928680025912</v>
      </c>
      <c r="Z43" s="2">
        <f t="shared" si="13"/>
        <v>-0.1059286800259116</v>
      </c>
      <c r="AA43" s="2">
        <f t="shared" si="14"/>
        <v>-29.409351334977899</v>
      </c>
      <c r="AB43" s="2">
        <f t="shared" si="15"/>
        <v>-0.10935133497789806</v>
      </c>
    </row>
    <row r="44" spans="1:28">
      <c r="A44" s="1">
        <v>33255</v>
      </c>
      <c r="B44" s="1">
        <v>6</v>
      </c>
      <c r="C44" s="1" t="s">
        <v>19</v>
      </c>
      <c r="D44" s="1" t="s">
        <v>20</v>
      </c>
      <c r="G44" s="1" t="s">
        <v>629</v>
      </c>
      <c r="H44" s="1" t="s">
        <v>613</v>
      </c>
      <c r="I44" s="1" t="s">
        <v>630</v>
      </c>
      <c r="J44" s="1" t="s">
        <v>631</v>
      </c>
      <c r="K44" s="1">
        <v>2523.6999999999998</v>
      </c>
      <c r="L44" s="1">
        <v>17.204000000000001</v>
      </c>
      <c r="M44" s="1">
        <v>3922</v>
      </c>
      <c r="N44" s="1">
        <v>27.4</v>
      </c>
      <c r="O44" s="1">
        <v>26.7</v>
      </c>
      <c r="P44" s="1">
        <v>27.5</v>
      </c>
      <c r="Q44" s="1">
        <v>44.6</v>
      </c>
      <c r="R44" s="1">
        <v>-52.177</v>
      </c>
      <c r="S44" s="1">
        <v>-30.218</v>
      </c>
      <c r="T44" s="2">
        <v>-29.3</v>
      </c>
      <c r="U44" s="2">
        <f t="shared" si="8"/>
        <v>-30.00204166677829</v>
      </c>
      <c r="V44" s="2">
        <f t="shared" si="9"/>
        <v>-0.70204166677828894</v>
      </c>
      <c r="W44" s="2">
        <f t="shared" si="10"/>
        <v>-29.415835744553245</v>
      </c>
      <c r="X44" s="2">
        <f t="shared" si="11"/>
        <v>-0.11583574455324452</v>
      </c>
      <c r="Y44" s="2">
        <f t="shared" si="12"/>
        <v>-29.403105010805092</v>
      </c>
      <c r="Z44" s="2">
        <f t="shared" si="13"/>
        <v>-0.10310501080509127</v>
      </c>
      <c r="AA44" s="2">
        <f t="shared" si="14"/>
        <v>-29.406515590737339</v>
      </c>
      <c r="AB44" s="2">
        <f t="shared" si="15"/>
        <v>-0.10651559073733807</v>
      </c>
    </row>
    <row r="45" spans="1:28">
      <c r="A45" s="1">
        <v>33264</v>
      </c>
      <c r="B45" s="1">
        <v>15</v>
      </c>
      <c r="C45" s="1" t="s">
        <v>19</v>
      </c>
      <c r="D45" s="1" t="s">
        <v>20</v>
      </c>
      <c r="G45" s="1" t="s">
        <v>635</v>
      </c>
      <c r="H45" s="1" t="s">
        <v>617</v>
      </c>
      <c r="I45" s="1" t="s">
        <v>636</v>
      </c>
      <c r="J45" s="1" t="s">
        <v>637</v>
      </c>
      <c r="K45" s="1">
        <v>2523.9</v>
      </c>
      <c r="L45" s="1">
        <v>19.501999999999999</v>
      </c>
      <c r="M45" s="1">
        <v>4357</v>
      </c>
      <c r="N45" s="1">
        <v>29.5</v>
      </c>
      <c r="O45" s="1">
        <v>25</v>
      </c>
      <c r="P45" s="1">
        <v>25.6</v>
      </c>
      <c r="Q45" s="1">
        <v>42.7</v>
      </c>
      <c r="R45" s="1">
        <v>-53.369</v>
      </c>
      <c r="S45" s="1">
        <v>-29.286000000000001</v>
      </c>
      <c r="T45" s="2">
        <v>-29.3</v>
      </c>
      <c r="U45" s="2">
        <f t="shared" si="8"/>
        <v>-29.08039144230958</v>
      </c>
      <c r="V45" s="2">
        <f t="shared" si="9"/>
        <v>0.21960855769042098</v>
      </c>
      <c r="W45" s="2">
        <f t="shared" si="10"/>
        <v>-29.357685308484498</v>
      </c>
      <c r="X45" s="2">
        <f t="shared" si="11"/>
        <v>-5.768530848449771E-2</v>
      </c>
      <c r="Y45" s="2">
        <f t="shared" si="12"/>
        <v>-29.334074032386312</v>
      </c>
      <c r="Z45" s="2">
        <f t="shared" si="13"/>
        <v>-3.4074032386310904E-2</v>
      </c>
      <c r="AA45" s="2">
        <f t="shared" si="14"/>
        <v>-29.337478572914613</v>
      </c>
      <c r="AB45" s="2">
        <f t="shared" si="15"/>
        <v>-3.7478572914611874E-2</v>
      </c>
    </row>
    <row r="46" spans="1:28">
      <c r="A46" s="1">
        <v>33270</v>
      </c>
      <c r="B46" s="1">
        <v>21</v>
      </c>
      <c r="C46" s="1" t="s">
        <v>19</v>
      </c>
      <c r="D46" s="1" t="s">
        <v>20</v>
      </c>
      <c r="G46" s="1" t="s">
        <v>638</v>
      </c>
      <c r="H46" s="1" t="s">
        <v>617</v>
      </c>
      <c r="I46" s="1" t="s">
        <v>639</v>
      </c>
      <c r="J46" s="1" t="s">
        <v>640</v>
      </c>
      <c r="K46" s="1">
        <v>2524.1</v>
      </c>
      <c r="L46" s="1">
        <v>21.588000000000001</v>
      </c>
      <c r="M46" s="1">
        <v>4577</v>
      </c>
      <c r="N46" s="1">
        <v>32.799999999999997</v>
      </c>
      <c r="O46" s="1">
        <v>25.6</v>
      </c>
      <c r="P46" s="1">
        <v>26.2</v>
      </c>
      <c r="Q46" s="1">
        <v>43.8</v>
      </c>
      <c r="R46" s="1">
        <v>-53.356999999999999</v>
      </c>
      <c r="S46" s="1">
        <v>-29.234000000000002</v>
      </c>
      <c r="T46" s="2">
        <v>-29.3</v>
      </c>
      <c r="U46" s="2">
        <f t="shared" si="8"/>
        <v>-29.028968897596734</v>
      </c>
      <c r="V46" s="2">
        <f t="shared" si="9"/>
        <v>0.271031102403267</v>
      </c>
      <c r="W46" s="2">
        <f t="shared" si="10"/>
        <v>-29.343461277708546</v>
      </c>
      <c r="X46" s="2">
        <f t="shared" si="11"/>
        <v>-4.3461277708544799E-2</v>
      </c>
      <c r="Y46" s="2">
        <f t="shared" si="12"/>
        <v>-29.309973234272601</v>
      </c>
      <c r="Z46" s="2">
        <f t="shared" si="13"/>
        <v>-9.9732342725999956E-3</v>
      </c>
      <c r="AA46" s="2">
        <f t="shared" si="14"/>
        <v>-29.313371734135263</v>
      </c>
      <c r="AB46" s="2">
        <f t="shared" si="15"/>
        <v>-1.3371734135262159E-2</v>
      </c>
    </row>
    <row r="47" spans="1:28">
      <c r="A47" s="1">
        <v>33251</v>
      </c>
      <c r="B47" s="1">
        <v>2</v>
      </c>
      <c r="C47" s="1" t="s">
        <v>19</v>
      </c>
      <c r="D47" s="1" t="s">
        <v>33</v>
      </c>
      <c r="G47" s="1" t="s">
        <v>612</v>
      </c>
      <c r="H47" s="1" t="s">
        <v>613</v>
      </c>
      <c r="I47" s="1" t="s">
        <v>614</v>
      </c>
      <c r="J47" s="1" t="s">
        <v>615</v>
      </c>
      <c r="K47" s="1">
        <v>2745.6</v>
      </c>
      <c r="L47" s="1">
        <v>7.55</v>
      </c>
      <c r="M47" s="1">
        <v>1843</v>
      </c>
      <c r="N47" s="1">
        <v>19.600000000000001</v>
      </c>
      <c r="O47" s="1">
        <v>24</v>
      </c>
      <c r="P47" s="1">
        <v>24.7</v>
      </c>
      <c r="Q47" s="1">
        <v>38.700000000000003</v>
      </c>
      <c r="R47" s="1">
        <v>-53.601999999999997</v>
      </c>
      <c r="S47" s="1">
        <v>-29.817</v>
      </c>
      <c r="T47" s="2">
        <v>-29.47</v>
      </c>
      <c r="U47" s="2">
        <f t="shared" si="8"/>
        <v>-29.605494735434991</v>
      </c>
      <c r="V47" s="2">
        <f t="shared" si="9"/>
        <v>-0.13549473543499246</v>
      </c>
      <c r="W47" s="2">
        <f t="shared" si="10"/>
        <v>-29.542554822394894</v>
      </c>
      <c r="X47" s="2">
        <f t="shared" si="11"/>
        <v>-7.2554822394895524E-2</v>
      </c>
      <c r="Y47" s="2">
        <f t="shared" si="12"/>
        <v>-29.575533730007585</v>
      </c>
      <c r="Z47" s="2">
        <f t="shared" si="13"/>
        <v>-0.10553373000758626</v>
      </c>
      <c r="AA47" s="2">
        <f t="shared" si="14"/>
        <v>-29.571643450632184</v>
      </c>
      <c r="AB47" s="2">
        <f t="shared" si="15"/>
        <v>-0.10164345063218505</v>
      </c>
    </row>
    <row r="48" spans="1:28">
      <c r="A48" s="1">
        <v>33261</v>
      </c>
      <c r="B48" s="1">
        <v>12</v>
      </c>
      <c r="C48" s="1" t="s">
        <v>19</v>
      </c>
      <c r="D48" s="1" t="s">
        <v>25</v>
      </c>
      <c r="G48" s="1" t="s">
        <v>616</v>
      </c>
      <c r="H48" s="1" t="s">
        <v>617</v>
      </c>
      <c r="I48" s="1" t="s">
        <v>618</v>
      </c>
      <c r="J48" s="1" t="s">
        <v>619</v>
      </c>
      <c r="K48" s="1">
        <v>2745.6</v>
      </c>
      <c r="L48" s="1">
        <v>11.417</v>
      </c>
      <c r="M48" s="1">
        <v>2703</v>
      </c>
      <c r="N48" s="1">
        <v>26.3</v>
      </c>
      <c r="O48" s="1">
        <v>25</v>
      </c>
      <c r="P48" s="1">
        <v>25.6</v>
      </c>
      <c r="Q48" s="1">
        <v>43.1</v>
      </c>
      <c r="R48" s="1">
        <v>-52.725999999999999</v>
      </c>
      <c r="S48" s="1">
        <v>-29.684999999999999</v>
      </c>
      <c r="T48" s="2">
        <v>-29.47</v>
      </c>
      <c r="U48" s="2">
        <f t="shared" si="8"/>
        <v>-29.47496058347161</v>
      </c>
      <c r="V48" s="2">
        <f t="shared" si="9"/>
        <v>-4.9605834716111019E-3</v>
      </c>
      <c r="W48" s="2">
        <f t="shared" si="10"/>
        <v>-29.372376242474274</v>
      </c>
      <c r="X48" s="2">
        <f t="shared" si="11"/>
        <v>9.7623757525724386E-2</v>
      </c>
      <c r="Y48" s="2">
        <f t="shared" si="12"/>
        <v>-29.387045725688541</v>
      </c>
      <c r="Z48" s="2">
        <f t="shared" si="13"/>
        <v>8.2954274311457965E-2</v>
      </c>
      <c r="AA48" s="2">
        <f t="shared" si="14"/>
        <v>-29.38315544631314</v>
      </c>
      <c r="AB48" s="2">
        <f t="shared" si="15"/>
        <v>8.6844553686859172E-2</v>
      </c>
    </row>
    <row r="49" spans="1:28">
      <c r="A49" s="1">
        <v>33269</v>
      </c>
      <c r="B49" s="1">
        <v>20</v>
      </c>
      <c r="C49" s="1" t="s">
        <v>19</v>
      </c>
      <c r="D49" s="1" t="s">
        <v>25</v>
      </c>
      <c r="G49" s="1" t="s">
        <v>620</v>
      </c>
      <c r="H49" s="1" t="s">
        <v>617</v>
      </c>
      <c r="I49" s="1" t="s">
        <v>621</v>
      </c>
      <c r="J49" s="1" t="s">
        <v>622</v>
      </c>
      <c r="K49" s="1">
        <v>2745.8</v>
      </c>
      <c r="L49" s="1">
        <v>12.154</v>
      </c>
      <c r="M49" s="1">
        <v>2771</v>
      </c>
      <c r="N49" s="1">
        <v>27.2</v>
      </c>
      <c r="O49" s="1">
        <v>25.1</v>
      </c>
      <c r="P49" s="1">
        <v>25.7</v>
      </c>
      <c r="Q49" s="1">
        <v>43.5</v>
      </c>
      <c r="R49" s="1">
        <v>-53.453000000000003</v>
      </c>
      <c r="S49" s="1">
        <v>-29.161999999999999</v>
      </c>
      <c r="T49" s="2">
        <v>-29.47</v>
      </c>
      <c r="U49" s="2">
        <f t="shared" si="8"/>
        <v>-28.957768451071253</v>
      </c>
      <c r="V49" s="2">
        <f t="shared" si="9"/>
        <v>0.51223154892874589</v>
      </c>
      <c r="W49" s="2">
        <f t="shared" si="10"/>
        <v>-29.382282747837465</v>
      </c>
      <c r="X49" s="2">
        <f t="shared" si="11"/>
        <v>8.771725216253401E-2</v>
      </c>
      <c r="Y49" s="2">
        <f t="shared" si="12"/>
        <v>-29.393462692447738</v>
      </c>
      <c r="Z49" s="2">
        <f t="shared" si="13"/>
        <v>7.6537307552261069E-2</v>
      </c>
      <c r="AA49" s="2">
        <f t="shared" si="14"/>
        <v>-29.389565449822275</v>
      </c>
      <c r="AB49" s="2">
        <f t="shared" si="15"/>
        <v>8.0434550177724162E-2</v>
      </c>
    </row>
    <row r="50" spans="1:28">
      <c r="A50" s="1">
        <v>33252</v>
      </c>
      <c r="B50" s="1">
        <v>3</v>
      </c>
      <c r="C50" s="1" t="s">
        <v>19</v>
      </c>
      <c r="D50" s="1" t="s">
        <v>25</v>
      </c>
      <c r="G50" s="1" t="s">
        <v>623</v>
      </c>
      <c r="H50" s="1" t="s">
        <v>613</v>
      </c>
      <c r="I50" s="1" t="s">
        <v>624</v>
      </c>
      <c r="J50" s="1" t="s">
        <v>625</v>
      </c>
      <c r="K50" s="1">
        <v>2746.1</v>
      </c>
      <c r="L50" s="1">
        <v>9.5500000000000007</v>
      </c>
      <c r="M50" s="1">
        <v>2282</v>
      </c>
      <c r="N50" s="1">
        <v>20.9</v>
      </c>
      <c r="O50" s="1">
        <v>25</v>
      </c>
      <c r="P50" s="1">
        <v>25.7</v>
      </c>
      <c r="Q50" s="1">
        <v>41.3</v>
      </c>
      <c r="R50" s="1">
        <v>-52.673999999999999</v>
      </c>
      <c r="S50" s="1">
        <v>-30.015000000000001</v>
      </c>
      <c r="T50" s="2">
        <v>-29.47</v>
      </c>
      <c r="U50" s="2">
        <f t="shared" si="8"/>
        <v>-29.80129596338006</v>
      </c>
      <c r="V50" s="2">
        <f t="shared" si="9"/>
        <v>-0.33129596338006095</v>
      </c>
      <c r="W50" s="2">
        <f t="shared" si="10"/>
        <v>-29.510823760509322</v>
      </c>
      <c r="X50" s="2">
        <f t="shared" si="11"/>
        <v>-4.0823760509322682E-2</v>
      </c>
      <c r="Y50" s="2">
        <f t="shared" si="12"/>
        <v>-29.534333092534514</v>
      </c>
      <c r="Z50" s="2">
        <f t="shared" si="13"/>
        <v>-6.4333092534514691E-2</v>
      </c>
      <c r="AA50" s="2">
        <f t="shared" si="14"/>
        <v>-29.530425404278805</v>
      </c>
      <c r="AB50" s="2">
        <f t="shared" si="15"/>
        <v>-6.0425404278806383E-2</v>
      </c>
    </row>
    <row r="51" spans="1:28">
      <c r="A51" s="1">
        <v>33258</v>
      </c>
      <c r="B51" s="1">
        <v>9</v>
      </c>
      <c r="C51" s="1" t="s">
        <v>19</v>
      </c>
      <c r="D51" s="1" t="s">
        <v>33</v>
      </c>
      <c r="G51" s="1" t="s">
        <v>626</v>
      </c>
      <c r="H51" s="1" t="s">
        <v>617</v>
      </c>
      <c r="I51" s="1" t="s">
        <v>627</v>
      </c>
      <c r="J51" s="1" t="s">
        <v>628</v>
      </c>
      <c r="K51" s="1">
        <v>2746.3</v>
      </c>
      <c r="L51" s="1">
        <v>14.323</v>
      </c>
      <c r="M51" s="1">
        <v>3298</v>
      </c>
      <c r="N51" s="1">
        <v>27.6</v>
      </c>
      <c r="O51" s="1">
        <v>29.4</v>
      </c>
      <c r="P51" s="1">
        <v>30.2</v>
      </c>
      <c r="Q51" s="1">
        <v>48.9</v>
      </c>
      <c r="R51" s="1">
        <v>-52.098999999999997</v>
      </c>
      <c r="S51" s="1">
        <v>-30.154</v>
      </c>
      <c r="T51" s="2">
        <v>-29.47</v>
      </c>
      <c r="U51" s="2">
        <f t="shared" si="8"/>
        <v>-29.938752380977864</v>
      </c>
      <c r="V51" s="2">
        <f t="shared" si="9"/>
        <v>-0.46875238097786465</v>
      </c>
      <c r="W51" s="2">
        <f t="shared" si="10"/>
        <v>-29.481755261612246</v>
      </c>
      <c r="X51" s="2">
        <f t="shared" si="11"/>
        <v>-1.1755261612247381E-2</v>
      </c>
      <c r="Y51" s="2">
        <f t="shared" si="12"/>
        <v>-29.48266545149788</v>
      </c>
      <c r="Z51" s="2">
        <f t="shared" si="13"/>
        <v>-1.2665451497881008E-2</v>
      </c>
      <c r="AA51" s="2">
        <f t="shared" si="14"/>
        <v>-29.478750798986372</v>
      </c>
      <c r="AB51" s="2">
        <f t="shared" si="15"/>
        <v>-8.7507989863730984E-3</v>
      </c>
    </row>
    <row r="52" spans="1:28">
      <c r="A52" s="1">
        <v>33267</v>
      </c>
      <c r="B52" s="1">
        <v>18</v>
      </c>
      <c r="C52" s="1" t="s">
        <v>19</v>
      </c>
      <c r="D52" s="1" t="s">
        <v>33</v>
      </c>
      <c r="G52" s="1" t="s">
        <v>632</v>
      </c>
      <c r="H52" s="1" t="s">
        <v>617</v>
      </c>
      <c r="I52" s="1" t="s">
        <v>633</v>
      </c>
      <c r="J52" s="1" t="s">
        <v>634</v>
      </c>
      <c r="K52" s="1">
        <v>2746.5</v>
      </c>
      <c r="L52" s="1">
        <v>16.613</v>
      </c>
      <c r="M52" s="1">
        <v>3627</v>
      </c>
      <c r="N52" s="1">
        <v>28.8</v>
      </c>
      <c r="O52" s="1">
        <v>29</v>
      </c>
      <c r="P52" s="1">
        <v>29.8</v>
      </c>
      <c r="Q52" s="1">
        <v>48.8</v>
      </c>
      <c r="R52" s="1">
        <v>-53.38</v>
      </c>
      <c r="S52" s="1">
        <v>-29.228999999999999</v>
      </c>
      <c r="T52" s="2">
        <v>-29.47</v>
      </c>
      <c r="U52" s="2">
        <f t="shared" si="8"/>
        <v>-29.024024422143572</v>
      </c>
      <c r="V52" s="2">
        <f t="shared" si="9"/>
        <v>0.4459755778564265</v>
      </c>
      <c r="W52" s="2">
        <f t="shared" si="10"/>
        <v>-29.506923377589835</v>
      </c>
      <c r="X52" s="2">
        <f t="shared" si="11"/>
        <v>-3.6923377589836548E-2</v>
      </c>
      <c r="Y52" s="2">
        <f t="shared" si="12"/>
        <v>-29.496990903427786</v>
      </c>
      <c r="Z52" s="2">
        <f t="shared" si="13"/>
        <v>-2.6990903427787316E-2</v>
      </c>
      <c r="AA52" s="2">
        <f t="shared" si="14"/>
        <v>-29.493069286259537</v>
      </c>
      <c r="AB52" s="2">
        <f t="shared" si="15"/>
        <v>-2.3069286259538302E-2</v>
      </c>
    </row>
    <row r="53" spans="1:28">
      <c r="A53" s="1">
        <v>33255</v>
      </c>
      <c r="B53" s="1">
        <v>6</v>
      </c>
      <c r="C53" s="1" t="s">
        <v>19</v>
      </c>
      <c r="D53" s="1" t="s">
        <v>20</v>
      </c>
      <c r="G53" s="1" t="s">
        <v>629</v>
      </c>
      <c r="H53" s="1" t="s">
        <v>613</v>
      </c>
      <c r="I53" s="1" t="s">
        <v>630</v>
      </c>
      <c r="J53" s="1" t="s">
        <v>631</v>
      </c>
      <c r="K53" s="1">
        <v>2746.7</v>
      </c>
      <c r="L53" s="1">
        <v>15.407999999999999</v>
      </c>
      <c r="M53" s="1">
        <v>3474</v>
      </c>
      <c r="N53" s="1">
        <v>28.4</v>
      </c>
      <c r="O53" s="1">
        <v>35.9</v>
      </c>
      <c r="P53" s="1">
        <v>37</v>
      </c>
      <c r="Q53" s="1">
        <v>57.5</v>
      </c>
      <c r="R53" s="1">
        <v>-51.991999999999997</v>
      </c>
      <c r="S53" s="1">
        <v>-30.266999999999999</v>
      </c>
      <c r="T53" s="2">
        <v>-29.47</v>
      </c>
      <c r="U53" s="2">
        <f t="shared" si="8"/>
        <v>-30.050497526219239</v>
      </c>
      <c r="V53" s="2">
        <f t="shared" si="9"/>
        <v>-0.58049752621924</v>
      </c>
      <c r="W53" s="2">
        <f t="shared" si="10"/>
        <v>-29.464291603994194</v>
      </c>
      <c r="X53" s="2">
        <f t="shared" si="11"/>
        <v>5.708396005804417E-3</v>
      </c>
      <c r="Y53" s="2">
        <f t="shared" si="12"/>
        <v>-29.460064549123611</v>
      </c>
      <c r="Z53" s="2">
        <f t="shared" si="13"/>
        <v>9.9354508763873639E-3</v>
      </c>
      <c r="AA53" s="2">
        <f t="shared" si="14"/>
        <v>-29.456135966898454</v>
      </c>
      <c r="AB53" s="2">
        <f t="shared" si="15"/>
        <v>1.3864033101544493E-2</v>
      </c>
    </row>
    <row r="54" spans="1:28">
      <c r="A54" s="1">
        <v>33264</v>
      </c>
      <c r="B54" s="1">
        <v>15</v>
      </c>
      <c r="C54" s="1" t="s">
        <v>19</v>
      </c>
      <c r="D54" s="1" t="s">
        <v>20</v>
      </c>
      <c r="G54" s="1" t="s">
        <v>635</v>
      </c>
      <c r="H54" s="1" t="s">
        <v>617</v>
      </c>
      <c r="I54" s="1" t="s">
        <v>636</v>
      </c>
      <c r="J54" s="1" t="s">
        <v>637</v>
      </c>
      <c r="K54" s="1">
        <v>2746.9</v>
      </c>
      <c r="L54" s="1">
        <v>18.498999999999999</v>
      </c>
      <c r="M54" s="1">
        <v>3928</v>
      </c>
      <c r="N54" s="1">
        <v>31.6</v>
      </c>
      <c r="O54" s="1">
        <v>32.299999999999997</v>
      </c>
      <c r="P54" s="1">
        <v>33.299999999999997</v>
      </c>
      <c r="Q54" s="1">
        <v>53.2</v>
      </c>
      <c r="R54" s="1">
        <v>-53.375999999999998</v>
      </c>
      <c r="S54" s="1">
        <v>-29.391999999999999</v>
      </c>
      <c r="T54" s="2">
        <v>-29.47</v>
      </c>
      <c r="U54" s="2">
        <f t="shared" si="8"/>
        <v>-29.185214321916536</v>
      </c>
      <c r="V54" s="2">
        <f t="shared" si="9"/>
        <v>0.28478567808346256</v>
      </c>
      <c r="W54" s="2">
        <f t="shared" si="10"/>
        <v>-29.462508188091455</v>
      </c>
      <c r="X54" s="2">
        <f t="shared" si="11"/>
        <v>7.4918119085438661E-3</v>
      </c>
      <c r="Y54" s="2">
        <f t="shared" si="12"/>
        <v>-29.443645904150397</v>
      </c>
      <c r="Z54" s="2">
        <f t="shared" si="13"/>
        <v>2.6354095849601578E-2</v>
      </c>
      <c r="AA54" s="2">
        <f t="shared" si="14"/>
        <v>-29.439710356468936</v>
      </c>
      <c r="AB54" s="2">
        <f t="shared" si="15"/>
        <v>3.0289643531062893E-2</v>
      </c>
    </row>
    <row r="55" spans="1:28">
      <c r="A55" s="1">
        <v>33270</v>
      </c>
      <c r="B55" s="1">
        <v>21</v>
      </c>
      <c r="C55" s="1" t="s">
        <v>19</v>
      </c>
      <c r="D55" s="1" t="s">
        <v>20</v>
      </c>
      <c r="G55" s="1" t="s">
        <v>638</v>
      </c>
      <c r="H55" s="1" t="s">
        <v>617</v>
      </c>
      <c r="I55" s="1" t="s">
        <v>639</v>
      </c>
      <c r="J55" s="1" t="s">
        <v>640</v>
      </c>
      <c r="K55" s="1">
        <v>2747.1</v>
      </c>
      <c r="L55" s="1">
        <v>20.986000000000001</v>
      </c>
      <c r="M55" s="1">
        <v>4342</v>
      </c>
      <c r="N55" s="1">
        <v>33</v>
      </c>
      <c r="O55" s="1">
        <v>32.6</v>
      </c>
      <c r="P55" s="1">
        <v>33.5</v>
      </c>
      <c r="Q55" s="1">
        <v>53.9</v>
      </c>
      <c r="R55" s="1">
        <v>-53.366</v>
      </c>
      <c r="S55" s="1">
        <v>-29.404</v>
      </c>
      <c r="T55" s="2">
        <v>-29.47</v>
      </c>
      <c r="U55" s="2">
        <f t="shared" si="8"/>
        <v>-29.197081063004116</v>
      </c>
      <c r="V55" s="2">
        <f t="shared" si="9"/>
        <v>0.27291893699588243</v>
      </c>
      <c r="W55" s="2">
        <f t="shared" si="10"/>
        <v>-29.511573443115928</v>
      </c>
      <c r="X55" s="2">
        <f t="shared" si="11"/>
        <v>-4.1573443115929365E-2</v>
      </c>
      <c r="Y55" s="2">
        <f t="shared" si="12"/>
        <v>-29.48093574193182</v>
      </c>
      <c r="Z55" s="2">
        <f t="shared" si="13"/>
        <v>-1.0935741931820786E-2</v>
      </c>
      <c r="AA55" s="2">
        <f t="shared" si="14"/>
        <v>-29.47699322839544</v>
      </c>
      <c r="AB55" s="2">
        <f t="shared" si="15"/>
        <v>-6.9932283954408092E-3</v>
      </c>
    </row>
    <row r="56" spans="1:28">
      <c r="A56" s="1">
        <v>33261</v>
      </c>
      <c r="B56" s="1">
        <v>12</v>
      </c>
      <c r="C56" s="1" t="s">
        <v>19</v>
      </c>
      <c r="D56" s="1" t="s">
        <v>25</v>
      </c>
      <c r="G56" s="1" t="s">
        <v>616</v>
      </c>
      <c r="H56" s="1" t="s">
        <v>617</v>
      </c>
      <c r="I56" s="1" t="s">
        <v>618</v>
      </c>
      <c r="J56" s="1" t="s">
        <v>619</v>
      </c>
      <c r="K56" s="1">
        <v>2883.2</v>
      </c>
      <c r="L56" s="1">
        <v>12.173</v>
      </c>
      <c r="M56" s="1">
        <v>2713</v>
      </c>
      <c r="N56" s="1">
        <v>26.5</v>
      </c>
      <c r="O56" s="1">
        <v>35.799999999999997</v>
      </c>
      <c r="P56" s="1">
        <v>36.799999999999997</v>
      </c>
      <c r="Q56" s="1">
        <v>58.3</v>
      </c>
      <c r="R56" s="1">
        <v>-52.738999999999997</v>
      </c>
      <c r="S56" s="1">
        <v>-29.76</v>
      </c>
      <c r="T56" s="2">
        <v>-29.54</v>
      </c>
      <c r="U56" s="2">
        <f t="shared" si="8"/>
        <v>-29.549127715268988</v>
      </c>
      <c r="V56" s="2">
        <f t="shared" si="9"/>
        <v>-9.1277152689883678E-3</v>
      </c>
      <c r="W56" s="2">
        <f t="shared" si="10"/>
        <v>-29.446543374271656</v>
      </c>
      <c r="X56" s="2">
        <f t="shared" si="11"/>
        <v>9.3456625728343568E-2</v>
      </c>
      <c r="Y56" s="2">
        <f t="shared" si="12"/>
        <v>-29.457633357913849</v>
      </c>
      <c r="Z56" s="2">
        <f t="shared" si="13"/>
        <v>8.2366642086149966E-2</v>
      </c>
      <c r="AA56" s="2">
        <f t="shared" si="14"/>
        <v>-29.448898981569329</v>
      </c>
      <c r="AB56" s="2">
        <f t="shared" si="15"/>
        <v>9.1101018430670422E-2</v>
      </c>
    </row>
    <row r="57" spans="1:28">
      <c r="A57" s="1">
        <v>33251</v>
      </c>
      <c r="B57" s="1">
        <v>2</v>
      </c>
      <c r="C57" s="1" t="s">
        <v>19</v>
      </c>
      <c r="D57" s="1" t="s">
        <v>33</v>
      </c>
      <c r="G57" s="1" t="s">
        <v>612</v>
      </c>
      <c r="H57" s="1" t="s">
        <v>613</v>
      </c>
      <c r="I57" s="1" t="s">
        <v>614</v>
      </c>
      <c r="J57" s="1" t="s">
        <v>615</v>
      </c>
      <c r="K57" s="1">
        <v>2883.4</v>
      </c>
      <c r="L57" s="1">
        <v>8.3840000000000003</v>
      </c>
      <c r="M57" s="1">
        <v>1973</v>
      </c>
      <c r="N57" s="1">
        <v>23.4</v>
      </c>
      <c r="O57" s="1">
        <v>35</v>
      </c>
      <c r="P57" s="1">
        <v>36.200000000000003</v>
      </c>
      <c r="Q57" s="1">
        <v>54.2</v>
      </c>
      <c r="R57" s="1">
        <v>-53.649000000000001</v>
      </c>
      <c r="S57" s="1">
        <v>-29.866</v>
      </c>
      <c r="T57" s="2">
        <v>-29.54</v>
      </c>
      <c r="U57" s="2">
        <f t="shared" si="8"/>
        <v>-29.653950594875944</v>
      </c>
      <c r="V57" s="2">
        <f t="shared" si="9"/>
        <v>-0.11395059487594494</v>
      </c>
      <c r="W57" s="2">
        <f t="shared" si="10"/>
        <v>-29.591010681835847</v>
      </c>
      <c r="X57" s="2">
        <f t="shared" si="11"/>
        <v>-5.1010681835848004E-2</v>
      </c>
      <c r="Y57" s="2">
        <f t="shared" si="12"/>
        <v>-29.620040776428549</v>
      </c>
      <c r="Z57" s="2">
        <f t="shared" si="13"/>
        <v>-8.0040776428550231E-2</v>
      </c>
      <c r="AA57" s="2">
        <f t="shared" si="14"/>
        <v>-29.61129934258523</v>
      </c>
      <c r="AB57" s="2">
        <f t="shared" si="15"/>
        <v>-7.1299342585231074E-2</v>
      </c>
    </row>
    <row r="58" spans="1:28">
      <c r="A58" s="1">
        <v>33269</v>
      </c>
      <c r="B58" s="1">
        <v>20</v>
      </c>
      <c r="C58" s="1" t="s">
        <v>19</v>
      </c>
      <c r="D58" s="1" t="s">
        <v>25</v>
      </c>
      <c r="G58" s="1" t="s">
        <v>620</v>
      </c>
      <c r="H58" s="1" t="s">
        <v>617</v>
      </c>
      <c r="I58" s="1" t="s">
        <v>621</v>
      </c>
      <c r="J58" s="1" t="s">
        <v>622</v>
      </c>
      <c r="K58" s="1">
        <v>2883.4</v>
      </c>
      <c r="L58" s="1">
        <v>13.082000000000001</v>
      </c>
      <c r="M58" s="1">
        <v>2866</v>
      </c>
      <c r="N58" s="1">
        <v>26.5</v>
      </c>
      <c r="O58" s="1">
        <v>35.799999999999997</v>
      </c>
      <c r="P58" s="1">
        <v>36.9</v>
      </c>
      <c r="Q58" s="1">
        <v>58.5</v>
      </c>
      <c r="R58" s="1">
        <v>-53.247999999999998</v>
      </c>
      <c r="S58" s="1">
        <v>-29.222999999999999</v>
      </c>
      <c r="T58" s="2">
        <v>-29.54</v>
      </c>
      <c r="U58" s="2">
        <f t="shared" si="8"/>
        <v>-29.018091051599782</v>
      </c>
      <c r="V58" s="2">
        <f t="shared" si="9"/>
        <v>0.52190894840021684</v>
      </c>
      <c r="W58" s="2">
        <f t="shared" si="10"/>
        <v>-29.442605348365994</v>
      </c>
      <c r="X58" s="2">
        <f t="shared" si="11"/>
        <v>9.7394651634004958E-2</v>
      </c>
      <c r="Y58" s="2">
        <f t="shared" si="12"/>
        <v>-29.449391409903669</v>
      </c>
      <c r="Z58" s="2">
        <f t="shared" si="13"/>
        <v>9.0608590096330488E-2</v>
      </c>
      <c r="AA58" s="2">
        <f t="shared" si="14"/>
        <v>-29.44064997606035</v>
      </c>
      <c r="AB58" s="2">
        <f t="shared" si="15"/>
        <v>9.9350023939649645E-2</v>
      </c>
    </row>
    <row r="59" spans="1:28">
      <c r="A59" s="1">
        <v>33252</v>
      </c>
      <c r="B59" s="1">
        <v>3</v>
      </c>
      <c r="C59" s="1" t="s">
        <v>19</v>
      </c>
      <c r="D59" s="1" t="s">
        <v>25</v>
      </c>
      <c r="G59" s="1" t="s">
        <v>623</v>
      </c>
      <c r="H59" s="1" t="s">
        <v>613</v>
      </c>
      <c r="I59" s="1" t="s">
        <v>624</v>
      </c>
      <c r="J59" s="1" t="s">
        <v>625</v>
      </c>
      <c r="K59" s="1">
        <v>2883.8</v>
      </c>
      <c r="L59" s="1">
        <v>10.31</v>
      </c>
      <c r="M59" s="1">
        <v>2350</v>
      </c>
      <c r="N59" s="1">
        <v>25.5</v>
      </c>
      <c r="O59" s="1">
        <v>35.200000000000003</v>
      </c>
      <c r="P59" s="1">
        <v>36.299999999999997</v>
      </c>
      <c r="Q59" s="1">
        <v>55.8</v>
      </c>
      <c r="R59" s="1">
        <v>-52.82</v>
      </c>
      <c r="S59" s="1">
        <v>-29.954000000000001</v>
      </c>
      <c r="T59" s="2">
        <v>-29.54</v>
      </c>
      <c r="U59" s="2">
        <f t="shared" si="8"/>
        <v>-29.74097336285153</v>
      </c>
      <c r="V59" s="2">
        <f t="shared" si="9"/>
        <v>-0.20097336285153133</v>
      </c>
      <c r="W59" s="2">
        <f t="shared" si="10"/>
        <v>-29.450501159980792</v>
      </c>
      <c r="X59" s="2">
        <f t="shared" si="11"/>
        <v>8.9498840019206938E-2</v>
      </c>
      <c r="Y59" s="2">
        <f t="shared" si="12"/>
        <v>-29.470412053282736</v>
      </c>
      <c r="Z59" s="2">
        <f t="shared" si="13"/>
        <v>6.9587946717263094E-2</v>
      </c>
      <c r="AA59" s="2">
        <f t="shared" si="14"/>
        <v>-29.461656504831609</v>
      </c>
      <c r="AB59" s="2">
        <f t="shared" si="15"/>
        <v>7.834349516839012E-2</v>
      </c>
    </row>
    <row r="60" spans="1:28">
      <c r="A60" s="1">
        <v>33258</v>
      </c>
      <c r="B60" s="1">
        <v>9</v>
      </c>
      <c r="C60" s="1" t="s">
        <v>19</v>
      </c>
      <c r="D60" s="1" t="s">
        <v>33</v>
      </c>
      <c r="G60" s="1" t="s">
        <v>626</v>
      </c>
      <c r="H60" s="1" t="s">
        <v>617</v>
      </c>
      <c r="I60" s="1" t="s">
        <v>627</v>
      </c>
      <c r="J60" s="1" t="s">
        <v>628</v>
      </c>
      <c r="K60" s="1">
        <v>2883.8</v>
      </c>
      <c r="L60" s="1">
        <v>14.612</v>
      </c>
      <c r="M60" s="1">
        <v>3199</v>
      </c>
      <c r="N60" s="1">
        <v>27.4</v>
      </c>
      <c r="O60" s="1">
        <v>40</v>
      </c>
      <c r="P60" s="1">
        <v>41.3</v>
      </c>
      <c r="Q60" s="1">
        <v>63.9</v>
      </c>
      <c r="R60" s="1">
        <v>-52.154000000000003</v>
      </c>
      <c r="S60" s="1">
        <v>-30.238</v>
      </c>
      <c r="T60" s="2">
        <v>-29.54</v>
      </c>
      <c r="U60" s="2">
        <f t="shared" si="8"/>
        <v>-30.021819568590921</v>
      </c>
      <c r="V60" s="2">
        <f t="shared" si="9"/>
        <v>-0.48181956859092168</v>
      </c>
      <c r="W60" s="2">
        <f t="shared" si="10"/>
        <v>-29.564822449225304</v>
      </c>
      <c r="X60" s="2">
        <f t="shared" si="11"/>
        <v>-2.482244922530441E-2</v>
      </c>
      <c r="Y60" s="2">
        <f t="shared" si="12"/>
        <v>-29.564364285438543</v>
      </c>
      <c r="Z60" s="2">
        <f t="shared" si="13"/>
        <v>-2.4364285438544186E-2</v>
      </c>
      <c r="AA60" s="2">
        <f t="shared" si="14"/>
        <v>-29.555608736987416</v>
      </c>
      <c r="AB60" s="2">
        <f t="shared" si="15"/>
        <v>-1.560873698741716E-2</v>
      </c>
    </row>
    <row r="61" spans="1:28">
      <c r="A61" s="1">
        <v>33255</v>
      </c>
      <c r="B61" s="1">
        <v>6</v>
      </c>
      <c r="C61" s="1" t="s">
        <v>19</v>
      </c>
      <c r="D61" s="1" t="s">
        <v>20</v>
      </c>
      <c r="G61" s="1" t="s">
        <v>629</v>
      </c>
      <c r="H61" s="1" t="s">
        <v>613</v>
      </c>
      <c r="I61" s="1" t="s">
        <v>630</v>
      </c>
      <c r="J61" s="1" t="s">
        <v>631</v>
      </c>
      <c r="K61" s="1">
        <v>2884.2</v>
      </c>
      <c r="L61" s="1">
        <v>14.69</v>
      </c>
      <c r="M61" s="1">
        <v>3183</v>
      </c>
      <c r="N61" s="1">
        <v>28.8</v>
      </c>
      <c r="O61" s="1">
        <v>47.6</v>
      </c>
      <c r="P61" s="1">
        <v>49.2</v>
      </c>
      <c r="Q61" s="1">
        <v>74.099999999999994</v>
      </c>
      <c r="R61" s="1">
        <v>-52.058999999999997</v>
      </c>
      <c r="S61" s="1">
        <v>-30.364999999999998</v>
      </c>
      <c r="T61" s="2">
        <v>-29.54</v>
      </c>
      <c r="U61" s="2">
        <f t="shared" si="8"/>
        <v>-30.147409245101141</v>
      </c>
      <c r="V61" s="2">
        <f t="shared" si="9"/>
        <v>-0.60740924510114169</v>
      </c>
      <c r="W61" s="2">
        <f t="shared" si="10"/>
        <v>-29.561203322876096</v>
      </c>
      <c r="X61" s="2">
        <f t="shared" si="11"/>
        <v>-2.1203322876097275E-2</v>
      </c>
      <c r="Y61" s="2">
        <f t="shared" si="12"/>
        <v>-29.560375845641424</v>
      </c>
      <c r="Z61" s="2">
        <f t="shared" si="13"/>
        <v>-2.0375845641424917E-2</v>
      </c>
      <c r="AA61" s="2">
        <f t="shared" si="14"/>
        <v>-29.551606183107371</v>
      </c>
      <c r="AB61" s="2">
        <f t="shared" si="15"/>
        <v>-1.1606183107371493E-2</v>
      </c>
    </row>
    <row r="62" spans="1:28">
      <c r="A62" s="1">
        <v>33267</v>
      </c>
      <c r="B62" s="1">
        <v>18</v>
      </c>
      <c r="C62" s="1" t="s">
        <v>19</v>
      </c>
      <c r="D62" s="1" t="s">
        <v>33</v>
      </c>
      <c r="G62" s="1" t="s">
        <v>632</v>
      </c>
      <c r="H62" s="1" t="s">
        <v>617</v>
      </c>
      <c r="I62" s="1" t="s">
        <v>633</v>
      </c>
      <c r="J62" s="1" t="s">
        <v>634</v>
      </c>
      <c r="K62" s="1">
        <v>2884.2</v>
      </c>
      <c r="L62" s="1">
        <v>17.277999999999999</v>
      </c>
      <c r="M62" s="1">
        <v>3553</v>
      </c>
      <c r="N62" s="1">
        <v>29.1</v>
      </c>
      <c r="O62" s="1">
        <v>39.4</v>
      </c>
      <c r="P62" s="1">
        <v>40.6</v>
      </c>
      <c r="Q62" s="1">
        <v>63.4</v>
      </c>
      <c r="R62" s="1">
        <v>-53.377000000000002</v>
      </c>
      <c r="S62" s="1">
        <v>-29.42</v>
      </c>
      <c r="T62" s="2">
        <v>-29.54</v>
      </c>
      <c r="U62" s="2">
        <f t="shared" si="8"/>
        <v>-29.212903384454222</v>
      </c>
      <c r="V62" s="2">
        <f t="shared" si="9"/>
        <v>0.32709661554577707</v>
      </c>
      <c r="W62" s="2">
        <f t="shared" si="10"/>
        <v>-29.695802339900485</v>
      </c>
      <c r="X62" s="2">
        <f t="shared" si="11"/>
        <v>-0.15580233990048598</v>
      </c>
      <c r="Y62" s="2">
        <f t="shared" si="12"/>
        <v>-29.682721231855595</v>
      </c>
      <c r="Z62" s="2">
        <f t="shared" si="13"/>
        <v>-0.14272123185559593</v>
      </c>
      <c r="AA62" s="2">
        <f t="shared" si="14"/>
        <v>-29.673951569321542</v>
      </c>
      <c r="AB62" s="2">
        <f t="shared" si="15"/>
        <v>-0.13395156932154251</v>
      </c>
    </row>
    <row r="63" spans="1:28">
      <c r="A63" s="1">
        <v>33264</v>
      </c>
      <c r="B63" s="1">
        <v>15</v>
      </c>
      <c r="C63" s="1" t="s">
        <v>19</v>
      </c>
      <c r="D63" s="1" t="s">
        <v>20</v>
      </c>
      <c r="G63" s="1" t="s">
        <v>635</v>
      </c>
      <c r="H63" s="1" t="s">
        <v>617</v>
      </c>
      <c r="I63" s="1" t="s">
        <v>636</v>
      </c>
      <c r="J63" s="1" t="s">
        <v>637</v>
      </c>
      <c r="K63" s="1">
        <v>2884.4</v>
      </c>
      <c r="L63" s="1">
        <v>18.544</v>
      </c>
      <c r="M63" s="1">
        <v>3721</v>
      </c>
      <c r="N63" s="1">
        <v>35.299999999999997</v>
      </c>
      <c r="O63" s="1">
        <v>43.8</v>
      </c>
      <c r="P63" s="1">
        <v>45.2</v>
      </c>
      <c r="Q63" s="1">
        <v>69.3</v>
      </c>
      <c r="R63" s="1">
        <v>-53.234000000000002</v>
      </c>
      <c r="S63" s="1">
        <v>-29.477</v>
      </c>
      <c r="T63" s="2">
        <v>-29.54</v>
      </c>
      <c r="U63" s="2">
        <f t="shared" si="8"/>
        <v>-29.269270404620226</v>
      </c>
      <c r="V63" s="2">
        <f t="shared" si="9"/>
        <v>0.27072959537977326</v>
      </c>
      <c r="W63" s="2">
        <f t="shared" si="10"/>
        <v>-29.546564270795145</v>
      </c>
      <c r="X63" s="2">
        <f t="shared" si="11"/>
        <v>-6.5642707951454327E-3</v>
      </c>
      <c r="Y63" s="2">
        <f t="shared" si="12"/>
        <v>-29.527488921403368</v>
      </c>
      <c r="Z63" s="2">
        <f t="shared" si="13"/>
        <v>1.2511078596631364E-2</v>
      </c>
      <c r="AA63" s="2">
        <f t="shared" si="14"/>
        <v>-29.518712202026613</v>
      </c>
      <c r="AB63" s="2">
        <f t="shared" si="15"/>
        <v>2.1287797973386091E-2</v>
      </c>
    </row>
    <row r="64" spans="1:28">
      <c r="A64" s="1">
        <v>33270</v>
      </c>
      <c r="B64" s="1">
        <v>21</v>
      </c>
      <c r="C64" s="1" t="s">
        <v>19</v>
      </c>
      <c r="D64" s="1" t="s">
        <v>20</v>
      </c>
      <c r="G64" s="1" t="s">
        <v>638</v>
      </c>
      <c r="H64" s="1" t="s">
        <v>617</v>
      </c>
      <c r="I64" s="1" t="s">
        <v>639</v>
      </c>
      <c r="J64" s="1" t="s">
        <v>640</v>
      </c>
      <c r="K64" s="1">
        <v>2884.6</v>
      </c>
      <c r="L64" s="1">
        <v>21.013999999999999</v>
      </c>
      <c r="M64" s="1">
        <v>4119</v>
      </c>
      <c r="N64" s="1">
        <v>35.9</v>
      </c>
      <c r="O64" s="1">
        <v>43.9</v>
      </c>
      <c r="P64" s="1">
        <v>45.3</v>
      </c>
      <c r="Q64" s="1">
        <v>69.7</v>
      </c>
      <c r="R64" s="1">
        <v>-53.341000000000001</v>
      </c>
      <c r="S64" s="1">
        <v>-29.445</v>
      </c>
      <c r="T64" s="2">
        <v>-29.54</v>
      </c>
      <c r="U64" s="2">
        <f t="shared" si="8"/>
        <v>-29.237625761720015</v>
      </c>
      <c r="V64" s="2">
        <f t="shared" si="9"/>
        <v>0.30237423827998455</v>
      </c>
      <c r="W64" s="2">
        <f t="shared" si="10"/>
        <v>-29.552118141831826</v>
      </c>
      <c r="X64" s="2">
        <f t="shared" si="11"/>
        <v>-1.2118141831827245E-2</v>
      </c>
      <c r="Y64" s="2">
        <f t="shared" si="12"/>
        <v>-29.521347866589494</v>
      </c>
      <c r="Z64" s="2">
        <f t="shared" si="13"/>
        <v>1.8652133410505201E-2</v>
      </c>
      <c r="AA64" s="2">
        <f t="shared" si="14"/>
        <v>-29.512564090503581</v>
      </c>
      <c r="AB64" s="2">
        <f t="shared" si="15"/>
        <v>2.7435909496418276E-2</v>
      </c>
    </row>
    <row r="65" spans="1:28">
      <c r="A65" s="1">
        <v>33261</v>
      </c>
      <c r="B65" s="1">
        <v>12</v>
      </c>
      <c r="C65" s="1" t="s">
        <v>19</v>
      </c>
      <c r="D65" s="1" t="s">
        <v>25</v>
      </c>
      <c r="G65" s="1" t="s">
        <v>616</v>
      </c>
      <c r="H65" s="1" t="s">
        <v>617</v>
      </c>
      <c r="I65" s="1" t="s">
        <v>618</v>
      </c>
      <c r="J65" s="1" t="s">
        <v>619</v>
      </c>
      <c r="K65" s="1">
        <v>3027.6</v>
      </c>
      <c r="L65" s="1">
        <v>13.435</v>
      </c>
      <c r="M65" s="1">
        <v>2608</v>
      </c>
      <c r="N65" s="1">
        <v>29.3</v>
      </c>
      <c r="O65" s="1">
        <v>42.1</v>
      </c>
      <c r="P65" s="1">
        <v>43.5</v>
      </c>
      <c r="Q65" s="1">
        <v>67.400000000000006</v>
      </c>
      <c r="R65" s="1">
        <v>-52.808999999999997</v>
      </c>
      <c r="S65" s="1">
        <v>-30.236000000000001</v>
      </c>
      <c r="T65" s="2">
        <v>-30</v>
      </c>
      <c r="U65" s="2">
        <f t="shared" si="8"/>
        <v>-30.01984177840966</v>
      </c>
      <c r="V65" s="2">
        <f t="shared" si="9"/>
        <v>-1.9841778409659838E-2</v>
      </c>
      <c r="W65" s="2">
        <f t="shared" si="10"/>
        <v>-29.917257437412324</v>
      </c>
      <c r="X65" s="2">
        <f t="shared" si="11"/>
        <v>8.274256258767565E-2</v>
      </c>
      <c r="Y65" s="2">
        <f t="shared" si="12"/>
        <v>-29.922372118858807</v>
      </c>
      <c r="Z65" s="2">
        <f t="shared" si="13"/>
        <v>7.7627881141193456E-2</v>
      </c>
      <c r="AA65" s="2">
        <f t="shared" si="14"/>
        <v>-29.908624332481615</v>
      </c>
      <c r="AB65" s="2">
        <f t="shared" si="15"/>
        <v>9.1375667518384773E-2</v>
      </c>
    </row>
    <row r="66" spans="1:28">
      <c r="A66" s="1">
        <v>33251</v>
      </c>
      <c r="B66" s="1">
        <v>2</v>
      </c>
      <c r="C66" s="1" t="s">
        <v>19</v>
      </c>
      <c r="D66" s="1" t="s">
        <v>33</v>
      </c>
      <c r="G66" s="1" t="s">
        <v>612</v>
      </c>
      <c r="H66" s="1" t="s">
        <v>613</v>
      </c>
      <c r="I66" s="1" t="s">
        <v>614</v>
      </c>
      <c r="J66" s="1" t="s">
        <v>615</v>
      </c>
      <c r="K66" s="1">
        <v>3027.8</v>
      </c>
      <c r="L66" s="1">
        <v>9.84</v>
      </c>
      <c r="M66" s="1">
        <v>2056</v>
      </c>
      <c r="N66" s="1">
        <v>28</v>
      </c>
      <c r="O66" s="1">
        <v>42.1</v>
      </c>
      <c r="P66" s="1">
        <v>43.6</v>
      </c>
      <c r="Q66" s="1">
        <v>64.2</v>
      </c>
      <c r="R66" s="1">
        <v>-53.674999999999997</v>
      </c>
      <c r="S66" s="1">
        <v>-30.109000000000002</v>
      </c>
      <c r="T66" s="2">
        <v>-30</v>
      </c>
      <c r="U66" s="2">
        <f t="shared" ref="U66:U82" si="16">(S66-$T$85)/$T$84</f>
        <v>-29.89425210189944</v>
      </c>
      <c r="V66" s="2">
        <f t="shared" ref="V66:V82" si="17">U66-T66</f>
        <v>0.10574789810056018</v>
      </c>
      <c r="W66" s="2">
        <f t="shared" ref="W66:W82" si="18">U66-($I$84*B66^3+$J$84*B66^2+$K$84*B66+$L$84)</f>
        <v>-29.831312188859343</v>
      </c>
      <c r="X66" s="2">
        <f t="shared" ref="X66:X82" si="19">W66-T66</f>
        <v>0.16868781114065712</v>
      </c>
      <c r="Y66" s="2">
        <f t="shared" ref="Y66:Y82" si="20">W66-($X$84*L66+$X$85)</f>
        <v>-29.853448432424351</v>
      </c>
      <c r="Z66" s="2">
        <f t="shared" ref="Z66:Z82" si="21">Y66-T66</f>
        <v>0.14655156757564924</v>
      </c>
      <c r="AA66" s="2">
        <f t="shared" ref="AA66:AA82" si="22">Y66-($I$85*K66^3+$J$85*K66^2+$K$85*K66+$L$85)</f>
        <v>-29.839693883642301</v>
      </c>
      <c r="AB66" s="2">
        <f t="shared" ref="AB66:AB82" si="23">AA66-T66</f>
        <v>0.16030611635769887</v>
      </c>
    </row>
    <row r="67" spans="1:28">
      <c r="A67" s="1">
        <v>33269</v>
      </c>
      <c r="B67" s="1">
        <v>20</v>
      </c>
      <c r="C67" s="1" t="s">
        <v>19</v>
      </c>
      <c r="D67" s="1" t="s">
        <v>25</v>
      </c>
      <c r="G67" s="1" t="s">
        <v>620</v>
      </c>
      <c r="H67" s="1" t="s">
        <v>617</v>
      </c>
      <c r="I67" s="1" t="s">
        <v>621</v>
      </c>
      <c r="J67" s="1" t="s">
        <v>622</v>
      </c>
      <c r="K67" s="1">
        <v>3027.8</v>
      </c>
      <c r="L67" s="1">
        <v>14.696999999999999</v>
      </c>
      <c r="M67" s="1">
        <v>2788</v>
      </c>
      <c r="N67" s="1">
        <v>29.7</v>
      </c>
      <c r="O67" s="1">
        <v>42.6</v>
      </c>
      <c r="P67" s="1">
        <v>44</v>
      </c>
      <c r="Q67" s="1">
        <v>68.3</v>
      </c>
      <c r="R67" s="1">
        <v>-53.4</v>
      </c>
      <c r="S67" s="1">
        <v>-29.669</v>
      </c>
      <c r="T67" s="2">
        <v>-30</v>
      </c>
      <c r="U67" s="2">
        <f t="shared" si="16"/>
        <v>-29.459138262021508</v>
      </c>
      <c r="V67" s="2">
        <f t="shared" si="17"/>
        <v>0.54086173797849213</v>
      </c>
      <c r="W67" s="2">
        <f t="shared" si="18"/>
        <v>-29.883652558787723</v>
      </c>
      <c r="X67" s="2">
        <f t="shared" si="19"/>
        <v>0.11634744121227669</v>
      </c>
      <c r="Y67" s="2">
        <f t="shared" si="20"/>
        <v>-29.882791938038498</v>
      </c>
      <c r="Z67" s="2">
        <f t="shared" si="21"/>
        <v>0.11720806196150235</v>
      </c>
      <c r="AA67" s="2">
        <f t="shared" si="22"/>
        <v>-29.869037389256448</v>
      </c>
      <c r="AB67" s="2">
        <f t="shared" si="23"/>
        <v>0.13096261074355198</v>
      </c>
    </row>
    <row r="68" spans="1:28">
      <c r="A68" s="1">
        <v>33258</v>
      </c>
      <c r="B68" s="1">
        <v>9</v>
      </c>
      <c r="C68" s="1" t="s">
        <v>19</v>
      </c>
      <c r="D68" s="1" t="s">
        <v>33</v>
      </c>
      <c r="G68" s="1" t="s">
        <v>626</v>
      </c>
      <c r="H68" s="1" t="s">
        <v>617</v>
      </c>
      <c r="I68" s="1" t="s">
        <v>627</v>
      </c>
      <c r="J68" s="1" t="s">
        <v>628</v>
      </c>
      <c r="K68" s="1">
        <v>3028.2</v>
      </c>
      <c r="L68" s="1">
        <v>15.688000000000001</v>
      </c>
      <c r="M68" s="1">
        <v>2977</v>
      </c>
      <c r="N68" s="1">
        <v>30.7</v>
      </c>
      <c r="O68" s="1">
        <v>47</v>
      </c>
      <c r="P68" s="1">
        <v>48.7</v>
      </c>
      <c r="Q68" s="1">
        <v>73.900000000000006</v>
      </c>
      <c r="R68" s="1">
        <v>-52.070999999999998</v>
      </c>
      <c r="S68" s="1">
        <v>-30.664000000000001</v>
      </c>
      <c r="T68" s="2">
        <v>-30</v>
      </c>
      <c r="U68" s="2">
        <f t="shared" si="16"/>
        <v>-30.443088877200012</v>
      </c>
      <c r="V68" s="2">
        <f t="shared" si="17"/>
        <v>-0.44308887720001167</v>
      </c>
      <c r="W68" s="2">
        <f t="shared" si="18"/>
        <v>-29.986091757834394</v>
      </c>
      <c r="X68" s="2">
        <f t="shared" si="19"/>
        <v>1.39082421656056E-2</v>
      </c>
      <c r="Y68" s="2">
        <f t="shared" si="20"/>
        <v>-29.980538962381562</v>
      </c>
      <c r="Z68" s="2">
        <f t="shared" si="21"/>
        <v>1.9461037618437871E-2</v>
      </c>
      <c r="AA68" s="2">
        <f t="shared" si="22"/>
        <v>-29.966770890856182</v>
      </c>
      <c r="AB68" s="2">
        <f t="shared" si="23"/>
        <v>3.3229109143817936E-2</v>
      </c>
    </row>
    <row r="69" spans="1:28">
      <c r="A69" s="1">
        <v>33252</v>
      </c>
      <c r="B69" s="1">
        <v>3</v>
      </c>
      <c r="C69" s="1" t="s">
        <v>19</v>
      </c>
      <c r="D69" s="1" t="s">
        <v>25</v>
      </c>
      <c r="G69" s="1" t="s">
        <v>623</v>
      </c>
      <c r="H69" s="1" t="s">
        <v>613</v>
      </c>
      <c r="I69" s="1" t="s">
        <v>624</v>
      </c>
      <c r="J69" s="1" t="s">
        <v>625</v>
      </c>
      <c r="K69" s="1">
        <v>3028.4</v>
      </c>
      <c r="L69" s="1">
        <v>11.589</v>
      </c>
      <c r="M69" s="1">
        <v>2327</v>
      </c>
      <c r="N69" s="1">
        <v>28.8</v>
      </c>
      <c r="O69" s="1">
        <v>42.4</v>
      </c>
      <c r="P69" s="1">
        <v>43.8</v>
      </c>
      <c r="Q69" s="1">
        <v>65.900000000000006</v>
      </c>
      <c r="R69" s="1">
        <v>-52.857999999999997</v>
      </c>
      <c r="S69" s="1">
        <v>-30.323</v>
      </c>
      <c r="T69" s="2">
        <v>-30</v>
      </c>
      <c r="U69" s="2">
        <f t="shared" si="16"/>
        <v>-30.105875651294614</v>
      </c>
      <c r="V69" s="2">
        <f t="shared" si="17"/>
        <v>-0.10587565129461396</v>
      </c>
      <c r="W69" s="2">
        <f t="shared" si="18"/>
        <v>-29.815403448423876</v>
      </c>
      <c r="X69" s="2">
        <f t="shared" si="19"/>
        <v>0.18459655157612431</v>
      </c>
      <c r="Y69" s="2">
        <f t="shared" si="20"/>
        <v>-29.829258548137616</v>
      </c>
      <c r="Z69" s="2">
        <f t="shared" si="21"/>
        <v>0.17074145186238354</v>
      </c>
      <c r="AA69" s="2">
        <f t="shared" si="22"/>
        <v>-29.81548371627531</v>
      </c>
      <c r="AB69" s="2">
        <f t="shared" si="23"/>
        <v>0.18451628372469031</v>
      </c>
    </row>
    <row r="70" spans="1:28">
      <c r="A70" s="1">
        <v>33255</v>
      </c>
      <c r="B70" s="1">
        <v>6</v>
      </c>
      <c r="C70" s="1" t="s">
        <v>19</v>
      </c>
      <c r="D70" s="1" t="s">
        <v>20</v>
      </c>
      <c r="G70" s="1" t="s">
        <v>629</v>
      </c>
      <c r="H70" s="1" t="s">
        <v>613</v>
      </c>
      <c r="I70" s="1" t="s">
        <v>630</v>
      </c>
      <c r="J70" s="1" t="s">
        <v>631</v>
      </c>
      <c r="K70" s="1">
        <v>3028.6</v>
      </c>
      <c r="L70" s="1">
        <v>14.978</v>
      </c>
      <c r="M70" s="1">
        <v>2914</v>
      </c>
      <c r="N70" s="1">
        <v>30.5</v>
      </c>
      <c r="O70" s="1">
        <v>52.6</v>
      </c>
      <c r="P70" s="1">
        <v>54.5</v>
      </c>
      <c r="Q70" s="1">
        <v>81.099999999999994</v>
      </c>
      <c r="R70" s="1">
        <v>-52.12</v>
      </c>
      <c r="S70" s="1">
        <v>-30.91</v>
      </c>
      <c r="T70" s="2">
        <v>-30</v>
      </c>
      <c r="U70" s="2">
        <f t="shared" si="16"/>
        <v>-30.686357069495397</v>
      </c>
      <c r="V70" s="2">
        <f t="shared" si="17"/>
        <v>-0.6863570694953971</v>
      </c>
      <c r="W70" s="2">
        <f t="shared" si="18"/>
        <v>-30.100151147270353</v>
      </c>
      <c r="X70" s="2">
        <f t="shared" si="19"/>
        <v>-0.10015114727035268</v>
      </c>
      <c r="Y70" s="2">
        <f t="shared" si="20"/>
        <v>-30.097960051151084</v>
      </c>
      <c r="Z70" s="2">
        <f t="shared" si="21"/>
        <v>-9.796005115108386E-2</v>
      </c>
      <c r="AA70" s="2">
        <f t="shared" si="22"/>
        <v>-30.084178459642711</v>
      </c>
      <c r="AB70" s="2">
        <f t="shared" si="23"/>
        <v>-8.417845964271109E-2</v>
      </c>
    </row>
    <row r="71" spans="1:28">
      <c r="A71" s="1">
        <v>33264</v>
      </c>
      <c r="B71" s="1">
        <v>15</v>
      </c>
      <c r="C71" s="1" t="s">
        <v>19</v>
      </c>
      <c r="D71" s="1" t="s">
        <v>20</v>
      </c>
      <c r="G71" s="1" t="s">
        <v>635</v>
      </c>
      <c r="H71" s="1" t="s">
        <v>617</v>
      </c>
      <c r="I71" s="1" t="s">
        <v>636</v>
      </c>
      <c r="J71" s="1" t="s">
        <v>637</v>
      </c>
      <c r="K71" s="1">
        <v>3028.8</v>
      </c>
      <c r="L71" s="1">
        <v>19.425999999999998</v>
      </c>
      <c r="M71" s="1">
        <v>3444</v>
      </c>
      <c r="N71" s="1">
        <v>32.200000000000003</v>
      </c>
      <c r="O71" s="1">
        <v>49.6</v>
      </c>
      <c r="P71" s="1">
        <v>51.3</v>
      </c>
      <c r="Q71" s="1">
        <v>77.7</v>
      </c>
      <c r="R71" s="1">
        <v>-53.328000000000003</v>
      </c>
      <c r="S71" s="1">
        <v>-29.907</v>
      </c>
      <c r="T71" s="2">
        <v>-30</v>
      </c>
      <c r="U71" s="2">
        <f t="shared" si="16"/>
        <v>-29.694495293591842</v>
      </c>
      <c r="V71" s="2">
        <f t="shared" si="17"/>
        <v>0.30550470640815774</v>
      </c>
      <c r="W71" s="2">
        <f t="shared" si="18"/>
        <v>-29.971789159766764</v>
      </c>
      <c r="X71" s="2">
        <f t="shared" si="19"/>
        <v>2.8210840233235501E-2</v>
      </c>
      <c r="Y71" s="2">
        <f t="shared" si="20"/>
        <v>-29.948537727540902</v>
      </c>
      <c r="Z71" s="2">
        <f t="shared" si="21"/>
        <v>5.1462272459097846E-2</v>
      </c>
      <c r="AA71" s="2">
        <f t="shared" si="22"/>
        <v>-29.934749377078099</v>
      </c>
      <c r="AB71" s="2">
        <f t="shared" si="23"/>
        <v>6.5250622921901424E-2</v>
      </c>
    </row>
    <row r="72" spans="1:28">
      <c r="A72" s="1">
        <v>33267</v>
      </c>
      <c r="B72" s="1">
        <v>18</v>
      </c>
      <c r="C72" s="1" t="s">
        <v>19</v>
      </c>
      <c r="D72" s="1" t="s">
        <v>33</v>
      </c>
      <c r="G72" s="1" t="s">
        <v>632</v>
      </c>
      <c r="H72" s="1" t="s">
        <v>617</v>
      </c>
      <c r="I72" s="1" t="s">
        <v>633</v>
      </c>
      <c r="J72" s="1" t="s">
        <v>634</v>
      </c>
      <c r="K72" s="1">
        <v>3028.8</v>
      </c>
      <c r="L72" s="1">
        <v>18.609000000000002</v>
      </c>
      <c r="M72" s="1">
        <v>3382</v>
      </c>
      <c r="N72" s="1">
        <v>31.6</v>
      </c>
      <c r="O72" s="1">
        <v>45.9</v>
      </c>
      <c r="P72" s="1">
        <v>47.4</v>
      </c>
      <c r="Q72" s="1">
        <v>72.599999999999994</v>
      </c>
      <c r="R72" s="1">
        <v>-53.38</v>
      </c>
      <c r="S72" s="1">
        <v>-29.834</v>
      </c>
      <c r="T72" s="2">
        <v>-30</v>
      </c>
      <c r="U72" s="2">
        <f t="shared" si="16"/>
        <v>-29.622305951975729</v>
      </c>
      <c r="V72" s="2">
        <f t="shared" si="17"/>
        <v>0.37769404802427076</v>
      </c>
      <c r="W72" s="2">
        <f t="shared" si="18"/>
        <v>-30.105204907421992</v>
      </c>
      <c r="X72" s="2">
        <f t="shared" si="19"/>
        <v>-0.10520490742199229</v>
      </c>
      <c r="Y72" s="2">
        <f t="shared" si="20"/>
        <v>-30.085821796823623</v>
      </c>
      <c r="Z72" s="2">
        <f t="shared" si="21"/>
        <v>-8.5821796823623231E-2</v>
      </c>
      <c r="AA72" s="2">
        <f t="shared" si="22"/>
        <v>-30.07203344636082</v>
      </c>
      <c r="AB72" s="2">
        <f t="shared" si="23"/>
        <v>-7.2033446360819653E-2</v>
      </c>
    </row>
    <row r="73" spans="1:28">
      <c r="A73" s="1">
        <v>33270</v>
      </c>
      <c r="B73" s="1">
        <v>21</v>
      </c>
      <c r="C73" s="1" t="s">
        <v>19</v>
      </c>
      <c r="D73" s="1" t="s">
        <v>20</v>
      </c>
      <c r="G73" s="1" t="s">
        <v>638</v>
      </c>
      <c r="H73" s="1" t="s">
        <v>617</v>
      </c>
      <c r="I73" s="1" t="s">
        <v>639</v>
      </c>
      <c r="J73" s="1" t="s">
        <v>640</v>
      </c>
      <c r="K73" s="1">
        <v>3029.2</v>
      </c>
      <c r="L73" s="1">
        <v>22.001000000000001</v>
      </c>
      <c r="M73" s="1">
        <v>3796</v>
      </c>
      <c r="N73" s="1">
        <v>32.799999999999997</v>
      </c>
      <c r="O73" s="1">
        <v>48.1</v>
      </c>
      <c r="P73" s="1">
        <v>49.8</v>
      </c>
      <c r="Q73" s="1">
        <v>75.7</v>
      </c>
      <c r="R73" s="1">
        <v>-53.41</v>
      </c>
      <c r="S73" s="1">
        <v>-29.954999999999998</v>
      </c>
      <c r="T73" s="2">
        <v>-30</v>
      </c>
      <c r="U73" s="2">
        <f t="shared" si="16"/>
        <v>-29.741962257942159</v>
      </c>
      <c r="V73" s="2">
        <f t="shared" si="17"/>
        <v>0.2580377420578408</v>
      </c>
      <c r="W73" s="2">
        <f t="shared" si="18"/>
        <v>-30.056454638053971</v>
      </c>
      <c r="X73" s="2">
        <f t="shared" si="19"/>
        <v>-5.6454638053970996E-2</v>
      </c>
      <c r="Y73" s="2">
        <f t="shared" si="20"/>
        <v>-30.021011127259207</v>
      </c>
      <c r="Z73" s="2">
        <f t="shared" si="21"/>
        <v>-2.1011127259207285E-2</v>
      </c>
      <c r="AA73" s="2">
        <f t="shared" si="22"/>
        <v>-30.007209260965535</v>
      </c>
      <c r="AB73" s="2">
        <f t="shared" si="23"/>
        <v>-7.2092609655349804E-3</v>
      </c>
    </row>
    <row r="74" spans="1:28">
      <c r="A74" s="1">
        <v>33261</v>
      </c>
      <c r="B74" s="1">
        <v>12</v>
      </c>
      <c r="C74" s="1" t="s">
        <v>19</v>
      </c>
      <c r="D74" s="1" t="s">
        <v>25</v>
      </c>
      <c r="G74" s="1" t="s">
        <v>616</v>
      </c>
      <c r="H74" s="1" t="s">
        <v>617</v>
      </c>
      <c r="I74" s="1" t="s">
        <v>618</v>
      </c>
      <c r="J74" s="1" t="s">
        <v>619</v>
      </c>
      <c r="K74" s="1">
        <v>3201.9</v>
      </c>
      <c r="L74" s="1">
        <v>15.042</v>
      </c>
      <c r="M74" s="1">
        <v>2408</v>
      </c>
      <c r="N74" s="1">
        <v>35.1</v>
      </c>
      <c r="O74" s="1">
        <v>43.7</v>
      </c>
      <c r="P74" s="1">
        <v>45.2</v>
      </c>
      <c r="Q74" s="1">
        <v>69.7</v>
      </c>
      <c r="R74" s="1">
        <v>-52.901000000000003</v>
      </c>
      <c r="S74" s="1">
        <v>-31.849</v>
      </c>
      <c r="T74" s="2">
        <v>-31.49</v>
      </c>
      <c r="U74" s="2">
        <f t="shared" si="16"/>
        <v>-31.614929559598529</v>
      </c>
      <c r="V74" s="2">
        <f t="shared" si="17"/>
        <v>-0.12492955959853091</v>
      </c>
      <c r="W74" s="2">
        <f t="shared" si="18"/>
        <v>-31.512345218601197</v>
      </c>
      <c r="X74" s="2">
        <f t="shared" si="19"/>
        <v>-2.234521860119898E-2</v>
      </c>
      <c r="Y74" s="2">
        <f t="shared" si="20"/>
        <v>-31.509851096063127</v>
      </c>
      <c r="Z74" s="2">
        <f t="shared" si="21"/>
        <v>-1.9851096063128182E-2</v>
      </c>
      <c r="AA74" s="2">
        <f t="shared" si="22"/>
        <v>-31.490556149116372</v>
      </c>
      <c r="AB74" s="2">
        <f t="shared" si="23"/>
        <v>-5.5614911637391629E-4</v>
      </c>
    </row>
    <row r="75" spans="1:28">
      <c r="A75" s="1">
        <v>33251</v>
      </c>
      <c r="B75" s="1">
        <v>2</v>
      </c>
      <c r="C75" s="1" t="s">
        <v>19</v>
      </c>
      <c r="D75" s="1" t="s">
        <v>33</v>
      </c>
      <c r="G75" s="1" t="s">
        <v>612</v>
      </c>
      <c r="H75" s="1" t="s">
        <v>613</v>
      </c>
      <c r="I75" s="1" t="s">
        <v>614</v>
      </c>
      <c r="J75" s="1" t="s">
        <v>615</v>
      </c>
      <c r="K75" s="1">
        <v>3202.5</v>
      </c>
      <c r="L75" s="1">
        <v>11.523</v>
      </c>
      <c r="M75" s="1">
        <v>1961</v>
      </c>
      <c r="N75" s="1">
        <v>27.8</v>
      </c>
      <c r="O75" s="1">
        <v>43.9</v>
      </c>
      <c r="P75" s="1">
        <v>45.5</v>
      </c>
      <c r="Q75" s="1">
        <v>66.7</v>
      </c>
      <c r="R75" s="1">
        <v>-53.552</v>
      </c>
      <c r="S75" s="1">
        <v>-31.838000000000001</v>
      </c>
      <c r="T75" s="2">
        <v>-31.49</v>
      </c>
      <c r="U75" s="2">
        <f t="shared" si="16"/>
        <v>-31.604051713601581</v>
      </c>
      <c r="V75" s="2">
        <f t="shared" si="17"/>
        <v>-0.11405171360158306</v>
      </c>
      <c r="W75" s="2">
        <f t="shared" si="18"/>
        <v>-31.541111800561485</v>
      </c>
      <c r="X75" s="2">
        <f t="shared" si="19"/>
        <v>-5.111180056148612E-2</v>
      </c>
      <c r="Y75" s="2">
        <f t="shared" si="20"/>
        <v>-31.555279396269615</v>
      </c>
      <c r="Z75" s="2">
        <f t="shared" si="21"/>
        <v>-6.5279396269616541E-2</v>
      </c>
      <c r="AA75" s="2">
        <f t="shared" si="22"/>
        <v>-31.535966847220379</v>
      </c>
      <c r="AB75" s="2">
        <f t="shared" si="23"/>
        <v>-4.5966847220380913E-2</v>
      </c>
    </row>
    <row r="76" spans="1:28">
      <c r="A76" s="1">
        <v>33269</v>
      </c>
      <c r="B76" s="1">
        <v>20</v>
      </c>
      <c r="C76" s="1" t="s">
        <v>19</v>
      </c>
      <c r="D76" s="1" t="s">
        <v>25</v>
      </c>
      <c r="G76" s="1" t="s">
        <v>620</v>
      </c>
      <c r="H76" s="1" t="s">
        <v>617</v>
      </c>
      <c r="I76" s="1" t="s">
        <v>621</v>
      </c>
      <c r="J76" s="1" t="s">
        <v>622</v>
      </c>
      <c r="K76" s="1">
        <v>3202.5</v>
      </c>
      <c r="L76" s="1">
        <v>16.908999999999999</v>
      </c>
      <c r="M76" s="1">
        <v>2649</v>
      </c>
      <c r="N76" s="1">
        <v>35.5</v>
      </c>
      <c r="O76" s="1">
        <v>44.3</v>
      </c>
      <c r="P76" s="1">
        <v>45.7</v>
      </c>
      <c r="Q76" s="1">
        <v>70.599999999999994</v>
      </c>
      <c r="R76" s="1">
        <v>-53.457999999999998</v>
      </c>
      <c r="S76" s="1">
        <v>-31.271000000000001</v>
      </c>
      <c r="T76" s="2">
        <v>-31.49</v>
      </c>
      <c r="U76" s="2">
        <f t="shared" si="16"/>
        <v>-31.04334819721343</v>
      </c>
      <c r="V76" s="2">
        <f t="shared" si="17"/>
        <v>0.44665180278656891</v>
      </c>
      <c r="W76" s="2">
        <f t="shared" si="18"/>
        <v>-31.467862493979645</v>
      </c>
      <c r="X76" s="2">
        <f t="shared" si="19"/>
        <v>2.213750602035347E-2</v>
      </c>
      <c r="Y76" s="2">
        <f t="shared" si="20"/>
        <v>-31.456528522630649</v>
      </c>
      <c r="Z76" s="2">
        <f t="shared" si="21"/>
        <v>3.3471477369349856E-2</v>
      </c>
      <c r="AA76" s="2">
        <f t="shared" si="22"/>
        <v>-31.437215973581413</v>
      </c>
      <c r="AB76" s="2">
        <f t="shared" si="23"/>
        <v>5.2784026418585483E-2</v>
      </c>
    </row>
    <row r="77" spans="1:28">
      <c r="A77" s="1">
        <v>33258</v>
      </c>
      <c r="B77" s="1">
        <v>9</v>
      </c>
      <c r="C77" s="1" t="s">
        <v>19</v>
      </c>
      <c r="D77" s="1" t="s">
        <v>33</v>
      </c>
      <c r="G77" s="1" t="s">
        <v>626</v>
      </c>
      <c r="H77" s="1" t="s">
        <v>617</v>
      </c>
      <c r="I77" s="1" t="s">
        <v>627</v>
      </c>
      <c r="J77" s="1" t="s">
        <v>628</v>
      </c>
      <c r="K77" s="1">
        <v>3202.7</v>
      </c>
      <c r="L77" s="1">
        <v>17.353999999999999</v>
      </c>
      <c r="M77" s="1">
        <v>2664</v>
      </c>
      <c r="N77" s="1">
        <v>36.200000000000003</v>
      </c>
      <c r="O77" s="1">
        <v>47.7</v>
      </c>
      <c r="P77" s="1">
        <v>49.4</v>
      </c>
      <c r="Q77" s="1">
        <v>75</v>
      </c>
      <c r="R77" s="1">
        <v>-52.167999999999999</v>
      </c>
      <c r="S77" s="1">
        <v>-32.192</v>
      </c>
      <c r="T77" s="2">
        <v>-31.49</v>
      </c>
      <c r="U77" s="2">
        <f t="shared" si="16"/>
        <v>-31.954120575685188</v>
      </c>
      <c r="V77" s="2">
        <f t="shared" si="17"/>
        <v>-0.46412057568518961</v>
      </c>
      <c r="W77" s="2">
        <f t="shared" si="18"/>
        <v>-31.497123456319571</v>
      </c>
      <c r="X77" s="2">
        <f t="shared" si="19"/>
        <v>-7.123456319572341E-3</v>
      </c>
      <c r="Y77" s="2">
        <f t="shared" si="20"/>
        <v>-31.483682504402356</v>
      </c>
      <c r="Z77" s="2">
        <f t="shared" si="21"/>
        <v>6.3174955976421643E-3</v>
      </c>
      <c r="AA77" s="2">
        <f t="shared" si="22"/>
        <v>-31.464364090713939</v>
      </c>
      <c r="AB77" s="2">
        <f t="shared" si="23"/>
        <v>2.5635909286059189E-2</v>
      </c>
    </row>
    <row r="78" spans="1:28">
      <c r="A78" s="1">
        <v>33252</v>
      </c>
      <c r="B78" s="1">
        <v>3</v>
      </c>
      <c r="C78" s="1" t="s">
        <v>19</v>
      </c>
      <c r="D78" s="1" t="s">
        <v>25</v>
      </c>
      <c r="G78" s="1" t="s">
        <v>623</v>
      </c>
      <c r="H78" s="1" t="s">
        <v>613</v>
      </c>
      <c r="I78" s="1" t="s">
        <v>624</v>
      </c>
      <c r="J78" s="1" t="s">
        <v>625</v>
      </c>
      <c r="K78" s="1">
        <v>3202.9</v>
      </c>
      <c r="L78" s="1">
        <v>13.407</v>
      </c>
      <c r="M78" s="1">
        <v>2185</v>
      </c>
      <c r="N78" s="1">
        <v>33.6</v>
      </c>
      <c r="O78" s="1">
        <v>43.6</v>
      </c>
      <c r="P78" s="1">
        <v>45.1</v>
      </c>
      <c r="Q78" s="1">
        <v>67.599999999999994</v>
      </c>
      <c r="R78" s="1">
        <v>-52.899000000000001</v>
      </c>
      <c r="S78" s="1">
        <v>-32.015000000000001</v>
      </c>
      <c r="T78" s="2">
        <v>-31.49</v>
      </c>
      <c r="U78" s="2">
        <f t="shared" si="16"/>
        <v>-31.77908614464339</v>
      </c>
      <c r="V78" s="2">
        <f t="shared" si="17"/>
        <v>-0.28908614464339166</v>
      </c>
      <c r="W78" s="2">
        <f t="shared" si="18"/>
        <v>-31.488613941772652</v>
      </c>
      <c r="X78" s="2">
        <f t="shared" si="19"/>
        <v>1.3860582273466093E-3</v>
      </c>
      <c r="Y78" s="2">
        <f t="shared" si="20"/>
        <v>-31.493861197277358</v>
      </c>
      <c r="Z78" s="2">
        <f t="shared" si="21"/>
        <v>-3.8611972773594516E-3</v>
      </c>
      <c r="AA78" s="2">
        <f t="shared" si="22"/>
        <v>-31.474536920315206</v>
      </c>
      <c r="AB78" s="2">
        <f t="shared" si="23"/>
        <v>1.5463079684792547E-2</v>
      </c>
    </row>
    <row r="79" spans="1:28">
      <c r="A79" s="1">
        <v>33255</v>
      </c>
      <c r="B79" s="1">
        <v>6</v>
      </c>
      <c r="C79" s="1" t="s">
        <v>19</v>
      </c>
      <c r="D79" s="1" t="s">
        <v>20</v>
      </c>
      <c r="G79" s="1" t="s">
        <v>629</v>
      </c>
      <c r="H79" s="1" t="s">
        <v>613</v>
      </c>
      <c r="I79" s="1" t="s">
        <v>630</v>
      </c>
      <c r="J79" s="1" t="s">
        <v>631</v>
      </c>
      <c r="K79" s="1">
        <v>3203.1</v>
      </c>
      <c r="L79" s="1">
        <v>16.065000000000001</v>
      </c>
      <c r="M79" s="1">
        <v>2482</v>
      </c>
      <c r="N79" s="1">
        <v>35.9</v>
      </c>
      <c r="O79" s="1">
        <v>52.6</v>
      </c>
      <c r="P79" s="1">
        <v>54.4</v>
      </c>
      <c r="Q79" s="1">
        <v>81.2</v>
      </c>
      <c r="R79" s="1">
        <v>-52.128999999999998</v>
      </c>
      <c r="S79" s="1">
        <v>-32.460999999999999</v>
      </c>
      <c r="T79" s="2">
        <v>-31.49</v>
      </c>
      <c r="U79" s="2">
        <f t="shared" si="16"/>
        <v>-32.220133355065109</v>
      </c>
      <c r="V79" s="2">
        <f t="shared" si="17"/>
        <v>-0.73013335506511012</v>
      </c>
      <c r="W79" s="2">
        <f t="shared" si="18"/>
        <v>-31.633927432840064</v>
      </c>
      <c r="X79" s="2">
        <f t="shared" si="19"/>
        <v>-0.14392743284006571</v>
      </c>
      <c r="Y79" s="2">
        <f t="shared" si="20"/>
        <v>-31.626589622388991</v>
      </c>
      <c r="Z79" s="2">
        <f t="shared" si="21"/>
        <v>-0.13658962238899264</v>
      </c>
      <c r="AA79" s="2">
        <f t="shared" si="22"/>
        <v>-31.607259483519321</v>
      </c>
      <c r="AB79" s="2">
        <f t="shared" si="23"/>
        <v>-0.11725948351932303</v>
      </c>
    </row>
    <row r="80" spans="1:28">
      <c r="A80" s="1">
        <v>33267</v>
      </c>
      <c r="B80" s="1">
        <v>18</v>
      </c>
      <c r="C80" s="1" t="s">
        <v>19</v>
      </c>
      <c r="D80" s="1" t="s">
        <v>33</v>
      </c>
      <c r="G80" s="1" t="s">
        <v>632</v>
      </c>
      <c r="H80" s="1" t="s">
        <v>617</v>
      </c>
      <c r="I80" s="1" t="s">
        <v>633</v>
      </c>
      <c r="J80" s="1" t="s">
        <v>634</v>
      </c>
      <c r="K80" s="1">
        <v>3203.3</v>
      </c>
      <c r="L80" s="1">
        <v>20.385000000000002</v>
      </c>
      <c r="M80" s="1">
        <v>2988</v>
      </c>
      <c r="N80" s="1">
        <v>37.4</v>
      </c>
      <c r="O80" s="1">
        <v>47.3</v>
      </c>
      <c r="P80" s="1">
        <v>48.9</v>
      </c>
      <c r="Q80" s="1">
        <v>74.8</v>
      </c>
      <c r="R80" s="1">
        <v>-53.521000000000001</v>
      </c>
      <c r="S80" s="1">
        <v>-31.364000000000001</v>
      </c>
      <c r="T80" s="2">
        <v>-31.49</v>
      </c>
      <c r="U80" s="2">
        <f t="shared" si="16"/>
        <v>-31.135315440642174</v>
      </c>
      <c r="V80" s="2">
        <f t="shared" si="17"/>
        <v>0.35468455935782472</v>
      </c>
      <c r="W80" s="2">
        <f t="shared" si="18"/>
        <v>-31.618214396088437</v>
      </c>
      <c r="X80" s="2">
        <f t="shared" si="19"/>
        <v>-0.12821439608843832</v>
      </c>
      <c r="Y80" s="2">
        <f t="shared" si="20"/>
        <v>-31.590422302368371</v>
      </c>
      <c r="Z80" s="2">
        <f t="shared" si="21"/>
        <v>-0.10042230236837213</v>
      </c>
      <c r="AA80" s="2">
        <f t="shared" si="22"/>
        <v>-31.571086302958182</v>
      </c>
      <c r="AB80" s="2">
        <f t="shared" si="23"/>
        <v>-8.1086302958183865E-2</v>
      </c>
    </row>
    <row r="81" spans="1:28">
      <c r="A81" s="1">
        <v>33264</v>
      </c>
      <c r="B81" s="1">
        <v>15</v>
      </c>
      <c r="C81" s="1" t="s">
        <v>19</v>
      </c>
      <c r="D81" s="1" t="s">
        <v>20</v>
      </c>
      <c r="G81" s="1" t="s">
        <v>635</v>
      </c>
      <c r="H81" s="1" t="s">
        <v>617</v>
      </c>
      <c r="I81" s="1" t="s">
        <v>636</v>
      </c>
      <c r="J81" s="1" t="s">
        <v>637</v>
      </c>
      <c r="K81" s="1">
        <v>3203.6</v>
      </c>
      <c r="L81" s="1">
        <v>21.366</v>
      </c>
      <c r="M81" s="1">
        <v>3077</v>
      </c>
      <c r="N81" s="1">
        <v>39.1</v>
      </c>
      <c r="O81" s="1">
        <v>49.9</v>
      </c>
      <c r="P81" s="1">
        <v>51.6</v>
      </c>
      <c r="Q81" s="1">
        <v>78.2</v>
      </c>
      <c r="R81" s="1">
        <v>-53.433999999999997</v>
      </c>
      <c r="S81" s="1">
        <v>-31.510999999999999</v>
      </c>
      <c r="T81" s="2">
        <v>-31.49</v>
      </c>
      <c r="U81" s="2">
        <f t="shared" si="16"/>
        <v>-31.280683018965028</v>
      </c>
      <c r="V81" s="2">
        <f t="shared" si="17"/>
        <v>0.20931698103496998</v>
      </c>
      <c r="W81" s="2">
        <f t="shared" si="18"/>
        <v>-31.557976885139951</v>
      </c>
      <c r="X81" s="2">
        <f t="shared" si="19"/>
        <v>-6.7976885139952259E-2</v>
      </c>
      <c r="Y81" s="2">
        <f t="shared" si="20"/>
        <v>-31.52553996459422</v>
      </c>
      <c r="Z81" s="2">
        <f t="shared" si="21"/>
        <v>-3.5539964594221374E-2</v>
      </c>
      <c r="AA81" s="2">
        <f t="shared" si="22"/>
        <v>-31.506195176938053</v>
      </c>
      <c r="AB81" s="2">
        <f t="shared" si="23"/>
        <v>-1.6195176938055056E-2</v>
      </c>
    </row>
    <row r="82" spans="1:28">
      <c r="A82" s="1">
        <v>33270</v>
      </c>
      <c r="B82" s="1">
        <v>21</v>
      </c>
      <c r="C82" s="1" t="s">
        <v>19</v>
      </c>
      <c r="D82" s="1" t="s">
        <v>20</v>
      </c>
      <c r="G82" s="1" t="s">
        <v>638</v>
      </c>
      <c r="H82" s="1" t="s">
        <v>617</v>
      </c>
      <c r="I82" s="1" t="s">
        <v>639</v>
      </c>
      <c r="J82" s="1" t="s">
        <v>640</v>
      </c>
      <c r="K82" s="1">
        <v>3203.8</v>
      </c>
      <c r="L82" s="1">
        <v>24.155999999999999</v>
      </c>
      <c r="M82" s="1">
        <v>3453</v>
      </c>
      <c r="N82" s="1">
        <v>39.1</v>
      </c>
      <c r="O82" s="1">
        <v>49.7</v>
      </c>
      <c r="P82" s="1">
        <v>51.4</v>
      </c>
      <c r="Q82" s="1">
        <v>78</v>
      </c>
      <c r="R82" s="1">
        <v>-53.378999999999998</v>
      </c>
      <c r="S82" s="1">
        <v>-31.605</v>
      </c>
      <c r="T82" s="2">
        <v>-31.49</v>
      </c>
      <c r="U82" s="2">
        <f t="shared" si="16"/>
        <v>-31.373639157484405</v>
      </c>
      <c r="V82" s="2">
        <f t="shared" si="17"/>
        <v>0.11636084251559353</v>
      </c>
      <c r="W82" s="2">
        <f t="shared" si="18"/>
        <v>-31.688131537596217</v>
      </c>
      <c r="X82" s="2">
        <f t="shared" si="19"/>
        <v>-0.19813153759621827</v>
      </c>
      <c r="Y82" s="2">
        <f t="shared" si="20"/>
        <v>-31.642484559105927</v>
      </c>
      <c r="Z82" s="2">
        <f t="shared" si="21"/>
        <v>-0.15248455910592895</v>
      </c>
      <c r="AA82" s="2">
        <f t="shared" si="22"/>
        <v>-31.623133914330111</v>
      </c>
      <c r="AB82" s="2">
        <f t="shared" si="23"/>
        <v>-0.1331339143301129</v>
      </c>
    </row>
    <row r="84" spans="1:28">
      <c r="I84" s="2">
        <f t="array" ref="I84:L84">LINEST(V2:V82,B2:B82^{1,2,3}, TRUE, FALSE)</f>
        <v>-1.2329539920054489E-3</v>
      </c>
      <c r="J84" s="2">
        <v>4.5801089756861216E-2</v>
      </c>
      <c r="K84" s="2">
        <v>-0.43311161276684346</v>
      </c>
      <c r="L84" s="2">
        <v>0.62994258540218873</v>
      </c>
      <c r="P84" s="2" t="s">
        <v>205</v>
      </c>
      <c r="T84" s="2">
        <f>SLOPE(S2:S82,T2:T82)</f>
        <v>1.0112296132052232</v>
      </c>
      <c r="X84" s="2">
        <f>SLOPE(X2:X82,L2:L82)</f>
        <v>-4.7347877937479691E-3</v>
      </c>
    </row>
    <row r="85" spans="1:28">
      <c r="I85" s="2">
        <f t="array" ref="I85:L85">LINEST(Z2:Z82,K2:K82^{1,2,3}, TRUE, FALSE)</f>
        <v>1.6126087794796569E-11</v>
      </c>
      <c r="J85" s="2">
        <v>-1.3787299033691561E-7</v>
      </c>
      <c r="K85" s="2">
        <v>3.575821232402727E-4</v>
      </c>
      <c r="L85" s="2">
        <v>-0.28010214434438385</v>
      </c>
      <c r="P85" s="2">
        <f>AVERAGE(K2:K10)</f>
        <v>1792.2222222222222</v>
      </c>
      <c r="T85" s="2">
        <f>INTERCEPT(S2:S82,T2:T82)</f>
        <v>0.12095299006319848</v>
      </c>
      <c r="X85" s="2">
        <f>INTERCEPT(X2:X82,L2:L82)</f>
        <v>6.8726555455486851E-2</v>
      </c>
    </row>
    <row r="92" spans="1:28">
      <c r="A92" s="1">
        <v>33250</v>
      </c>
      <c r="B92" s="1">
        <v>1</v>
      </c>
      <c r="C92" s="1" t="s">
        <v>19</v>
      </c>
      <c r="D92" s="1" t="s">
        <v>33</v>
      </c>
      <c r="G92" s="1" t="s">
        <v>641</v>
      </c>
      <c r="H92" s="1" t="s">
        <v>613</v>
      </c>
      <c r="I92" s="1" t="s">
        <v>642</v>
      </c>
      <c r="J92" s="1" t="s">
        <v>643</v>
      </c>
      <c r="K92" s="1">
        <v>1792.4</v>
      </c>
      <c r="L92" s="1">
        <v>13.316000000000001</v>
      </c>
      <c r="M92" s="1">
        <v>3365</v>
      </c>
      <c r="N92" s="1">
        <v>20.7</v>
      </c>
      <c r="O92" s="1">
        <v>12.8</v>
      </c>
      <c r="P92" s="1">
        <v>13.1</v>
      </c>
      <c r="Q92" s="1">
        <v>20.5</v>
      </c>
      <c r="R92" s="1">
        <v>-54.247999999999998</v>
      </c>
      <c r="S92" s="1">
        <v>-29.968</v>
      </c>
      <c r="T92" s="2">
        <v>-29.1</v>
      </c>
      <c r="U92" s="2">
        <f t="shared" ref="U92:U100" si="24">(S92-$T$85)/$T$84</f>
        <v>-29.754817894120372</v>
      </c>
      <c r="V92" s="2">
        <f t="shared" ref="V92:V100" si="25">U92-T92</f>
        <v>-0.65481789412037017</v>
      </c>
    </row>
    <row r="93" spans="1:28">
      <c r="A93" s="1">
        <v>33250</v>
      </c>
      <c r="B93" s="1">
        <v>1</v>
      </c>
      <c r="C93" s="1" t="s">
        <v>19</v>
      </c>
      <c r="D93" s="1" t="s">
        <v>33</v>
      </c>
      <c r="G93" s="1" t="s">
        <v>641</v>
      </c>
      <c r="H93" s="1" t="s">
        <v>613</v>
      </c>
      <c r="I93" s="1" t="s">
        <v>642</v>
      </c>
      <c r="J93" s="1" t="s">
        <v>643</v>
      </c>
      <c r="K93" s="1">
        <v>1997.6</v>
      </c>
      <c r="L93" s="1">
        <v>14.494999999999999</v>
      </c>
      <c r="M93" s="1">
        <v>3586</v>
      </c>
      <c r="N93" s="1">
        <v>24.5</v>
      </c>
      <c r="O93" s="1">
        <v>16.100000000000001</v>
      </c>
      <c r="P93" s="1">
        <v>16.5</v>
      </c>
      <c r="Q93" s="1">
        <v>24.9</v>
      </c>
      <c r="R93" s="1">
        <v>-54.441000000000003</v>
      </c>
      <c r="S93" s="1">
        <v>-32.593000000000004</v>
      </c>
      <c r="T93" s="2">
        <v>-31.77</v>
      </c>
      <c r="U93" s="2">
        <f t="shared" si="24"/>
        <v>-32.35066750702849</v>
      </c>
      <c r="V93" s="2">
        <f t="shared" si="25"/>
        <v>-0.58066750702849035</v>
      </c>
    </row>
    <row r="94" spans="1:28">
      <c r="A94" s="1">
        <v>33250</v>
      </c>
      <c r="B94" s="1">
        <v>1</v>
      </c>
      <c r="C94" s="1" t="s">
        <v>19</v>
      </c>
      <c r="D94" s="1" t="s">
        <v>33</v>
      </c>
      <c r="G94" s="1" t="s">
        <v>641</v>
      </c>
      <c r="H94" s="1" t="s">
        <v>613</v>
      </c>
      <c r="I94" s="1" t="s">
        <v>642</v>
      </c>
      <c r="J94" s="1" t="s">
        <v>643</v>
      </c>
      <c r="K94" s="1">
        <v>2186.3000000000002</v>
      </c>
      <c r="L94" s="1">
        <v>13.241</v>
      </c>
      <c r="M94" s="1">
        <v>3287</v>
      </c>
      <c r="N94" s="1">
        <v>23.2</v>
      </c>
      <c r="O94" s="1">
        <v>18.5</v>
      </c>
      <c r="P94" s="1">
        <v>19.100000000000001</v>
      </c>
      <c r="Q94" s="1">
        <v>28.1</v>
      </c>
      <c r="R94" s="1">
        <v>-54.601999999999997</v>
      </c>
      <c r="S94" s="1">
        <v>-30.797999999999998</v>
      </c>
      <c r="T94" s="2">
        <v>-30</v>
      </c>
      <c r="U94" s="2">
        <f t="shared" si="24"/>
        <v>-30.57560081934465</v>
      </c>
      <c r="V94" s="2">
        <f t="shared" si="25"/>
        <v>-0.57560081934465046</v>
      </c>
    </row>
    <row r="95" spans="1:28">
      <c r="A95" s="1">
        <v>33250</v>
      </c>
      <c r="B95" s="1">
        <v>1</v>
      </c>
      <c r="C95" s="1" t="s">
        <v>19</v>
      </c>
      <c r="D95" s="1" t="s">
        <v>33</v>
      </c>
      <c r="G95" s="1" t="s">
        <v>641</v>
      </c>
      <c r="H95" s="1" t="s">
        <v>613</v>
      </c>
      <c r="I95" s="1" t="s">
        <v>642</v>
      </c>
      <c r="J95" s="1" t="s">
        <v>643</v>
      </c>
      <c r="K95" s="1">
        <v>2360.9</v>
      </c>
      <c r="L95" s="1">
        <v>12.913</v>
      </c>
      <c r="M95" s="1">
        <v>3179</v>
      </c>
      <c r="N95" s="1">
        <v>25.7</v>
      </c>
      <c r="O95" s="1">
        <v>20.8</v>
      </c>
      <c r="P95" s="1">
        <v>21.5</v>
      </c>
      <c r="Q95" s="1">
        <v>31.2</v>
      </c>
      <c r="R95" s="1">
        <v>-54.610999999999997</v>
      </c>
      <c r="S95" s="1">
        <v>-29.428000000000001</v>
      </c>
      <c r="T95" s="2">
        <v>-28.61</v>
      </c>
      <c r="U95" s="2">
        <f t="shared" si="24"/>
        <v>-29.220814545179277</v>
      </c>
      <c r="V95" s="2">
        <f t="shared" si="25"/>
        <v>-0.61081454517927725</v>
      </c>
    </row>
    <row r="96" spans="1:28">
      <c r="A96" s="1">
        <v>33250</v>
      </c>
      <c r="B96" s="1">
        <v>1</v>
      </c>
      <c r="C96" s="1" t="s">
        <v>19</v>
      </c>
      <c r="D96" s="1" t="s">
        <v>33</v>
      </c>
      <c r="G96" s="1" t="s">
        <v>641</v>
      </c>
      <c r="H96" s="1" t="s">
        <v>613</v>
      </c>
      <c r="I96" s="1" t="s">
        <v>642</v>
      </c>
      <c r="J96" s="1" t="s">
        <v>643</v>
      </c>
      <c r="K96" s="1">
        <v>2523</v>
      </c>
      <c r="L96" s="1">
        <v>13.163</v>
      </c>
      <c r="M96" s="1">
        <v>3201</v>
      </c>
      <c r="N96" s="1">
        <v>24.9</v>
      </c>
      <c r="O96" s="1">
        <v>23.4</v>
      </c>
      <c r="P96" s="1">
        <v>24.3</v>
      </c>
      <c r="Q96" s="1">
        <v>34.799999999999997</v>
      </c>
      <c r="R96" s="1">
        <v>-54.527999999999999</v>
      </c>
      <c r="S96" s="1">
        <v>-30.274000000000001</v>
      </c>
      <c r="T96" s="2">
        <v>-29.3</v>
      </c>
      <c r="U96" s="2">
        <f t="shared" si="24"/>
        <v>-30.057419791853661</v>
      </c>
      <c r="V96" s="2">
        <f t="shared" si="25"/>
        <v>-0.75741979185366048</v>
      </c>
    </row>
    <row r="97" spans="1:22">
      <c r="A97" s="1">
        <v>33250</v>
      </c>
      <c r="B97" s="1">
        <v>1</v>
      </c>
      <c r="C97" s="1" t="s">
        <v>19</v>
      </c>
      <c r="D97" s="1" t="s">
        <v>33</v>
      </c>
      <c r="G97" s="1" t="s">
        <v>641</v>
      </c>
      <c r="H97" s="1" t="s">
        <v>613</v>
      </c>
      <c r="I97" s="1" t="s">
        <v>642</v>
      </c>
      <c r="J97" s="1" t="s">
        <v>643</v>
      </c>
      <c r="K97" s="1">
        <v>2746.5</v>
      </c>
      <c r="L97" s="1">
        <v>12.811</v>
      </c>
      <c r="M97" s="1">
        <v>2992</v>
      </c>
      <c r="N97" s="1">
        <v>20.5</v>
      </c>
      <c r="O97" s="1">
        <v>31.1</v>
      </c>
      <c r="P97" s="1">
        <v>32.200000000000003</v>
      </c>
      <c r="Q97" s="1">
        <v>45.5</v>
      </c>
      <c r="R97" s="1">
        <v>-54.741999999999997</v>
      </c>
      <c r="S97" s="1">
        <v>-30.527000000000001</v>
      </c>
      <c r="T97" s="2">
        <v>-29.47</v>
      </c>
      <c r="U97" s="2">
        <f t="shared" si="24"/>
        <v>-30.307610249783473</v>
      </c>
      <c r="V97" s="2">
        <f t="shared" si="25"/>
        <v>-0.83761024978347365</v>
      </c>
    </row>
    <row r="98" spans="1:22">
      <c r="A98" s="1">
        <v>33250</v>
      </c>
      <c r="B98" s="1">
        <v>1</v>
      </c>
      <c r="C98" s="1" t="s">
        <v>19</v>
      </c>
      <c r="D98" s="1" t="s">
        <v>33</v>
      </c>
      <c r="G98" s="1" t="s">
        <v>641</v>
      </c>
      <c r="H98" s="1" t="s">
        <v>613</v>
      </c>
      <c r="I98" s="1" t="s">
        <v>642</v>
      </c>
      <c r="J98" s="1" t="s">
        <v>643</v>
      </c>
      <c r="K98" s="1">
        <v>2884</v>
      </c>
      <c r="L98" s="1">
        <v>13.003</v>
      </c>
      <c r="M98" s="1">
        <v>2980</v>
      </c>
      <c r="N98" s="1">
        <v>24.9</v>
      </c>
      <c r="O98" s="1">
        <v>40.6</v>
      </c>
      <c r="P98" s="1">
        <v>42.2</v>
      </c>
      <c r="Q98" s="1">
        <v>58.7</v>
      </c>
      <c r="R98" s="1">
        <v>-54.686999999999998</v>
      </c>
      <c r="S98" s="1">
        <v>-30.672000000000001</v>
      </c>
      <c r="T98" s="2">
        <v>-29.54</v>
      </c>
      <c r="U98" s="2">
        <f t="shared" si="24"/>
        <v>-30.451000037925063</v>
      </c>
      <c r="V98" s="2">
        <f t="shared" si="25"/>
        <v>-0.91100003792506357</v>
      </c>
    </row>
    <row r="99" spans="1:22">
      <c r="A99" s="1">
        <v>33250</v>
      </c>
      <c r="B99" s="1">
        <v>1</v>
      </c>
      <c r="C99" s="1" t="s">
        <v>19</v>
      </c>
      <c r="D99" s="1" t="s">
        <v>33</v>
      </c>
      <c r="G99" s="1" t="s">
        <v>641</v>
      </c>
      <c r="H99" s="1" t="s">
        <v>613</v>
      </c>
      <c r="I99" s="1" t="s">
        <v>642</v>
      </c>
      <c r="J99" s="1" t="s">
        <v>643</v>
      </c>
      <c r="K99" s="1">
        <v>3028.6</v>
      </c>
      <c r="L99" s="1">
        <v>13.785</v>
      </c>
      <c r="M99" s="1">
        <v>2798</v>
      </c>
      <c r="N99" s="1">
        <v>29.1</v>
      </c>
      <c r="O99" s="1">
        <v>46.7</v>
      </c>
      <c r="P99" s="1">
        <v>48.6</v>
      </c>
      <c r="Q99" s="1">
        <v>67.3</v>
      </c>
      <c r="R99" s="1">
        <v>-54.746000000000002</v>
      </c>
      <c r="S99" s="1">
        <v>-31.027000000000001</v>
      </c>
      <c r="T99" s="2">
        <v>-30</v>
      </c>
      <c r="U99" s="2">
        <f t="shared" si="24"/>
        <v>-30.802057795099305</v>
      </c>
      <c r="V99" s="2">
        <f t="shared" si="25"/>
        <v>-0.80205779509930508</v>
      </c>
    </row>
    <row r="100" spans="1:22">
      <c r="A100" s="1">
        <v>33250</v>
      </c>
      <c r="B100" s="1">
        <v>1</v>
      </c>
      <c r="C100" s="1" t="s">
        <v>19</v>
      </c>
      <c r="D100" s="1" t="s">
        <v>33</v>
      </c>
      <c r="G100" s="1" t="s">
        <v>641</v>
      </c>
      <c r="H100" s="1" t="s">
        <v>613</v>
      </c>
      <c r="I100" s="1" t="s">
        <v>642</v>
      </c>
      <c r="J100" s="1" t="s">
        <v>643</v>
      </c>
      <c r="K100" s="1">
        <v>3203.1</v>
      </c>
      <c r="L100" s="1">
        <v>14.935</v>
      </c>
      <c r="M100" s="1">
        <v>2520</v>
      </c>
      <c r="N100" s="1">
        <v>33.200000000000003</v>
      </c>
      <c r="O100" s="1">
        <v>47.2</v>
      </c>
      <c r="P100" s="1">
        <v>49.1</v>
      </c>
      <c r="Q100" s="1">
        <v>67.900000000000006</v>
      </c>
      <c r="R100" s="1">
        <v>-54.750999999999998</v>
      </c>
      <c r="S100" s="1">
        <v>-32.493000000000002</v>
      </c>
      <c r="T100" s="2">
        <v>-31.49</v>
      </c>
      <c r="U100" s="2">
        <f t="shared" si="24"/>
        <v>-32.25177799796532</v>
      </c>
      <c r="V100" s="2">
        <f t="shared" si="25"/>
        <v>-0.76177799796532142</v>
      </c>
    </row>
    <row r="102" spans="1:22">
      <c r="A102" s="1">
        <v>33269</v>
      </c>
      <c r="B102" s="1">
        <v>20</v>
      </c>
      <c r="C102" s="1" t="s">
        <v>19</v>
      </c>
      <c r="D102" s="1" t="s">
        <v>25</v>
      </c>
      <c r="G102" s="1" t="s">
        <v>620</v>
      </c>
      <c r="H102" s="1" t="s">
        <v>617</v>
      </c>
      <c r="I102" s="1" t="s">
        <v>621</v>
      </c>
      <c r="J102" s="1" t="s">
        <v>622</v>
      </c>
      <c r="K102" s="1">
        <v>1452.8</v>
      </c>
      <c r="L102" s="1">
        <v>5.6440000000000001</v>
      </c>
      <c r="M102" s="1">
        <v>1474</v>
      </c>
      <c r="N102" s="1">
        <v>19</v>
      </c>
      <c r="O102" s="1">
        <v>1.2</v>
      </c>
      <c r="P102" s="1">
        <v>0.8</v>
      </c>
      <c r="Q102" s="1">
        <v>3.9</v>
      </c>
      <c r="R102" s="1">
        <v>-49.652999999999999</v>
      </c>
      <c r="S102" s="1">
        <v>-28.696999999999999</v>
      </c>
    </row>
    <row r="103" spans="1:22">
      <c r="A103" s="1">
        <v>33261</v>
      </c>
      <c r="B103" s="1">
        <v>12</v>
      </c>
      <c r="C103" s="1" t="s">
        <v>19</v>
      </c>
      <c r="D103" s="1" t="s">
        <v>25</v>
      </c>
      <c r="G103" s="1" t="s">
        <v>616</v>
      </c>
      <c r="H103" s="1" t="s">
        <v>617</v>
      </c>
      <c r="I103" s="1" t="s">
        <v>618</v>
      </c>
      <c r="J103" s="1" t="s">
        <v>619</v>
      </c>
      <c r="K103" s="1">
        <v>1452.8</v>
      </c>
      <c r="L103" s="1">
        <v>5.2519999999999998</v>
      </c>
      <c r="M103" s="1">
        <v>1370</v>
      </c>
      <c r="N103" s="1">
        <v>18.8</v>
      </c>
      <c r="O103" s="1">
        <v>1.6</v>
      </c>
      <c r="P103" s="1">
        <v>1.2</v>
      </c>
      <c r="Q103" s="1">
        <v>4.3</v>
      </c>
      <c r="R103" s="1">
        <v>-48.633000000000003</v>
      </c>
      <c r="S103" s="1">
        <v>-29.076000000000001</v>
      </c>
    </row>
    <row r="104" spans="1:22">
      <c r="A104" s="1">
        <v>33267</v>
      </c>
      <c r="B104" s="1">
        <v>18</v>
      </c>
      <c r="C104" s="1" t="s">
        <v>19</v>
      </c>
      <c r="D104" s="1" t="s">
        <v>33</v>
      </c>
      <c r="G104" s="1" t="s">
        <v>632</v>
      </c>
      <c r="H104" s="1" t="s">
        <v>617</v>
      </c>
      <c r="I104" s="1" t="s">
        <v>633</v>
      </c>
      <c r="J104" s="1" t="s">
        <v>634</v>
      </c>
      <c r="K104" s="1">
        <v>1453</v>
      </c>
      <c r="L104" s="1">
        <v>10.702</v>
      </c>
      <c r="M104" s="1">
        <v>2858</v>
      </c>
      <c r="N104" s="1">
        <v>20.3</v>
      </c>
      <c r="O104" s="1">
        <v>1.3</v>
      </c>
      <c r="P104" s="1">
        <v>0.8</v>
      </c>
      <c r="Q104" s="1">
        <v>3.8</v>
      </c>
      <c r="R104" s="1">
        <v>-50.981999999999999</v>
      </c>
      <c r="S104" s="1">
        <v>-28.756</v>
      </c>
    </row>
    <row r="105" spans="1:22">
      <c r="A105" s="1">
        <v>33258</v>
      </c>
      <c r="B105" s="1">
        <v>9</v>
      </c>
      <c r="C105" s="1" t="s">
        <v>19</v>
      </c>
      <c r="D105" s="1" t="s">
        <v>33</v>
      </c>
      <c r="G105" s="1" t="s">
        <v>626</v>
      </c>
      <c r="H105" s="1" t="s">
        <v>617</v>
      </c>
      <c r="I105" s="1" t="s">
        <v>627</v>
      </c>
      <c r="J105" s="1" t="s">
        <v>628</v>
      </c>
      <c r="K105" s="1">
        <v>1453</v>
      </c>
      <c r="L105" s="1">
        <v>9.3480000000000008</v>
      </c>
      <c r="M105" s="1">
        <v>2490</v>
      </c>
      <c r="N105" s="1">
        <v>20.100000000000001</v>
      </c>
      <c r="O105" s="1">
        <v>2</v>
      </c>
      <c r="P105" s="1">
        <v>1.5</v>
      </c>
      <c r="Q105" s="1">
        <v>4.7</v>
      </c>
      <c r="R105" s="1">
        <v>-49.338000000000001</v>
      </c>
      <c r="S105" s="1">
        <v>-29.544</v>
      </c>
    </row>
    <row r="106" spans="1:22">
      <c r="A106" s="1">
        <v>33250</v>
      </c>
      <c r="B106" s="1">
        <v>1</v>
      </c>
      <c r="C106" s="1" t="s">
        <v>19</v>
      </c>
      <c r="D106" s="1" t="s">
        <v>33</v>
      </c>
      <c r="G106" s="1" t="s">
        <v>641</v>
      </c>
      <c r="H106" s="1" t="s">
        <v>613</v>
      </c>
      <c r="I106" s="1" t="s">
        <v>642</v>
      </c>
      <c r="J106" s="1" t="s">
        <v>643</v>
      </c>
      <c r="K106" s="1">
        <v>1453</v>
      </c>
      <c r="L106" s="1">
        <v>9.952</v>
      </c>
      <c r="M106" s="1">
        <v>2646</v>
      </c>
      <c r="N106" s="1">
        <v>19.899999999999999</v>
      </c>
      <c r="O106" s="1">
        <v>1.9</v>
      </c>
      <c r="P106" s="1">
        <v>1.5</v>
      </c>
      <c r="Q106" s="1">
        <v>3.4</v>
      </c>
      <c r="R106" s="1">
        <v>-53.113</v>
      </c>
      <c r="S106" s="1">
        <v>-29.315000000000001</v>
      </c>
    </row>
    <row r="107" spans="1:22">
      <c r="A107" s="1">
        <v>33270</v>
      </c>
      <c r="B107" s="1">
        <v>21</v>
      </c>
      <c r="C107" s="1" t="s">
        <v>19</v>
      </c>
      <c r="D107" s="1" t="s">
        <v>20</v>
      </c>
      <c r="G107" s="1" t="s">
        <v>638</v>
      </c>
      <c r="H107" s="1" t="s">
        <v>617</v>
      </c>
      <c r="I107" s="1" t="s">
        <v>639</v>
      </c>
      <c r="J107" s="1" t="s">
        <v>640</v>
      </c>
      <c r="K107" s="1">
        <v>1453.2</v>
      </c>
      <c r="L107" s="1">
        <v>15.331</v>
      </c>
      <c r="M107" s="1">
        <v>4089</v>
      </c>
      <c r="N107" s="1">
        <v>20.3</v>
      </c>
      <c r="O107" s="1">
        <v>1.3</v>
      </c>
      <c r="P107" s="1">
        <v>0.8</v>
      </c>
      <c r="Q107" s="1">
        <v>3.7</v>
      </c>
      <c r="R107" s="1">
        <v>-51.399000000000001</v>
      </c>
      <c r="S107" s="1">
        <v>-28.843</v>
      </c>
    </row>
    <row r="108" spans="1:22">
      <c r="A108" s="1">
        <v>33264</v>
      </c>
      <c r="B108" s="1">
        <v>15</v>
      </c>
      <c r="C108" s="1" t="s">
        <v>19</v>
      </c>
      <c r="D108" s="1" t="s">
        <v>20</v>
      </c>
      <c r="G108" s="1" t="s">
        <v>635</v>
      </c>
      <c r="H108" s="1" t="s">
        <v>617</v>
      </c>
      <c r="I108" s="1" t="s">
        <v>636</v>
      </c>
      <c r="J108" s="1" t="s">
        <v>637</v>
      </c>
      <c r="K108" s="1">
        <v>1453.4</v>
      </c>
      <c r="L108" s="1">
        <v>15.095000000000001</v>
      </c>
      <c r="M108" s="1">
        <v>3997</v>
      </c>
      <c r="N108" s="1">
        <v>20.7</v>
      </c>
      <c r="O108" s="1">
        <v>1</v>
      </c>
      <c r="P108" s="1">
        <v>0.6</v>
      </c>
      <c r="Q108" s="1">
        <v>3.3</v>
      </c>
      <c r="R108" s="1">
        <v>-51.313000000000002</v>
      </c>
      <c r="S108" s="1">
        <v>-29.021000000000001</v>
      </c>
    </row>
    <row r="109" spans="1:22">
      <c r="A109" s="1">
        <v>33255</v>
      </c>
      <c r="B109" s="1">
        <v>6</v>
      </c>
      <c r="C109" s="1" t="s">
        <v>19</v>
      </c>
      <c r="D109" s="1" t="s">
        <v>20</v>
      </c>
      <c r="G109" s="1" t="s">
        <v>629</v>
      </c>
      <c r="H109" s="1" t="s">
        <v>613</v>
      </c>
      <c r="I109" s="1" t="s">
        <v>630</v>
      </c>
      <c r="J109" s="1" t="s">
        <v>631</v>
      </c>
      <c r="K109" s="1">
        <v>1453.4</v>
      </c>
      <c r="L109" s="1">
        <v>14.234</v>
      </c>
      <c r="M109" s="1">
        <v>3772</v>
      </c>
      <c r="N109" s="1">
        <v>20.9</v>
      </c>
      <c r="O109" s="1">
        <v>2.6</v>
      </c>
      <c r="P109" s="1">
        <v>2.1</v>
      </c>
      <c r="Q109" s="1">
        <v>5.3</v>
      </c>
      <c r="R109" s="1">
        <v>-49.96</v>
      </c>
      <c r="S109" s="1">
        <v>-29.692</v>
      </c>
    </row>
    <row r="110" spans="1:22">
      <c r="A110" s="1">
        <v>33252</v>
      </c>
      <c r="B110" s="1">
        <v>3</v>
      </c>
      <c r="C110" s="1" t="s">
        <v>19</v>
      </c>
      <c r="D110" s="1" t="s">
        <v>25</v>
      </c>
      <c r="G110" s="1" t="s">
        <v>623</v>
      </c>
      <c r="H110" s="1" t="s">
        <v>613</v>
      </c>
      <c r="I110" s="1" t="s">
        <v>624</v>
      </c>
      <c r="J110" s="1" t="s">
        <v>625</v>
      </c>
      <c r="K110" s="1">
        <v>1453.4</v>
      </c>
      <c r="L110" s="1">
        <v>4.9729999999999999</v>
      </c>
      <c r="M110" s="1">
        <v>1291</v>
      </c>
      <c r="N110" s="1">
        <v>18.600000000000001</v>
      </c>
      <c r="O110" s="1">
        <v>3.6</v>
      </c>
      <c r="P110" s="1">
        <v>3.2</v>
      </c>
      <c r="Q110" s="1">
        <v>6.8</v>
      </c>
      <c r="R110" s="1">
        <v>-49.084000000000003</v>
      </c>
      <c r="S110" s="1">
        <v>-29.038</v>
      </c>
    </row>
    <row r="111" spans="1:22">
      <c r="A111" s="1">
        <v>33251</v>
      </c>
      <c r="B111" s="1">
        <v>2</v>
      </c>
      <c r="C111" s="1" t="s">
        <v>19</v>
      </c>
      <c r="D111" s="1" t="s">
        <v>33</v>
      </c>
      <c r="G111" s="1" t="s">
        <v>612</v>
      </c>
      <c r="H111" s="1" t="s">
        <v>613</v>
      </c>
      <c r="I111" s="1" t="s">
        <v>614</v>
      </c>
      <c r="J111" s="1" t="s">
        <v>615</v>
      </c>
      <c r="K111" s="1">
        <v>1453.4</v>
      </c>
      <c r="L111" s="1">
        <v>3.5289999999999999</v>
      </c>
      <c r="M111" s="1">
        <v>907</v>
      </c>
      <c r="N111" s="1">
        <v>17.3</v>
      </c>
      <c r="O111" s="1">
        <v>3.3</v>
      </c>
      <c r="P111" s="1">
        <v>3</v>
      </c>
      <c r="Q111" s="1">
        <v>6.3</v>
      </c>
      <c r="R111" s="1">
        <v>-48.933</v>
      </c>
      <c r="S111" s="1">
        <v>-28.795000000000002</v>
      </c>
    </row>
    <row r="116" spans="1:32" s="6" customFormat="1">
      <c r="A116" s="5">
        <v>33260</v>
      </c>
      <c r="B116" s="5">
        <v>11</v>
      </c>
      <c r="C116" s="5" t="s">
        <v>644</v>
      </c>
      <c r="D116" s="5">
        <v>30</v>
      </c>
      <c r="G116" s="5" t="s">
        <v>645</v>
      </c>
      <c r="H116" s="5" t="s">
        <v>617</v>
      </c>
      <c r="I116" s="5" t="s">
        <v>646</v>
      </c>
      <c r="J116" s="5" t="s">
        <v>647</v>
      </c>
      <c r="K116" s="5">
        <v>1440.4</v>
      </c>
      <c r="L116" s="5">
        <v>1.9019999999999999</v>
      </c>
      <c r="M116" s="5">
        <v>483</v>
      </c>
      <c r="N116" s="5">
        <v>13.2</v>
      </c>
      <c r="O116" s="5">
        <v>-0.4</v>
      </c>
      <c r="P116" s="5">
        <v>-0.6</v>
      </c>
      <c r="Q116" s="5">
        <v>0.2</v>
      </c>
      <c r="R116" s="5">
        <v>-40.191000000000003</v>
      </c>
      <c r="S116" s="5">
        <v>-31.914999999999999</v>
      </c>
      <c r="U116" s="2">
        <f t="shared" ref="U116:U132" si="26">(S116-$T$85)/$T$84</f>
        <v>-31.680196635580216</v>
      </c>
      <c r="V116" s="2"/>
      <c r="W116" s="2">
        <f t="shared" ref="W116:W132" si="27">U116-($I$84*B116^3+$J$84*B116^2+$K$84*B116+$L$84)</f>
        <v>-31.446781577768082</v>
      </c>
      <c r="X116" s="2"/>
      <c r="Y116" s="2">
        <f t="shared" ref="Y116:Y132" si="28">W116-($X$84*L116+$X$85)</f>
        <v>-31.50650256683986</v>
      </c>
      <c r="Z116" s="2"/>
      <c r="AA116" s="2">
        <f>Y116-($I$85*$P$85^3+$J$85*$P$85^2+$K$85*$P$85+$L$85)</f>
        <v>-31.517244136658945</v>
      </c>
      <c r="AB116" s="2"/>
    </row>
    <row r="117" spans="1:32">
      <c r="A117" s="1">
        <v>33262</v>
      </c>
      <c r="B117" s="1">
        <v>13</v>
      </c>
      <c r="C117" s="1" t="s">
        <v>648</v>
      </c>
      <c r="D117" s="1">
        <v>30</v>
      </c>
      <c r="G117" s="1" t="s">
        <v>649</v>
      </c>
      <c r="H117" s="1" t="s">
        <v>617</v>
      </c>
      <c r="I117" s="1" t="s">
        <v>650</v>
      </c>
      <c r="J117" s="1" t="s">
        <v>651</v>
      </c>
      <c r="K117" s="1">
        <v>1442.9</v>
      </c>
      <c r="L117" s="1">
        <v>28.106999999999999</v>
      </c>
      <c r="M117" s="1">
        <v>6611</v>
      </c>
      <c r="N117" s="1">
        <v>15.9</v>
      </c>
      <c r="O117" s="1">
        <v>-0.4</v>
      </c>
      <c r="P117" s="1">
        <v>-0.6</v>
      </c>
      <c r="Q117" s="1">
        <v>0.2</v>
      </c>
      <c r="R117" s="1">
        <v>-51.874000000000002</v>
      </c>
      <c r="S117" s="1">
        <v>-30.547000000000001</v>
      </c>
      <c r="U117" s="2">
        <f t="shared" si="26"/>
        <v>-30.327388151596107</v>
      </c>
      <c r="W117" s="2">
        <f t="shared" si="27"/>
        <v>-30.358464019502904</v>
      </c>
      <c r="Y117" s="2">
        <f t="shared" si="28"/>
        <v>-30.294109894439515</v>
      </c>
      <c r="AA117" s="2">
        <f>Y117-($I$85*$P$85^3+$J$85*$P$85^2+$K$85*$P$85+$L$85)</f>
        <v>-30.304851464258601</v>
      </c>
      <c r="AC117" s="11">
        <f>(D117-2)/D117</f>
        <v>0.93333333333333335</v>
      </c>
      <c r="AD117" s="11">
        <f>AC117*AVERAGE(L117)*D117/10</f>
        <v>78.699600000000004</v>
      </c>
    </row>
    <row r="118" spans="1:32">
      <c r="A118" s="1">
        <v>33263</v>
      </c>
      <c r="B118" s="1">
        <v>14</v>
      </c>
      <c r="C118" s="1" t="s">
        <v>659</v>
      </c>
      <c r="D118" s="1">
        <v>66</v>
      </c>
      <c r="G118" s="1" t="s">
        <v>660</v>
      </c>
      <c r="H118" s="1" t="s">
        <v>617</v>
      </c>
      <c r="I118" s="1" t="s">
        <v>661</v>
      </c>
      <c r="J118" s="1" t="s">
        <v>662</v>
      </c>
      <c r="K118" s="1">
        <v>1728</v>
      </c>
      <c r="L118" s="1">
        <v>5.7779999999999996</v>
      </c>
      <c r="M118" s="1">
        <v>1363</v>
      </c>
      <c r="N118" s="1">
        <v>19.399999999999999</v>
      </c>
      <c r="O118" s="1">
        <v>10.6</v>
      </c>
      <c r="P118" s="1">
        <v>10.6</v>
      </c>
      <c r="Q118" s="1">
        <v>20.8</v>
      </c>
      <c r="R118" s="1">
        <v>-52.475000000000001</v>
      </c>
      <c r="S118" s="1">
        <v>-28.771000000000001</v>
      </c>
      <c r="U118" s="2">
        <f t="shared" si="26"/>
        <v>-28.571110470634274</v>
      </c>
      <c r="W118" s="2">
        <f t="shared" si="27"/>
        <v>-28.7312783155825</v>
      </c>
      <c r="Y118" s="2">
        <f t="shared" si="28"/>
        <v>-28.772647267165713</v>
      </c>
      <c r="AA118" s="2">
        <f>Y118-($I$85*$P$85^3+$J$85*$P$85^2+$K$85*$P$85+$L$85)</f>
        <v>-28.783388836984798</v>
      </c>
    </row>
    <row r="119" spans="1:32" s="6" customFormat="1">
      <c r="A119" s="5">
        <v>33263</v>
      </c>
      <c r="B119" s="5">
        <v>14</v>
      </c>
      <c r="C119" s="5" t="s">
        <v>659</v>
      </c>
      <c r="D119" s="5">
        <v>66</v>
      </c>
      <c r="G119" s="5" t="s">
        <v>660</v>
      </c>
      <c r="H119" s="5" t="s">
        <v>617</v>
      </c>
      <c r="I119" s="5" t="s">
        <v>661</v>
      </c>
      <c r="J119" s="5" t="s">
        <v>662</v>
      </c>
      <c r="K119" s="5">
        <v>1942.2</v>
      </c>
      <c r="L119" s="5">
        <v>3.6549999999999998</v>
      </c>
      <c r="M119" s="5">
        <v>737</v>
      </c>
      <c r="N119" s="5">
        <v>22.6</v>
      </c>
      <c r="O119" s="5">
        <v>30.9</v>
      </c>
      <c r="P119" s="5">
        <v>31.9</v>
      </c>
      <c r="Q119" s="5">
        <v>49.8</v>
      </c>
      <c r="R119" s="5">
        <v>-53.048000000000002</v>
      </c>
      <c r="S119" s="5">
        <v>-27.574000000000002</v>
      </c>
      <c r="U119" s="2">
        <f t="shared" si="26"/>
        <v>-27.387403047148176</v>
      </c>
      <c r="W119" s="2">
        <f t="shared" si="27"/>
        <v>-27.547570892096402</v>
      </c>
      <c r="Y119" s="2">
        <f t="shared" si="28"/>
        <v>-27.598991798165741</v>
      </c>
      <c r="AA119" s="2">
        <f>Y119-($I$85*K119^3+$J$85*K119^2+$K$85*K119+$L$85)</f>
        <v>-27.611453097978149</v>
      </c>
    </row>
    <row r="120" spans="1:32">
      <c r="A120" s="1">
        <v>33265</v>
      </c>
      <c r="B120" s="1">
        <v>16</v>
      </c>
      <c r="C120" s="1" t="s">
        <v>659</v>
      </c>
      <c r="D120" s="1">
        <v>66</v>
      </c>
      <c r="G120" s="1" t="s">
        <v>670</v>
      </c>
      <c r="H120" s="1" t="s">
        <v>617</v>
      </c>
      <c r="I120" s="1" t="s">
        <v>671</v>
      </c>
      <c r="J120" s="1" t="s">
        <v>672</v>
      </c>
      <c r="K120" s="1">
        <v>1728.8</v>
      </c>
      <c r="L120" s="1">
        <v>13.827</v>
      </c>
      <c r="M120" s="1">
        <v>3239</v>
      </c>
      <c r="N120" s="1">
        <v>21.3</v>
      </c>
      <c r="O120" s="1">
        <v>16.5</v>
      </c>
      <c r="P120" s="1">
        <v>16.8</v>
      </c>
      <c r="Q120" s="1">
        <v>29</v>
      </c>
      <c r="R120" s="1">
        <v>-53.100999999999999</v>
      </c>
      <c r="S120" s="1">
        <v>-24.510999999999999</v>
      </c>
      <c r="U120" s="2">
        <f t="shared" si="26"/>
        <v>-24.35841738454339</v>
      </c>
      <c r="W120" s="2">
        <f t="shared" si="27"/>
        <v>-24.733473592178235</v>
      </c>
      <c r="Y120" s="2">
        <f t="shared" si="28"/>
        <v>-24.736732236809569</v>
      </c>
      <c r="AA120" s="2">
        <f>Y120-($I$85*$P$85^3+$J$85*$P$85^2+$K$85*$P$85+$L$85)</f>
        <v>-24.747473806628655</v>
      </c>
      <c r="AC120" s="11">
        <f>(D120-2)/D120</f>
        <v>0.96969696969696972</v>
      </c>
      <c r="AD120" s="11">
        <f>AC120*AVERAGE(L120:L121)*D120/10</f>
        <v>72.934400000000011</v>
      </c>
    </row>
    <row r="121" spans="1:32">
      <c r="A121" s="1">
        <v>33265</v>
      </c>
      <c r="B121" s="1">
        <v>16</v>
      </c>
      <c r="C121" s="1" t="s">
        <v>659</v>
      </c>
      <c r="D121" s="1">
        <v>66</v>
      </c>
      <c r="G121" s="1" t="s">
        <v>670</v>
      </c>
      <c r="H121" s="1" t="s">
        <v>617</v>
      </c>
      <c r="I121" s="1" t="s">
        <v>671</v>
      </c>
      <c r="J121" s="1" t="s">
        <v>672</v>
      </c>
      <c r="K121" s="1">
        <v>1942.9</v>
      </c>
      <c r="L121" s="1">
        <v>8.9649999999999999</v>
      </c>
      <c r="M121" s="1">
        <v>1881</v>
      </c>
      <c r="N121" s="1">
        <v>23.2</v>
      </c>
      <c r="O121" s="1">
        <v>62.2</v>
      </c>
      <c r="P121" s="1">
        <v>64.599999999999994</v>
      </c>
      <c r="Q121" s="1">
        <v>93.5</v>
      </c>
      <c r="R121" s="1">
        <v>-51.972999999999999</v>
      </c>
      <c r="S121" s="1">
        <v>-29.416</v>
      </c>
      <c r="U121" s="2">
        <f t="shared" si="26"/>
        <v>-29.208947804091697</v>
      </c>
      <c r="W121" s="2">
        <f t="shared" si="27"/>
        <v>-29.584004011726542</v>
      </c>
      <c r="Y121" s="2">
        <f t="shared" si="28"/>
        <v>-29.610283194611078</v>
      </c>
      <c r="AA121" s="2">
        <f>Y121-($I$85*K121^3+$J$85*K121^2+$K$85*K121+$L$85)</f>
        <v>-29.622747635443638</v>
      </c>
    </row>
    <row r="122" spans="1:32">
      <c r="A122" s="1">
        <v>33253</v>
      </c>
      <c r="B122" s="1">
        <v>4</v>
      </c>
      <c r="C122" s="1" t="s">
        <v>99</v>
      </c>
      <c r="D122" s="1">
        <v>17</v>
      </c>
      <c r="G122" s="1" t="s">
        <v>676</v>
      </c>
      <c r="H122" s="1" t="s">
        <v>613</v>
      </c>
      <c r="I122" s="1" t="s">
        <v>677</v>
      </c>
      <c r="J122" s="1" t="s">
        <v>678</v>
      </c>
      <c r="K122" s="1">
        <v>1729.7</v>
      </c>
      <c r="L122" s="1">
        <v>16.157</v>
      </c>
      <c r="M122" s="1">
        <v>4212</v>
      </c>
      <c r="N122" s="1">
        <v>12.5</v>
      </c>
      <c r="O122" s="1">
        <v>21.7</v>
      </c>
      <c r="P122" s="1">
        <v>22.3</v>
      </c>
      <c r="Q122" s="1">
        <v>35.6</v>
      </c>
      <c r="R122" s="1">
        <v>-53.037999999999997</v>
      </c>
      <c r="S122" s="1">
        <v>-24.523</v>
      </c>
      <c r="U122" s="2">
        <f t="shared" si="26"/>
        <v>-24.37028412563097</v>
      </c>
      <c r="W122" s="2">
        <f t="shared" si="27"/>
        <v>-23.921688640587217</v>
      </c>
      <c r="Y122" s="2">
        <f t="shared" si="28"/>
        <v>-23.913915229659118</v>
      </c>
      <c r="AA122" s="2">
        <f>Y122-($I$85*$P$85^3+$J$85*$P$85^2+$K$85*$P$85+$L$85)</f>
        <v>-23.924656799478203</v>
      </c>
      <c r="AC122" s="11">
        <f>(D122-2)/D122</f>
        <v>0.88235294117647056</v>
      </c>
      <c r="AD122" s="11">
        <f>AC122*AVERAGE(L122:L123)*D122/10</f>
        <v>29.322750000000003</v>
      </c>
    </row>
    <row r="123" spans="1:32">
      <c r="A123" s="1">
        <v>33253</v>
      </c>
      <c r="B123" s="1">
        <v>4</v>
      </c>
      <c r="C123" s="1" t="s">
        <v>99</v>
      </c>
      <c r="D123" s="1">
        <v>17</v>
      </c>
      <c r="G123" s="1" t="s">
        <v>676</v>
      </c>
      <c r="H123" s="1" t="s">
        <v>613</v>
      </c>
      <c r="I123" s="1" t="s">
        <v>677</v>
      </c>
      <c r="J123" s="1" t="s">
        <v>678</v>
      </c>
      <c r="K123" s="1">
        <v>1945</v>
      </c>
      <c r="L123" s="1">
        <v>22.94</v>
      </c>
      <c r="M123" s="1">
        <v>4759</v>
      </c>
      <c r="N123" s="1">
        <v>26.3</v>
      </c>
      <c r="O123" s="1">
        <v>143.6</v>
      </c>
      <c r="P123" s="1">
        <v>150.1</v>
      </c>
      <c r="Q123" s="1">
        <v>206.1</v>
      </c>
      <c r="R123" s="1">
        <v>-53.106000000000002</v>
      </c>
      <c r="S123" s="1">
        <v>-27.431000000000001</v>
      </c>
      <c r="U123" s="2">
        <f t="shared" si="26"/>
        <v>-27.245991049187847</v>
      </c>
      <c r="W123" s="2">
        <f t="shared" si="27"/>
        <v>-26.797395564144093</v>
      </c>
      <c r="Y123" s="2">
        <f t="shared" si="28"/>
        <v>-26.757506087611002</v>
      </c>
      <c r="AA123" s="2">
        <f>Y123-($I$85*K123^3+$J$85*K123^2+$K$85*K123+$L$85)</f>
        <v>-26.769979693629065</v>
      </c>
    </row>
    <row r="124" spans="1:32">
      <c r="A124" s="1">
        <v>33254</v>
      </c>
      <c r="B124" s="1">
        <v>5</v>
      </c>
      <c r="C124" s="1" t="s">
        <v>111</v>
      </c>
      <c r="D124" s="1">
        <v>19</v>
      </c>
      <c r="G124" s="1" t="s">
        <v>673</v>
      </c>
      <c r="H124" s="1" t="s">
        <v>613</v>
      </c>
      <c r="I124" s="1" t="s">
        <v>674</v>
      </c>
      <c r="J124" s="1" t="s">
        <v>675</v>
      </c>
      <c r="K124" s="1">
        <v>1728.8</v>
      </c>
      <c r="L124" s="1">
        <v>12.000999999999999</v>
      </c>
      <c r="M124" s="1">
        <v>3053</v>
      </c>
      <c r="N124" s="1">
        <v>18.2</v>
      </c>
      <c r="O124" s="1">
        <v>22.1</v>
      </c>
      <c r="P124" s="1">
        <v>22.8</v>
      </c>
      <c r="Q124" s="1">
        <v>36.299999999999997</v>
      </c>
      <c r="R124" s="1">
        <v>-51.991</v>
      </c>
      <c r="S124" s="1">
        <v>-30.526</v>
      </c>
      <c r="U124" s="2">
        <f t="shared" si="26"/>
        <v>-30.30662135469284</v>
      </c>
      <c r="W124" s="2">
        <f t="shared" si="27"/>
        <v>-29.761913871181662</v>
      </c>
      <c r="Y124" s="2">
        <f t="shared" si="28"/>
        <v>-29.773818238324381</v>
      </c>
      <c r="AA124" s="2">
        <f>Y124-($I$85*$P$85^3+$J$85*$P$85^2+$K$85*$P$85+$L$85)</f>
        <v>-29.784559808143467</v>
      </c>
      <c r="AC124" s="11">
        <f>(D124-2)/D124</f>
        <v>0.89473684210526316</v>
      </c>
      <c r="AD124" s="11">
        <f>AC124*AVERAGE(L124:L125)*D124/10</f>
        <v>25.334250000000001</v>
      </c>
    </row>
    <row r="125" spans="1:32">
      <c r="A125" s="1">
        <v>33254</v>
      </c>
      <c r="B125" s="1">
        <v>5</v>
      </c>
      <c r="C125" s="1" t="s">
        <v>111</v>
      </c>
      <c r="D125" s="1">
        <v>19</v>
      </c>
      <c r="G125" s="1" t="s">
        <v>673</v>
      </c>
      <c r="H125" s="1" t="s">
        <v>613</v>
      </c>
      <c r="I125" s="1" t="s">
        <v>674</v>
      </c>
      <c r="J125" s="1" t="s">
        <v>675</v>
      </c>
      <c r="K125" s="1">
        <v>1944.1</v>
      </c>
      <c r="L125" s="1">
        <v>17.803999999999998</v>
      </c>
      <c r="M125" s="1">
        <v>3453</v>
      </c>
      <c r="N125" s="1">
        <v>20.7</v>
      </c>
      <c r="O125" s="1">
        <v>42.7</v>
      </c>
      <c r="P125" s="1">
        <v>44.2</v>
      </c>
      <c r="Q125" s="1">
        <v>65.599999999999994</v>
      </c>
      <c r="R125" s="1">
        <v>-52.402999999999999</v>
      </c>
      <c r="S125" s="1">
        <v>-29.186</v>
      </c>
      <c r="U125" s="2">
        <f t="shared" si="26"/>
        <v>-28.981501933246413</v>
      </c>
      <c r="W125" s="2">
        <f t="shared" si="27"/>
        <v>-28.436794449735235</v>
      </c>
      <c r="Y125" s="2">
        <f t="shared" si="28"/>
        <v>-28.421222843310833</v>
      </c>
      <c r="AA125" s="2">
        <f>Y125-($I$85*K125^3+$J$85*K125^2+$K$85*K125+$L$85)</f>
        <v>-28.433692568723949</v>
      </c>
      <c r="AC125" s="6"/>
      <c r="AD125" s="6"/>
    </row>
    <row r="126" spans="1:32" s="6" customFormat="1">
      <c r="A126" s="5">
        <v>33259</v>
      </c>
      <c r="B126" s="5">
        <v>10</v>
      </c>
      <c r="C126" s="5" t="s">
        <v>123</v>
      </c>
      <c r="D126" s="5">
        <v>28</v>
      </c>
      <c r="G126" s="5" t="s">
        <v>652</v>
      </c>
      <c r="H126" s="5" t="s">
        <v>617</v>
      </c>
      <c r="I126" s="5" t="s">
        <v>653</v>
      </c>
      <c r="J126" s="5" t="s">
        <v>654</v>
      </c>
      <c r="K126" s="5">
        <v>1727.6</v>
      </c>
      <c r="L126" s="5">
        <v>2.2509999999999999</v>
      </c>
      <c r="M126" s="5">
        <v>603</v>
      </c>
      <c r="N126" s="5">
        <v>12.1</v>
      </c>
      <c r="O126" s="5">
        <v>8.9</v>
      </c>
      <c r="P126" s="5">
        <v>8.9</v>
      </c>
      <c r="Q126" s="5">
        <v>18.3</v>
      </c>
      <c r="R126" s="5">
        <v>-52.271999999999998</v>
      </c>
      <c r="S126" s="5">
        <v>-28.19</v>
      </c>
      <c r="U126" s="2">
        <f t="shared" si="26"/>
        <v>-27.996562422977277</v>
      </c>
      <c r="V126" s="2"/>
      <c r="W126" s="2">
        <f t="shared" si="27"/>
        <v>-27.642543864391705</v>
      </c>
      <c r="X126" s="2"/>
      <c r="Y126" s="2">
        <f t="shared" si="28"/>
        <v>-27.700612412523466</v>
      </c>
      <c r="Z126" s="2"/>
      <c r="AA126" s="2">
        <f>Y126-($I$85*$P$85^3+$J$85*$P$85^2+$K$85*$P$85+$L$85)</f>
        <v>-27.711353982342551</v>
      </c>
      <c r="AC126" s="11">
        <f>(D126-2)/D126</f>
        <v>0.9285714285714286</v>
      </c>
      <c r="AD126" s="11">
        <f>AC126*AVERAGE(L126:L127)*D126/10</f>
        <v>6.0137999999999989</v>
      </c>
      <c r="AF126" s="6" t="s">
        <v>680</v>
      </c>
    </row>
    <row r="127" spans="1:32" s="6" customFormat="1">
      <c r="A127" s="5">
        <v>33259</v>
      </c>
      <c r="B127" s="5">
        <v>10</v>
      </c>
      <c r="C127" s="5" t="s">
        <v>123</v>
      </c>
      <c r="D127" s="5">
        <v>28</v>
      </c>
      <c r="G127" s="5" t="s">
        <v>652</v>
      </c>
      <c r="H127" s="5" t="s">
        <v>617</v>
      </c>
      <c r="I127" s="5" t="s">
        <v>653</v>
      </c>
      <c r="J127" s="5" t="s">
        <v>654</v>
      </c>
      <c r="K127" s="5">
        <v>1942</v>
      </c>
      <c r="L127" s="5">
        <v>2.375</v>
      </c>
      <c r="M127" s="5">
        <v>694</v>
      </c>
      <c r="N127" s="5">
        <v>6.9</v>
      </c>
      <c r="O127" s="5">
        <v>30.5</v>
      </c>
      <c r="P127" s="5">
        <v>31.4</v>
      </c>
      <c r="Q127" s="5">
        <v>49.2</v>
      </c>
      <c r="R127" s="5">
        <v>-53.098999999999997</v>
      </c>
      <c r="S127" s="5">
        <v>-25.923999999999999</v>
      </c>
      <c r="U127" s="2">
        <f t="shared" si="26"/>
        <v>-25.75572614760593</v>
      </c>
      <c r="W127" s="2">
        <f t="shared" si="27"/>
        <v>-25.401707589020358</v>
      </c>
      <c r="Y127" s="2">
        <f t="shared" si="28"/>
        <v>-25.459189023465694</v>
      </c>
      <c r="AA127" s="2">
        <f>Y127-($I$85*K127^3+$J$85*K127^2+$K$85*K127+$L$85)</f>
        <v>-25.471649417940931</v>
      </c>
    </row>
    <row r="128" spans="1:32" s="6" customFormat="1">
      <c r="A128" s="5">
        <v>33266</v>
      </c>
      <c r="B128" s="5">
        <v>17</v>
      </c>
      <c r="C128" s="5" t="s">
        <v>655</v>
      </c>
      <c r="D128" s="5">
        <v>300</v>
      </c>
      <c r="G128" s="5" t="s">
        <v>656</v>
      </c>
      <c r="H128" s="5" t="s">
        <v>617</v>
      </c>
      <c r="I128" s="5" t="s">
        <v>657</v>
      </c>
      <c r="J128" s="5" t="s">
        <v>658</v>
      </c>
      <c r="K128" s="5">
        <v>1727.6</v>
      </c>
      <c r="L128" s="5">
        <v>1.0049999999999999</v>
      </c>
      <c r="M128" s="5">
        <v>249</v>
      </c>
      <c r="N128" s="5">
        <v>14</v>
      </c>
      <c r="O128" s="5">
        <v>5.6</v>
      </c>
      <c r="P128" s="5">
        <v>5.5</v>
      </c>
      <c r="Q128" s="5">
        <v>13.8</v>
      </c>
      <c r="R128" s="5">
        <v>-53.53</v>
      </c>
      <c r="S128" s="5">
        <v>-28.818000000000001</v>
      </c>
      <c r="U128" s="2">
        <f t="shared" si="26"/>
        <v>-28.617588539893962</v>
      </c>
      <c r="V128" s="2"/>
      <c r="W128" s="2">
        <f t="shared" si="27"/>
        <v>-29.063645685269933</v>
      </c>
      <c r="X128" s="2"/>
      <c r="Y128" s="2">
        <f t="shared" si="28"/>
        <v>-29.127613778992703</v>
      </c>
      <c r="Z128" s="2"/>
      <c r="AA128" s="2">
        <f>Y128-($I$85*$P$85^3+$J$85*$P$85^2+$K$85*$P$85+$L$85)</f>
        <v>-29.138355348811789</v>
      </c>
    </row>
    <row r="129" spans="1:30">
      <c r="A129" s="1">
        <v>33268</v>
      </c>
      <c r="B129" s="1">
        <v>19</v>
      </c>
      <c r="C129" s="1" t="s">
        <v>655</v>
      </c>
      <c r="D129" s="1">
        <v>300</v>
      </c>
      <c r="G129" s="1" t="s">
        <v>667</v>
      </c>
      <c r="H129" s="1" t="s">
        <v>617</v>
      </c>
      <c r="I129" s="1" t="s">
        <v>668</v>
      </c>
      <c r="J129" s="1" t="s">
        <v>669</v>
      </c>
      <c r="K129" s="1">
        <v>1728.4</v>
      </c>
      <c r="L129" s="1">
        <v>9.5350000000000001</v>
      </c>
      <c r="M129" s="1">
        <v>2486</v>
      </c>
      <c r="N129" s="1">
        <v>27</v>
      </c>
      <c r="O129" s="1">
        <v>10.1</v>
      </c>
      <c r="P129" s="1">
        <v>10.1</v>
      </c>
      <c r="Q129" s="1">
        <v>20.100000000000001</v>
      </c>
      <c r="R129" s="1">
        <v>-52.237000000000002</v>
      </c>
      <c r="S129" s="1">
        <v>-30.661000000000001</v>
      </c>
      <c r="U129" s="2">
        <f t="shared" si="26"/>
        <v>-30.440122191928115</v>
      </c>
      <c r="W129" s="2">
        <f t="shared" si="27"/>
        <v>-30.918306105821799</v>
      </c>
      <c r="Y129" s="2">
        <f t="shared" si="28"/>
        <v>-30.941886459663898</v>
      </c>
      <c r="AA129" s="2">
        <f>Y129-($I$85*$P$85^3+$J$85*$P$85^2+$K$85*$P$85+$L$85)</f>
        <v>-30.952628029482984</v>
      </c>
      <c r="AC129" s="11">
        <f>(D129-2)/D129</f>
        <v>0.99333333333333329</v>
      </c>
      <c r="AD129" s="11">
        <f>AC129*AVERAGE(L129)*D129/10</f>
        <v>284.14300000000003</v>
      </c>
    </row>
    <row r="130" spans="1:30" s="6" customFormat="1">
      <c r="A130" s="5">
        <v>33268</v>
      </c>
      <c r="B130" s="5">
        <v>19</v>
      </c>
      <c r="C130" s="5" t="s">
        <v>655</v>
      </c>
      <c r="D130" s="5">
        <v>300</v>
      </c>
      <c r="G130" s="5" t="s">
        <v>667</v>
      </c>
      <c r="H130" s="5" t="s">
        <v>617</v>
      </c>
      <c r="I130" s="5" t="s">
        <v>668</v>
      </c>
      <c r="J130" s="5" t="s">
        <v>669</v>
      </c>
      <c r="K130" s="5">
        <v>1942</v>
      </c>
      <c r="L130" s="5">
        <v>1.6919999999999999</v>
      </c>
      <c r="M130" s="5">
        <v>359</v>
      </c>
      <c r="N130" s="5">
        <v>17.3</v>
      </c>
      <c r="O130" s="5">
        <v>15.4</v>
      </c>
      <c r="P130" s="5">
        <v>15.6</v>
      </c>
      <c r="Q130" s="5">
        <v>28.2</v>
      </c>
      <c r="R130" s="5">
        <v>-52.704000000000001</v>
      </c>
      <c r="S130" s="5">
        <v>-30.332999999999998</v>
      </c>
      <c r="U130" s="2">
        <f t="shared" si="26"/>
        <v>-30.11576460220093</v>
      </c>
      <c r="W130" s="2">
        <f t="shared" si="27"/>
        <v>-30.593948516094613</v>
      </c>
      <c r="Y130" s="2">
        <f t="shared" si="28"/>
        <v>-30.654663810603079</v>
      </c>
      <c r="AA130" s="2">
        <f>Y130-($I$85*K130^3+$J$85*K130^2+$K$85*K130+$L$85)</f>
        <v>-30.667124205078316</v>
      </c>
    </row>
    <row r="131" spans="1:30">
      <c r="A131" s="1">
        <v>33256</v>
      </c>
      <c r="B131" s="1">
        <v>7</v>
      </c>
      <c r="C131" s="1" t="s">
        <v>663</v>
      </c>
      <c r="D131" s="1">
        <v>21</v>
      </c>
      <c r="G131" s="1" t="s">
        <v>664</v>
      </c>
      <c r="H131" s="1" t="s">
        <v>613</v>
      </c>
      <c r="I131" s="1" t="s">
        <v>665</v>
      </c>
      <c r="J131" s="1" t="s">
        <v>666</v>
      </c>
      <c r="K131" s="1">
        <v>1728.2</v>
      </c>
      <c r="L131" s="1">
        <v>5.6050000000000004</v>
      </c>
      <c r="M131" s="1">
        <v>1550</v>
      </c>
      <c r="N131" s="1">
        <v>11.1</v>
      </c>
      <c r="O131" s="1">
        <v>17.8</v>
      </c>
      <c r="P131" s="1">
        <v>18.2</v>
      </c>
      <c r="Q131" s="1">
        <v>30.6</v>
      </c>
      <c r="R131" s="1">
        <v>-49.598999999999997</v>
      </c>
      <c r="S131" s="1">
        <v>-25.884</v>
      </c>
      <c r="U131" s="2">
        <f t="shared" si="26"/>
        <v>-25.716170343980664</v>
      </c>
      <c r="W131" s="2">
        <f t="shared" si="27"/>
        <v>-25.135681818843281</v>
      </c>
      <c r="Y131" s="2">
        <f t="shared" si="28"/>
        <v>-25.17786988871481</v>
      </c>
      <c r="AA131" s="2">
        <f>Y131-($I$85*$P$85^3+$J$85*$P$85^2+$K$85*$P$85+$L$85)</f>
        <v>-25.188611458533895</v>
      </c>
      <c r="AC131" s="11">
        <f>(D131-2)/D131</f>
        <v>0.90476190476190477</v>
      </c>
      <c r="AD131" s="11">
        <f>AC131*AVERAGE(L131:L132)*D131/10</f>
        <v>14.598650000000001</v>
      </c>
    </row>
    <row r="132" spans="1:30">
      <c r="A132" s="1">
        <v>33256</v>
      </c>
      <c r="B132" s="1">
        <v>7</v>
      </c>
      <c r="C132" s="1" t="s">
        <v>663</v>
      </c>
      <c r="D132" s="1">
        <v>21</v>
      </c>
      <c r="G132" s="1" t="s">
        <v>664</v>
      </c>
      <c r="H132" s="1" t="s">
        <v>613</v>
      </c>
      <c r="I132" s="1" t="s">
        <v>665</v>
      </c>
      <c r="J132" s="1" t="s">
        <v>666</v>
      </c>
      <c r="K132" s="1">
        <v>1946.8</v>
      </c>
      <c r="L132" s="1">
        <v>9.7620000000000005</v>
      </c>
      <c r="M132" s="1">
        <v>1401</v>
      </c>
      <c r="N132" s="1">
        <v>19.2</v>
      </c>
      <c r="O132" s="1">
        <v>105.5</v>
      </c>
      <c r="P132" s="1">
        <v>110.1</v>
      </c>
      <c r="Q132" s="1">
        <v>153.69999999999999</v>
      </c>
      <c r="R132" s="1">
        <v>-52.305999999999997</v>
      </c>
      <c r="S132" s="1">
        <v>-28.529</v>
      </c>
      <c r="U132" s="2">
        <f t="shared" si="26"/>
        <v>-28.33179785870141</v>
      </c>
      <c r="W132" s="2">
        <f t="shared" si="27"/>
        <v>-27.751309333564024</v>
      </c>
      <c r="Y132" s="2">
        <f t="shared" si="28"/>
        <v>-27.773814890576944</v>
      </c>
      <c r="AA132" s="2">
        <f>Y132-($I$85*K132^3+$J$85*K132^2+$K$85*K132+$L$85)</f>
        <v>-27.786296045117908</v>
      </c>
    </row>
  </sheetData>
  <sortState xmlns:xlrd2="http://schemas.microsoft.com/office/spreadsheetml/2017/richdata2" ref="A118:AD121">
    <sortCondition ref="B118:B121"/>
    <sortCondition ref="K118:K121"/>
  </sortState>
  <pageMargins left="0.75" right="0.75" top="1" bottom="1" header="0.5" footer="0.5"/>
  <headerFooter alignWithMargins="0">
    <oddHeader>&amp;A</oddHeader>
    <oddFooter>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133"/>
  <sheetViews>
    <sheetView topLeftCell="P106" workbookViewId="0">
      <selection activeCell="J3" sqref="J3"/>
    </sheetView>
  </sheetViews>
  <sheetFormatPr baseColWidth="10" defaultColWidth="8.83203125" defaultRowHeight="13"/>
  <cols>
    <col min="1" max="2" width="9.1640625" style="2"/>
    <col min="3" max="3" width="21.6640625" style="2" bestFit="1" customWidth="1"/>
    <col min="4" max="4" width="9.1640625" style="2"/>
    <col min="5" max="10" width="9.1640625" style="2" customWidth="1"/>
    <col min="11" max="11" width="12.33203125" style="2" customWidth="1"/>
    <col min="12" max="12" width="12.83203125" style="2" bestFit="1" customWidth="1"/>
    <col min="13" max="14" width="9.33203125" style="2" customWidth="1"/>
    <col min="15" max="26" width="9.1640625" style="2" customWidth="1"/>
    <col min="27" max="258" width="9.1640625" style="2"/>
    <col min="259" max="259" width="21.6640625" style="2" bestFit="1" customWidth="1"/>
    <col min="260" max="260" width="9.1640625" style="2"/>
    <col min="261" max="267" width="0" style="2" hidden="1" customWidth="1"/>
    <col min="268" max="268" width="12.83203125" style="2" bestFit="1" customWidth="1"/>
    <col min="269" max="282" width="0" style="2" hidden="1" customWidth="1"/>
    <col min="283" max="514" width="9.1640625" style="2"/>
    <col min="515" max="515" width="21.6640625" style="2" bestFit="1" customWidth="1"/>
    <col min="516" max="516" width="9.1640625" style="2"/>
    <col min="517" max="523" width="0" style="2" hidden="1" customWidth="1"/>
    <col min="524" max="524" width="12.83203125" style="2" bestFit="1" customWidth="1"/>
    <col min="525" max="538" width="0" style="2" hidden="1" customWidth="1"/>
    <col min="539" max="770" width="9.1640625" style="2"/>
    <col min="771" max="771" width="21.6640625" style="2" bestFit="1" customWidth="1"/>
    <col min="772" max="772" width="9.1640625" style="2"/>
    <col min="773" max="779" width="0" style="2" hidden="1" customWidth="1"/>
    <col min="780" max="780" width="12.83203125" style="2" bestFit="1" customWidth="1"/>
    <col min="781" max="794" width="0" style="2" hidden="1" customWidth="1"/>
    <col min="795" max="1026" width="9.1640625" style="2"/>
    <col min="1027" max="1027" width="21.6640625" style="2" bestFit="1" customWidth="1"/>
    <col min="1028" max="1028" width="9.1640625" style="2"/>
    <col min="1029" max="1035" width="0" style="2" hidden="1" customWidth="1"/>
    <col min="1036" max="1036" width="12.83203125" style="2" bestFit="1" customWidth="1"/>
    <col min="1037" max="1050" width="0" style="2" hidden="1" customWidth="1"/>
    <col min="1051" max="1282" width="9.1640625" style="2"/>
    <col min="1283" max="1283" width="21.6640625" style="2" bestFit="1" customWidth="1"/>
    <col min="1284" max="1284" width="9.1640625" style="2"/>
    <col min="1285" max="1291" width="0" style="2" hidden="1" customWidth="1"/>
    <col min="1292" max="1292" width="12.83203125" style="2" bestFit="1" customWidth="1"/>
    <col min="1293" max="1306" width="0" style="2" hidden="1" customWidth="1"/>
    <col min="1307" max="1538" width="9.1640625" style="2"/>
    <col min="1539" max="1539" width="21.6640625" style="2" bestFit="1" customWidth="1"/>
    <col min="1540" max="1540" width="9.1640625" style="2"/>
    <col min="1541" max="1547" width="0" style="2" hidden="1" customWidth="1"/>
    <col min="1548" max="1548" width="12.83203125" style="2" bestFit="1" customWidth="1"/>
    <col min="1549" max="1562" width="0" style="2" hidden="1" customWidth="1"/>
    <col min="1563" max="1794" width="9.1640625" style="2"/>
    <col min="1795" max="1795" width="21.6640625" style="2" bestFit="1" customWidth="1"/>
    <col min="1796" max="1796" width="9.1640625" style="2"/>
    <col min="1797" max="1803" width="0" style="2" hidden="1" customWidth="1"/>
    <col min="1804" max="1804" width="12.83203125" style="2" bestFit="1" customWidth="1"/>
    <col min="1805" max="1818" width="0" style="2" hidden="1" customWidth="1"/>
    <col min="1819" max="2050" width="9.1640625" style="2"/>
    <col min="2051" max="2051" width="21.6640625" style="2" bestFit="1" customWidth="1"/>
    <col min="2052" max="2052" width="9.1640625" style="2"/>
    <col min="2053" max="2059" width="0" style="2" hidden="1" customWidth="1"/>
    <col min="2060" max="2060" width="12.83203125" style="2" bestFit="1" customWidth="1"/>
    <col min="2061" max="2074" width="0" style="2" hidden="1" customWidth="1"/>
    <col min="2075" max="2306" width="9.1640625" style="2"/>
    <col min="2307" max="2307" width="21.6640625" style="2" bestFit="1" customWidth="1"/>
    <col min="2308" max="2308" width="9.1640625" style="2"/>
    <col min="2309" max="2315" width="0" style="2" hidden="1" customWidth="1"/>
    <col min="2316" max="2316" width="12.83203125" style="2" bestFit="1" customWidth="1"/>
    <col min="2317" max="2330" width="0" style="2" hidden="1" customWidth="1"/>
    <col min="2331" max="2562" width="9.1640625" style="2"/>
    <col min="2563" max="2563" width="21.6640625" style="2" bestFit="1" customWidth="1"/>
    <col min="2564" max="2564" width="9.1640625" style="2"/>
    <col min="2565" max="2571" width="0" style="2" hidden="1" customWidth="1"/>
    <col min="2572" max="2572" width="12.83203125" style="2" bestFit="1" customWidth="1"/>
    <col min="2573" max="2586" width="0" style="2" hidden="1" customWidth="1"/>
    <col min="2587" max="2818" width="9.1640625" style="2"/>
    <col min="2819" max="2819" width="21.6640625" style="2" bestFit="1" customWidth="1"/>
    <col min="2820" max="2820" width="9.1640625" style="2"/>
    <col min="2821" max="2827" width="0" style="2" hidden="1" customWidth="1"/>
    <col min="2828" max="2828" width="12.83203125" style="2" bestFit="1" customWidth="1"/>
    <col min="2829" max="2842" width="0" style="2" hidden="1" customWidth="1"/>
    <col min="2843" max="3074" width="9.1640625" style="2"/>
    <col min="3075" max="3075" width="21.6640625" style="2" bestFit="1" customWidth="1"/>
    <col min="3076" max="3076" width="9.1640625" style="2"/>
    <col min="3077" max="3083" width="0" style="2" hidden="1" customWidth="1"/>
    <col min="3084" max="3084" width="12.83203125" style="2" bestFit="1" customWidth="1"/>
    <col min="3085" max="3098" width="0" style="2" hidden="1" customWidth="1"/>
    <col min="3099" max="3330" width="9.1640625" style="2"/>
    <col min="3331" max="3331" width="21.6640625" style="2" bestFit="1" customWidth="1"/>
    <col min="3332" max="3332" width="9.1640625" style="2"/>
    <col min="3333" max="3339" width="0" style="2" hidden="1" customWidth="1"/>
    <col min="3340" max="3340" width="12.83203125" style="2" bestFit="1" customWidth="1"/>
    <col min="3341" max="3354" width="0" style="2" hidden="1" customWidth="1"/>
    <col min="3355" max="3586" width="9.1640625" style="2"/>
    <col min="3587" max="3587" width="21.6640625" style="2" bestFit="1" customWidth="1"/>
    <col min="3588" max="3588" width="9.1640625" style="2"/>
    <col min="3589" max="3595" width="0" style="2" hidden="1" customWidth="1"/>
    <col min="3596" max="3596" width="12.83203125" style="2" bestFit="1" customWidth="1"/>
    <col min="3597" max="3610" width="0" style="2" hidden="1" customWidth="1"/>
    <col min="3611" max="3842" width="9.1640625" style="2"/>
    <col min="3843" max="3843" width="21.6640625" style="2" bestFit="1" customWidth="1"/>
    <col min="3844" max="3844" width="9.1640625" style="2"/>
    <col min="3845" max="3851" width="0" style="2" hidden="1" customWidth="1"/>
    <col min="3852" max="3852" width="12.83203125" style="2" bestFit="1" customWidth="1"/>
    <col min="3853" max="3866" width="0" style="2" hidden="1" customWidth="1"/>
    <col min="3867" max="4098" width="9.1640625" style="2"/>
    <col min="4099" max="4099" width="21.6640625" style="2" bestFit="1" customWidth="1"/>
    <col min="4100" max="4100" width="9.1640625" style="2"/>
    <col min="4101" max="4107" width="0" style="2" hidden="1" customWidth="1"/>
    <col min="4108" max="4108" width="12.83203125" style="2" bestFit="1" customWidth="1"/>
    <col min="4109" max="4122" width="0" style="2" hidden="1" customWidth="1"/>
    <col min="4123" max="4354" width="9.1640625" style="2"/>
    <col min="4355" max="4355" width="21.6640625" style="2" bestFit="1" customWidth="1"/>
    <col min="4356" max="4356" width="9.1640625" style="2"/>
    <col min="4357" max="4363" width="0" style="2" hidden="1" customWidth="1"/>
    <col min="4364" max="4364" width="12.83203125" style="2" bestFit="1" customWidth="1"/>
    <col min="4365" max="4378" width="0" style="2" hidden="1" customWidth="1"/>
    <col min="4379" max="4610" width="9.1640625" style="2"/>
    <col min="4611" max="4611" width="21.6640625" style="2" bestFit="1" customWidth="1"/>
    <col min="4612" max="4612" width="9.1640625" style="2"/>
    <col min="4613" max="4619" width="0" style="2" hidden="1" customWidth="1"/>
    <col min="4620" max="4620" width="12.83203125" style="2" bestFit="1" customWidth="1"/>
    <col min="4621" max="4634" width="0" style="2" hidden="1" customWidth="1"/>
    <col min="4635" max="4866" width="9.1640625" style="2"/>
    <col min="4867" max="4867" width="21.6640625" style="2" bestFit="1" customWidth="1"/>
    <col min="4868" max="4868" width="9.1640625" style="2"/>
    <col min="4869" max="4875" width="0" style="2" hidden="1" customWidth="1"/>
    <col min="4876" max="4876" width="12.83203125" style="2" bestFit="1" customWidth="1"/>
    <col min="4877" max="4890" width="0" style="2" hidden="1" customWidth="1"/>
    <col min="4891" max="5122" width="9.1640625" style="2"/>
    <col min="5123" max="5123" width="21.6640625" style="2" bestFit="1" customWidth="1"/>
    <col min="5124" max="5124" width="9.1640625" style="2"/>
    <col min="5125" max="5131" width="0" style="2" hidden="1" customWidth="1"/>
    <col min="5132" max="5132" width="12.83203125" style="2" bestFit="1" customWidth="1"/>
    <col min="5133" max="5146" width="0" style="2" hidden="1" customWidth="1"/>
    <col min="5147" max="5378" width="9.1640625" style="2"/>
    <col min="5379" max="5379" width="21.6640625" style="2" bestFit="1" customWidth="1"/>
    <col min="5380" max="5380" width="9.1640625" style="2"/>
    <col min="5381" max="5387" width="0" style="2" hidden="1" customWidth="1"/>
    <col min="5388" max="5388" width="12.83203125" style="2" bestFit="1" customWidth="1"/>
    <col min="5389" max="5402" width="0" style="2" hidden="1" customWidth="1"/>
    <col min="5403" max="5634" width="9.1640625" style="2"/>
    <col min="5635" max="5635" width="21.6640625" style="2" bestFit="1" customWidth="1"/>
    <col min="5636" max="5636" width="9.1640625" style="2"/>
    <col min="5637" max="5643" width="0" style="2" hidden="1" customWidth="1"/>
    <col min="5644" max="5644" width="12.83203125" style="2" bestFit="1" customWidth="1"/>
    <col min="5645" max="5658" width="0" style="2" hidden="1" customWidth="1"/>
    <col min="5659" max="5890" width="9.1640625" style="2"/>
    <col min="5891" max="5891" width="21.6640625" style="2" bestFit="1" customWidth="1"/>
    <col min="5892" max="5892" width="9.1640625" style="2"/>
    <col min="5893" max="5899" width="0" style="2" hidden="1" customWidth="1"/>
    <col min="5900" max="5900" width="12.83203125" style="2" bestFit="1" customWidth="1"/>
    <col min="5901" max="5914" width="0" style="2" hidden="1" customWidth="1"/>
    <col min="5915" max="6146" width="9.1640625" style="2"/>
    <col min="6147" max="6147" width="21.6640625" style="2" bestFit="1" customWidth="1"/>
    <col min="6148" max="6148" width="9.1640625" style="2"/>
    <col min="6149" max="6155" width="0" style="2" hidden="1" customWidth="1"/>
    <col min="6156" max="6156" width="12.83203125" style="2" bestFit="1" customWidth="1"/>
    <col min="6157" max="6170" width="0" style="2" hidden="1" customWidth="1"/>
    <col min="6171" max="6402" width="9.1640625" style="2"/>
    <col min="6403" max="6403" width="21.6640625" style="2" bestFit="1" customWidth="1"/>
    <col min="6404" max="6404" width="9.1640625" style="2"/>
    <col min="6405" max="6411" width="0" style="2" hidden="1" customWidth="1"/>
    <col min="6412" max="6412" width="12.83203125" style="2" bestFit="1" customWidth="1"/>
    <col min="6413" max="6426" width="0" style="2" hidden="1" customWidth="1"/>
    <col min="6427" max="6658" width="9.1640625" style="2"/>
    <col min="6659" max="6659" width="21.6640625" style="2" bestFit="1" customWidth="1"/>
    <col min="6660" max="6660" width="9.1640625" style="2"/>
    <col min="6661" max="6667" width="0" style="2" hidden="1" customWidth="1"/>
    <col min="6668" max="6668" width="12.83203125" style="2" bestFit="1" customWidth="1"/>
    <col min="6669" max="6682" width="0" style="2" hidden="1" customWidth="1"/>
    <col min="6683" max="6914" width="9.1640625" style="2"/>
    <col min="6915" max="6915" width="21.6640625" style="2" bestFit="1" customWidth="1"/>
    <col min="6916" max="6916" width="9.1640625" style="2"/>
    <col min="6917" max="6923" width="0" style="2" hidden="1" customWidth="1"/>
    <col min="6924" max="6924" width="12.83203125" style="2" bestFit="1" customWidth="1"/>
    <col min="6925" max="6938" width="0" style="2" hidden="1" customWidth="1"/>
    <col min="6939" max="7170" width="9.1640625" style="2"/>
    <col min="7171" max="7171" width="21.6640625" style="2" bestFit="1" customWidth="1"/>
    <col min="7172" max="7172" width="9.1640625" style="2"/>
    <col min="7173" max="7179" width="0" style="2" hidden="1" customWidth="1"/>
    <col min="7180" max="7180" width="12.83203125" style="2" bestFit="1" customWidth="1"/>
    <col min="7181" max="7194" width="0" style="2" hidden="1" customWidth="1"/>
    <col min="7195" max="7426" width="9.1640625" style="2"/>
    <col min="7427" max="7427" width="21.6640625" style="2" bestFit="1" customWidth="1"/>
    <col min="7428" max="7428" width="9.1640625" style="2"/>
    <col min="7429" max="7435" width="0" style="2" hidden="1" customWidth="1"/>
    <col min="7436" max="7436" width="12.83203125" style="2" bestFit="1" customWidth="1"/>
    <col min="7437" max="7450" width="0" style="2" hidden="1" customWidth="1"/>
    <col min="7451" max="7682" width="9.1640625" style="2"/>
    <col min="7683" max="7683" width="21.6640625" style="2" bestFit="1" customWidth="1"/>
    <col min="7684" max="7684" width="9.1640625" style="2"/>
    <col min="7685" max="7691" width="0" style="2" hidden="1" customWidth="1"/>
    <col min="7692" max="7692" width="12.83203125" style="2" bestFit="1" customWidth="1"/>
    <col min="7693" max="7706" width="0" style="2" hidden="1" customWidth="1"/>
    <col min="7707" max="7938" width="9.1640625" style="2"/>
    <col min="7939" max="7939" width="21.6640625" style="2" bestFit="1" customWidth="1"/>
    <col min="7940" max="7940" width="9.1640625" style="2"/>
    <col min="7941" max="7947" width="0" style="2" hidden="1" customWidth="1"/>
    <col min="7948" max="7948" width="12.83203125" style="2" bestFit="1" customWidth="1"/>
    <col min="7949" max="7962" width="0" style="2" hidden="1" customWidth="1"/>
    <col min="7963" max="8194" width="9.1640625" style="2"/>
    <col min="8195" max="8195" width="21.6640625" style="2" bestFit="1" customWidth="1"/>
    <col min="8196" max="8196" width="9.1640625" style="2"/>
    <col min="8197" max="8203" width="0" style="2" hidden="1" customWidth="1"/>
    <col min="8204" max="8204" width="12.83203125" style="2" bestFit="1" customWidth="1"/>
    <col min="8205" max="8218" width="0" style="2" hidden="1" customWidth="1"/>
    <col min="8219" max="8450" width="9.1640625" style="2"/>
    <col min="8451" max="8451" width="21.6640625" style="2" bestFit="1" customWidth="1"/>
    <col min="8452" max="8452" width="9.1640625" style="2"/>
    <col min="8453" max="8459" width="0" style="2" hidden="1" customWidth="1"/>
    <col min="8460" max="8460" width="12.83203125" style="2" bestFit="1" customWidth="1"/>
    <col min="8461" max="8474" width="0" style="2" hidden="1" customWidth="1"/>
    <col min="8475" max="8706" width="9.1640625" style="2"/>
    <col min="8707" max="8707" width="21.6640625" style="2" bestFit="1" customWidth="1"/>
    <col min="8708" max="8708" width="9.1640625" style="2"/>
    <col min="8709" max="8715" width="0" style="2" hidden="1" customWidth="1"/>
    <col min="8716" max="8716" width="12.83203125" style="2" bestFit="1" customWidth="1"/>
    <col min="8717" max="8730" width="0" style="2" hidden="1" customWidth="1"/>
    <col min="8731" max="8962" width="9.1640625" style="2"/>
    <col min="8963" max="8963" width="21.6640625" style="2" bestFit="1" customWidth="1"/>
    <col min="8964" max="8964" width="9.1640625" style="2"/>
    <col min="8965" max="8971" width="0" style="2" hidden="1" customWidth="1"/>
    <col min="8972" max="8972" width="12.83203125" style="2" bestFit="1" customWidth="1"/>
    <col min="8973" max="8986" width="0" style="2" hidden="1" customWidth="1"/>
    <col min="8987" max="9218" width="9.1640625" style="2"/>
    <col min="9219" max="9219" width="21.6640625" style="2" bestFit="1" customWidth="1"/>
    <col min="9220" max="9220" width="9.1640625" style="2"/>
    <col min="9221" max="9227" width="0" style="2" hidden="1" customWidth="1"/>
    <col min="9228" max="9228" width="12.83203125" style="2" bestFit="1" customWidth="1"/>
    <col min="9229" max="9242" width="0" style="2" hidden="1" customWidth="1"/>
    <col min="9243" max="9474" width="9.1640625" style="2"/>
    <col min="9475" max="9475" width="21.6640625" style="2" bestFit="1" customWidth="1"/>
    <col min="9476" max="9476" width="9.1640625" style="2"/>
    <col min="9477" max="9483" width="0" style="2" hidden="1" customWidth="1"/>
    <col min="9484" max="9484" width="12.83203125" style="2" bestFit="1" customWidth="1"/>
    <col min="9485" max="9498" width="0" style="2" hidden="1" customWidth="1"/>
    <col min="9499" max="9730" width="9.1640625" style="2"/>
    <col min="9731" max="9731" width="21.6640625" style="2" bestFit="1" customWidth="1"/>
    <col min="9732" max="9732" width="9.1640625" style="2"/>
    <col min="9733" max="9739" width="0" style="2" hidden="1" customWidth="1"/>
    <col min="9740" max="9740" width="12.83203125" style="2" bestFit="1" customWidth="1"/>
    <col min="9741" max="9754" width="0" style="2" hidden="1" customWidth="1"/>
    <col min="9755" max="9986" width="9.1640625" style="2"/>
    <col min="9987" max="9987" width="21.6640625" style="2" bestFit="1" customWidth="1"/>
    <col min="9988" max="9988" width="9.1640625" style="2"/>
    <col min="9989" max="9995" width="0" style="2" hidden="1" customWidth="1"/>
    <col min="9996" max="9996" width="12.83203125" style="2" bestFit="1" customWidth="1"/>
    <col min="9997" max="10010" width="0" style="2" hidden="1" customWidth="1"/>
    <col min="10011" max="10242" width="9.1640625" style="2"/>
    <col min="10243" max="10243" width="21.6640625" style="2" bestFit="1" customWidth="1"/>
    <col min="10244" max="10244" width="9.1640625" style="2"/>
    <col min="10245" max="10251" width="0" style="2" hidden="1" customWidth="1"/>
    <col min="10252" max="10252" width="12.83203125" style="2" bestFit="1" customWidth="1"/>
    <col min="10253" max="10266" width="0" style="2" hidden="1" customWidth="1"/>
    <col min="10267" max="10498" width="9.1640625" style="2"/>
    <col min="10499" max="10499" width="21.6640625" style="2" bestFit="1" customWidth="1"/>
    <col min="10500" max="10500" width="9.1640625" style="2"/>
    <col min="10501" max="10507" width="0" style="2" hidden="1" customWidth="1"/>
    <col min="10508" max="10508" width="12.83203125" style="2" bestFit="1" customWidth="1"/>
    <col min="10509" max="10522" width="0" style="2" hidden="1" customWidth="1"/>
    <col min="10523" max="10754" width="9.1640625" style="2"/>
    <col min="10755" max="10755" width="21.6640625" style="2" bestFit="1" customWidth="1"/>
    <col min="10756" max="10756" width="9.1640625" style="2"/>
    <col min="10757" max="10763" width="0" style="2" hidden="1" customWidth="1"/>
    <col min="10764" max="10764" width="12.83203125" style="2" bestFit="1" customWidth="1"/>
    <col min="10765" max="10778" width="0" style="2" hidden="1" customWidth="1"/>
    <col min="10779" max="11010" width="9.1640625" style="2"/>
    <col min="11011" max="11011" width="21.6640625" style="2" bestFit="1" customWidth="1"/>
    <col min="11012" max="11012" width="9.1640625" style="2"/>
    <col min="11013" max="11019" width="0" style="2" hidden="1" customWidth="1"/>
    <col min="11020" max="11020" width="12.83203125" style="2" bestFit="1" customWidth="1"/>
    <col min="11021" max="11034" width="0" style="2" hidden="1" customWidth="1"/>
    <col min="11035" max="11266" width="9.1640625" style="2"/>
    <col min="11267" max="11267" width="21.6640625" style="2" bestFit="1" customWidth="1"/>
    <col min="11268" max="11268" width="9.1640625" style="2"/>
    <col min="11269" max="11275" width="0" style="2" hidden="1" customWidth="1"/>
    <col min="11276" max="11276" width="12.83203125" style="2" bestFit="1" customWidth="1"/>
    <col min="11277" max="11290" width="0" style="2" hidden="1" customWidth="1"/>
    <col min="11291" max="11522" width="9.1640625" style="2"/>
    <col min="11523" max="11523" width="21.6640625" style="2" bestFit="1" customWidth="1"/>
    <col min="11524" max="11524" width="9.1640625" style="2"/>
    <col min="11525" max="11531" width="0" style="2" hidden="1" customWidth="1"/>
    <col min="11532" max="11532" width="12.83203125" style="2" bestFit="1" customWidth="1"/>
    <col min="11533" max="11546" width="0" style="2" hidden="1" customWidth="1"/>
    <col min="11547" max="11778" width="9.1640625" style="2"/>
    <col min="11779" max="11779" width="21.6640625" style="2" bestFit="1" customWidth="1"/>
    <col min="11780" max="11780" width="9.1640625" style="2"/>
    <col min="11781" max="11787" width="0" style="2" hidden="1" customWidth="1"/>
    <col min="11788" max="11788" width="12.83203125" style="2" bestFit="1" customWidth="1"/>
    <col min="11789" max="11802" width="0" style="2" hidden="1" customWidth="1"/>
    <col min="11803" max="12034" width="9.1640625" style="2"/>
    <col min="12035" max="12035" width="21.6640625" style="2" bestFit="1" customWidth="1"/>
    <col min="12036" max="12036" width="9.1640625" style="2"/>
    <col min="12037" max="12043" width="0" style="2" hidden="1" customWidth="1"/>
    <col min="12044" max="12044" width="12.83203125" style="2" bestFit="1" customWidth="1"/>
    <col min="12045" max="12058" width="0" style="2" hidden="1" customWidth="1"/>
    <col min="12059" max="12290" width="9.1640625" style="2"/>
    <col min="12291" max="12291" width="21.6640625" style="2" bestFit="1" customWidth="1"/>
    <col min="12292" max="12292" width="9.1640625" style="2"/>
    <col min="12293" max="12299" width="0" style="2" hidden="1" customWidth="1"/>
    <col min="12300" max="12300" width="12.83203125" style="2" bestFit="1" customWidth="1"/>
    <col min="12301" max="12314" width="0" style="2" hidden="1" customWidth="1"/>
    <col min="12315" max="12546" width="9.1640625" style="2"/>
    <col min="12547" max="12547" width="21.6640625" style="2" bestFit="1" customWidth="1"/>
    <col min="12548" max="12548" width="9.1640625" style="2"/>
    <col min="12549" max="12555" width="0" style="2" hidden="1" customWidth="1"/>
    <col min="12556" max="12556" width="12.83203125" style="2" bestFit="1" customWidth="1"/>
    <col min="12557" max="12570" width="0" style="2" hidden="1" customWidth="1"/>
    <col min="12571" max="12802" width="9.1640625" style="2"/>
    <col min="12803" max="12803" width="21.6640625" style="2" bestFit="1" customWidth="1"/>
    <col min="12804" max="12804" width="9.1640625" style="2"/>
    <col min="12805" max="12811" width="0" style="2" hidden="1" customWidth="1"/>
    <col min="12812" max="12812" width="12.83203125" style="2" bestFit="1" customWidth="1"/>
    <col min="12813" max="12826" width="0" style="2" hidden="1" customWidth="1"/>
    <col min="12827" max="13058" width="9.1640625" style="2"/>
    <col min="13059" max="13059" width="21.6640625" style="2" bestFit="1" customWidth="1"/>
    <col min="13060" max="13060" width="9.1640625" style="2"/>
    <col min="13061" max="13067" width="0" style="2" hidden="1" customWidth="1"/>
    <col min="13068" max="13068" width="12.83203125" style="2" bestFit="1" customWidth="1"/>
    <col min="13069" max="13082" width="0" style="2" hidden="1" customWidth="1"/>
    <col min="13083" max="13314" width="9.1640625" style="2"/>
    <col min="13315" max="13315" width="21.6640625" style="2" bestFit="1" customWidth="1"/>
    <col min="13316" max="13316" width="9.1640625" style="2"/>
    <col min="13317" max="13323" width="0" style="2" hidden="1" customWidth="1"/>
    <col min="13324" max="13324" width="12.83203125" style="2" bestFit="1" customWidth="1"/>
    <col min="13325" max="13338" width="0" style="2" hidden="1" customWidth="1"/>
    <col min="13339" max="13570" width="9.1640625" style="2"/>
    <col min="13571" max="13571" width="21.6640625" style="2" bestFit="1" customWidth="1"/>
    <col min="13572" max="13572" width="9.1640625" style="2"/>
    <col min="13573" max="13579" width="0" style="2" hidden="1" customWidth="1"/>
    <col min="13580" max="13580" width="12.83203125" style="2" bestFit="1" customWidth="1"/>
    <col min="13581" max="13594" width="0" style="2" hidden="1" customWidth="1"/>
    <col min="13595" max="13826" width="9.1640625" style="2"/>
    <col min="13827" max="13827" width="21.6640625" style="2" bestFit="1" customWidth="1"/>
    <col min="13828" max="13828" width="9.1640625" style="2"/>
    <col min="13829" max="13835" width="0" style="2" hidden="1" customWidth="1"/>
    <col min="13836" max="13836" width="12.83203125" style="2" bestFit="1" customWidth="1"/>
    <col min="13837" max="13850" width="0" style="2" hidden="1" customWidth="1"/>
    <col min="13851" max="14082" width="9.1640625" style="2"/>
    <col min="14083" max="14083" width="21.6640625" style="2" bestFit="1" customWidth="1"/>
    <col min="14084" max="14084" width="9.1640625" style="2"/>
    <col min="14085" max="14091" width="0" style="2" hidden="1" customWidth="1"/>
    <col min="14092" max="14092" width="12.83203125" style="2" bestFit="1" customWidth="1"/>
    <col min="14093" max="14106" width="0" style="2" hidden="1" customWidth="1"/>
    <col min="14107" max="14338" width="9.1640625" style="2"/>
    <col min="14339" max="14339" width="21.6640625" style="2" bestFit="1" customWidth="1"/>
    <col min="14340" max="14340" width="9.1640625" style="2"/>
    <col min="14341" max="14347" width="0" style="2" hidden="1" customWidth="1"/>
    <col min="14348" max="14348" width="12.83203125" style="2" bestFit="1" customWidth="1"/>
    <col min="14349" max="14362" width="0" style="2" hidden="1" customWidth="1"/>
    <col min="14363" max="14594" width="9.1640625" style="2"/>
    <col min="14595" max="14595" width="21.6640625" style="2" bestFit="1" customWidth="1"/>
    <col min="14596" max="14596" width="9.1640625" style="2"/>
    <col min="14597" max="14603" width="0" style="2" hidden="1" customWidth="1"/>
    <col min="14604" max="14604" width="12.83203125" style="2" bestFit="1" customWidth="1"/>
    <col min="14605" max="14618" width="0" style="2" hidden="1" customWidth="1"/>
    <col min="14619" max="14850" width="9.1640625" style="2"/>
    <col min="14851" max="14851" width="21.6640625" style="2" bestFit="1" customWidth="1"/>
    <col min="14852" max="14852" width="9.1640625" style="2"/>
    <col min="14853" max="14859" width="0" style="2" hidden="1" customWidth="1"/>
    <col min="14860" max="14860" width="12.83203125" style="2" bestFit="1" customWidth="1"/>
    <col min="14861" max="14874" width="0" style="2" hidden="1" customWidth="1"/>
    <col min="14875" max="15106" width="9.1640625" style="2"/>
    <col min="15107" max="15107" width="21.6640625" style="2" bestFit="1" customWidth="1"/>
    <col min="15108" max="15108" width="9.1640625" style="2"/>
    <col min="15109" max="15115" width="0" style="2" hidden="1" customWidth="1"/>
    <col min="15116" max="15116" width="12.83203125" style="2" bestFit="1" customWidth="1"/>
    <col min="15117" max="15130" width="0" style="2" hidden="1" customWidth="1"/>
    <col min="15131" max="15362" width="9.1640625" style="2"/>
    <col min="15363" max="15363" width="21.6640625" style="2" bestFit="1" customWidth="1"/>
    <col min="15364" max="15364" width="9.1640625" style="2"/>
    <col min="15365" max="15371" width="0" style="2" hidden="1" customWidth="1"/>
    <col min="15372" max="15372" width="12.83203125" style="2" bestFit="1" customWidth="1"/>
    <col min="15373" max="15386" width="0" style="2" hidden="1" customWidth="1"/>
    <col min="15387" max="15618" width="9.1640625" style="2"/>
    <col min="15619" max="15619" width="21.6640625" style="2" bestFit="1" customWidth="1"/>
    <col min="15620" max="15620" width="9.1640625" style="2"/>
    <col min="15621" max="15627" width="0" style="2" hidden="1" customWidth="1"/>
    <col min="15628" max="15628" width="12.83203125" style="2" bestFit="1" customWidth="1"/>
    <col min="15629" max="15642" width="0" style="2" hidden="1" customWidth="1"/>
    <col min="15643" max="15874" width="9.1640625" style="2"/>
    <col min="15875" max="15875" width="21.6640625" style="2" bestFit="1" customWidth="1"/>
    <col min="15876" max="15876" width="9.1640625" style="2"/>
    <col min="15877" max="15883" width="0" style="2" hidden="1" customWidth="1"/>
    <col min="15884" max="15884" width="12.83203125" style="2" bestFit="1" customWidth="1"/>
    <col min="15885" max="15898" width="0" style="2" hidden="1" customWidth="1"/>
    <col min="15899" max="16130" width="9.1640625" style="2"/>
    <col min="16131" max="16131" width="21.6640625" style="2" bestFit="1" customWidth="1"/>
    <col min="16132" max="16132" width="9.1640625" style="2"/>
    <col min="16133" max="16139" width="0" style="2" hidden="1" customWidth="1"/>
    <col min="16140" max="16140" width="12.83203125" style="2" bestFit="1" customWidth="1"/>
    <col min="16141" max="16154" width="0" style="2" hidden="1" customWidth="1"/>
    <col min="16155" max="16384" width="9.1640625" style="2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28">
      <c r="A2" s="1" t="s">
        <v>295</v>
      </c>
      <c r="B2" s="1">
        <v>3</v>
      </c>
      <c r="C2" s="1" t="s">
        <v>19</v>
      </c>
      <c r="D2" s="1" t="s">
        <v>25</v>
      </c>
      <c r="G2" s="1" t="s">
        <v>296</v>
      </c>
      <c r="H2" s="1" t="s">
        <v>169</v>
      </c>
      <c r="I2" s="1" t="s">
        <v>297</v>
      </c>
      <c r="J2" s="1" t="s">
        <v>298</v>
      </c>
      <c r="K2" s="1">
        <v>1791.8</v>
      </c>
      <c r="L2" s="1">
        <v>6.3890000000000002</v>
      </c>
      <c r="M2" s="1">
        <v>1771</v>
      </c>
      <c r="N2" s="1">
        <v>18.600000000000001</v>
      </c>
      <c r="O2" s="1" t="s">
        <v>299</v>
      </c>
      <c r="P2" s="1" t="s">
        <v>300</v>
      </c>
      <c r="Q2" s="1" t="s">
        <v>301</v>
      </c>
      <c r="R2" s="1">
        <v>-52.463999999999999</v>
      </c>
      <c r="S2" s="1">
        <v>-29.495999999999999</v>
      </c>
      <c r="T2" s="2">
        <v>-29.1</v>
      </c>
      <c r="U2" s="2">
        <f t="shared" ref="U2:U65" si="0">(S2-$T$94)/$T$93</f>
        <v>-29.262497064390836</v>
      </c>
      <c r="V2" s="2">
        <f t="shared" ref="V2:V65" si="1">U2-T2</f>
        <v>-0.16249706439083411</v>
      </c>
      <c r="W2" s="2">
        <f t="shared" ref="W2:W65" si="2">U2-($K$93*B2^3+$L$93*B2^2+$M$93*B2+$N$93)</f>
        <v>-28.902585732957718</v>
      </c>
      <c r="X2" s="2">
        <f t="shared" ref="X2:X65" si="3">W2-T2</f>
        <v>0.1974142670422836</v>
      </c>
      <c r="Y2" s="2">
        <f t="shared" ref="Y2:Y65" si="4">W2-($X$93*L2+$X$94)</f>
        <v>-29.008296311196485</v>
      </c>
      <c r="Z2" s="2">
        <f t="shared" ref="Z2:Z65" si="5">Y2-T2</f>
        <v>9.1703688803516314E-2</v>
      </c>
      <c r="AA2" s="2">
        <f t="shared" ref="AA2:AA65" si="6">Y2-($K$94*K2^3+$L$94*K2^2+$M$94*K2+$N$94)</f>
        <v>-29.09623875093525</v>
      </c>
      <c r="AB2" s="2">
        <f t="shared" ref="AB2:AB65" si="7">AA2-T2</f>
        <v>3.7612490647518371E-3</v>
      </c>
    </row>
    <row r="3" spans="1:28">
      <c r="A3" s="1" t="s">
        <v>302</v>
      </c>
      <c r="B3" s="1">
        <v>12</v>
      </c>
      <c r="C3" s="1" t="s">
        <v>19</v>
      </c>
      <c r="D3" s="1" t="s">
        <v>25</v>
      </c>
      <c r="G3" s="1" t="s">
        <v>303</v>
      </c>
      <c r="H3" s="1" t="s">
        <v>304</v>
      </c>
      <c r="I3" s="1" t="s">
        <v>305</v>
      </c>
      <c r="J3" s="1" t="s">
        <v>306</v>
      </c>
      <c r="K3" s="1">
        <v>1792</v>
      </c>
      <c r="L3" s="1">
        <v>6.8540000000000001</v>
      </c>
      <c r="M3" s="1">
        <v>1884</v>
      </c>
      <c r="N3" s="1">
        <v>18.8</v>
      </c>
      <c r="O3" s="1" t="s">
        <v>299</v>
      </c>
      <c r="P3" s="1" t="s">
        <v>299</v>
      </c>
      <c r="Q3" s="1" t="s">
        <v>307</v>
      </c>
      <c r="R3" s="1">
        <v>-53.225999999999999</v>
      </c>
      <c r="S3" s="1">
        <v>-28.792999999999999</v>
      </c>
      <c r="T3" s="2">
        <v>-29.1</v>
      </c>
      <c r="U3" s="2">
        <f t="shared" si="0"/>
        <v>-28.568882773074499</v>
      </c>
      <c r="V3" s="2">
        <f t="shared" si="1"/>
        <v>0.53111722692550245</v>
      </c>
      <c r="W3" s="2">
        <f t="shared" si="2"/>
        <v>-28.948992454251638</v>
      </c>
      <c r="X3" s="2">
        <f t="shared" si="3"/>
        <v>0.15100754574836373</v>
      </c>
      <c r="Y3" s="2">
        <f t="shared" si="4"/>
        <v>-29.046677264880397</v>
      </c>
      <c r="Z3" s="2">
        <f t="shared" si="5"/>
        <v>5.3322735119603948E-2</v>
      </c>
      <c r="AA3" s="2">
        <f t="shared" si="6"/>
        <v>-29.134692535420623</v>
      </c>
      <c r="AB3" s="2">
        <f t="shared" si="7"/>
        <v>-3.469253542062134E-2</v>
      </c>
    </row>
    <row r="4" spans="1:28">
      <c r="A4" s="1" t="s">
        <v>308</v>
      </c>
      <c r="B4" s="1">
        <v>20</v>
      </c>
      <c r="C4" s="1" t="s">
        <v>19</v>
      </c>
      <c r="D4" s="1" t="s">
        <v>25</v>
      </c>
      <c r="G4" s="1" t="s">
        <v>309</v>
      </c>
      <c r="H4" s="1" t="s">
        <v>304</v>
      </c>
      <c r="I4" s="1" t="s">
        <v>310</v>
      </c>
      <c r="J4" s="1" t="s">
        <v>311</v>
      </c>
      <c r="K4" s="1">
        <v>1792</v>
      </c>
      <c r="L4" s="1">
        <v>7.1310000000000002</v>
      </c>
      <c r="M4" s="1">
        <v>1969</v>
      </c>
      <c r="N4" s="1">
        <v>18.8</v>
      </c>
      <c r="O4" s="1" t="s">
        <v>299</v>
      </c>
      <c r="P4" s="1" t="s">
        <v>300</v>
      </c>
      <c r="Q4" s="1" t="s">
        <v>307</v>
      </c>
      <c r="R4" s="1">
        <v>-52.706000000000003</v>
      </c>
      <c r="S4" s="1">
        <v>-29.04</v>
      </c>
      <c r="T4" s="2">
        <v>-29.1</v>
      </c>
      <c r="U4" s="2">
        <f t="shared" si="0"/>
        <v>-28.812585091645104</v>
      </c>
      <c r="V4" s="2">
        <f t="shared" si="1"/>
        <v>0.28741490835489714</v>
      </c>
      <c r="W4" s="2">
        <f t="shared" si="2"/>
        <v>-29.019642503209475</v>
      </c>
      <c r="X4" s="2">
        <f t="shared" si="3"/>
        <v>8.0357496790526284E-2</v>
      </c>
      <c r="Y4" s="2">
        <f t="shared" si="4"/>
        <v>-29.112546372702809</v>
      </c>
      <c r="Z4" s="2">
        <f t="shared" si="5"/>
        <v>-1.2546372702807673E-2</v>
      </c>
      <c r="AA4" s="2">
        <f t="shared" si="6"/>
        <v>-29.200561643243034</v>
      </c>
      <c r="AB4" s="2">
        <f t="shared" si="7"/>
        <v>-0.10056164324303296</v>
      </c>
    </row>
    <row r="5" spans="1:28">
      <c r="A5" s="1" t="s">
        <v>312</v>
      </c>
      <c r="B5" s="1">
        <v>1</v>
      </c>
      <c r="C5" s="1" t="s">
        <v>19</v>
      </c>
      <c r="D5" s="1" t="s">
        <v>33</v>
      </c>
      <c r="G5" s="1" t="s">
        <v>313</v>
      </c>
      <c r="H5" s="1" t="s">
        <v>169</v>
      </c>
      <c r="I5" s="1" t="s">
        <v>314</v>
      </c>
      <c r="J5" s="1" t="s">
        <v>315</v>
      </c>
      <c r="K5" s="1">
        <v>1792.2</v>
      </c>
      <c r="L5" s="1">
        <v>10.875999999999999</v>
      </c>
      <c r="M5" s="1">
        <v>2790</v>
      </c>
      <c r="N5" s="1">
        <v>20.9</v>
      </c>
      <c r="O5" s="1" t="s">
        <v>316</v>
      </c>
      <c r="P5" s="1" t="s">
        <v>317</v>
      </c>
      <c r="Q5" s="1" t="s">
        <v>318</v>
      </c>
      <c r="R5" s="1">
        <v>-52.055</v>
      </c>
      <c r="S5" s="1">
        <v>-30.036999999999999</v>
      </c>
      <c r="T5" s="2">
        <v>-29.1</v>
      </c>
      <c r="U5" s="2">
        <f t="shared" si="0"/>
        <v>-29.796274207494875</v>
      </c>
      <c r="V5" s="2">
        <f t="shared" si="1"/>
        <v>-0.69627420749487356</v>
      </c>
      <c r="W5" s="2">
        <f t="shared" si="2"/>
        <v>-28.936580353780489</v>
      </c>
      <c r="X5" s="2">
        <f t="shared" si="3"/>
        <v>0.16341964621951277</v>
      </c>
      <c r="Y5" s="2">
        <f t="shared" si="4"/>
        <v>-28.964846589511485</v>
      </c>
      <c r="Z5" s="2">
        <f t="shared" si="5"/>
        <v>0.13515341048851681</v>
      </c>
      <c r="AA5" s="2">
        <f t="shared" si="6"/>
        <v>-29.052934606116544</v>
      </c>
      <c r="AB5" s="2">
        <f t="shared" si="7"/>
        <v>4.7065393883457318E-2</v>
      </c>
    </row>
    <row r="6" spans="1:28">
      <c r="A6" s="1" t="s">
        <v>319</v>
      </c>
      <c r="B6" s="1">
        <v>2</v>
      </c>
      <c r="C6" s="1" t="s">
        <v>19</v>
      </c>
      <c r="D6" s="1" t="s">
        <v>33</v>
      </c>
      <c r="G6" s="1" t="s">
        <v>320</v>
      </c>
      <c r="H6" s="1" t="s">
        <v>169</v>
      </c>
      <c r="I6" s="1" t="s">
        <v>321</v>
      </c>
      <c r="J6" s="1" t="s">
        <v>322</v>
      </c>
      <c r="K6" s="1">
        <v>1792.4</v>
      </c>
      <c r="L6" s="1">
        <v>11.41</v>
      </c>
      <c r="M6" s="1">
        <v>2913</v>
      </c>
      <c r="N6" s="1">
        <v>23.8</v>
      </c>
      <c r="O6" s="1" t="s">
        <v>323</v>
      </c>
      <c r="P6" s="1" t="s">
        <v>324</v>
      </c>
      <c r="Q6" s="1" t="s">
        <v>325</v>
      </c>
      <c r="R6" s="1">
        <v>-52.091999999999999</v>
      </c>
      <c r="S6" s="1">
        <v>-29.795000000000002</v>
      </c>
      <c r="T6" s="2">
        <v>-29.1</v>
      </c>
      <c r="U6" s="2">
        <f t="shared" si="0"/>
        <v>-29.557505134239467</v>
      </c>
      <c r="V6" s="2">
        <f t="shared" si="1"/>
        <v>-0.45750513423946515</v>
      </c>
      <c r="W6" s="2">
        <f t="shared" si="2"/>
        <v>-28.967751940818619</v>
      </c>
      <c r="X6" s="2">
        <f t="shared" si="3"/>
        <v>0.13224805918138216</v>
      </c>
      <c r="Y6" s="2">
        <f t="shared" si="4"/>
        <v>-28.986801488584572</v>
      </c>
      <c r="Z6" s="2">
        <f t="shared" si="5"/>
        <v>0.11319851141542969</v>
      </c>
      <c r="AA6" s="2">
        <f t="shared" si="6"/>
        <v>-29.074962166542633</v>
      </c>
      <c r="AB6" s="2">
        <f t="shared" si="7"/>
        <v>2.5037833457368208E-2</v>
      </c>
    </row>
    <row r="7" spans="1:28">
      <c r="A7" s="1" t="s">
        <v>326</v>
      </c>
      <c r="B7" s="1">
        <v>18</v>
      </c>
      <c r="C7" s="1" t="s">
        <v>19</v>
      </c>
      <c r="D7" s="1" t="s">
        <v>33</v>
      </c>
      <c r="G7" s="1" t="s">
        <v>327</v>
      </c>
      <c r="H7" s="1" t="s">
        <v>304</v>
      </c>
      <c r="I7" s="1" t="s">
        <v>328</v>
      </c>
      <c r="J7" s="1" t="s">
        <v>329</v>
      </c>
      <c r="K7" s="1">
        <v>1792.6</v>
      </c>
      <c r="L7" s="1">
        <v>11.996</v>
      </c>
      <c r="M7" s="1">
        <v>2997</v>
      </c>
      <c r="N7" s="1">
        <v>20.9</v>
      </c>
      <c r="O7" s="1" t="s">
        <v>323</v>
      </c>
      <c r="P7" s="1" t="s">
        <v>324</v>
      </c>
      <c r="Q7" s="1" t="s">
        <v>330</v>
      </c>
      <c r="R7" s="1">
        <v>-52.756999999999998</v>
      </c>
      <c r="S7" s="1">
        <v>-29.097999999999999</v>
      </c>
      <c r="T7" s="2">
        <v>-29.1</v>
      </c>
      <c r="U7" s="2">
        <f t="shared" si="0"/>
        <v>-28.869810737301361</v>
      </c>
      <c r="V7" s="2">
        <f t="shared" si="1"/>
        <v>0.23018926269864082</v>
      </c>
      <c r="W7" s="2">
        <f t="shared" si="2"/>
        <v>-29.106915910913326</v>
      </c>
      <c r="X7" s="2">
        <f t="shared" si="3"/>
        <v>-6.9159109133245522E-3</v>
      </c>
      <c r="Y7" s="2">
        <f t="shared" si="4"/>
        <v>-29.115851265519137</v>
      </c>
      <c r="Z7" s="2">
        <f t="shared" si="5"/>
        <v>-1.5851265519135183E-2</v>
      </c>
      <c r="AA7" s="2">
        <f t="shared" si="6"/>
        <v>-29.204084520143169</v>
      </c>
      <c r="AB7" s="2">
        <f t="shared" si="7"/>
        <v>-0.10408452014316794</v>
      </c>
    </row>
    <row r="8" spans="1:28">
      <c r="A8" s="1" t="s">
        <v>331</v>
      </c>
      <c r="B8" s="1">
        <v>6</v>
      </c>
      <c r="C8" s="1" t="s">
        <v>19</v>
      </c>
      <c r="D8" s="1" t="s">
        <v>20</v>
      </c>
      <c r="G8" s="1" t="s">
        <v>332</v>
      </c>
      <c r="H8" s="1" t="s">
        <v>304</v>
      </c>
      <c r="I8" s="1" t="s">
        <v>333</v>
      </c>
      <c r="J8" s="1" t="s">
        <v>334</v>
      </c>
      <c r="K8" s="1">
        <v>1792.6</v>
      </c>
      <c r="L8" s="1">
        <v>14.945</v>
      </c>
      <c r="M8" s="1">
        <v>3529</v>
      </c>
      <c r="N8" s="1">
        <v>19.899999999999999</v>
      </c>
      <c r="O8" s="1" t="s">
        <v>154</v>
      </c>
      <c r="P8" s="1" t="s">
        <v>335</v>
      </c>
      <c r="Q8" s="1" t="s">
        <v>336</v>
      </c>
      <c r="R8" s="1">
        <v>-52.935000000000002</v>
      </c>
      <c r="S8" s="1">
        <v>-29.196000000000002</v>
      </c>
      <c r="T8" s="2">
        <v>-29.1</v>
      </c>
      <c r="U8" s="2">
        <f t="shared" si="0"/>
        <v>-28.966502345479174</v>
      </c>
      <c r="V8" s="2">
        <f t="shared" si="1"/>
        <v>0.13349765452082707</v>
      </c>
      <c r="W8" s="2">
        <f t="shared" si="2"/>
        <v>-29.084365639173303</v>
      </c>
      <c r="X8" s="2">
        <f t="shared" si="3"/>
        <v>1.5634360826698668E-2</v>
      </c>
      <c r="Y8" s="2">
        <f t="shared" si="4"/>
        <v>-29.042402093387889</v>
      </c>
      <c r="Z8" s="2">
        <f t="shared" si="5"/>
        <v>5.7597906612112837E-2</v>
      </c>
      <c r="AA8" s="2">
        <f t="shared" si="6"/>
        <v>-29.130635348011921</v>
      </c>
      <c r="AB8" s="2">
        <f t="shared" si="7"/>
        <v>-3.0635348011919916E-2</v>
      </c>
    </row>
    <row r="9" spans="1:28">
      <c r="A9" s="1" t="s">
        <v>337</v>
      </c>
      <c r="B9" s="1">
        <v>21</v>
      </c>
      <c r="C9" s="1" t="s">
        <v>19</v>
      </c>
      <c r="D9" s="1" t="s">
        <v>20</v>
      </c>
      <c r="G9" s="1" t="s">
        <v>338</v>
      </c>
      <c r="H9" s="1" t="s">
        <v>304</v>
      </c>
      <c r="I9" s="1" t="s">
        <v>339</v>
      </c>
      <c r="J9" s="1" t="s">
        <v>340</v>
      </c>
      <c r="K9" s="1">
        <v>1792.6</v>
      </c>
      <c r="L9" s="1">
        <v>17.565000000000001</v>
      </c>
      <c r="M9" s="1">
        <v>3853</v>
      </c>
      <c r="N9" s="1">
        <v>26.5</v>
      </c>
      <c r="O9" s="1" t="s">
        <v>341</v>
      </c>
      <c r="P9" s="1" t="s">
        <v>342</v>
      </c>
      <c r="Q9" s="1" t="s">
        <v>343</v>
      </c>
      <c r="R9" s="1">
        <v>-52.881</v>
      </c>
      <c r="S9" s="1">
        <v>-29.044</v>
      </c>
      <c r="T9" s="2">
        <v>-29.1</v>
      </c>
      <c r="U9" s="2">
        <f t="shared" si="0"/>
        <v>-28.81653168789726</v>
      </c>
      <c r="V9" s="2">
        <f t="shared" si="1"/>
        <v>0.28346831210274104</v>
      </c>
      <c r="W9" s="2">
        <f t="shared" si="2"/>
        <v>-29.024847867826242</v>
      </c>
      <c r="X9" s="2">
        <f t="shared" si="3"/>
        <v>7.5152132173759156E-2</v>
      </c>
      <c r="Y9" s="2">
        <f t="shared" si="4"/>
        <v>-28.937663867980127</v>
      </c>
      <c r="Z9" s="2">
        <f t="shared" si="5"/>
        <v>0.16233613201987396</v>
      </c>
      <c r="AA9" s="2">
        <f t="shared" si="6"/>
        <v>-29.02589712260416</v>
      </c>
      <c r="AB9" s="2">
        <f t="shared" si="7"/>
        <v>7.4102877395841205E-2</v>
      </c>
    </row>
    <row r="10" spans="1:28">
      <c r="A10" s="1" t="s">
        <v>344</v>
      </c>
      <c r="B10" s="1">
        <v>9</v>
      </c>
      <c r="C10" s="1" t="s">
        <v>19</v>
      </c>
      <c r="D10" s="1" t="s">
        <v>33</v>
      </c>
      <c r="G10" s="1" t="s">
        <v>345</v>
      </c>
      <c r="H10" s="1" t="s">
        <v>304</v>
      </c>
      <c r="I10" s="1" t="s">
        <v>346</v>
      </c>
      <c r="J10" s="1" t="s">
        <v>347</v>
      </c>
      <c r="K10" s="1">
        <v>1792.8</v>
      </c>
      <c r="L10" s="1">
        <v>11.95</v>
      </c>
      <c r="M10" s="1">
        <v>3084</v>
      </c>
      <c r="N10" s="1">
        <v>23.8</v>
      </c>
      <c r="O10" s="1" t="s">
        <v>324</v>
      </c>
      <c r="P10" s="1" t="s">
        <v>348</v>
      </c>
      <c r="Q10" s="1" t="s">
        <v>349</v>
      </c>
      <c r="R10" s="1">
        <v>-53.1</v>
      </c>
      <c r="S10" s="1">
        <v>-28.757000000000001</v>
      </c>
      <c r="T10" s="2">
        <v>-29.1</v>
      </c>
      <c r="U10" s="2">
        <f t="shared" si="0"/>
        <v>-28.533363406805101</v>
      </c>
      <c r="V10" s="2">
        <f t="shared" si="1"/>
        <v>0.56663659319490023</v>
      </c>
      <c r="W10" s="2">
        <f t="shared" si="2"/>
        <v>-28.871942725270294</v>
      </c>
      <c r="X10" s="2">
        <f t="shared" si="3"/>
        <v>0.22805727472970716</v>
      </c>
      <c r="Y10" s="2">
        <f t="shared" si="4"/>
        <v>-28.881672026779462</v>
      </c>
      <c r="Z10" s="2">
        <f t="shared" si="5"/>
        <v>0.21832797322053921</v>
      </c>
      <c r="AA10" s="2">
        <f t="shared" si="6"/>
        <v>-28.969977773407223</v>
      </c>
      <c r="AB10" s="2">
        <f t="shared" si="7"/>
        <v>0.13002222659277862</v>
      </c>
    </row>
    <row r="11" spans="1:28">
      <c r="A11" s="1" t="s">
        <v>350</v>
      </c>
      <c r="B11" s="1">
        <v>15</v>
      </c>
      <c r="C11" s="1" t="s">
        <v>19</v>
      </c>
      <c r="D11" s="1" t="s">
        <v>20</v>
      </c>
      <c r="G11" s="1" t="s">
        <v>351</v>
      </c>
      <c r="H11" s="1" t="s">
        <v>304</v>
      </c>
      <c r="I11" s="1" t="s">
        <v>352</v>
      </c>
      <c r="J11" s="1" t="s">
        <v>353</v>
      </c>
      <c r="K11" s="1">
        <v>1792.8</v>
      </c>
      <c r="L11" s="1">
        <v>17.372</v>
      </c>
      <c r="M11" s="1">
        <v>3730</v>
      </c>
      <c r="N11" s="1">
        <v>26.5</v>
      </c>
      <c r="O11" s="1" t="s">
        <v>341</v>
      </c>
      <c r="P11" s="1" t="s">
        <v>354</v>
      </c>
      <c r="Q11" s="1" t="s">
        <v>343</v>
      </c>
      <c r="R11" s="1">
        <v>-52.841999999999999</v>
      </c>
      <c r="S11" s="1">
        <v>-29.094000000000001</v>
      </c>
      <c r="T11" s="2">
        <v>-29.1</v>
      </c>
      <c r="U11" s="2">
        <f t="shared" si="0"/>
        <v>-28.865864141049205</v>
      </c>
      <c r="V11" s="2">
        <f t="shared" si="1"/>
        <v>0.23413585895079692</v>
      </c>
      <c r="W11" s="2">
        <f t="shared" si="2"/>
        <v>-29.186191461176243</v>
      </c>
      <c r="X11" s="2">
        <f t="shared" si="3"/>
        <v>-8.6191461176241546E-2</v>
      </c>
      <c r="Y11" s="2">
        <f t="shared" si="4"/>
        <v>-29.102338586381165</v>
      </c>
      <c r="Z11" s="2">
        <f t="shared" si="5"/>
        <v>-2.3385863811640206E-3</v>
      </c>
      <c r="AA11" s="2">
        <f t="shared" si="6"/>
        <v>-29.190644333008926</v>
      </c>
      <c r="AB11" s="2">
        <f t="shared" si="7"/>
        <v>-9.0644333008924605E-2</v>
      </c>
    </row>
    <row r="12" spans="1:28">
      <c r="A12" s="1" t="s">
        <v>295</v>
      </c>
      <c r="B12" s="1">
        <v>3</v>
      </c>
      <c r="C12" s="1" t="s">
        <v>19</v>
      </c>
      <c r="D12" s="1" t="s">
        <v>25</v>
      </c>
      <c r="G12" s="1" t="s">
        <v>296</v>
      </c>
      <c r="H12" s="1" t="s">
        <v>169</v>
      </c>
      <c r="I12" s="1" t="s">
        <v>297</v>
      </c>
      <c r="J12" s="1" t="s">
        <v>298</v>
      </c>
      <c r="K12" s="1">
        <v>1997</v>
      </c>
      <c r="L12" s="1">
        <v>7.1120000000000001</v>
      </c>
      <c r="M12" s="1">
        <v>1932</v>
      </c>
      <c r="N12" s="1">
        <v>19.2</v>
      </c>
      <c r="O12" s="1" t="s">
        <v>355</v>
      </c>
      <c r="P12" s="1" t="s">
        <v>323</v>
      </c>
      <c r="Q12" s="1" t="s">
        <v>239</v>
      </c>
      <c r="R12" s="1">
        <v>-52.470999999999997</v>
      </c>
      <c r="S12" s="1">
        <v>-32.215000000000003</v>
      </c>
      <c r="T12" s="2">
        <v>-31.77</v>
      </c>
      <c r="U12" s="2">
        <f t="shared" si="0"/>
        <v>-31.945195866793579</v>
      </c>
      <c r="V12" s="2">
        <f t="shared" si="1"/>
        <v>-0.17519586679357957</v>
      </c>
      <c r="W12" s="2">
        <f t="shared" si="2"/>
        <v>-31.585284535360461</v>
      </c>
      <c r="X12" s="2">
        <f t="shared" si="3"/>
        <v>0.18471546463953814</v>
      </c>
      <c r="Y12" s="2">
        <f t="shared" si="4"/>
        <v>-31.678516339444311</v>
      </c>
      <c r="Z12" s="2">
        <f t="shared" si="5"/>
        <v>9.1483660555688573E-2</v>
      </c>
      <c r="AA12" s="2">
        <f t="shared" si="6"/>
        <v>-31.801076908283473</v>
      </c>
      <c r="AB12" s="2">
        <f t="shared" si="7"/>
        <v>-3.107690828347387E-2</v>
      </c>
    </row>
    <row r="13" spans="1:28">
      <c r="A13" s="1" t="s">
        <v>308</v>
      </c>
      <c r="B13" s="1">
        <v>20</v>
      </c>
      <c r="C13" s="1" t="s">
        <v>19</v>
      </c>
      <c r="D13" s="1" t="s">
        <v>25</v>
      </c>
      <c r="G13" s="1" t="s">
        <v>309</v>
      </c>
      <c r="H13" s="1" t="s">
        <v>304</v>
      </c>
      <c r="I13" s="1" t="s">
        <v>310</v>
      </c>
      <c r="J13" s="1" t="s">
        <v>311</v>
      </c>
      <c r="K13" s="1">
        <v>1997</v>
      </c>
      <c r="L13" s="1">
        <v>7.89</v>
      </c>
      <c r="M13" s="1">
        <v>2123</v>
      </c>
      <c r="N13" s="1">
        <v>19.2</v>
      </c>
      <c r="O13" s="1" t="s">
        <v>150</v>
      </c>
      <c r="P13" s="1" t="s">
        <v>356</v>
      </c>
      <c r="Q13" s="1" t="s">
        <v>330</v>
      </c>
      <c r="R13" s="1">
        <v>-52.951000000000001</v>
      </c>
      <c r="S13" s="1">
        <v>-31.664999999999999</v>
      </c>
      <c r="T13" s="2">
        <v>-31.77</v>
      </c>
      <c r="U13" s="2">
        <f t="shared" si="0"/>
        <v>-31.402538882122187</v>
      </c>
      <c r="V13" s="2">
        <f t="shared" si="1"/>
        <v>0.36746111787781288</v>
      </c>
      <c r="W13" s="2">
        <f t="shared" si="2"/>
        <v>-31.609596293686558</v>
      </c>
      <c r="X13" s="2">
        <f t="shared" si="3"/>
        <v>0.16040370631344203</v>
      </c>
      <c r="Y13" s="2">
        <f t="shared" si="4"/>
        <v>-31.689400039274521</v>
      </c>
      <c r="Z13" s="2">
        <f t="shared" si="5"/>
        <v>8.0599960725479036E-2</v>
      </c>
      <c r="AA13" s="2">
        <f t="shared" si="6"/>
        <v>-31.811960608113683</v>
      </c>
      <c r="AB13" s="2">
        <f t="shared" si="7"/>
        <v>-4.1960608113683406E-2</v>
      </c>
    </row>
    <row r="14" spans="1:28">
      <c r="A14" s="1" t="s">
        <v>302</v>
      </c>
      <c r="B14" s="1">
        <v>12</v>
      </c>
      <c r="C14" s="1" t="s">
        <v>19</v>
      </c>
      <c r="D14" s="1" t="s">
        <v>25</v>
      </c>
      <c r="G14" s="1" t="s">
        <v>303</v>
      </c>
      <c r="H14" s="1" t="s">
        <v>304</v>
      </c>
      <c r="I14" s="1" t="s">
        <v>305</v>
      </c>
      <c r="J14" s="1" t="s">
        <v>306</v>
      </c>
      <c r="K14" s="1">
        <v>1997.2</v>
      </c>
      <c r="L14" s="1">
        <v>7.7389999999999999</v>
      </c>
      <c r="M14" s="1">
        <v>2101</v>
      </c>
      <c r="N14" s="1">
        <v>19.2</v>
      </c>
      <c r="O14" s="1" t="s">
        <v>323</v>
      </c>
      <c r="P14" s="1" t="s">
        <v>357</v>
      </c>
      <c r="Q14" s="1" t="s">
        <v>95</v>
      </c>
      <c r="R14" s="1">
        <v>-53.113999999999997</v>
      </c>
      <c r="S14" s="1">
        <v>-31.297000000000001</v>
      </c>
      <c r="T14" s="2">
        <v>-31.77</v>
      </c>
      <c r="U14" s="2">
        <f t="shared" si="0"/>
        <v>-31.039452026923879</v>
      </c>
      <c r="V14" s="2">
        <f t="shared" si="1"/>
        <v>0.73054797307612063</v>
      </c>
      <c r="W14" s="2">
        <f t="shared" si="2"/>
        <v>-31.419561708101018</v>
      </c>
      <c r="X14" s="2">
        <f t="shared" si="3"/>
        <v>0.3504382918989819</v>
      </c>
      <c r="Y14" s="2">
        <f t="shared" si="4"/>
        <v>-31.50197167069782</v>
      </c>
      <c r="Z14" s="2">
        <f t="shared" si="5"/>
        <v>0.26802832930217946</v>
      </c>
      <c r="AA14" s="2">
        <f t="shared" si="6"/>
        <v>-31.624531168733775</v>
      </c>
      <c r="AB14" s="2">
        <f t="shared" si="7"/>
        <v>0.1454688312662249</v>
      </c>
    </row>
    <row r="15" spans="1:28">
      <c r="A15" s="1" t="s">
        <v>312</v>
      </c>
      <c r="B15" s="1">
        <v>1</v>
      </c>
      <c r="C15" s="1" t="s">
        <v>19</v>
      </c>
      <c r="D15" s="1" t="s">
        <v>33</v>
      </c>
      <c r="G15" s="1" t="s">
        <v>313</v>
      </c>
      <c r="H15" s="1" t="s">
        <v>169</v>
      </c>
      <c r="I15" s="1" t="s">
        <v>314</v>
      </c>
      <c r="J15" s="1" t="s">
        <v>315</v>
      </c>
      <c r="K15" s="1">
        <v>1997.6</v>
      </c>
      <c r="L15" s="1">
        <v>12.090999999999999</v>
      </c>
      <c r="M15" s="1">
        <v>3058</v>
      </c>
      <c r="N15" s="1">
        <v>23.8</v>
      </c>
      <c r="O15" s="1" t="s">
        <v>358</v>
      </c>
      <c r="P15" s="1" t="s">
        <v>359</v>
      </c>
      <c r="Q15" s="1" t="s">
        <v>360</v>
      </c>
      <c r="R15" s="1">
        <v>-52.253</v>
      </c>
      <c r="S15" s="1">
        <v>-32.755000000000003</v>
      </c>
      <c r="T15" s="2">
        <v>-31.77</v>
      </c>
      <c r="U15" s="2">
        <f t="shared" si="0"/>
        <v>-32.477986360834585</v>
      </c>
      <c r="V15" s="2">
        <f t="shared" si="1"/>
        <v>-0.70798636083458533</v>
      </c>
      <c r="W15" s="2">
        <f t="shared" si="2"/>
        <v>-31.618292507120199</v>
      </c>
      <c r="X15" s="2">
        <f t="shared" si="3"/>
        <v>0.15170749287980101</v>
      </c>
      <c r="Y15" s="2">
        <f t="shared" si="4"/>
        <v>-31.625588188773428</v>
      </c>
      <c r="Z15" s="2">
        <f t="shared" si="5"/>
        <v>0.14441181122657198</v>
      </c>
      <c r="AA15" s="2">
        <f t="shared" si="6"/>
        <v>-31.748145367338921</v>
      </c>
      <c r="AB15" s="2">
        <f t="shared" si="7"/>
        <v>2.1854632661078455E-2</v>
      </c>
    </row>
    <row r="16" spans="1:28">
      <c r="A16" s="1" t="s">
        <v>319</v>
      </c>
      <c r="B16" s="1">
        <v>2</v>
      </c>
      <c r="C16" s="1" t="s">
        <v>19</v>
      </c>
      <c r="D16" s="1" t="s">
        <v>33</v>
      </c>
      <c r="G16" s="1" t="s">
        <v>320</v>
      </c>
      <c r="H16" s="1" t="s">
        <v>169</v>
      </c>
      <c r="I16" s="1" t="s">
        <v>321</v>
      </c>
      <c r="J16" s="1" t="s">
        <v>322</v>
      </c>
      <c r="K16" s="1">
        <v>1997.8</v>
      </c>
      <c r="L16" s="1">
        <v>12.537000000000001</v>
      </c>
      <c r="M16" s="1">
        <v>3174</v>
      </c>
      <c r="N16" s="1">
        <v>25.3</v>
      </c>
      <c r="O16" s="1" t="s">
        <v>361</v>
      </c>
      <c r="P16" s="1" t="s">
        <v>129</v>
      </c>
      <c r="Q16" s="1" t="s">
        <v>360</v>
      </c>
      <c r="R16" s="1">
        <v>-52.292999999999999</v>
      </c>
      <c r="S16" s="1">
        <v>-32.494</v>
      </c>
      <c r="T16" s="2">
        <v>-31.77</v>
      </c>
      <c r="U16" s="2">
        <f t="shared" si="0"/>
        <v>-32.220470955381423</v>
      </c>
      <c r="V16" s="2">
        <f t="shared" si="1"/>
        <v>-0.45047095538142301</v>
      </c>
      <c r="W16" s="2">
        <f t="shared" si="2"/>
        <v>-31.630717761960575</v>
      </c>
      <c r="X16" s="2">
        <f t="shared" si="3"/>
        <v>0.1392822380394243</v>
      </c>
      <c r="Y16" s="2">
        <f t="shared" si="4"/>
        <v>-31.630315610594309</v>
      </c>
      <c r="Z16" s="2">
        <f t="shared" si="5"/>
        <v>0.13968438940569072</v>
      </c>
      <c r="AA16" s="2">
        <f t="shared" si="6"/>
        <v>-31.752871540542124</v>
      </c>
      <c r="AB16" s="2">
        <f t="shared" si="7"/>
        <v>1.7128459457875778E-2</v>
      </c>
    </row>
    <row r="17" spans="1:28">
      <c r="A17" s="1" t="s">
        <v>326</v>
      </c>
      <c r="B17" s="1">
        <v>18</v>
      </c>
      <c r="C17" s="1" t="s">
        <v>19</v>
      </c>
      <c r="D17" s="1" t="s">
        <v>33</v>
      </c>
      <c r="G17" s="1" t="s">
        <v>327</v>
      </c>
      <c r="H17" s="1" t="s">
        <v>304</v>
      </c>
      <c r="I17" s="1" t="s">
        <v>328</v>
      </c>
      <c r="J17" s="1" t="s">
        <v>329</v>
      </c>
      <c r="K17" s="1">
        <v>1998</v>
      </c>
      <c r="L17" s="1">
        <v>13.063000000000001</v>
      </c>
      <c r="M17" s="1">
        <v>3226</v>
      </c>
      <c r="N17" s="1">
        <v>24.9</v>
      </c>
      <c r="O17" s="1" t="s">
        <v>362</v>
      </c>
      <c r="P17" s="1" t="s">
        <v>116</v>
      </c>
      <c r="Q17" s="1" t="s">
        <v>363</v>
      </c>
      <c r="R17" s="1">
        <v>-52.884999999999998</v>
      </c>
      <c r="S17" s="1">
        <v>-31.76</v>
      </c>
      <c r="T17" s="2">
        <v>-31.77</v>
      </c>
      <c r="U17" s="2">
        <f t="shared" si="0"/>
        <v>-31.496270543110885</v>
      </c>
      <c r="V17" s="2">
        <f t="shared" si="1"/>
        <v>0.27372945688911443</v>
      </c>
      <c r="W17" s="2">
        <f t="shared" si="2"/>
        <v>-31.733375716722851</v>
      </c>
      <c r="X17" s="2">
        <f t="shared" si="3"/>
        <v>3.6624283277149061E-2</v>
      </c>
      <c r="Y17" s="2">
        <f t="shared" si="4"/>
        <v>-31.723894955113863</v>
      </c>
      <c r="Z17" s="2">
        <f t="shared" si="5"/>
        <v>4.6105044886136426E-2</v>
      </c>
      <c r="AA17" s="2">
        <f t="shared" si="6"/>
        <v>-31.846449577222106</v>
      </c>
      <c r="AB17" s="2">
        <f t="shared" si="7"/>
        <v>-7.6449577222106768E-2</v>
      </c>
    </row>
    <row r="18" spans="1:28">
      <c r="A18" s="1" t="s">
        <v>344</v>
      </c>
      <c r="B18" s="1">
        <v>9</v>
      </c>
      <c r="C18" s="1" t="s">
        <v>19</v>
      </c>
      <c r="D18" s="1" t="s">
        <v>33</v>
      </c>
      <c r="G18" s="1" t="s">
        <v>345</v>
      </c>
      <c r="H18" s="1" t="s">
        <v>304</v>
      </c>
      <c r="I18" s="1" t="s">
        <v>346</v>
      </c>
      <c r="J18" s="1" t="s">
        <v>347</v>
      </c>
      <c r="K18" s="1">
        <v>1998.2</v>
      </c>
      <c r="L18" s="1">
        <v>13.378</v>
      </c>
      <c r="M18" s="1">
        <v>3353</v>
      </c>
      <c r="N18" s="1">
        <v>24.5</v>
      </c>
      <c r="O18" s="1" t="s">
        <v>364</v>
      </c>
      <c r="P18" s="1" t="s">
        <v>117</v>
      </c>
      <c r="Q18" s="1" t="s">
        <v>365</v>
      </c>
      <c r="R18" s="1">
        <v>-53.194000000000003</v>
      </c>
      <c r="S18" s="1">
        <v>-31.419</v>
      </c>
      <c r="T18" s="2">
        <v>-31.77</v>
      </c>
      <c r="U18" s="2">
        <f t="shared" si="0"/>
        <v>-31.159823212614622</v>
      </c>
      <c r="V18" s="2">
        <f t="shared" si="1"/>
        <v>0.61017678738537739</v>
      </c>
      <c r="W18" s="2">
        <f t="shared" si="2"/>
        <v>-31.498402531079812</v>
      </c>
      <c r="X18" s="2">
        <f t="shared" si="3"/>
        <v>0.27159746892018788</v>
      </c>
      <c r="Y18" s="2">
        <f t="shared" si="4"/>
        <v>-31.483484959154367</v>
      </c>
      <c r="Z18" s="2">
        <f t="shared" si="5"/>
        <v>0.28651504084563229</v>
      </c>
      <c r="AA18" s="2">
        <f t="shared" si="6"/>
        <v>-31.606038214225933</v>
      </c>
      <c r="AB18" s="2">
        <f t="shared" si="7"/>
        <v>0.16396178577406673</v>
      </c>
    </row>
    <row r="19" spans="1:28">
      <c r="A19" s="1" t="s">
        <v>331</v>
      </c>
      <c r="B19" s="1">
        <v>6</v>
      </c>
      <c r="C19" s="1" t="s">
        <v>19</v>
      </c>
      <c r="D19" s="1" t="s">
        <v>20</v>
      </c>
      <c r="G19" s="1" t="s">
        <v>332</v>
      </c>
      <c r="H19" s="1" t="s">
        <v>304</v>
      </c>
      <c r="I19" s="1" t="s">
        <v>333</v>
      </c>
      <c r="J19" s="1" t="s">
        <v>334</v>
      </c>
      <c r="K19" s="1">
        <v>1998.2</v>
      </c>
      <c r="L19" s="1">
        <v>15.712999999999999</v>
      </c>
      <c r="M19" s="1">
        <v>3773</v>
      </c>
      <c r="N19" s="1">
        <v>21.1</v>
      </c>
      <c r="O19" s="1" t="s">
        <v>366</v>
      </c>
      <c r="P19" s="1" t="s">
        <v>367</v>
      </c>
      <c r="Q19" s="1" t="s">
        <v>368</v>
      </c>
      <c r="R19" s="1">
        <v>-53.14</v>
      </c>
      <c r="S19" s="1">
        <v>-32.052999999999997</v>
      </c>
      <c r="T19" s="2">
        <v>-31.77</v>
      </c>
      <c r="U19" s="2">
        <f t="shared" si="0"/>
        <v>-31.785358718581271</v>
      </c>
      <c r="V19" s="2">
        <f t="shared" si="1"/>
        <v>-1.5358718581271802E-2</v>
      </c>
      <c r="W19" s="2">
        <f t="shared" si="2"/>
        <v>-31.9032220122754</v>
      </c>
      <c r="X19" s="2">
        <f t="shared" si="3"/>
        <v>-0.1332220122754002</v>
      </c>
      <c r="Y19" s="2">
        <f t="shared" si="4"/>
        <v>-31.848003005147003</v>
      </c>
      <c r="Z19" s="2">
        <f t="shared" si="5"/>
        <v>-7.8003005147003535E-2</v>
      </c>
      <c r="AA19" s="2">
        <f t="shared" si="6"/>
        <v>-31.970556260218565</v>
      </c>
      <c r="AB19" s="2">
        <f t="shared" si="7"/>
        <v>-0.20055626021856554</v>
      </c>
    </row>
    <row r="20" spans="1:28">
      <c r="A20" s="1" t="s">
        <v>337</v>
      </c>
      <c r="B20" s="1">
        <v>21</v>
      </c>
      <c r="C20" s="1" t="s">
        <v>19</v>
      </c>
      <c r="D20" s="1" t="s">
        <v>20</v>
      </c>
      <c r="G20" s="1" t="s">
        <v>338</v>
      </c>
      <c r="H20" s="1" t="s">
        <v>304</v>
      </c>
      <c r="I20" s="1" t="s">
        <v>339</v>
      </c>
      <c r="J20" s="1" t="s">
        <v>340</v>
      </c>
      <c r="K20" s="1">
        <v>1998.2</v>
      </c>
      <c r="L20" s="1">
        <v>18.891999999999999</v>
      </c>
      <c r="M20" s="1">
        <v>4208</v>
      </c>
      <c r="N20" s="1">
        <v>29.3</v>
      </c>
      <c r="O20" s="1" t="s">
        <v>161</v>
      </c>
      <c r="P20" s="1" t="s">
        <v>369</v>
      </c>
      <c r="Q20" s="1" t="s">
        <v>370</v>
      </c>
      <c r="R20" s="1">
        <v>-53.14</v>
      </c>
      <c r="S20" s="1">
        <v>-31.763999999999999</v>
      </c>
      <c r="T20" s="2">
        <v>-31.77</v>
      </c>
      <c r="U20" s="2">
        <f t="shared" si="0"/>
        <v>-31.500217139363038</v>
      </c>
      <c r="V20" s="2">
        <f t="shared" si="1"/>
        <v>0.26978286063696189</v>
      </c>
      <c r="W20" s="2">
        <f t="shared" si="2"/>
        <v>-31.70853331929202</v>
      </c>
      <c r="X20" s="2">
        <f t="shared" si="3"/>
        <v>6.1466680707980004E-2</v>
      </c>
      <c r="Y20" s="2">
        <f t="shared" si="4"/>
        <v>-31.598445677255619</v>
      </c>
      <c r="Z20" s="2">
        <f t="shared" si="5"/>
        <v>0.17155432274438098</v>
      </c>
      <c r="AA20" s="2">
        <f t="shared" si="6"/>
        <v>-31.720998932327184</v>
      </c>
      <c r="AB20" s="2">
        <f t="shared" si="7"/>
        <v>4.9001067672815424E-2</v>
      </c>
    </row>
    <row r="21" spans="1:28">
      <c r="A21" s="1" t="s">
        <v>350</v>
      </c>
      <c r="B21" s="1">
        <v>15</v>
      </c>
      <c r="C21" s="1" t="s">
        <v>19</v>
      </c>
      <c r="D21" s="1" t="s">
        <v>20</v>
      </c>
      <c r="G21" s="1" t="s">
        <v>351</v>
      </c>
      <c r="H21" s="1" t="s">
        <v>304</v>
      </c>
      <c r="I21" s="1" t="s">
        <v>352</v>
      </c>
      <c r="J21" s="1" t="s">
        <v>353</v>
      </c>
      <c r="K21" s="1">
        <v>1998.5</v>
      </c>
      <c r="L21" s="1">
        <v>18.876999999999999</v>
      </c>
      <c r="M21" s="1">
        <v>4189</v>
      </c>
      <c r="N21" s="1">
        <v>29.5</v>
      </c>
      <c r="O21" s="1" t="s">
        <v>371</v>
      </c>
      <c r="P21" s="1" t="s">
        <v>372</v>
      </c>
      <c r="Q21" s="1" t="s">
        <v>373</v>
      </c>
      <c r="R21" s="1">
        <v>-53.045999999999999</v>
      </c>
      <c r="S21" s="1">
        <v>-31.727</v>
      </c>
      <c r="T21" s="2">
        <v>-31.77</v>
      </c>
      <c r="U21" s="2">
        <f t="shared" si="0"/>
        <v>-31.463711124030599</v>
      </c>
      <c r="V21" s="2">
        <f t="shared" si="1"/>
        <v>0.30628887596940046</v>
      </c>
      <c r="W21" s="2">
        <f t="shared" si="2"/>
        <v>-31.784038444157638</v>
      </c>
      <c r="X21" s="2">
        <f t="shared" si="3"/>
        <v>-1.4038444157637997E-2</v>
      </c>
      <c r="Y21" s="2">
        <f t="shared" si="4"/>
        <v>-31.674209697850593</v>
      </c>
      <c r="Z21" s="2">
        <f t="shared" si="5"/>
        <v>9.579030214940687E-2</v>
      </c>
      <c r="AA21" s="2">
        <f t="shared" si="6"/>
        <v>-31.796760791426813</v>
      </c>
      <c r="AB21" s="2">
        <f t="shared" si="7"/>
        <v>-2.6760791426813313E-2</v>
      </c>
    </row>
    <row r="22" spans="1:28">
      <c r="A22" s="1" t="s">
        <v>308</v>
      </c>
      <c r="B22" s="1">
        <v>20</v>
      </c>
      <c r="C22" s="1" t="s">
        <v>19</v>
      </c>
      <c r="D22" s="1" t="s">
        <v>25</v>
      </c>
      <c r="G22" s="1" t="s">
        <v>309</v>
      </c>
      <c r="H22" s="1" t="s">
        <v>304</v>
      </c>
      <c r="I22" s="1" t="s">
        <v>310</v>
      </c>
      <c r="J22" s="1" t="s">
        <v>311</v>
      </c>
      <c r="K22" s="1">
        <v>2185.6999999999998</v>
      </c>
      <c r="L22" s="1">
        <v>7.3970000000000002</v>
      </c>
      <c r="M22" s="1">
        <v>1970</v>
      </c>
      <c r="N22" s="1">
        <v>19.899999999999999</v>
      </c>
      <c r="O22" s="1" t="s">
        <v>374</v>
      </c>
      <c r="P22" s="1" t="s">
        <v>375</v>
      </c>
      <c r="Q22" s="1" t="s">
        <v>343</v>
      </c>
      <c r="R22" s="1">
        <v>-53.085999999999999</v>
      </c>
      <c r="S22" s="1">
        <v>-29.771999999999998</v>
      </c>
      <c r="T22" s="2">
        <v>-30</v>
      </c>
      <c r="U22" s="2">
        <f t="shared" si="0"/>
        <v>-29.534812205789571</v>
      </c>
      <c r="V22" s="2">
        <f t="shared" si="1"/>
        <v>0.46518779421042922</v>
      </c>
      <c r="W22" s="2">
        <f t="shared" si="2"/>
        <v>-29.741869617353942</v>
      </c>
      <c r="X22" s="2">
        <f t="shared" si="3"/>
        <v>0.25813038264605837</v>
      </c>
      <c r="Y22" s="2">
        <f t="shared" si="4"/>
        <v>-29.830182402580043</v>
      </c>
      <c r="Z22" s="2">
        <f t="shared" si="5"/>
        <v>0.16981759741995717</v>
      </c>
      <c r="AA22" s="2">
        <f t="shared" si="6"/>
        <v>-29.92882802873774</v>
      </c>
      <c r="AB22" s="2">
        <f t="shared" si="7"/>
        <v>7.1171971262259603E-2</v>
      </c>
    </row>
    <row r="23" spans="1:28">
      <c r="A23" s="1" t="s">
        <v>295</v>
      </c>
      <c r="B23" s="1">
        <v>3</v>
      </c>
      <c r="C23" s="1" t="s">
        <v>19</v>
      </c>
      <c r="D23" s="1" t="s">
        <v>25</v>
      </c>
      <c r="G23" s="1" t="s">
        <v>296</v>
      </c>
      <c r="H23" s="1" t="s">
        <v>169</v>
      </c>
      <c r="I23" s="1" t="s">
        <v>297</v>
      </c>
      <c r="J23" s="1" t="s">
        <v>298</v>
      </c>
      <c r="K23" s="1">
        <v>2185.9</v>
      </c>
      <c r="L23" s="1">
        <v>6.7350000000000003</v>
      </c>
      <c r="M23" s="1">
        <v>1797</v>
      </c>
      <c r="N23" s="1">
        <v>19.399999999999999</v>
      </c>
      <c r="O23" s="1" t="s">
        <v>105</v>
      </c>
      <c r="P23" s="1" t="s">
        <v>376</v>
      </c>
      <c r="Q23" s="1" t="s">
        <v>377</v>
      </c>
      <c r="R23" s="1">
        <v>-52.584000000000003</v>
      </c>
      <c r="S23" s="1">
        <v>-30.411000000000001</v>
      </c>
      <c r="T23" s="2">
        <v>-30</v>
      </c>
      <c r="U23" s="2">
        <f t="shared" si="0"/>
        <v>-30.165280957071424</v>
      </c>
      <c r="V23" s="2">
        <f t="shared" si="1"/>
        <v>-0.16528095707142398</v>
      </c>
      <c r="W23" s="2">
        <f t="shared" si="2"/>
        <v>-29.805369625638306</v>
      </c>
      <c r="X23" s="2">
        <f t="shared" si="3"/>
        <v>0.19463037436169373</v>
      </c>
      <c r="Y23" s="2">
        <f t="shared" si="4"/>
        <v>-29.905108342386615</v>
      </c>
      <c r="Z23" s="2">
        <f t="shared" si="5"/>
        <v>9.4891657613384695E-2</v>
      </c>
      <c r="AA23" s="2">
        <f t="shared" si="6"/>
        <v>-30.003707976446243</v>
      </c>
      <c r="AB23" s="2">
        <f t="shared" si="7"/>
        <v>-3.7079764462433218E-3</v>
      </c>
    </row>
    <row r="24" spans="1:28">
      <c r="A24" s="1" t="s">
        <v>302</v>
      </c>
      <c r="B24" s="1">
        <v>12</v>
      </c>
      <c r="C24" s="1" t="s">
        <v>19</v>
      </c>
      <c r="D24" s="1" t="s">
        <v>25</v>
      </c>
      <c r="G24" s="1" t="s">
        <v>303</v>
      </c>
      <c r="H24" s="1" t="s">
        <v>304</v>
      </c>
      <c r="I24" s="1" t="s">
        <v>305</v>
      </c>
      <c r="J24" s="1" t="s">
        <v>306</v>
      </c>
      <c r="K24" s="1">
        <v>2186.1</v>
      </c>
      <c r="L24" s="1">
        <v>7.4260000000000002</v>
      </c>
      <c r="M24" s="1">
        <v>1978</v>
      </c>
      <c r="N24" s="1">
        <v>19.2</v>
      </c>
      <c r="O24" s="1" t="s">
        <v>105</v>
      </c>
      <c r="P24" s="1" t="s">
        <v>376</v>
      </c>
      <c r="Q24" s="1" t="s">
        <v>242</v>
      </c>
      <c r="R24" s="1">
        <v>-53.406999999999996</v>
      </c>
      <c r="S24" s="1">
        <v>-29.657</v>
      </c>
      <c r="T24" s="2">
        <v>-30</v>
      </c>
      <c r="U24" s="2">
        <f t="shared" si="0"/>
        <v>-29.421347563540099</v>
      </c>
      <c r="V24" s="2">
        <f t="shared" si="1"/>
        <v>0.57865243645990105</v>
      </c>
      <c r="W24" s="2">
        <f t="shared" si="2"/>
        <v>-29.801457244717238</v>
      </c>
      <c r="X24" s="2">
        <f t="shared" si="3"/>
        <v>0.19854275528276233</v>
      </c>
      <c r="Y24" s="2">
        <f t="shared" si="4"/>
        <v>-29.889269498199919</v>
      </c>
      <c r="Z24" s="2">
        <f t="shared" si="5"/>
        <v>0.11073050180008082</v>
      </c>
      <c r="AA24" s="2">
        <f t="shared" si="6"/>
        <v>-29.987823104259892</v>
      </c>
      <c r="AB24" s="2">
        <f t="shared" si="7"/>
        <v>1.2176895740108051E-2</v>
      </c>
    </row>
    <row r="25" spans="1:28">
      <c r="A25" s="1" t="s">
        <v>312</v>
      </c>
      <c r="B25" s="1">
        <v>1</v>
      </c>
      <c r="C25" s="1" t="s">
        <v>19</v>
      </c>
      <c r="D25" s="1" t="s">
        <v>33</v>
      </c>
      <c r="G25" s="1" t="s">
        <v>313</v>
      </c>
      <c r="H25" s="1" t="s">
        <v>169</v>
      </c>
      <c r="I25" s="1" t="s">
        <v>314</v>
      </c>
      <c r="J25" s="1" t="s">
        <v>315</v>
      </c>
      <c r="K25" s="1">
        <v>2186.6</v>
      </c>
      <c r="L25" s="1">
        <v>11.412000000000001</v>
      </c>
      <c r="M25" s="1">
        <v>2872</v>
      </c>
      <c r="N25" s="1">
        <v>24</v>
      </c>
      <c r="O25" s="1" t="s">
        <v>378</v>
      </c>
      <c r="P25" s="1" t="s">
        <v>379</v>
      </c>
      <c r="Q25" s="1" t="s">
        <v>380</v>
      </c>
      <c r="R25" s="1">
        <v>-52.34</v>
      </c>
      <c r="S25" s="1">
        <v>-30.94</v>
      </c>
      <c r="T25" s="2">
        <v>-30</v>
      </c>
      <c r="U25" s="2">
        <f t="shared" si="0"/>
        <v>-30.687218311418995</v>
      </c>
      <c r="V25" s="2">
        <f t="shared" si="1"/>
        <v>-0.68721831141899514</v>
      </c>
      <c r="W25" s="2">
        <f t="shared" si="2"/>
        <v>-29.827524457704609</v>
      </c>
      <c r="X25" s="2">
        <f t="shared" si="3"/>
        <v>0.17247554229539119</v>
      </c>
      <c r="Y25" s="2">
        <f t="shared" si="4"/>
        <v>-29.84653948603998</v>
      </c>
      <c r="Z25" s="2">
        <f t="shared" si="5"/>
        <v>0.15346051396002025</v>
      </c>
      <c r="AA25" s="2">
        <f t="shared" si="6"/>
        <v>-29.944977865194083</v>
      </c>
      <c r="AB25" s="2">
        <f t="shared" si="7"/>
        <v>5.5022134805916778E-2</v>
      </c>
    </row>
    <row r="26" spans="1:28">
      <c r="A26" s="1" t="s">
        <v>319</v>
      </c>
      <c r="B26" s="1">
        <v>2</v>
      </c>
      <c r="C26" s="1" t="s">
        <v>19</v>
      </c>
      <c r="D26" s="1" t="s">
        <v>33</v>
      </c>
      <c r="G26" s="1" t="s">
        <v>320</v>
      </c>
      <c r="H26" s="1" t="s">
        <v>169</v>
      </c>
      <c r="I26" s="1" t="s">
        <v>321</v>
      </c>
      <c r="J26" s="1" t="s">
        <v>322</v>
      </c>
      <c r="K26" s="1">
        <v>2186.6</v>
      </c>
      <c r="L26" s="1">
        <v>11.609</v>
      </c>
      <c r="M26" s="1">
        <v>2923</v>
      </c>
      <c r="N26" s="1">
        <v>25.1</v>
      </c>
      <c r="O26" s="1" t="s">
        <v>378</v>
      </c>
      <c r="P26" s="1" t="s">
        <v>379</v>
      </c>
      <c r="Q26" s="1" t="s">
        <v>381</v>
      </c>
      <c r="R26" s="1">
        <v>-52.412999999999997</v>
      </c>
      <c r="S26" s="1">
        <v>-30.632000000000001</v>
      </c>
      <c r="T26" s="2">
        <v>-30</v>
      </c>
      <c r="U26" s="2">
        <f t="shared" si="0"/>
        <v>-30.383330400003018</v>
      </c>
      <c r="V26" s="2">
        <f t="shared" si="1"/>
        <v>-0.38333040000301821</v>
      </c>
      <c r="W26" s="2">
        <f t="shared" si="2"/>
        <v>-29.793577206582171</v>
      </c>
      <c r="X26" s="2">
        <f t="shared" si="3"/>
        <v>0.2064227934178291</v>
      </c>
      <c r="Y26" s="2">
        <f t="shared" si="4"/>
        <v>-29.809192071005345</v>
      </c>
      <c r="Z26" s="2">
        <f t="shared" si="5"/>
        <v>0.19080792899465493</v>
      </c>
      <c r="AA26" s="2">
        <f t="shared" si="6"/>
        <v>-29.907630450159452</v>
      </c>
      <c r="AB26" s="2">
        <f t="shared" si="7"/>
        <v>9.2369549840547904E-2</v>
      </c>
    </row>
    <row r="27" spans="1:28">
      <c r="A27" s="1" t="s">
        <v>326</v>
      </c>
      <c r="B27" s="1">
        <v>18</v>
      </c>
      <c r="C27" s="1" t="s">
        <v>19</v>
      </c>
      <c r="D27" s="1" t="s">
        <v>33</v>
      </c>
      <c r="G27" s="1" t="s">
        <v>327</v>
      </c>
      <c r="H27" s="1" t="s">
        <v>304</v>
      </c>
      <c r="I27" s="1" t="s">
        <v>328</v>
      </c>
      <c r="J27" s="1" t="s">
        <v>329</v>
      </c>
      <c r="K27" s="1">
        <v>2186.6</v>
      </c>
      <c r="L27" s="1">
        <v>11.868</v>
      </c>
      <c r="M27" s="1">
        <v>2950</v>
      </c>
      <c r="N27" s="1">
        <v>24.9</v>
      </c>
      <c r="O27" s="1" t="s">
        <v>382</v>
      </c>
      <c r="P27" s="1" t="s">
        <v>383</v>
      </c>
      <c r="Q27" s="1" t="s">
        <v>250</v>
      </c>
      <c r="R27" s="1">
        <v>-53.085999999999999</v>
      </c>
      <c r="S27" s="1">
        <v>-30.004999999999999</v>
      </c>
      <c r="T27" s="2">
        <v>-30</v>
      </c>
      <c r="U27" s="2">
        <f t="shared" si="0"/>
        <v>-29.764701437477633</v>
      </c>
      <c r="V27" s="2">
        <f t="shared" si="1"/>
        <v>0.23529856252236669</v>
      </c>
      <c r="W27" s="2">
        <f t="shared" si="2"/>
        <v>-30.001806611089599</v>
      </c>
      <c r="X27" s="2">
        <f t="shared" si="3"/>
        <v>-1.8066110895986753E-3</v>
      </c>
      <c r="Y27" s="2">
        <f t="shared" si="4"/>
        <v>-30.012951209252574</v>
      </c>
      <c r="Z27" s="2">
        <f t="shared" si="5"/>
        <v>-1.2951209252573648E-2</v>
      </c>
      <c r="AA27" s="2">
        <f t="shared" si="6"/>
        <v>-30.111389588406681</v>
      </c>
      <c r="AB27" s="2">
        <f t="shared" si="7"/>
        <v>-0.11138958840668067</v>
      </c>
    </row>
    <row r="28" spans="1:28">
      <c r="A28" s="1" t="s">
        <v>344</v>
      </c>
      <c r="B28" s="1">
        <v>9</v>
      </c>
      <c r="C28" s="1" t="s">
        <v>19</v>
      </c>
      <c r="D28" s="1" t="s">
        <v>33</v>
      </c>
      <c r="G28" s="1" t="s">
        <v>345</v>
      </c>
      <c r="H28" s="1" t="s">
        <v>304</v>
      </c>
      <c r="I28" s="1" t="s">
        <v>346</v>
      </c>
      <c r="J28" s="1" t="s">
        <v>347</v>
      </c>
      <c r="K28" s="1">
        <v>2187</v>
      </c>
      <c r="L28" s="1">
        <v>12.837999999999999</v>
      </c>
      <c r="M28" s="1">
        <v>3193</v>
      </c>
      <c r="N28" s="1">
        <v>24.2</v>
      </c>
      <c r="O28" s="1" t="s">
        <v>382</v>
      </c>
      <c r="P28" s="1" t="s">
        <v>383</v>
      </c>
      <c r="Q28" s="1" t="s">
        <v>384</v>
      </c>
      <c r="R28" s="1">
        <v>-53.331000000000003</v>
      </c>
      <c r="S28" s="1">
        <v>-29.771999999999998</v>
      </c>
      <c r="T28" s="2">
        <v>-30</v>
      </c>
      <c r="U28" s="2">
        <f t="shared" si="0"/>
        <v>-29.534812205789571</v>
      </c>
      <c r="V28" s="2">
        <f t="shared" si="1"/>
        <v>0.46518779421042922</v>
      </c>
      <c r="W28" s="2">
        <f t="shared" si="2"/>
        <v>-29.873391524254764</v>
      </c>
      <c r="X28" s="2">
        <f t="shared" si="3"/>
        <v>0.12660847574523615</v>
      </c>
      <c r="Y28" s="2">
        <f t="shared" si="4"/>
        <v>-29.867794198586104</v>
      </c>
      <c r="Z28" s="2">
        <f t="shared" si="5"/>
        <v>0.13220580141389604</v>
      </c>
      <c r="AA28" s="2">
        <f t="shared" si="6"/>
        <v>-29.966140235030306</v>
      </c>
      <c r="AB28" s="2">
        <f t="shared" si="7"/>
        <v>3.3859764969694339E-2</v>
      </c>
    </row>
    <row r="29" spans="1:28">
      <c r="A29" s="1" t="s">
        <v>331</v>
      </c>
      <c r="B29" s="1">
        <v>6</v>
      </c>
      <c r="C29" s="1" t="s">
        <v>19</v>
      </c>
      <c r="D29" s="1" t="s">
        <v>20</v>
      </c>
      <c r="G29" s="1" t="s">
        <v>332</v>
      </c>
      <c r="H29" s="1" t="s">
        <v>304</v>
      </c>
      <c r="I29" s="1" t="s">
        <v>333</v>
      </c>
      <c r="J29" s="1" t="s">
        <v>334</v>
      </c>
      <c r="K29" s="1">
        <v>2187</v>
      </c>
      <c r="L29" s="1">
        <v>14.829000000000001</v>
      </c>
      <c r="M29" s="1">
        <v>3540</v>
      </c>
      <c r="N29" s="1">
        <v>24</v>
      </c>
      <c r="O29" s="1" t="s">
        <v>385</v>
      </c>
      <c r="P29" s="1" t="s">
        <v>386</v>
      </c>
      <c r="Q29" s="1" t="s">
        <v>387</v>
      </c>
      <c r="R29" s="1">
        <v>-53.183</v>
      </c>
      <c r="S29" s="1">
        <v>-29.946999999999999</v>
      </c>
      <c r="T29" s="2">
        <v>-30</v>
      </c>
      <c r="U29" s="2">
        <f t="shared" si="0"/>
        <v>-29.707475791821377</v>
      </c>
      <c r="V29" s="2">
        <f t="shared" si="1"/>
        <v>0.29252420817862301</v>
      </c>
      <c r="W29" s="2">
        <f t="shared" si="2"/>
        <v>-29.825339085515505</v>
      </c>
      <c r="X29" s="2">
        <f t="shared" si="3"/>
        <v>0.17466091448449461</v>
      </c>
      <c r="Y29" s="2">
        <f t="shared" si="4"/>
        <v>-29.785377666703774</v>
      </c>
      <c r="Z29" s="2">
        <f t="shared" si="5"/>
        <v>0.21462233329622649</v>
      </c>
      <c r="AA29" s="2">
        <f t="shared" si="6"/>
        <v>-29.883723703147975</v>
      </c>
      <c r="AB29" s="2">
        <f t="shared" si="7"/>
        <v>0.11627629685202479</v>
      </c>
    </row>
    <row r="30" spans="1:28">
      <c r="A30" s="1" t="s">
        <v>337</v>
      </c>
      <c r="B30" s="1">
        <v>21</v>
      </c>
      <c r="C30" s="1" t="s">
        <v>19</v>
      </c>
      <c r="D30" s="1" t="s">
        <v>20</v>
      </c>
      <c r="G30" s="1" t="s">
        <v>338</v>
      </c>
      <c r="H30" s="1" t="s">
        <v>304</v>
      </c>
      <c r="I30" s="1" t="s">
        <v>339</v>
      </c>
      <c r="J30" s="1" t="s">
        <v>340</v>
      </c>
      <c r="K30" s="1">
        <v>2187</v>
      </c>
      <c r="L30" s="1">
        <v>16.972000000000001</v>
      </c>
      <c r="M30" s="1">
        <v>3952</v>
      </c>
      <c r="N30" s="1">
        <v>29.5</v>
      </c>
      <c r="O30" s="1" t="s">
        <v>388</v>
      </c>
      <c r="P30" s="1" t="s">
        <v>153</v>
      </c>
      <c r="Q30" s="1" t="s">
        <v>389</v>
      </c>
      <c r="R30" s="1">
        <v>-53.113</v>
      </c>
      <c r="S30" s="1">
        <v>-29.890999999999998</v>
      </c>
      <c r="T30" s="2">
        <v>-30</v>
      </c>
      <c r="U30" s="2">
        <f t="shared" si="0"/>
        <v>-29.652223444291199</v>
      </c>
      <c r="V30" s="2">
        <f t="shared" si="1"/>
        <v>0.34777655570880128</v>
      </c>
      <c r="W30" s="2">
        <f t="shared" si="2"/>
        <v>-29.860539624220181</v>
      </c>
      <c r="X30" s="2">
        <f t="shared" si="3"/>
        <v>0.1394603757798194</v>
      </c>
      <c r="Y30" s="2">
        <f t="shared" si="4"/>
        <v>-29.783590635541241</v>
      </c>
      <c r="Z30" s="2">
        <f t="shared" si="5"/>
        <v>0.2164093644587588</v>
      </c>
      <c r="AA30" s="2">
        <f t="shared" si="6"/>
        <v>-29.881936671985443</v>
      </c>
      <c r="AB30" s="2">
        <f t="shared" si="7"/>
        <v>0.1180633280145571</v>
      </c>
    </row>
    <row r="31" spans="1:28">
      <c r="A31" s="1" t="s">
        <v>350</v>
      </c>
      <c r="B31" s="1">
        <v>15</v>
      </c>
      <c r="C31" s="1" t="s">
        <v>19</v>
      </c>
      <c r="D31" s="1" t="s">
        <v>20</v>
      </c>
      <c r="G31" s="1" t="s">
        <v>351</v>
      </c>
      <c r="H31" s="1" t="s">
        <v>304</v>
      </c>
      <c r="I31" s="1" t="s">
        <v>352</v>
      </c>
      <c r="J31" s="1" t="s">
        <v>353</v>
      </c>
      <c r="K31" s="1">
        <v>2187.4</v>
      </c>
      <c r="L31" s="1">
        <v>17.181999999999999</v>
      </c>
      <c r="M31" s="1">
        <v>3980</v>
      </c>
      <c r="N31" s="1">
        <v>29.7</v>
      </c>
      <c r="O31" s="1" t="s">
        <v>390</v>
      </c>
      <c r="P31" s="1" t="s">
        <v>391</v>
      </c>
      <c r="Q31" s="1" t="s">
        <v>392</v>
      </c>
      <c r="R31" s="1">
        <v>-53.128999999999998</v>
      </c>
      <c r="S31" s="1">
        <v>-29.923999999999999</v>
      </c>
      <c r="T31" s="2">
        <v>-30</v>
      </c>
      <c r="U31" s="2">
        <f t="shared" si="0"/>
        <v>-29.684782863371481</v>
      </c>
      <c r="V31" s="2">
        <f t="shared" si="1"/>
        <v>0.3152171366285188</v>
      </c>
      <c r="W31" s="2">
        <f t="shared" si="2"/>
        <v>-30.00511018349852</v>
      </c>
      <c r="X31" s="2">
        <f t="shared" si="3"/>
        <v>-5.1101834985196604E-3</v>
      </c>
      <c r="Y31" s="2">
        <f t="shared" si="4"/>
        <v>-29.924536654608609</v>
      </c>
      <c r="Z31" s="2">
        <f t="shared" si="5"/>
        <v>7.5463345391391101E-2</v>
      </c>
      <c r="AA31" s="2">
        <f t="shared" si="6"/>
        <v>-30.02279020528205</v>
      </c>
      <c r="AB31" s="2">
        <f t="shared" si="7"/>
        <v>-2.2790205282049669E-2</v>
      </c>
    </row>
    <row r="32" spans="1:28">
      <c r="A32" s="1" t="s">
        <v>295</v>
      </c>
      <c r="B32" s="1">
        <v>3</v>
      </c>
      <c r="C32" s="1" t="s">
        <v>19</v>
      </c>
      <c r="D32" s="1" t="s">
        <v>25</v>
      </c>
      <c r="G32" s="1" t="s">
        <v>296</v>
      </c>
      <c r="H32" s="1" t="s">
        <v>169</v>
      </c>
      <c r="I32" s="1" t="s">
        <v>297</v>
      </c>
      <c r="J32" s="1" t="s">
        <v>298</v>
      </c>
      <c r="K32" s="1">
        <v>2360.1999999999998</v>
      </c>
      <c r="L32" s="1">
        <v>6.8380000000000001</v>
      </c>
      <c r="M32" s="1">
        <v>1761</v>
      </c>
      <c r="N32" s="1">
        <v>20.100000000000001</v>
      </c>
      <c r="O32" s="1" t="s">
        <v>117</v>
      </c>
      <c r="P32" s="1" t="s">
        <v>393</v>
      </c>
      <c r="Q32" s="1" t="s">
        <v>394</v>
      </c>
      <c r="R32" s="1">
        <v>-52.677</v>
      </c>
      <c r="S32" s="1">
        <v>-29.149000000000001</v>
      </c>
      <c r="T32" s="2">
        <v>-28.61</v>
      </c>
      <c r="U32" s="2">
        <f t="shared" si="0"/>
        <v>-28.920129839516346</v>
      </c>
      <c r="V32" s="2">
        <f t="shared" si="1"/>
        <v>-0.3101298395163461</v>
      </c>
      <c r="W32" s="2">
        <f t="shared" si="2"/>
        <v>-28.560218508083228</v>
      </c>
      <c r="X32" s="2">
        <f t="shared" si="3"/>
        <v>4.9781491916771614E-2</v>
      </c>
      <c r="Y32" s="2">
        <f t="shared" si="4"/>
        <v>-28.658179474156633</v>
      </c>
      <c r="Z32" s="2">
        <f t="shared" si="5"/>
        <v>-4.8179474156633262E-2</v>
      </c>
      <c r="AA32" s="2">
        <f t="shared" si="6"/>
        <v>-28.705782934444876</v>
      </c>
      <c r="AB32" s="2">
        <f t="shared" si="7"/>
        <v>-9.5782934444876844E-2</v>
      </c>
    </row>
    <row r="33" spans="1:28">
      <c r="A33" s="1" t="s">
        <v>308</v>
      </c>
      <c r="B33" s="1">
        <v>20</v>
      </c>
      <c r="C33" s="1" t="s">
        <v>19</v>
      </c>
      <c r="D33" s="1" t="s">
        <v>25</v>
      </c>
      <c r="G33" s="1" t="s">
        <v>309</v>
      </c>
      <c r="H33" s="1" t="s">
        <v>304</v>
      </c>
      <c r="I33" s="1" t="s">
        <v>310</v>
      </c>
      <c r="J33" s="1" t="s">
        <v>311</v>
      </c>
      <c r="K33" s="1">
        <v>2360.1999999999998</v>
      </c>
      <c r="L33" s="1">
        <v>7.4329999999999998</v>
      </c>
      <c r="M33" s="1">
        <v>1913</v>
      </c>
      <c r="N33" s="1">
        <v>21.7</v>
      </c>
      <c r="O33" s="1" t="s">
        <v>358</v>
      </c>
      <c r="P33" s="1" t="s">
        <v>364</v>
      </c>
      <c r="Q33" s="1" t="s">
        <v>395</v>
      </c>
      <c r="R33" s="1">
        <v>-52.973999999999997</v>
      </c>
      <c r="S33" s="1">
        <v>-28.5</v>
      </c>
      <c r="T33" s="2">
        <v>-28.61</v>
      </c>
      <c r="U33" s="2">
        <f t="shared" si="0"/>
        <v>-28.279794597604106</v>
      </c>
      <c r="V33" s="2">
        <f t="shared" si="1"/>
        <v>0.3302054023958938</v>
      </c>
      <c r="W33" s="2">
        <f t="shared" si="2"/>
        <v>-28.486852009168476</v>
      </c>
      <c r="X33" s="2">
        <f t="shared" si="3"/>
        <v>0.12314799083152295</v>
      </c>
      <c r="Y33" s="2">
        <f t="shared" si="4"/>
        <v>-28.574543444644124</v>
      </c>
      <c r="Z33" s="2">
        <f t="shared" si="5"/>
        <v>3.5456555355874997E-2</v>
      </c>
      <c r="AA33" s="2">
        <f t="shared" si="6"/>
        <v>-28.622146904932368</v>
      </c>
      <c r="AB33" s="2">
        <f t="shared" si="7"/>
        <v>-1.2146904932368585E-2</v>
      </c>
    </row>
    <row r="34" spans="1:28">
      <c r="A34" s="1" t="s">
        <v>302</v>
      </c>
      <c r="B34" s="1">
        <v>12</v>
      </c>
      <c r="C34" s="1" t="s">
        <v>19</v>
      </c>
      <c r="D34" s="1" t="s">
        <v>25</v>
      </c>
      <c r="G34" s="1" t="s">
        <v>303</v>
      </c>
      <c r="H34" s="1" t="s">
        <v>304</v>
      </c>
      <c r="I34" s="1" t="s">
        <v>305</v>
      </c>
      <c r="J34" s="1" t="s">
        <v>306</v>
      </c>
      <c r="K34" s="1">
        <v>2360.4</v>
      </c>
      <c r="L34" s="1">
        <v>7.6689999999999996</v>
      </c>
      <c r="M34" s="1">
        <v>1974</v>
      </c>
      <c r="N34" s="1">
        <v>19.600000000000001</v>
      </c>
      <c r="O34" s="1" t="s">
        <v>396</v>
      </c>
      <c r="P34" s="1" t="s">
        <v>397</v>
      </c>
      <c r="Q34" s="1" t="s">
        <v>398</v>
      </c>
      <c r="R34" s="1">
        <v>-53.198999999999998</v>
      </c>
      <c r="S34" s="1">
        <v>-28.244</v>
      </c>
      <c r="T34" s="2">
        <v>-28.61</v>
      </c>
      <c r="U34" s="2">
        <f t="shared" si="0"/>
        <v>-28.027212437466147</v>
      </c>
      <c r="V34" s="2">
        <f t="shared" si="1"/>
        <v>0.58278756253385211</v>
      </c>
      <c r="W34" s="2">
        <f t="shared" si="2"/>
        <v>-28.407322118643286</v>
      </c>
      <c r="X34" s="2">
        <f t="shared" si="3"/>
        <v>0.20267788135671339</v>
      </c>
      <c r="Y34" s="2">
        <f t="shared" si="4"/>
        <v>-28.490940261310413</v>
      </c>
      <c r="Z34" s="2">
        <f t="shared" si="5"/>
        <v>0.11905973868958597</v>
      </c>
      <c r="AA34" s="2">
        <f t="shared" si="6"/>
        <v>-28.538475832470578</v>
      </c>
      <c r="AB34" s="2">
        <f t="shared" si="7"/>
        <v>7.152416752942159E-2</v>
      </c>
    </row>
    <row r="35" spans="1:28">
      <c r="A35" s="1" t="s">
        <v>312</v>
      </c>
      <c r="B35" s="1">
        <v>1</v>
      </c>
      <c r="C35" s="1" t="s">
        <v>19</v>
      </c>
      <c r="D35" s="1" t="s">
        <v>33</v>
      </c>
      <c r="G35" s="1" t="s">
        <v>313</v>
      </c>
      <c r="H35" s="1" t="s">
        <v>169</v>
      </c>
      <c r="I35" s="1" t="s">
        <v>314</v>
      </c>
      <c r="J35" s="1" t="s">
        <v>315</v>
      </c>
      <c r="K35" s="1">
        <v>2361.1</v>
      </c>
      <c r="L35" s="1">
        <v>11.420999999999999</v>
      </c>
      <c r="M35" s="1">
        <v>2781</v>
      </c>
      <c r="N35" s="1">
        <v>26.5</v>
      </c>
      <c r="O35" s="1" t="s">
        <v>399</v>
      </c>
      <c r="P35" s="1" t="s">
        <v>400</v>
      </c>
      <c r="Q35" s="1" t="s">
        <v>401</v>
      </c>
      <c r="R35" s="1">
        <v>-52.393000000000001</v>
      </c>
      <c r="S35" s="1">
        <v>-29.649000000000001</v>
      </c>
      <c r="T35" s="2">
        <v>-28.61</v>
      </c>
      <c r="U35" s="2">
        <f t="shared" si="0"/>
        <v>-29.41345437103579</v>
      </c>
      <c r="V35" s="2">
        <f t="shared" si="1"/>
        <v>-0.80345437103579087</v>
      </c>
      <c r="W35" s="2">
        <f t="shared" si="2"/>
        <v>-28.553760517321404</v>
      </c>
      <c r="X35" s="2">
        <f t="shared" si="3"/>
        <v>5.6239482678595465E-2</v>
      </c>
      <c r="Y35" s="2">
        <f t="shared" si="4"/>
        <v>-28.572620208219163</v>
      </c>
      <c r="Z35" s="2">
        <f t="shared" si="5"/>
        <v>3.7379791780836058E-2</v>
      </c>
      <c r="AA35" s="2">
        <f t="shared" si="6"/>
        <v>-28.619918055238145</v>
      </c>
      <c r="AB35" s="2">
        <f t="shared" si="7"/>
        <v>-9.9180552381454845E-3</v>
      </c>
    </row>
    <row r="36" spans="1:28">
      <c r="A36" s="1" t="s">
        <v>326</v>
      </c>
      <c r="B36" s="1">
        <v>18</v>
      </c>
      <c r="C36" s="1" t="s">
        <v>19</v>
      </c>
      <c r="D36" s="1" t="s">
        <v>33</v>
      </c>
      <c r="G36" s="1" t="s">
        <v>327</v>
      </c>
      <c r="H36" s="1" t="s">
        <v>304</v>
      </c>
      <c r="I36" s="1" t="s">
        <v>328</v>
      </c>
      <c r="J36" s="1" t="s">
        <v>329</v>
      </c>
      <c r="K36" s="1">
        <v>2361.1</v>
      </c>
      <c r="L36" s="1">
        <v>11.46</v>
      </c>
      <c r="M36" s="1">
        <v>2767</v>
      </c>
      <c r="N36" s="1">
        <v>27</v>
      </c>
      <c r="O36" s="1" t="s">
        <v>402</v>
      </c>
      <c r="P36" s="1" t="s">
        <v>141</v>
      </c>
      <c r="Q36" s="1" t="s">
        <v>403</v>
      </c>
      <c r="R36" s="1">
        <v>-52.988</v>
      </c>
      <c r="S36" s="1">
        <v>-28.599</v>
      </c>
      <c r="T36" s="2">
        <v>-28.61</v>
      </c>
      <c r="U36" s="2">
        <f t="shared" si="0"/>
        <v>-28.377472854844953</v>
      </c>
      <c r="V36" s="2">
        <f t="shared" si="1"/>
        <v>0.23252714515504636</v>
      </c>
      <c r="W36" s="2">
        <f t="shared" si="2"/>
        <v>-28.614578028456918</v>
      </c>
      <c r="X36" s="2">
        <f t="shared" si="3"/>
        <v>-4.5780284569190144E-3</v>
      </c>
      <c r="Y36" s="2">
        <f t="shared" si="4"/>
        <v>-28.632764590458354</v>
      </c>
      <c r="Z36" s="2">
        <f t="shared" si="5"/>
        <v>-2.2764590458354661E-2</v>
      </c>
      <c r="AA36" s="2">
        <f t="shared" si="6"/>
        <v>-28.680062437477339</v>
      </c>
      <c r="AB36" s="2">
        <f t="shared" si="7"/>
        <v>-7.0062437477339756E-2</v>
      </c>
    </row>
    <row r="37" spans="1:28">
      <c r="A37" s="1" t="s">
        <v>319</v>
      </c>
      <c r="B37" s="1">
        <v>2</v>
      </c>
      <c r="C37" s="1" t="s">
        <v>19</v>
      </c>
      <c r="D37" s="1" t="s">
        <v>33</v>
      </c>
      <c r="G37" s="1" t="s">
        <v>320</v>
      </c>
      <c r="H37" s="1" t="s">
        <v>169</v>
      </c>
      <c r="I37" s="1" t="s">
        <v>321</v>
      </c>
      <c r="J37" s="1" t="s">
        <v>322</v>
      </c>
      <c r="K37" s="1">
        <v>2361.1</v>
      </c>
      <c r="L37" s="1">
        <v>11.462</v>
      </c>
      <c r="M37" s="1">
        <v>2769</v>
      </c>
      <c r="N37" s="1">
        <v>27.4</v>
      </c>
      <c r="O37" s="1" t="s">
        <v>404</v>
      </c>
      <c r="P37" s="1" t="s">
        <v>388</v>
      </c>
      <c r="Q37" s="1" t="s">
        <v>405</v>
      </c>
      <c r="R37" s="1">
        <v>-52.351999999999997</v>
      </c>
      <c r="S37" s="1">
        <v>-29.370999999999999</v>
      </c>
      <c r="T37" s="2">
        <v>-28.61</v>
      </c>
      <c r="U37" s="2">
        <f t="shared" si="0"/>
        <v>-29.139165931510977</v>
      </c>
      <c r="V37" s="2">
        <f t="shared" si="1"/>
        <v>-0.52916593151097757</v>
      </c>
      <c r="W37" s="2">
        <f t="shared" si="2"/>
        <v>-28.54941273809013</v>
      </c>
      <c r="X37" s="2">
        <f t="shared" si="3"/>
        <v>6.0587261909869738E-2</v>
      </c>
      <c r="Y37" s="2">
        <f t="shared" si="4"/>
        <v>-28.567564780660984</v>
      </c>
      <c r="Z37" s="2">
        <f t="shared" si="5"/>
        <v>4.2435219339015617E-2</v>
      </c>
      <c r="AA37" s="2">
        <f t="shared" si="6"/>
        <v>-28.614862627679969</v>
      </c>
      <c r="AB37" s="2">
        <f t="shared" si="7"/>
        <v>-4.8626276799694779E-3</v>
      </c>
    </row>
    <row r="38" spans="1:28">
      <c r="A38" s="1" t="s">
        <v>337</v>
      </c>
      <c r="B38" s="1">
        <v>21</v>
      </c>
      <c r="C38" s="1" t="s">
        <v>19</v>
      </c>
      <c r="D38" s="1" t="s">
        <v>20</v>
      </c>
      <c r="G38" s="1" t="s">
        <v>338</v>
      </c>
      <c r="H38" s="1" t="s">
        <v>304</v>
      </c>
      <c r="I38" s="1" t="s">
        <v>339</v>
      </c>
      <c r="J38" s="1" t="s">
        <v>340</v>
      </c>
      <c r="K38" s="1">
        <v>2361.3000000000002</v>
      </c>
      <c r="L38" s="1">
        <v>16.009</v>
      </c>
      <c r="M38" s="1">
        <v>3633</v>
      </c>
      <c r="N38" s="1">
        <v>28.6</v>
      </c>
      <c r="O38" s="1" t="s">
        <v>406</v>
      </c>
      <c r="P38" s="1" t="s">
        <v>407</v>
      </c>
      <c r="Q38" s="1" t="s">
        <v>408</v>
      </c>
      <c r="R38" s="1">
        <v>-53.206000000000003</v>
      </c>
      <c r="S38" s="1">
        <v>-28.594000000000001</v>
      </c>
      <c r="T38" s="2">
        <v>-28.61</v>
      </c>
      <c r="U38" s="2">
        <f t="shared" si="0"/>
        <v>-28.37253960952976</v>
      </c>
      <c r="V38" s="2">
        <f t="shared" si="1"/>
        <v>0.2374603904702397</v>
      </c>
      <c r="W38" s="2">
        <f t="shared" si="2"/>
        <v>-28.580855789458742</v>
      </c>
      <c r="X38" s="2">
        <f t="shared" si="3"/>
        <v>2.914421054125782E-2</v>
      </c>
      <c r="Y38" s="2">
        <f t="shared" si="4"/>
        <v>-28.520527906604404</v>
      </c>
      <c r="Z38" s="2">
        <f t="shared" si="5"/>
        <v>8.947209339559592E-2</v>
      </c>
      <c r="AA38" s="2">
        <f t="shared" si="6"/>
        <v>-28.567757800487364</v>
      </c>
      <c r="AB38" s="2">
        <f t="shared" si="7"/>
        <v>4.2242199512635636E-2</v>
      </c>
    </row>
    <row r="39" spans="1:28">
      <c r="A39" s="1" t="s">
        <v>344</v>
      </c>
      <c r="B39" s="1">
        <v>9</v>
      </c>
      <c r="C39" s="1" t="s">
        <v>19</v>
      </c>
      <c r="D39" s="1" t="s">
        <v>33</v>
      </c>
      <c r="G39" s="1" t="s">
        <v>345</v>
      </c>
      <c r="H39" s="1" t="s">
        <v>304</v>
      </c>
      <c r="I39" s="1" t="s">
        <v>346</v>
      </c>
      <c r="J39" s="1" t="s">
        <v>347</v>
      </c>
      <c r="K39" s="1">
        <v>2361.5</v>
      </c>
      <c r="L39" s="1">
        <v>13.198</v>
      </c>
      <c r="M39" s="1">
        <v>3225</v>
      </c>
      <c r="N39" s="1">
        <v>26.5</v>
      </c>
      <c r="O39" s="1" t="s">
        <v>409</v>
      </c>
      <c r="P39" s="1" t="s">
        <v>151</v>
      </c>
      <c r="Q39" s="1" t="s">
        <v>410</v>
      </c>
      <c r="R39" s="1">
        <v>-53.389000000000003</v>
      </c>
      <c r="S39" s="1">
        <v>-28.356999999999999</v>
      </c>
      <c r="T39" s="2">
        <v>-28.61</v>
      </c>
      <c r="U39" s="2">
        <f t="shared" si="0"/>
        <v>-28.138703781589541</v>
      </c>
      <c r="V39" s="2">
        <f t="shared" si="1"/>
        <v>0.47129621841045832</v>
      </c>
      <c r="W39" s="2">
        <f t="shared" si="2"/>
        <v>-28.477283100054734</v>
      </c>
      <c r="X39" s="2">
        <f t="shared" si="3"/>
        <v>0.13271689994526525</v>
      </c>
      <c r="Y39" s="2">
        <f t="shared" si="4"/>
        <v>-28.465472276881552</v>
      </c>
      <c r="Z39" s="2">
        <f t="shared" si="5"/>
        <v>0.14452772311844697</v>
      </c>
      <c r="AA39" s="2">
        <f t="shared" si="6"/>
        <v>-28.512634203472683</v>
      </c>
      <c r="AB39" s="2">
        <f t="shared" si="7"/>
        <v>9.7365796527316917E-2</v>
      </c>
    </row>
    <row r="40" spans="1:28">
      <c r="A40" s="1" t="s">
        <v>331</v>
      </c>
      <c r="B40" s="1">
        <v>6</v>
      </c>
      <c r="C40" s="1" t="s">
        <v>19</v>
      </c>
      <c r="D40" s="1" t="s">
        <v>20</v>
      </c>
      <c r="G40" s="1" t="s">
        <v>332</v>
      </c>
      <c r="H40" s="1" t="s">
        <v>304</v>
      </c>
      <c r="I40" s="1" t="s">
        <v>333</v>
      </c>
      <c r="J40" s="1" t="s">
        <v>334</v>
      </c>
      <c r="K40" s="1">
        <v>2361.5</v>
      </c>
      <c r="L40" s="1">
        <v>13.516999999999999</v>
      </c>
      <c r="M40" s="1">
        <v>3288</v>
      </c>
      <c r="N40" s="1">
        <v>20.9</v>
      </c>
      <c r="O40" s="1" t="s">
        <v>411</v>
      </c>
      <c r="P40" s="1" t="s">
        <v>412</v>
      </c>
      <c r="Q40" s="1" t="s">
        <v>413</v>
      </c>
      <c r="R40" s="1">
        <v>-53.118000000000002</v>
      </c>
      <c r="S40" s="1">
        <v>-28.841999999999999</v>
      </c>
      <c r="T40" s="2">
        <v>-28.61</v>
      </c>
      <c r="U40" s="2">
        <f t="shared" si="0"/>
        <v>-28.617228577163402</v>
      </c>
      <c r="V40" s="2">
        <f t="shared" si="1"/>
        <v>-7.2285771634028606E-3</v>
      </c>
      <c r="W40" s="2">
        <f t="shared" si="2"/>
        <v>-28.735091870857531</v>
      </c>
      <c r="X40" s="2">
        <f t="shared" si="3"/>
        <v>-0.12509187085753126</v>
      </c>
      <c r="Y40" s="2">
        <f t="shared" si="4"/>
        <v>-28.717775198506729</v>
      </c>
      <c r="Z40" s="2">
        <f t="shared" si="5"/>
        <v>-0.10777519850672945</v>
      </c>
      <c r="AA40" s="2">
        <f t="shared" si="6"/>
        <v>-28.764937125097859</v>
      </c>
      <c r="AB40" s="2">
        <f t="shared" si="7"/>
        <v>-0.15493712509785951</v>
      </c>
    </row>
    <row r="41" spans="1:28">
      <c r="A41" s="1" t="s">
        <v>350</v>
      </c>
      <c r="B41" s="1">
        <v>15</v>
      </c>
      <c r="C41" s="1" t="s">
        <v>19</v>
      </c>
      <c r="D41" s="1" t="s">
        <v>20</v>
      </c>
      <c r="G41" s="1" t="s">
        <v>351</v>
      </c>
      <c r="H41" s="1" t="s">
        <v>304</v>
      </c>
      <c r="I41" s="1" t="s">
        <v>352</v>
      </c>
      <c r="J41" s="1" t="s">
        <v>353</v>
      </c>
      <c r="K41" s="1">
        <v>2361.6999999999998</v>
      </c>
      <c r="L41" s="1">
        <v>16.524000000000001</v>
      </c>
      <c r="M41" s="1">
        <v>3747</v>
      </c>
      <c r="N41" s="1">
        <v>28.6</v>
      </c>
      <c r="O41" s="1" t="s">
        <v>414</v>
      </c>
      <c r="P41" s="1" t="s">
        <v>61</v>
      </c>
      <c r="Q41" s="1" t="s">
        <v>415</v>
      </c>
      <c r="R41" s="1">
        <v>-53.051000000000002</v>
      </c>
      <c r="S41" s="1">
        <v>-28.588000000000001</v>
      </c>
      <c r="T41" s="2">
        <v>-28.61</v>
      </c>
      <c r="U41" s="2">
        <f t="shared" si="0"/>
        <v>-28.366619715151529</v>
      </c>
      <c r="V41" s="2">
        <f t="shared" si="1"/>
        <v>0.2433802848484703</v>
      </c>
      <c r="W41" s="2">
        <f t="shared" si="2"/>
        <v>-28.686947035278568</v>
      </c>
      <c r="X41" s="2">
        <f t="shared" si="3"/>
        <v>-7.6947035278568165E-2</v>
      </c>
      <c r="Y41" s="2">
        <f t="shared" si="4"/>
        <v>-28.617730399049702</v>
      </c>
      <c r="Z41" s="2">
        <f t="shared" si="5"/>
        <v>-7.7303990497021857E-3</v>
      </c>
      <c r="AA41" s="2">
        <f t="shared" si="6"/>
        <v>-28.664824344217998</v>
      </c>
      <c r="AB41" s="2">
        <f t="shared" si="7"/>
        <v>-5.4824344217998089E-2</v>
      </c>
    </row>
    <row r="42" spans="1:28">
      <c r="A42" s="1" t="s">
        <v>295</v>
      </c>
      <c r="B42" s="1">
        <v>3</v>
      </c>
      <c r="C42" s="1" t="s">
        <v>19</v>
      </c>
      <c r="D42" s="1" t="s">
        <v>25</v>
      </c>
      <c r="G42" s="1" t="s">
        <v>296</v>
      </c>
      <c r="H42" s="1" t="s">
        <v>169</v>
      </c>
      <c r="I42" s="1" t="s">
        <v>297</v>
      </c>
      <c r="J42" s="1" t="s">
        <v>298</v>
      </c>
      <c r="K42" s="1">
        <v>2522.4</v>
      </c>
      <c r="L42" s="1">
        <v>7.444</v>
      </c>
      <c r="M42" s="1">
        <v>1772</v>
      </c>
      <c r="N42" s="1">
        <v>24</v>
      </c>
      <c r="O42" s="1" t="s">
        <v>416</v>
      </c>
      <c r="P42" s="1" t="s">
        <v>244</v>
      </c>
      <c r="Q42" s="1" t="s">
        <v>417</v>
      </c>
      <c r="R42" s="1">
        <v>-52.612000000000002</v>
      </c>
      <c r="S42" s="1">
        <v>-29.925000000000001</v>
      </c>
      <c r="T42" s="2">
        <v>-29.3</v>
      </c>
      <c r="U42" s="2">
        <f t="shared" si="0"/>
        <v>-29.685769512434522</v>
      </c>
      <c r="V42" s="2">
        <f t="shared" si="1"/>
        <v>-0.38576951243452129</v>
      </c>
      <c r="W42" s="2">
        <f t="shared" si="2"/>
        <v>-29.325858181001404</v>
      </c>
      <c r="X42" s="2">
        <f t="shared" si="3"/>
        <v>-2.585818100140358E-2</v>
      </c>
      <c r="Y42" s="2">
        <f t="shared" si="4"/>
        <v>-29.413359759608859</v>
      </c>
      <c r="Z42" s="2">
        <f t="shared" si="5"/>
        <v>-0.11335975960885847</v>
      </c>
      <c r="AA42" s="2">
        <f t="shared" si="6"/>
        <v>-29.403415178757932</v>
      </c>
      <c r="AB42" s="2">
        <f t="shared" si="7"/>
        <v>-0.10341517875793116</v>
      </c>
    </row>
    <row r="43" spans="1:28">
      <c r="A43" s="1" t="s">
        <v>308</v>
      </c>
      <c r="B43" s="1">
        <v>20</v>
      </c>
      <c r="C43" s="1" t="s">
        <v>19</v>
      </c>
      <c r="D43" s="1" t="s">
        <v>25</v>
      </c>
      <c r="G43" s="1" t="s">
        <v>309</v>
      </c>
      <c r="H43" s="1" t="s">
        <v>304</v>
      </c>
      <c r="I43" s="1" t="s">
        <v>310</v>
      </c>
      <c r="J43" s="1" t="s">
        <v>311</v>
      </c>
      <c r="K43" s="1">
        <v>2522.4</v>
      </c>
      <c r="L43" s="1">
        <v>7.9630000000000001</v>
      </c>
      <c r="M43" s="1">
        <v>1946</v>
      </c>
      <c r="N43" s="1">
        <v>23.8</v>
      </c>
      <c r="O43" s="1" t="s">
        <v>379</v>
      </c>
      <c r="P43" s="1" t="s">
        <v>418</v>
      </c>
      <c r="Q43" s="1" t="s">
        <v>419</v>
      </c>
      <c r="R43" s="1">
        <v>-52.944000000000003</v>
      </c>
      <c r="S43" s="1">
        <v>-29.222999999999999</v>
      </c>
      <c r="T43" s="2">
        <v>-29.3</v>
      </c>
      <c r="U43" s="2">
        <f t="shared" si="0"/>
        <v>-28.993141870181219</v>
      </c>
      <c r="V43" s="2">
        <f t="shared" si="1"/>
        <v>0.30685812981878158</v>
      </c>
      <c r="W43" s="2">
        <f t="shared" si="2"/>
        <v>-29.20019928174559</v>
      </c>
      <c r="X43" s="2">
        <f t="shared" si="3"/>
        <v>9.9800718254410725E-2</v>
      </c>
      <c r="Y43" s="2">
        <f t="shared" si="4"/>
        <v>-29.278743068117357</v>
      </c>
      <c r="Z43" s="2">
        <f t="shared" si="5"/>
        <v>2.1256931882643215E-2</v>
      </c>
      <c r="AA43" s="2">
        <f t="shared" si="6"/>
        <v>-29.26879848726643</v>
      </c>
      <c r="AB43" s="2">
        <f t="shared" si="7"/>
        <v>3.1201512733570524E-2</v>
      </c>
    </row>
    <row r="44" spans="1:28">
      <c r="A44" s="1" t="s">
        <v>302</v>
      </c>
      <c r="B44" s="1">
        <v>12</v>
      </c>
      <c r="C44" s="1" t="s">
        <v>19</v>
      </c>
      <c r="D44" s="1" t="s">
        <v>25</v>
      </c>
      <c r="G44" s="1" t="s">
        <v>303</v>
      </c>
      <c r="H44" s="1" t="s">
        <v>304</v>
      </c>
      <c r="I44" s="1" t="s">
        <v>305</v>
      </c>
      <c r="J44" s="1" t="s">
        <v>306</v>
      </c>
      <c r="K44" s="1">
        <v>2522.6</v>
      </c>
      <c r="L44" s="1">
        <v>8.4860000000000007</v>
      </c>
      <c r="M44" s="1">
        <v>2109</v>
      </c>
      <c r="N44" s="1">
        <v>23.4</v>
      </c>
      <c r="O44" s="1" t="s">
        <v>301</v>
      </c>
      <c r="P44" s="1" t="s">
        <v>388</v>
      </c>
      <c r="Q44" s="1" t="s">
        <v>403</v>
      </c>
      <c r="R44" s="1">
        <v>-53.426000000000002</v>
      </c>
      <c r="S44" s="1">
        <v>-28.951000000000001</v>
      </c>
      <c r="T44" s="2">
        <v>-29.3</v>
      </c>
      <c r="U44" s="2">
        <f t="shared" si="0"/>
        <v>-28.724773325034644</v>
      </c>
      <c r="V44" s="2">
        <f t="shared" si="1"/>
        <v>0.57522667496535718</v>
      </c>
      <c r="W44" s="2">
        <f t="shared" si="2"/>
        <v>-29.104883006211782</v>
      </c>
      <c r="X44" s="2">
        <f t="shared" si="3"/>
        <v>0.19511699378821845</v>
      </c>
      <c r="Y44" s="2">
        <f t="shared" si="4"/>
        <v>-29.174399961486699</v>
      </c>
      <c r="Z44" s="2">
        <f t="shared" si="5"/>
        <v>0.12560003851330137</v>
      </c>
      <c r="AA44" s="2">
        <f t="shared" si="6"/>
        <v>-29.164384064917733</v>
      </c>
      <c r="AB44" s="2">
        <f t="shared" si="7"/>
        <v>0.13561593508226721</v>
      </c>
    </row>
    <row r="45" spans="1:28">
      <c r="A45" s="1" t="s">
        <v>326</v>
      </c>
      <c r="B45" s="1">
        <v>18</v>
      </c>
      <c r="C45" s="1" t="s">
        <v>19</v>
      </c>
      <c r="D45" s="1" t="s">
        <v>33</v>
      </c>
      <c r="G45" s="1" t="s">
        <v>327</v>
      </c>
      <c r="H45" s="1" t="s">
        <v>304</v>
      </c>
      <c r="I45" s="1" t="s">
        <v>328</v>
      </c>
      <c r="J45" s="1" t="s">
        <v>329</v>
      </c>
      <c r="K45" s="1">
        <v>2523.3000000000002</v>
      </c>
      <c r="L45" s="1">
        <v>11.659000000000001</v>
      </c>
      <c r="M45" s="1">
        <v>2682</v>
      </c>
      <c r="N45" s="1">
        <v>28.2</v>
      </c>
      <c r="O45" s="1" t="s">
        <v>407</v>
      </c>
      <c r="P45" s="1" t="s">
        <v>420</v>
      </c>
      <c r="Q45" s="1" t="s">
        <v>421</v>
      </c>
      <c r="R45" s="1">
        <v>-52.991</v>
      </c>
      <c r="S45" s="1">
        <v>-29.358000000000001</v>
      </c>
      <c r="T45" s="2">
        <v>-29.3</v>
      </c>
      <c r="U45" s="2">
        <f t="shared" si="0"/>
        <v>-29.126339493691471</v>
      </c>
      <c r="V45" s="2">
        <f t="shared" si="1"/>
        <v>0.17366050630852925</v>
      </c>
      <c r="W45" s="2">
        <f t="shared" si="2"/>
        <v>-29.363444667303437</v>
      </c>
      <c r="X45" s="2">
        <f t="shared" si="3"/>
        <v>-6.344466730343612E-2</v>
      </c>
      <c r="Y45" s="2">
        <f t="shared" si="4"/>
        <v>-29.378196545962094</v>
      </c>
      <c r="Z45" s="2">
        <f t="shared" si="5"/>
        <v>-7.8196545962093467E-2</v>
      </c>
      <c r="AA45" s="2">
        <f t="shared" si="6"/>
        <v>-29.367931090547614</v>
      </c>
      <c r="AB45" s="2">
        <f t="shared" si="7"/>
        <v>-6.7931090547613593E-2</v>
      </c>
    </row>
    <row r="46" spans="1:28">
      <c r="A46" s="1" t="s">
        <v>319</v>
      </c>
      <c r="B46" s="1">
        <v>2</v>
      </c>
      <c r="C46" s="1" t="s">
        <v>19</v>
      </c>
      <c r="D46" s="1" t="s">
        <v>33</v>
      </c>
      <c r="G46" s="1" t="s">
        <v>320</v>
      </c>
      <c r="H46" s="1" t="s">
        <v>169</v>
      </c>
      <c r="I46" s="1" t="s">
        <v>321</v>
      </c>
      <c r="J46" s="1" t="s">
        <v>322</v>
      </c>
      <c r="K46" s="1">
        <v>2523.3000000000002</v>
      </c>
      <c r="L46" s="1">
        <v>11.984999999999999</v>
      </c>
      <c r="M46" s="1">
        <v>2702</v>
      </c>
      <c r="N46" s="1">
        <v>29.1</v>
      </c>
      <c r="O46" s="1" t="s">
        <v>391</v>
      </c>
      <c r="P46" s="1" t="s">
        <v>407</v>
      </c>
      <c r="Q46" s="1" t="s">
        <v>422</v>
      </c>
      <c r="R46" s="1">
        <v>-52.427</v>
      </c>
      <c r="S46" s="1">
        <v>-30.195</v>
      </c>
      <c r="T46" s="2">
        <v>-29.3</v>
      </c>
      <c r="U46" s="2">
        <f t="shared" si="0"/>
        <v>-29.952164759455023</v>
      </c>
      <c r="V46" s="2">
        <f t="shared" si="1"/>
        <v>-0.65216475945502239</v>
      </c>
      <c r="W46" s="2">
        <f t="shared" si="2"/>
        <v>-29.362411566034176</v>
      </c>
      <c r="X46" s="2">
        <f t="shared" si="3"/>
        <v>-6.2411566034175081E-2</v>
      </c>
      <c r="Y46" s="2">
        <f t="shared" si="4"/>
        <v>-29.371536777508179</v>
      </c>
      <c r="Z46" s="2">
        <f t="shared" si="5"/>
        <v>-7.1536777508178773E-2</v>
      </c>
      <c r="AA46" s="2">
        <f t="shared" si="6"/>
        <v>-29.3612713220937</v>
      </c>
      <c r="AB46" s="2">
        <f t="shared" si="7"/>
        <v>-6.1271322093698899E-2</v>
      </c>
    </row>
    <row r="47" spans="1:28">
      <c r="A47" s="1" t="s">
        <v>312</v>
      </c>
      <c r="B47" s="1">
        <v>1</v>
      </c>
      <c r="C47" s="1" t="s">
        <v>19</v>
      </c>
      <c r="D47" s="1" t="s">
        <v>33</v>
      </c>
      <c r="G47" s="1" t="s">
        <v>313</v>
      </c>
      <c r="H47" s="1" t="s">
        <v>169</v>
      </c>
      <c r="I47" s="1" t="s">
        <v>314</v>
      </c>
      <c r="J47" s="1" t="s">
        <v>315</v>
      </c>
      <c r="K47" s="1">
        <v>2523.3000000000002</v>
      </c>
      <c r="L47" s="1">
        <v>12.308</v>
      </c>
      <c r="M47" s="1">
        <v>2746</v>
      </c>
      <c r="N47" s="1">
        <v>29.5</v>
      </c>
      <c r="O47" s="1" t="s">
        <v>423</v>
      </c>
      <c r="P47" s="1" t="s">
        <v>424</v>
      </c>
      <c r="Q47" s="1" t="s">
        <v>410</v>
      </c>
      <c r="R47" s="1">
        <v>-52.317</v>
      </c>
      <c r="S47" s="1">
        <v>-30.419</v>
      </c>
      <c r="T47" s="2">
        <v>-29.3</v>
      </c>
      <c r="U47" s="2">
        <f t="shared" si="0"/>
        <v>-30.173174149575733</v>
      </c>
      <c r="V47" s="2">
        <f t="shared" si="1"/>
        <v>-0.87317414957573192</v>
      </c>
      <c r="W47" s="2">
        <f t="shared" si="2"/>
        <v>-29.313480295861346</v>
      </c>
      <c r="X47" s="2">
        <f t="shared" si="3"/>
        <v>-1.3480295861345581E-2</v>
      </c>
      <c r="Y47" s="2">
        <f t="shared" si="4"/>
        <v>-29.31703061929657</v>
      </c>
      <c r="Z47" s="2">
        <f t="shared" si="5"/>
        <v>-1.7030619296569682E-2</v>
      </c>
      <c r="AA47" s="2">
        <f t="shared" si="6"/>
        <v>-29.306765163882091</v>
      </c>
      <c r="AB47" s="2">
        <f t="shared" si="7"/>
        <v>-6.7651638820898086E-3</v>
      </c>
    </row>
    <row r="48" spans="1:28">
      <c r="A48" s="1" t="s">
        <v>337</v>
      </c>
      <c r="B48" s="1">
        <v>21</v>
      </c>
      <c r="C48" s="1" t="s">
        <v>19</v>
      </c>
      <c r="D48" s="1" t="s">
        <v>20</v>
      </c>
      <c r="G48" s="1" t="s">
        <v>338</v>
      </c>
      <c r="H48" s="1" t="s">
        <v>304</v>
      </c>
      <c r="I48" s="1" t="s">
        <v>339</v>
      </c>
      <c r="J48" s="1" t="s">
        <v>340</v>
      </c>
      <c r="K48" s="1">
        <v>2523.5</v>
      </c>
      <c r="L48" s="1">
        <v>15.802</v>
      </c>
      <c r="M48" s="1">
        <v>3475</v>
      </c>
      <c r="N48" s="1">
        <v>30.1</v>
      </c>
      <c r="O48" s="1" t="s">
        <v>61</v>
      </c>
      <c r="P48" s="1" t="s">
        <v>425</v>
      </c>
      <c r="Q48" s="1" t="s">
        <v>426</v>
      </c>
      <c r="R48" s="1">
        <v>-53.222999999999999</v>
      </c>
      <c r="S48" s="1">
        <v>-29.404</v>
      </c>
      <c r="T48" s="2">
        <v>-29.3</v>
      </c>
      <c r="U48" s="2">
        <f t="shared" si="0"/>
        <v>-29.171725350591259</v>
      </c>
      <c r="V48" s="2">
        <f t="shared" si="1"/>
        <v>0.12827464940874123</v>
      </c>
      <c r="W48" s="2">
        <f t="shared" si="2"/>
        <v>-29.380041530520241</v>
      </c>
      <c r="X48" s="2">
        <f t="shared" si="3"/>
        <v>-8.0041530520240656E-2</v>
      </c>
      <c r="Y48" s="2">
        <f t="shared" si="4"/>
        <v>-29.323286408731004</v>
      </c>
      <c r="Z48" s="2">
        <f t="shared" si="5"/>
        <v>-2.3286408731003405E-2</v>
      </c>
      <c r="AA48" s="2">
        <f t="shared" si="6"/>
        <v>-29.312949664082268</v>
      </c>
      <c r="AB48" s="2">
        <f t="shared" si="7"/>
        <v>-1.2949664082267276E-2</v>
      </c>
    </row>
    <row r="49" spans="1:28">
      <c r="A49" s="1" t="s">
        <v>331</v>
      </c>
      <c r="B49" s="1">
        <v>6</v>
      </c>
      <c r="C49" s="1" t="s">
        <v>19</v>
      </c>
      <c r="D49" s="1" t="s">
        <v>20</v>
      </c>
      <c r="G49" s="1" t="s">
        <v>332</v>
      </c>
      <c r="H49" s="1" t="s">
        <v>304</v>
      </c>
      <c r="I49" s="1" t="s">
        <v>333</v>
      </c>
      <c r="J49" s="1" t="s">
        <v>334</v>
      </c>
      <c r="K49" s="1">
        <v>2523.6999999999998</v>
      </c>
      <c r="L49" s="1">
        <v>13.416</v>
      </c>
      <c r="M49" s="1">
        <v>3139</v>
      </c>
      <c r="N49" s="1">
        <v>21.7</v>
      </c>
      <c r="O49" s="1" t="s">
        <v>427</v>
      </c>
      <c r="P49" s="1" t="s">
        <v>428</v>
      </c>
      <c r="Q49" s="1" t="s">
        <v>429</v>
      </c>
      <c r="R49" s="1">
        <v>-53.073</v>
      </c>
      <c r="S49" s="1">
        <v>-29.71</v>
      </c>
      <c r="T49" s="2">
        <v>-29.3</v>
      </c>
      <c r="U49" s="2">
        <f t="shared" si="0"/>
        <v>-29.473639963881162</v>
      </c>
      <c r="V49" s="2">
        <f t="shared" si="1"/>
        <v>-0.17363996388116121</v>
      </c>
      <c r="W49" s="2">
        <f t="shared" si="2"/>
        <v>-29.59150325757529</v>
      </c>
      <c r="X49" s="2">
        <f t="shared" si="3"/>
        <v>-0.29150325757528961</v>
      </c>
      <c r="Y49" s="2">
        <f t="shared" si="4"/>
        <v>-29.575929816468811</v>
      </c>
      <c r="Z49" s="2">
        <f t="shared" si="5"/>
        <v>-0.27592981646881043</v>
      </c>
      <c r="AA49" s="2">
        <f t="shared" si="6"/>
        <v>-29.565521788539293</v>
      </c>
      <c r="AB49" s="2">
        <f t="shared" si="7"/>
        <v>-0.2655217885392922</v>
      </c>
    </row>
    <row r="50" spans="1:28">
      <c r="A50" s="1" t="s">
        <v>344</v>
      </c>
      <c r="B50" s="1">
        <v>9</v>
      </c>
      <c r="C50" s="1" t="s">
        <v>19</v>
      </c>
      <c r="D50" s="1" t="s">
        <v>33</v>
      </c>
      <c r="G50" s="1" t="s">
        <v>345</v>
      </c>
      <c r="H50" s="1" t="s">
        <v>304</v>
      </c>
      <c r="I50" s="1" t="s">
        <v>346</v>
      </c>
      <c r="J50" s="1" t="s">
        <v>347</v>
      </c>
      <c r="K50" s="1">
        <v>2523.6999999999998</v>
      </c>
      <c r="L50" s="1">
        <v>14.493</v>
      </c>
      <c r="M50" s="1">
        <v>3310</v>
      </c>
      <c r="N50" s="1">
        <v>29.1</v>
      </c>
      <c r="O50" s="1" t="s">
        <v>349</v>
      </c>
      <c r="P50" s="1" t="s">
        <v>414</v>
      </c>
      <c r="Q50" s="1" t="s">
        <v>430</v>
      </c>
      <c r="R50" s="1">
        <v>-53.366</v>
      </c>
      <c r="S50" s="1">
        <v>-29.056000000000001</v>
      </c>
      <c r="T50" s="2">
        <v>-29.3</v>
      </c>
      <c r="U50" s="2">
        <f t="shared" si="0"/>
        <v>-28.828371476653729</v>
      </c>
      <c r="V50" s="2">
        <f t="shared" si="1"/>
        <v>0.47162852334627203</v>
      </c>
      <c r="W50" s="2">
        <f t="shared" si="2"/>
        <v>-29.166950795118922</v>
      </c>
      <c r="X50" s="2">
        <f t="shared" si="3"/>
        <v>0.13304920488107896</v>
      </c>
      <c r="Y50" s="2">
        <f t="shared" si="4"/>
        <v>-29.132788640644744</v>
      </c>
      <c r="Z50" s="2">
        <f t="shared" si="5"/>
        <v>0.16721135935525666</v>
      </c>
      <c r="AA50" s="2">
        <f t="shared" si="6"/>
        <v>-29.122380612715226</v>
      </c>
      <c r="AB50" s="2">
        <f t="shared" si="7"/>
        <v>0.17761938728477489</v>
      </c>
    </row>
    <row r="51" spans="1:28">
      <c r="A51" s="1" t="s">
        <v>350</v>
      </c>
      <c r="B51" s="1">
        <v>15</v>
      </c>
      <c r="C51" s="1" t="s">
        <v>19</v>
      </c>
      <c r="D51" s="1" t="s">
        <v>20</v>
      </c>
      <c r="G51" s="1" t="s">
        <v>351</v>
      </c>
      <c r="H51" s="1" t="s">
        <v>304</v>
      </c>
      <c r="I51" s="1" t="s">
        <v>352</v>
      </c>
      <c r="J51" s="1" t="s">
        <v>353</v>
      </c>
      <c r="K51" s="1">
        <v>2523.9</v>
      </c>
      <c r="L51" s="1">
        <v>16.670000000000002</v>
      </c>
      <c r="M51" s="1">
        <v>3698</v>
      </c>
      <c r="N51" s="1">
        <v>30.5</v>
      </c>
      <c r="O51" s="1" t="s">
        <v>118</v>
      </c>
      <c r="P51" s="1" t="s">
        <v>431</v>
      </c>
      <c r="Q51" s="1" t="s">
        <v>432</v>
      </c>
      <c r="R51" s="1">
        <v>-53.206000000000003</v>
      </c>
      <c r="S51" s="1">
        <v>-29.36</v>
      </c>
      <c r="T51" s="2">
        <v>-29.3</v>
      </c>
      <c r="U51" s="2">
        <f t="shared" si="0"/>
        <v>-29.12831279181755</v>
      </c>
      <c r="V51" s="2">
        <f t="shared" si="1"/>
        <v>0.1716872081824512</v>
      </c>
      <c r="W51" s="2">
        <f t="shared" si="2"/>
        <v>-29.448640111944588</v>
      </c>
      <c r="X51" s="2">
        <f t="shared" si="3"/>
        <v>-0.14864011194458726</v>
      </c>
      <c r="Y51" s="2">
        <f t="shared" si="4"/>
        <v>-29.376903557283331</v>
      </c>
      <c r="Z51" s="2">
        <f t="shared" si="5"/>
        <v>-7.6903557283330315E-2</v>
      </c>
      <c r="AA51" s="2">
        <f t="shared" si="6"/>
        <v>-29.366424252051303</v>
      </c>
      <c r="AB51" s="2">
        <f t="shared" si="7"/>
        <v>-6.6424252051302091E-2</v>
      </c>
    </row>
    <row r="52" spans="1:28">
      <c r="A52" s="1" t="s">
        <v>308</v>
      </c>
      <c r="B52" s="1">
        <v>20</v>
      </c>
      <c r="C52" s="1" t="s">
        <v>19</v>
      </c>
      <c r="D52" s="1" t="s">
        <v>25</v>
      </c>
      <c r="G52" s="1" t="s">
        <v>309</v>
      </c>
      <c r="H52" s="1" t="s">
        <v>304</v>
      </c>
      <c r="I52" s="1" t="s">
        <v>310</v>
      </c>
      <c r="J52" s="1" t="s">
        <v>311</v>
      </c>
      <c r="K52" s="1">
        <v>2745.6</v>
      </c>
      <c r="L52" s="1">
        <v>8.3729999999999993</v>
      </c>
      <c r="M52" s="1">
        <v>1927</v>
      </c>
      <c r="N52" s="1">
        <v>20.9</v>
      </c>
      <c r="O52" s="1" t="s">
        <v>433</v>
      </c>
      <c r="P52" s="1" t="s">
        <v>434</v>
      </c>
      <c r="Q52" s="1" t="s">
        <v>435</v>
      </c>
      <c r="R52" s="1">
        <v>-53.116999999999997</v>
      </c>
      <c r="S52" s="1">
        <v>-29.614000000000001</v>
      </c>
      <c r="T52" s="2">
        <v>-29.47</v>
      </c>
      <c r="U52" s="2">
        <f t="shared" si="0"/>
        <v>-29.378921653829426</v>
      </c>
      <c r="V52" s="2">
        <f t="shared" si="1"/>
        <v>9.1078346170572644E-2</v>
      </c>
      <c r="W52" s="2">
        <f t="shared" si="2"/>
        <v>-29.585979065393797</v>
      </c>
      <c r="X52" s="2">
        <f t="shared" si="3"/>
        <v>-0.11597906539379821</v>
      </c>
      <c r="Y52" s="2">
        <f t="shared" si="4"/>
        <v>-29.657446368496522</v>
      </c>
      <c r="Z52" s="2">
        <f t="shared" si="5"/>
        <v>-0.18744636849652352</v>
      </c>
      <c r="AA52" s="2">
        <f t="shared" si="6"/>
        <v>-29.577276697738668</v>
      </c>
      <c r="AB52" s="2">
        <f t="shared" si="7"/>
        <v>-0.10727669773866921</v>
      </c>
    </row>
    <row r="53" spans="1:28">
      <c r="A53" s="1" t="s">
        <v>295</v>
      </c>
      <c r="B53" s="1">
        <v>3</v>
      </c>
      <c r="C53" s="1" t="s">
        <v>19</v>
      </c>
      <c r="D53" s="1" t="s">
        <v>25</v>
      </c>
      <c r="G53" s="1" t="s">
        <v>296</v>
      </c>
      <c r="H53" s="1" t="s">
        <v>169</v>
      </c>
      <c r="I53" s="1" t="s">
        <v>297</v>
      </c>
      <c r="J53" s="1" t="s">
        <v>298</v>
      </c>
      <c r="K53" s="1">
        <v>2745.8</v>
      </c>
      <c r="L53" s="1">
        <v>8.0909999999999993</v>
      </c>
      <c r="M53" s="1">
        <v>1703</v>
      </c>
      <c r="N53" s="1">
        <v>26.8</v>
      </c>
      <c r="O53" s="1" t="s">
        <v>360</v>
      </c>
      <c r="P53" s="1" t="s">
        <v>436</v>
      </c>
      <c r="Q53" s="1" t="s">
        <v>432</v>
      </c>
      <c r="R53" s="1">
        <v>-52.689</v>
      </c>
      <c r="S53" s="1">
        <v>-30.4</v>
      </c>
      <c r="T53" s="2">
        <v>-29.47</v>
      </c>
      <c r="U53" s="2">
        <f t="shared" si="0"/>
        <v>-30.154427817377993</v>
      </c>
      <c r="V53" s="2">
        <f t="shared" si="1"/>
        <v>-0.68442781737799407</v>
      </c>
      <c r="W53" s="2">
        <f t="shared" si="2"/>
        <v>-29.794516485944875</v>
      </c>
      <c r="X53" s="2">
        <f t="shared" si="3"/>
        <v>-0.32451648594487637</v>
      </c>
      <c r="Y53" s="2">
        <f t="shared" si="4"/>
        <v>-29.870851028759478</v>
      </c>
      <c r="Z53" s="2">
        <f t="shared" si="5"/>
        <v>-0.40085102875947953</v>
      </c>
      <c r="AA53" s="2">
        <f t="shared" si="6"/>
        <v>-29.790631988947837</v>
      </c>
      <c r="AB53" s="2">
        <f t="shared" si="7"/>
        <v>-0.32063198894783795</v>
      </c>
    </row>
    <row r="54" spans="1:28">
      <c r="A54" s="1" t="s">
        <v>302</v>
      </c>
      <c r="B54" s="1">
        <v>12</v>
      </c>
      <c r="C54" s="1" t="s">
        <v>19</v>
      </c>
      <c r="D54" s="1" t="s">
        <v>25</v>
      </c>
      <c r="G54" s="1" t="s">
        <v>303</v>
      </c>
      <c r="H54" s="1" t="s">
        <v>304</v>
      </c>
      <c r="I54" s="1" t="s">
        <v>305</v>
      </c>
      <c r="J54" s="1" t="s">
        <v>306</v>
      </c>
      <c r="K54" s="1">
        <v>2746.1</v>
      </c>
      <c r="L54" s="1">
        <v>9.3689999999999998</v>
      </c>
      <c r="M54" s="1">
        <v>2126</v>
      </c>
      <c r="N54" s="1">
        <v>26.8</v>
      </c>
      <c r="O54" s="1" t="s">
        <v>437</v>
      </c>
      <c r="P54" s="1" t="s">
        <v>438</v>
      </c>
      <c r="Q54" s="1" t="s">
        <v>439</v>
      </c>
      <c r="R54" s="1">
        <v>-53.331000000000003</v>
      </c>
      <c r="S54" s="1">
        <v>-29.114000000000001</v>
      </c>
      <c r="T54" s="2">
        <v>-29.47</v>
      </c>
      <c r="U54" s="2">
        <f t="shared" si="0"/>
        <v>-28.885597122309981</v>
      </c>
      <c r="V54" s="2">
        <f t="shared" si="1"/>
        <v>0.58440287769001742</v>
      </c>
      <c r="W54" s="2">
        <f t="shared" si="2"/>
        <v>-29.26570680348712</v>
      </c>
      <c r="X54" s="2">
        <f t="shared" si="3"/>
        <v>0.20429319651287869</v>
      </c>
      <c r="Y54" s="2">
        <f t="shared" si="4"/>
        <v>-29.319983430160665</v>
      </c>
      <c r="Z54" s="2">
        <f t="shared" si="5"/>
        <v>0.15001656983933387</v>
      </c>
      <c r="AA54" s="2">
        <f t="shared" si="6"/>
        <v>-29.239690399614538</v>
      </c>
      <c r="AB54" s="2">
        <f t="shared" si="7"/>
        <v>0.23030960038546056</v>
      </c>
    </row>
    <row r="55" spans="1:28">
      <c r="A55" s="1" t="s">
        <v>326</v>
      </c>
      <c r="B55" s="1">
        <v>18</v>
      </c>
      <c r="C55" s="1" t="s">
        <v>19</v>
      </c>
      <c r="D55" s="1" t="s">
        <v>33</v>
      </c>
      <c r="G55" s="1" t="s">
        <v>327</v>
      </c>
      <c r="H55" s="1" t="s">
        <v>304</v>
      </c>
      <c r="I55" s="1" t="s">
        <v>328</v>
      </c>
      <c r="J55" s="1" t="s">
        <v>329</v>
      </c>
      <c r="K55" s="1">
        <v>2746.5</v>
      </c>
      <c r="L55" s="1">
        <v>11.331</v>
      </c>
      <c r="M55" s="1">
        <v>2492</v>
      </c>
      <c r="N55" s="1">
        <v>28.2</v>
      </c>
      <c r="O55" s="1" t="s">
        <v>373</v>
      </c>
      <c r="P55" s="1" t="s">
        <v>440</v>
      </c>
      <c r="Q55" s="1" t="s">
        <v>441</v>
      </c>
      <c r="R55" s="1">
        <v>-53.134</v>
      </c>
      <c r="S55" s="1">
        <v>-29.443000000000001</v>
      </c>
      <c r="T55" s="2">
        <v>-29.47</v>
      </c>
      <c r="U55" s="2">
        <f t="shared" si="0"/>
        <v>-29.21020466404978</v>
      </c>
      <c r="V55" s="2">
        <f t="shared" si="1"/>
        <v>0.2597953359502192</v>
      </c>
      <c r="W55" s="2">
        <f t="shared" si="2"/>
        <v>-29.447309837661745</v>
      </c>
      <c r="X55" s="2">
        <f t="shared" si="3"/>
        <v>2.2690162338253828E-2</v>
      </c>
      <c r="Y55" s="2">
        <f t="shared" si="4"/>
        <v>-29.467722902935634</v>
      </c>
      <c r="Z55" s="2">
        <f t="shared" si="5"/>
        <v>2.2770970643648525E-3</v>
      </c>
      <c r="AA55" s="2">
        <f t="shared" si="6"/>
        <v>-29.387331335519953</v>
      </c>
      <c r="AB55" s="2">
        <f t="shared" si="7"/>
        <v>8.2668664480046061E-2</v>
      </c>
    </row>
    <row r="56" spans="1:28">
      <c r="A56" s="1" t="s">
        <v>337</v>
      </c>
      <c r="B56" s="1">
        <v>21</v>
      </c>
      <c r="C56" s="1" t="s">
        <v>19</v>
      </c>
      <c r="D56" s="1" t="s">
        <v>20</v>
      </c>
      <c r="G56" s="1" t="s">
        <v>338</v>
      </c>
      <c r="H56" s="1" t="s">
        <v>304</v>
      </c>
      <c r="I56" s="1" t="s">
        <v>339</v>
      </c>
      <c r="J56" s="1" t="s">
        <v>340</v>
      </c>
      <c r="K56" s="1">
        <v>2746.5</v>
      </c>
      <c r="L56" s="1">
        <v>14.548</v>
      </c>
      <c r="M56" s="1">
        <v>3085</v>
      </c>
      <c r="N56" s="1">
        <v>31.4</v>
      </c>
      <c r="O56" s="1" t="s">
        <v>401</v>
      </c>
      <c r="P56" s="1" t="s">
        <v>442</v>
      </c>
      <c r="Q56" s="1" t="s">
        <v>443</v>
      </c>
      <c r="R56" s="1">
        <v>-53.197000000000003</v>
      </c>
      <c r="S56" s="1">
        <v>-29.547000000000001</v>
      </c>
      <c r="T56" s="2">
        <v>-29.47</v>
      </c>
      <c r="U56" s="2">
        <f t="shared" si="0"/>
        <v>-29.31281616660582</v>
      </c>
      <c r="V56" s="2">
        <f t="shared" si="1"/>
        <v>0.15718383339417841</v>
      </c>
      <c r="W56" s="2">
        <f t="shared" si="2"/>
        <v>-29.521132346534802</v>
      </c>
      <c r="X56" s="2">
        <f t="shared" si="3"/>
        <v>-5.1132346534803474E-2</v>
      </c>
      <c r="Y56" s="2">
        <f t="shared" si="4"/>
        <v>-29.486020907719656</v>
      </c>
      <c r="Z56" s="2">
        <f t="shared" si="5"/>
        <v>-1.6020907719656918E-2</v>
      </c>
      <c r="AA56" s="2">
        <f t="shared" si="6"/>
        <v>-29.405629340303975</v>
      </c>
      <c r="AB56" s="2">
        <f t="shared" si="7"/>
        <v>6.437065969602429E-2</v>
      </c>
    </row>
    <row r="57" spans="1:28">
      <c r="A57" s="1" t="s">
        <v>319</v>
      </c>
      <c r="B57" s="1">
        <v>2</v>
      </c>
      <c r="C57" s="1" t="s">
        <v>19</v>
      </c>
      <c r="D57" s="1" t="s">
        <v>33</v>
      </c>
      <c r="G57" s="1" t="s">
        <v>320</v>
      </c>
      <c r="H57" s="1" t="s">
        <v>169</v>
      </c>
      <c r="I57" s="1" t="s">
        <v>321</v>
      </c>
      <c r="J57" s="1" t="s">
        <v>322</v>
      </c>
      <c r="K57" s="1">
        <v>2746.7</v>
      </c>
      <c r="L57" s="1">
        <v>12.425000000000001</v>
      </c>
      <c r="M57" s="1">
        <v>2494</v>
      </c>
      <c r="N57" s="1">
        <v>32</v>
      </c>
      <c r="O57" s="1" t="s">
        <v>444</v>
      </c>
      <c r="P57" s="1" t="s">
        <v>381</v>
      </c>
      <c r="Q57" s="1" t="s">
        <v>252</v>
      </c>
      <c r="R57" s="1">
        <v>-52.451999999999998</v>
      </c>
      <c r="S57" s="1">
        <v>-30.516999999999999</v>
      </c>
      <c r="T57" s="2">
        <v>-29.47</v>
      </c>
      <c r="U57" s="2">
        <f t="shared" si="0"/>
        <v>-30.269865757753543</v>
      </c>
      <c r="V57" s="2">
        <f t="shared" si="1"/>
        <v>-0.79986575775354396</v>
      </c>
      <c r="W57" s="2">
        <f t="shared" si="2"/>
        <v>-29.680112564332696</v>
      </c>
      <c r="X57" s="2">
        <f t="shared" si="3"/>
        <v>-0.21011256433269665</v>
      </c>
      <c r="Y57" s="2">
        <f t="shared" si="4"/>
        <v>-29.681643501078948</v>
      </c>
      <c r="Z57" s="2">
        <f t="shared" si="5"/>
        <v>-0.21164350107894947</v>
      </c>
      <c r="AA57" s="2">
        <f t="shared" si="6"/>
        <v>-29.601202715617021</v>
      </c>
      <c r="AB57" s="2">
        <f t="shared" si="7"/>
        <v>-0.13120271561702168</v>
      </c>
    </row>
    <row r="58" spans="1:28">
      <c r="A58" s="1" t="s">
        <v>312</v>
      </c>
      <c r="B58" s="1">
        <v>1</v>
      </c>
      <c r="C58" s="1" t="s">
        <v>19</v>
      </c>
      <c r="D58" s="1" t="s">
        <v>33</v>
      </c>
      <c r="G58" s="1" t="s">
        <v>313</v>
      </c>
      <c r="H58" s="1" t="s">
        <v>169</v>
      </c>
      <c r="I58" s="1" t="s">
        <v>314</v>
      </c>
      <c r="J58" s="1" t="s">
        <v>315</v>
      </c>
      <c r="K58" s="1">
        <v>2746.7</v>
      </c>
      <c r="L58" s="1">
        <v>13.122</v>
      </c>
      <c r="M58" s="1">
        <v>2670</v>
      </c>
      <c r="N58" s="1">
        <v>31.8</v>
      </c>
      <c r="O58" s="1" t="s">
        <v>384</v>
      </c>
      <c r="P58" s="1" t="s">
        <v>445</v>
      </c>
      <c r="Q58" s="1" t="s">
        <v>446</v>
      </c>
      <c r="R58" s="1">
        <v>-52.280999999999999</v>
      </c>
      <c r="S58" s="1">
        <v>-30.702999999999999</v>
      </c>
      <c r="T58" s="2">
        <v>-29.47</v>
      </c>
      <c r="U58" s="2">
        <f t="shared" si="0"/>
        <v>-30.453382483478777</v>
      </c>
      <c r="V58" s="2">
        <f t="shared" si="1"/>
        <v>-0.98338248347877766</v>
      </c>
      <c r="W58" s="2">
        <f t="shared" si="2"/>
        <v>-29.59368862976439</v>
      </c>
      <c r="X58" s="2">
        <f t="shared" si="3"/>
        <v>-0.12368862976439132</v>
      </c>
      <c r="Y58" s="2">
        <f t="shared" si="4"/>
        <v>-29.583189544953274</v>
      </c>
      <c r="Z58" s="2">
        <f t="shared" si="5"/>
        <v>-0.1131895449532756</v>
      </c>
      <c r="AA58" s="2">
        <f t="shared" si="6"/>
        <v>-29.502748759491347</v>
      </c>
      <c r="AB58" s="2">
        <f t="shared" si="7"/>
        <v>-3.2748759491347812E-2</v>
      </c>
    </row>
    <row r="59" spans="1:28">
      <c r="A59" s="1" t="s">
        <v>331</v>
      </c>
      <c r="B59" s="1">
        <v>6</v>
      </c>
      <c r="C59" s="1" t="s">
        <v>19</v>
      </c>
      <c r="D59" s="1" t="s">
        <v>20</v>
      </c>
      <c r="G59" s="1" t="s">
        <v>332</v>
      </c>
      <c r="H59" s="1" t="s">
        <v>304</v>
      </c>
      <c r="I59" s="1" t="s">
        <v>333</v>
      </c>
      <c r="J59" s="1" t="s">
        <v>334</v>
      </c>
      <c r="K59" s="1">
        <v>2746.9</v>
      </c>
      <c r="L59" s="1">
        <v>12.939</v>
      </c>
      <c r="M59" s="1">
        <v>2922</v>
      </c>
      <c r="N59" s="1">
        <v>29.7</v>
      </c>
      <c r="O59" s="1" t="s">
        <v>411</v>
      </c>
      <c r="P59" s="1" t="s">
        <v>412</v>
      </c>
      <c r="Q59" s="1" t="s">
        <v>447</v>
      </c>
      <c r="R59" s="1">
        <v>-53.243000000000002</v>
      </c>
      <c r="S59" s="1">
        <v>-29.658999999999999</v>
      </c>
      <c r="T59" s="2">
        <v>-29.47</v>
      </c>
      <c r="U59" s="2">
        <f t="shared" si="0"/>
        <v>-29.423320861666177</v>
      </c>
      <c r="V59" s="2">
        <f t="shared" si="1"/>
        <v>4.6679138333821868E-2</v>
      </c>
      <c r="W59" s="2">
        <f t="shared" si="2"/>
        <v>-29.541184155360305</v>
      </c>
      <c r="X59" s="2">
        <f t="shared" si="3"/>
        <v>-7.1184155360306534E-2</v>
      </c>
      <c r="Y59" s="2">
        <f t="shared" si="4"/>
        <v>-29.533843598447323</v>
      </c>
      <c r="Z59" s="2">
        <f t="shared" si="5"/>
        <v>-6.3843598447324013E-2</v>
      </c>
      <c r="AA59" s="2">
        <f t="shared" si="6"/>
        <v>-29.453353628564585</v>
      </c>
      <c r="AB59" s="2">
        <f t="shared" si="7"/>
        <v>1.6646371435413698E-2</v>
      </c>
    </row>
    <row r="60" spans="1:28">
      <c r="A60" s="1" t="s">
        <v>344</v>
      </c>
      <c r="B60" s="1">
        <v>9</v>
      </c>
      <c r="C60" s="1" t="s">
        <v>19</v>
      </c>
      <c r="D60" s="1" t="s">
        <v>33</v>
      </c>
      <c r="G60" s="1" t="s">
        <v>345</v>
      </c>
      <c r="H60" s="1" t="s">
        <v>304</v>
      </c>
      <c r="I60" s="1" t="s">
        <v>346</v>
      </c>
      <c r="J60" s="1" t="s">
        <v>347</v>
      </c>
      <c r="K60" s="1">
        <v>2747.1</v>
      </c>
      <c r="L60" s="1">
        <v>15.536</v>
      </c>
      <c r="M60" s="1">
        <v>3242</v>
      </c>
      <c r="N60" s="1">
        <v>32.4</v>
      </c>
      <c r="O60" s="1" t="s">
        <v>448</v>
      </c>
      <c r="P60" s="1" t="s">
        <v>449</v>
      </c>
      <c r="Q60" s="1" t="s">
        <v>450</v>
      </c>
      <c r="R60" s="1">
        <v>-53.26</v>
      </c>
      <c r="S60" s="1">
        <v>-29.292999999999999</v>
      </c>
      <c r="T60" s="2">
        <v>-29.47</v>
      </c>
      <c r="U60" s="2">
        <f t="shared" si="0"/>
        <v>-29.062207304593944</v>
      </c>
      <c r="V60" s="2">
        <f t="shared" si="1"/>
        <v>0.40779269540605512</v>
      </c>
      <c r="W60" s="2">
        <f t="shared" si="2"/>
        <v>-29.400786623059133</v>
      </c>
      <c r="X60" s="2">
        <f t="shared" si="3"/>
        <v>6.9213376940865601E-2</v>
      </c>
      <c r="Y60" s="2">
        <f t="shared" si="4"/>
        <v>-29.348622585537125</v>
      </c>
      <c r="Z60" s="2">
        <f t="shared" si="5"/>
        <v>0.12137741446287365</v>
      </c>
      <c r="AA60" s="2">
        <f t="shared" si="6"/>
        <v>-29.268083464883787</v>
      </c>
      <c r="AB60" s="2">
        <f t="shared" si="7"/>
        <v>0.20191653511621155</v>
      </c>
    </row>
    <row r="61" spans="1:28">
      <c r="A61" s="1" t="s">
        <v>350</v>
      </c>
      <c r="B61" s="1">
        <v>15</v>
      </c>
      <c r="C61" s="1" t="s">
        <v>19</v>
      </c>
      <c r="D61" s="1" t="s">
        <v>20</v>
      </c>
      <c r="G61" s="1" t="s">
        <v>351</v>
      </c>
      <c r="H61" s="1" t="s">
        <v>304</v>
      </c>
      <c r="I61" s="1" t="s">
        <v>352</v>
      </c>
      <c r="J61" s="1" t="s">
        <v>353</v>
      </c>
      <c r="K61" s="1">
        <v>2747.1</v>
      </c>
      <c r="L61" s="1">
        <v>15.804</v>
      </c>
      <c r="M61" s="1">
        <v>3303</v>
      </c>
      <c r="N61" s="1">
        <v>33</v>
      </c>
      <c r="O61" s="1" t="s">
        <v>449</v>
      </c>
      <c r="P61" s="1" t="s">
        <v>389</v>
      </c>
      <c r="Q61" s="1" t="s">
        <v>451</v>
      </c>
      <c r="R61" s="1">
        <v>-53.137999999999998</v>
      </c>
      <c r="S61" s="1">
        <v>-29.45</v>
      </c>
      <c r="T61" s="2">
        <v>-29.47</v>
      </c>
      <c r="U61" s="2">
        <f t="shared" si="0"/>
        <v>-29.217111207491048</v>
      </c>
      <c r="V61" s="2">
        <f t="shared" si="1"/>
        <v>0.25288879250895135</v>
      </c>
      <c r="W61" s="2">
        <f t="shared" si="2"/>
        <v>-29.537438527618086</v>
      </c>
      <c r="X61" s="2">
        <f t="shared" si="3"/>
        <v>-6.7438527618087107E-2</v>
      </c>
      <c r="Y61" s="2">
        <f t="shared" si="4"/>
        <v>-29.480648886398267</v>
      </c>
      <c r="Z61" s="2">
        <f t="shared" si="5"/>
        <v>-1.0648886398268331E-2</v>
      </c>
      <c r="AA61" s="2">
        <f t="shared" si="6"/>
        <v>-29.400109765744929</v>
      </c>
      <c r="AB61" s="2">
        <f t="shared" si="7"/>
        <v>6.9890234255069572E-2</v>
      </c>
    </row>
    <row r="62" spans="1:28">
      <c r="A62" s="1" t="s">
        <v>308</v>
      </c>
      <c r="B62" s="1">
        <v>20</v>
      </c>
      <c r="C62" s="1" t="s">
        <v>19</v>
      </c>
      <c r="D62" s="1" t="s">
        <v>25</v>
      </c>
      <c r="G62" s="1" t="s">
        <v>309</v>
      </c>
      <c r="H62" s="1" t="s">
        <v>304</v>
      </c>
      <c r="I62" s="1" t="s">
        <v>310</v>
      </c>
      <c r="J62" s="1" t="s">
        <v>311</v>
      </c>
      <c r="K62" s="1">
        <v>2883.4</v>
      </c>
      <c r="L62" s="1">
        <v>9.01</v>
      </c>
      <c r="M62" s="1">
        <v>1961</v>
      </c>
      <c r="N62" s="1">
        <v>25.9</v>
      </c>
      <c r="O62" s="1" t="s">
        <v>452</v>
      </c>
      <c r="P62" s="1" t="s">
        <v>453</v>
      </c>
      <c r="Q62" s="1" t="s">
        <v>454</v>
      </c>
      <c r="R62" s="1">
        <v>-53.039000000000001</v>
      </c>
      <c r="S62" s="1">
        <v>-29.748000000000001</v>
      </c>
      <c r="T62" s="2">
        <v>-29.54</v>
      </c>
      <c r="U62" s="2">
        <f t="shared" si="0"/>
        <v>-29.511132628276638</v>
      </c>
      <c r="V62" s="2">
        <f t="shared" si="1"/>
        <v>2.8867371723361401E-2</v>
      </c>
      <c r="W62" s="2">
        <f t="shared" si="2"/>
        <v>-29.718190039841009</v>
      </c>
      <c r="X62" s="2">
        <f t="shared" si="3"/>
        <v>-0.17819003984100945</v>
      </c>
      <c r="Y62" s="2">
        <f t="shared" si="4"/>
        <v>-29.778662904303786</v>
      </c>
      <c r="Z62" s="2">
        <f t="shared" si="5"/>
        <v>-0.23866290430378712</v>
      </c>
      <c r="AA62" s="2">
        <f t="shared" si="6"/>
        <v>-29.673767097545834</v>
      </c>
      <c r="AB62" s="2">
        <f t="shared" si="7"/>
        <v>-0.13376709754583516</v>
      </c>
    </row>
    <row r="63" spans="1:28">
      <c r="A63" s="1" t="s">
        <v>295</v>
      </c>
      <c r="B63" s="1">
        <v>3</v>
      </c>
      <c r="C63" s="1" t="s">
        <v>19</v>
      </c>
      <c r="D63" s="1" t="s">
        <v>25</v>
      </c>
      <c r="G63" s="1" t="s">
        <v>296</v>
      </c>
      <c r="H63" s="1" t="s">
        <v>169</v>
      </c>
      <c r="I63" s="1" t="s">
        <v>297</v>
      </c>
      <c r="J63" s="1" t="s">
        <v>298</v>
      </c>
      <c r="K63" s="1">
        <v>2883.6</v>
      </c>
      <c r="L63" s="1">
        <v>8.6010000000000009</v>
      </c>
      <c r="M63" s="1">
        <v>1716</v>
      </c>
      <c r="N63" s="1">
        <v>26.3</v>
      </c>
      <c r="O63" s="1" t="s">
        <v>455</v>
      </c>
      <c r="P63" s="1" t="s">
        <v>453</v>
      </c>
      <c r="Q63" s="1" t="s">
        <v>456</v>
      </c>
      <c r="R63" s="1">
        <v>-52.796999999999997</v>
      </c>
      <c r="S63" s="1">
        <v>-30.36</v>
      </c>
      <c r="T63" s="2">
        <v>-29.54</v>
      </c>
      <c r="U63" s="2">
        <f t="shared" si="0"/>
        <v>-30.114961854856439</v>
      </c>
      <c r="V63" s="2">
        <f t="shared" si="1"/>
        <v>-0.57496185485643991</v>
      </c>
      <c r="W63" s="2">
        <f t="shared" si="2"/>
        <v>-29.755050523423321</v>
      </c>
      <c r="X63" s="2">
        <f t="shared" si="3"/>
        <v>-0.2150505234233222</v>
      </c>
      <c r="Y63" s="2">
        <f t="shared" si="4"/>
        <v>-29.822582611439849</v>
      </c>
      <c r="Z63" s="2">
        <f t="shared" si="5"/>
        <v>-0.28258261143984953</v>
      </c>
      <c r="AA63" s="2">
        <f t="shared" si="6"/>
        <v>-29.717666403631611</v>
      </c>
      <c r="AB63" s="2">
        <f t="shared" si="7"/>
        <v>-0.17766640363161201</v>
      </c>
    </row>
    <row r="64" spans="1:28">
      <c r="A64" s="1" t="s">
        <v>302</v>
      </c>
      <c r="B64" s="1">
        <v>12</v>
      </c>
      <c r="C64" s="1" t="s">
        <v>19</v>
      </c>
      <c r="D64" s="1" t="s">
        <v>25</v>
      </c>
      <c r="G64" s="1" t="s">
        <v>303</v>
      </c>
      <c r="H64" s="1" t="s">
        <v>304</v>
      </c>
      <c r="I64" s="1" t="s">
        <v>305</v>
      </c>
      <c r="J64" s="1" t="s">
        <v>306</v>
      </c>
      <c r="K64" s="1">
        <v>2883.8</v>
      </c>
      <c r="L64" s="1">
        <v>10.06</v>
      </c>
      <c r="M64" s="1">
        <v>2132</v>
      </c>
      <c r="N64" s="1">
        <v>27.4</v>
      </c>
      <c r="O64" s="1" t="s">
        <v>457</v>
      </c>
      <c r="P64" s="1" t="s">
        <v>458</v>
      </c>
      <c r="Q64" s="1" t="s">
        <v>459</v>
      </c>
      <c r="R64" s="1">
        <v>-53.441000000000003</v>
      </c>
      <c r="S64" s="1">
        <v>-29.405999999999999</v>
      </c>
      <c r="T64" s="2">
        <v>-29.54</v>
      </c>
      <c r="U64" s="2">
        <f t="shared" si="0"/>
        <v>-29.173698648717338</v>
      </c>
      <c r="V64" s="2">
        <f t="shared" si="1"/>
        <v>0.36630135128266161</v>
      </c>
      <c r="W64" s="2">
        <f t="shared" si="2"/>
        <v>-29.553808329894476</v>
      </c>
      <c r="X64" s="2">
        <f t="shared" si="3"/>
        <v>-1.3808329894477112E-2</v>
      </c>
      <c r="Y64" s="2">
        <f t="shared" si="4"/>
        <v>-29.596158493302394</v>
      </c>
      <c r="Z64" s="2">
        <f t="shared" si="5"/>
        <v>-5.6158493302394419E-2</v>
      </c>
      <c r="AA64" s="2">
        <f t="shared" si="6"/>
        <v>-29.491221935041906</v>
      </c>
      <c r="AB64" s="2">
        <f t="shared" si="7"/>
        <v>4.8778064958092671E-2</v>
      </c>
    </row>
    <row r="65" spans="1:28">
      <c r="A65" s="1" t="s">
        <v>326</v>
      </c>
      <c r="B65" s="1">
        <v>18</v>
      </c>
      <c r="C65" s="1" t="s">
        <v>19</v>
      </c>
      <c r="D65" s="1" t="s">
        <v>33</v>
      </c>
      <c r="G65" s="1" t="s">
        <v>327</v>
      </c>
      <c r="H65" s="1" t="s">
        <v>304</v>
      </c>
      <c r="I65" s="1" t="s">
        <v>328</v>
      </c>
      <c r="J65" s="1" t="s">
        <v>329</v>
      </c>
      <c r="K65" s="1">
        <v>2884</v>
      </c>
      <c r="L65" s="1">
        <v>11.529</v>
      </c>
      <c r="M65" s="1">
        <v>2416</v>
      </c>
      <c r="N65" s="1">
        <v>28.4</v>
      </c>
      <c r="O65" s="1" t="s">
        <v>460</v>
      </c>
      <c r="P65" s="1" t="s">
        <v>461</v>
      </c>
      <c r="Q65" s="1" t="s">
        <v>462</v>
      </c>
      <c r="R65" s="1">
        <v>-53.122999999999998</v>
      </c>
      <c r="S65" s="1">
        <v>-29.776</v>
      </c>
      <c r="T65" s="2">
        <v>-29.54</v>
      </c>
      <c r="U65" s="2">
        <f t="shared" si="0"/>
        <v>-29.538758802041727</v>
      </c>
      <c r="V65" s="2">
        <f t="shared" si="1"/>
        <v>1.2411979582722665E-3</v>
      </c>
      <c r="W65" s="2">
        <f t="shared" si="2"/>
        <v>-29.775863975653692</v>
      </c>
      <c r="X65" s="2">
        <f t="shared" si="3"/>
        <v>-0.2358639756536931</v>
      </c>
      <c r="Y65" s="2">
        <f t="shared" si="4"/>
        <v>-29.792859617300092</v>
      </c>
      <c r="Z65" s="2">
        <f t="shared" si="5"/>
        <v>-0.25285961730009276</v>
      </c>
      <c r="AA65" s="2">
        <f t="shared" si="6"/>
        <v>-29.687902759210203</v>
      </c>
      <c r="AB65" s="2">
        <f t="shared" si="7"/>
        <v>-0.14790275921020424</v>
      </c>
    </row>
    <row r="66" spans="1:28">
      <c r="A66" s="1" t="s">
        <v>337</v>
      </c>
      <c r="B66" s="1">
        <v>21</v>
      </c>
      <c r="C66" s="1" t="s">
        <v>19</v>
      </c>
      <c r="D66" s="1" t="s">
        <v>20</v>
      </c>
      <c r="G66" s="1" t="s">
        <v>338</v>
      </c>
      <c r="H66" s="1" t="s">
        <v>304</v>
      </c>
      <c r="I66" s="1" t="s">
        <v>339</v>
      </c>
      <c r="J66" s="1" t="s">
        <v>340</v>
      </c>
      <c r="K66" s="1">
        <v>2884</v>
      </c>
      <c r="L66" s="1">
        <v>14.147</v>
      </c>
      <c r="M66" s="1">
        <v>2957</v>
      </c>
      <c r="N66" s="1">
        <v>29.9</v>
      </c>
      <c r="O66" s="1" t="s">
        <v>463</v>
      </c>
      <c r="P66" s="1" t="s">
        <v>464</v>
      </c>
      <c r="Q66" s="1" t="s">
        <v>465</v>
      </c>
      <c r="R66" s="1">
        <v>-52.936999999999998</v>
      </c>
      <c r="S66" s="1">
        <v>-29.617000000000001</v>
      </c>
      <c r="T66" s="2">
        <v>-29.54</v>
      </c>
      <c r="U66" s="2">
        <f t="shared" ref="U66:U90" si="8">(S66-$T$94)/$T$93</f>
        <v>-29.381881601018545</v>
      </c>
      <c r="V66" s="2">
        <f t="shared" ref="V66:V90" si="9">U66-T66</f>
        <v>0.15811839898145408</v>
      </c>
      <c r="W66" s="2">
        <f t="shared" ref="W66:W90" si="10">U66-($K$93*B66^3+$L$93*B66^2+$M$93*B66+$N$93)</f>
        <v>-29.590197780947527</v>
      </c>
      <c r="X66" s="2">
        <f t="shared" ref="X66:X90" si="11">W66-T66</f>
        <v>-5.0197780947527804E-2</v>
      </c>
      <c r="Y66" s="2">
        <f t="shared" ref="Y66:Y90" si="12">W66-($X$93*L66+$X$94)</f>
        <v>-29.562007487963808</v>
      </c>
      <c r="Z66" s="2">
        <f t="shared" ref="Z66:Z90" si="13">Y66-T66</f>
        <v>-2.2007487963808359E-2</v>
      </c>
      <c r="AA66" s="2">
        <f t="shared" ref="AA66:AA90" si="14">Y66-($K$94*K66^3+$L$94*K66^2+$M$94*K66+$N$94)</f>
        <v>-29.457050629873919</v>
      </c>
      <c r="AB66" s="2">
        <f t="shared" ref="AB66:AB90" si="15">AA66-T66</f>
        <v>8.2949370126080169E-2</v>
      </c>
    </row>
    <row r="67" spans="1:28">
      <c r="A67" s="1" t="s">
        <v>331</v>
      </c>
      <c r="B67" s="1">
        <v>6</v>
      </c>
      <c r="C67" s="1" t="s">
        <v>19</v>
      </c>
      <c r="D67" s="1" t="s">
        <v>20</v>
      </c>
      <c r="G67" s="1" t="s">
        <v>332</v>
      </c>
      <c r="H67" s="1" t="s">
        <v>304</v>
      </c>
      <c r="I67" s="1" t="s">
        <v>333</v>
      </c>
      <c r="J67" s="1" t="s">
        <v>334</v>
      </c>
      <c r="K67" s="1">
        <v>2884.4</v>
      </c>
      <c r="L67" s="1">
        <v>12.692</v>
      </c>
      <c r="M67" s="1">
        <v>2811</v>
      </c>
      <c r="N67" s="1">
        <v>29.3</v>
      </c>
      <c r="O67" s="1" t="s">
        <v>466</v>
      </c>
      <c r="P67" s="1" t="s">
        <v>467</v>
      </c>
      <c r="Q67" s="1" t="s">
        <v>468</v>
      </c>
      <c r="R67" s="1">
        <v>-53.037999999999997</v>
      </c>
      <c r="S67" s="1">
        <v>-29.861999999999998</v>
      </c>
      <c r="T67" s="2">
        <v>-29.54</v>
      </c>
      <c r="U67" s="2">
        <f t="shared" si="8"/>
        <v>-29.623610621463069</v>
      </c>
      <c r="V67" s="2">
        <f t="shared" si="9"/>
        <v>-8.3610621463069634E-2</v>
      </c>
      <c r="W67" s="2">
        <f t="shared" si="10"/>
        <v>-29.741473915157197</v>
      </c>
      <c r="X67" s="2">
        <f t="shared" si="11"/>
        <v>-0.20147391515719804</v>
      </c>
      <c r="Y67" s="2">
        <f t="shared" si="12"/>
        <v>-29.738396507920928</v>
      </c>
      <c r="Z67" s="2">
        <f t="shared" si="13"/>
        <v>-0.19839650792092911</v>
      </c>
      <c r="AA67" s="2">
        <f t="shared" si="14"/>
        <v>-29.633399202139955</v>
      </c>
      <c r="AB67" s="2">
        <f t="shared" si="15"/>
        <v>-9.3399202139956117E-2</v>
      </c>
    </row>
    <row r="68" spans="1:28">
      <c r="A68" s="1" t="s">
        <v>319</v>
      </c>
      <c r="B68" s="1">
        <v>2</v>
      </c>
      <c r="C68" s="1" t="s">
        <v>19</v>
      </c>
      <c r="D68" s="1" t="s">
        <v>33</v>
      </c>
      <c r="G68" s="1" t="s">
        <v>320</v>
      </c>
      <c r="H68" s="1" t="s">
        <v>169</v>
      </c>
      <c r="I68" s="1" t="s">
        <v>321</v>
      </c>
      <c r="J68" s="1" t="s">
        <v>322</v>
      </c>
      <c r="K68" s="1">
        <v>2884.4</v>
      </c>
      <c r="L68" s="1">
        <v>12.863</v>
      </c>
      <c r="M68" s="1">
        <v>2427</v>
      </c>
      <c r="N68" s="1">
        <v>31.8</v>
      </c>
      <c r="O68" s="1" t="s">
        <v>415</v>
      </c>
      <c r="P68" s="1" t="s">
        <v>469</v>
      </c>
      <c r="Q68" s="1" t="s">
        <v>470</v>
      </c>
      <c r="R68" s="1">
        <v>-52.456000000000003</v>
      </c>
      <c r="S68" s="1">
        <v>-30.506</v>
      </c>
      <c r="T68" s="2">
        <v>-29.54</v>
      </c>
      <c r="U68" s="2">
        <f t="shared" si="8"/>
        <v>-30.259012618060115</v>
      </c>
      <c r="V68" s="2">
        <f t="shared" si="9"/>
        <v>-0.71901261806011618</v>
      </c>
      <c r="W68" s="2">
        <f t="shared" si="10"/>
        <v>-29.669259424639268</v>
      </c>
      <c r="X68" s="2">
        <f t="shared" si="11"/>
        <v>-0.12925942463926887</v>
      </c>
      <c r="Y68" s="2">
        <f t="shared" si="12"/>
        <v>-29.663230606088351</v>
      </c>
      <c r="Z68" s="2">
        <f t="shared" si="13"/>
        <v>-0.12323060608835235</v>
      </c>
      <c r="AA68" s="2">
        <f t="shared" si="14"/>
        <v>-29.558233300307378</v>
      </c>
      <c r="AB68" s="2">
        <f t="shared" si="15"/>
        <v>-1.8233300307379352E-2</v>
      </c>
    </row>
    <row r="69" spans="1:28">
      <c r="A69" s="1" t="s">
        <v>312</v>
      </c>
      <c r="B69" s="1">
        <v>1</v>
      </c>
      <c r="C69" s="1" t="s">
        <v>19</v>
      </c>
      <c r="D69" s="1" t="s">
        <v>33</v>
      </c>
      <c r="G69" s="1" t="s">
        <v>313</v>
      </c>
      <c r="H69" s="1" t="s">
        <v>169</v>
      </c>
      <c r="I69" s="1" t="s">
        <v>314</v>
      </c>
      <c r="J69" s="1" t="s">
        <v>315</v>
      </c>
      <c r="K69" s="1">
        <v>2884.4</v>
      </c>
      <c r="L69" s="1">
        <v>13.961</v>
      </c>
      <c r="M69" s="1">
        <v>2629</v>
      </c>
      <c r="N69" s="1">
        <v>33.9</v>
      </c>
      <c r="O69" s="1" t="s">
        <v>460</v>
      </c>
      <c r="P69" s="1" t="s">
        <v>471</v>
      </c>
      <c r="Q69" s="1" t="s">
        <v>472</v>
      </c>
      <c r="R69" s="1">
        <v>-52.305999999999997</v>
      </c>
      <c r="S69" s="1">
        <v>-30.675000000000001</v>
      </c>
      <c r="T69" s="2">
        <v>-29.54</v>
      </c>
      <c r="U69" s="2">
        <f t="shared" si="8"/>
        <v>-30.425756309713687</v>
      </c>
      <c r="V69" s="2">
        <f t="shared" si="9"/>
        <v>-0.88575630971368824</v>
      </c>
      <c r="W69" s="2">
        <f t="shared" si="10"/>
        <v>-29.566062455999301</v>
      </c>
      <c r="X69" s="2">
        <f t="shared" si="11"/>
        <v>-2.6062455999301903E-2</v>
      </c>
      <c r="Y69" s="2">
        <f t="shared" si="12"/>
        <v>-29.541082470059585</v>
      </c>
      <c r="Z69" s="2">
        <f t="shared" si="13"/>
        <v>-1.0824700595861714E-3</v>
      </c>
      <c r="AA69" s="2">
        <f t="shared" si="14"/>
        <v>-29.436085164278609</v>
      </c>
      <c r="AB69" s="2">
        <f t="shared" si="15"/>
        <v>0.10391483572139038</v>
      </c>
    </row>
    <row r="70" spans="1:28">
      <c r="A70" s="1" t="s">
        <v>350</v>
      </c>
      <c r="B70" s="1">
        <v>15</v>
      </c>
      <c r="C70" s="1" t="s">
        <v>19</v>
      </c>
      <c r="D70" s="1" t="s">
        <v>20</v>
      </c>
      <c r="G70" s="1" t="s">
        <v>351</v>
      </c>
      <c r="H70" s="1" t="s">
        <v>304</v>
      </c>
      <c r="I70" s="1" t="s">
        <v>352</v>
      </c>
      <c r="J70" s="1" t="s">
        <v>353</v>
      </c>
      <c r="K70" s="1">
        <v>2884.6</v>
      </c>
      <c r="L70" s="1">
        <v>15.613</v>
      </c>
      <c r="M70" s="1">
        <v>3149</v>
      </c>
      <c r="N70" s="1">
        <v>34.9</v>
      </c>
      <c r="O70" s="1" t="s">
        <v>473</v>
      </c>
      <c r="P70" s="1" t="s">
        <v>474</v>
      </c>
      <c r="Q70" s="1" t="s">
        <v>475</v>
      </c>
      <c r="R70" s="1">
        <v>-53.110999999999997</v>
      </c>
      <c r="S70" s="1">
        <v>-29.501000000000001</v>
      </c>
      <c r="T70" s="2">
        <v>-29.54</v>
      </c>
      <c r="U70" s="2">
        <f t="shared" si="8"/>
        <v>-29.267430309706032</v>
      </c>
      <c r="V70" s="2">
        <f t="shared" si="9"/>
        <v>0.27256969029396672</v>
      </c>
      <c r="W70" s="2">
        <f t="shared" si="10"/>
        <v>-29.587757629833071</v>
      </c>
      <c r="X70" s="2">
        <f t="shared" si="11"/>
        <v>-4.7757629833071746E-2</v>
      </c>
      <c r="Y70" s="2">
        <f t="shared" si="12"/>
        <v>-29.534264594233708</v>
      </c>
      <c r="Z70" s="2">
        <f t="shared" si="13"/>
        <v>5.7354057662912794E-3</v>
      </c>
      <c r="AA70" s="2">
        <f t="shared" si="14"/>
        <v>-29.429247140640626</v>
      </c>
      <c r="AB70" s="2">
        <f t="shared" si="15"/>
        <v>0.11075285935937274</v>
      </c>
    </row>
    <row r="71" spans="1:28">
      <c r="A71" s="1" t="s">
        <v>344</v>
      </c>
      <c r="B71" s="1">
        <v>9</v>
      </c>
      <c r="C71" s="1" t="s">
        <v>19</v>
      </c>
      <c r="D71" s="1" t="s">
        <v>33</v>
      </c>
      <c r="G71" s="1" t="s">
        <v>345</v>
      </c>
      <c r="H71" s="1" t="s">
        <v>304</v>
      </c>
      <c r="I71" s="1" t="s">
        <v>346</v>
      </c>
      <c r="J71" s="1" t="s">
        <v>347</v>
      </c>
      <c r="K71" s="1">
        <v>2884.6</v>
      </c>
      <c r="L71" s="1">
        <v>16.27</v>
      </c>
      <c r="M71" s="1">
        <v>3181</v>
      </c>
      <c r="N71" s="1">
        <v>35.5</v>
      </c>
      <c r="O71" s="1" t="s">
        <v>476</v>
      </c>
      <c r="P71" s="1" t="s">
        <v>477</v>
      </c>
      <c r="Q71" s="1" t="s">
        <v>478</v>
      </c>
      <c r="R71" s="1">
        <v>-53.542000000000002</v>
      </c>
      <c r="S71" s="1">
        <v>-29.670999999999999</v>
      </c>
      <c r="T71" s="2">
        <v>-29.54</v>
      </c>
      <c r="U71" s="2">
        <f t="shared" si="8"/>
        <v>-29.435160650422642</v>
      </c>
      <c r="V71" s="2">
        <f t="shared" si="9"/>
        <v>0.10483934957735741</v>
      </c>
      <c r="W71" s="2">
        <f t="shared" si="10"/>
        <v>-29.773739968887831</v>
      </c>
      <c r="X71" s="2">
        <f t="shared" si="11"/>
        <v>-0.23373996888783211</v>
      </c>
      <c r="Y71" s="2">
        <f t="shared" si="12"/>
        <v>-29.708907300342712</v>
      </c>
      <c r="Z71" s="2">
        <f t="shared" si="13"/>
        <v>-0.16890730034271328</v>
      </c>
      <c r="AA71" s="2">
        <f t="shared" si="14"/>
        <v>-29.603889846749631</v>
      </c>
      <c r="AB71" s="2">
        <f t="shared" si="15"/>
        <v>-6.3889846749631829E-2</v>
      </c>
    </row>
    <row r="72" spans="1:28">
      <c r="A72" s="1" t="s">
        <v>295</v>
      </c>
      <c r="B72" s="1">
        <v>3</v>
      </c>
      <c r="C72" s="1" t="s">
        <v>19</v>
      </c>
      <c r="D72" s="1" t="s">
        <v>25</v>
      </c>
      <c r="G72" s="1" t="s">
        <v>296</v>
      </c>
      <c r="H72" s="1" t="s">
        <v>169</v>
      </c>
      <c r="I72" s="1" t="s">
        <v>297</v>
      </c>
      <c r="J72" s="1" t="s">
        <v>298</v>
      </c>
      <c r="K72" s="1">
        <v>3027.8</v>
      </c>
      <c r="L72" s="1">
        <v>9.59</v>
      </c>
      <c r="M72" s="1">
        <v>1722</v>
      </c>
      <c r="N72" s="1">
        <v>29.5</v>
      </c>
      <c r="O72" s="1" t="s">
        <v>479</v>
      </c>
      <c r="P72" s="1" t="s">
        <v>480</v>
      </c>
      <c r="Q72" s="1" t="s">
        <v>481</v>
      </c>
      <c r="R72" s="1">
        <v>-52.433</v>
      </c>
      <c r="S72" s="1">
        <v>-30.477</v>
      </c>
      <c r="T72" s="2">
        <v>-30</v>
      </c>
      <c r="U72" s="2">
        <f t="shared" si="8"/>
        <v>-30.230399795231989</v>
      </c>
      <c r="V72" s="2">
        <f t="shared" si="9"/>
        <v>-0.23039979523198895</v>
      </c>
      <c r="W72" s="2">
        <f t="shared" si="10"/>
        <v>-29.870488463798871</v>
      </c>
      <c r="X72" s="2">
        <f t="shared" si="11"/>
        <v>0.12951153620112876</v>
      </c>
      <c r="Y72" s="2">
        <f t="shared" si="12"/>
        <v>-29.920950693393248</v>
      </c>
      <c r="Z72" s="2">
        <f t="shared" si="13"/>
        <v>7.9049306606751912E-2</v>
      </c>
      <c r="AA72" s="2">
        <f t="shared" si="14"/>
        <v>-29.816043959468786</v>
      </c>
      <c r="AB72" s="2">
        <f t="shared" si="15"/>
        <v>0.18395604053121417</v>
      </c>
    </row>
    <row r="73" spans="1:28">
      <c r="A73" s="1" t="s">
        <v>308</v>
      </c>
      <c r="B73" s="1">
        <v>20</v>
      </c>
      <c r="C73" s="1" t="s">
        <v>19</v>
      </c>
      <c r="D73" s="1" t="s">
        <v>25</v>
      </c>
      <c r="G73" s="1" t="s">
        <v>309</v>
      </c>
      <c r="H73" s="1" t="s">
        <v>304</v>
      </c>
      <c r="I73" s="1" t="s">
        <v>310</v>
      </c>
      <c r="J73" s="1" t="s">
        <v>311</v>
      </c>
      <c r="K73" s="1">
        <v>3027.8</v>
      </c>
      <c r="L73" s="1">
        <v>9.9870000000000001</v>
      </c>
      <c r="M73" s="1">
        <v>1992</v>
      </c>
      <c r="N73" s="1">
        <v>28</v>
      </c>
      <c r="O73" s="1" t="s">
        <v>482</v>
      </c>
      <c r="P73" s="1" t="s">
        <v>463</v>
      </c>
      <c r="Q73" s="1" t="s">
        <v>483</v>
      </c>
      <c r="R73" s="1">
        <v>-53.015999999999998</v>
      </c>
      <c r="S73" s="1">
        <v>-30.126000000000001</v>
      </c>
      <c r="T73" s="2">
        <v>-30</v>
      </c>
      <c r="U73" s="2">
        <f t="shared" si="8"/>
        <v>-29.884085974105339</v>
      </c>
      <c r="V73" s="2">
        <f t="shared" si="9"/>
        <v>0.11591402589466071</v>
      </c>
      <c r="W73" s="2">
        <f t="shared" si="10"/>
        <v>-30.09114338566971</v>
      </c>
      <c r="X73" s="2">
        <f t="shared" si="11"/>
        <v>-9.1143385669710142E-2</v>
      </c>
      <c r="Y73" s="2">
        <f t="shared" si="12"/>
        <v>-30.134753508293823</v>
      </c>
      <c r="Z73" s="2">
        <f t="shared" si="13"/>
        <v>-0.13475350829382293</v>
      </c>
      <c r="AA73" s="2">
        <f t="shared" si="14"/>
        <v>-30.029846774369361</v>
      </c>
      <c r="AB73" s="2">
        <f t="shared" si="15"/>
        <v>-2.9846774369360674E-2</v>
      </c>
    </row>
    <row r="74" spans="1:28">
      <c r="A74" s="1" t="s">
        <v>302</v>
      </c>
      <c r="B74" s="1">
        <v>12</v>
      </c>
      <c r="C74" s="1" t="s">
        <v>19</v>
      </c>
      <c r="D74" s="1" t="s">
        <v>25</v>
      </c>
      <c r="G74" s="1" t="s">
        <v>303</v>
      </c>
      <c r="H74" s="1" t="s">
        <v>304</v>
      </c>
      <c r="I74" s="1" t="s">
        <v>305</v>
      </c>
      <c r="J74" s="1" t="s">
        <v>306</v>
      </c>
      <c r="K74" s="1">
        <v>3028.2</v>
      </c>
      <c r="L74" s="1">
        <v>11.198</v>
      </c>
      <c r="M74" s="1">
        <v>2136</v>
      </c>
      <c r="N74" s="1">
        <v>29.5</v>
      </c>
      <c r="O74" s="1" t="s">
        <v>253</v>
      </c>
      <c r="P74" s="1" t="s">
        <v>473</v>
      </c>
      <c r="Q74" s="1" t="s">
        <v>484</v>
      </c>
      <c r="R74" s="1">
        <v>-53.628999999999998</v>
      </c>
      <c r="S74" s="1">
        <v>-29.946999999999999</v>
      </c>
      <c r="T74" s="2">
        <v>-30</v>
      </c>
      <c r="U74" s="2">
        <f t="shared" si="8"/>
        <v>-29.707475791821377</v>
      </c>
      <c r="V74" s="2">
        <f t="shared" si="9"/>
        <v>0.29252420817862301</v>
      </c>
      <c r="W74" s="2">
        <f t="shared" si="10"/>
        <v>-30.087585472998516</v>
      </c>
      <c r="X74" s="2">
        <f t="shared" si="11"/>
        <v>-8.7585472998515712E-2</v>
      </c>
      <c r="Y74" s="2">
        <f t="shared" si="12"/>
        <v>-30.110294080406021</v>
      </c>
      <c r="Z74" s="2">
        <f t="shared" si="13"/>
        <v>-0.11029408040602107</v>
      </c>
      <c r="AA74" s="2">
        <f t="shared" si="14"/>
        <v>-30.005432584135526</v>
      </c>
      <c r="AB74" s="2">
        <f t="shared" si="15"/>
        <v>-5.432584135526497E-3</v>
      </c>
    </row>
    <row r="75" spans="1:28">
      <c r="A75" s="1" t="s">
        <v>326</v>
      </c>
      <c r="B75" s="1">
        <v>18</v>
      </c>
      <c r="C75" s="1" t="s">
        <v>19</v>
      </c>
      <c r="D75" s="1" t="s">
        <v>33</v>
      </c>
      <c r="G75" s="1" t="s">
        <v>327</v>
      </c>
      <c r="H75" s="1" t="s">
        <v>304</v>
      </c>
      <c r="I75" s="1" t="s">
        <v>328</v>
      </c>
      <c r="J75" s="1" t="s">
        <v>329</v>
      </c>
      <c r="K75" s="1">
        <v>3028.6</v>
      </c>
      <c r="L75" s="1">
        <v>12.305999999999999</v>
      </c>
      <c r="M75" s="1">
        <v>2318</v>
      </c>
      <c r="N75" s="1">
        <v>30.1</v>
      </c>
      <c r="O75" s="1" t="s">
        <v>485</v>
      </c>
      <c r="P75" s="1" t="s">
        <v>486</v>
      </c>
      <c r="Q75" s="1" t="s">
        <v>487</v>
      </c>
      <c r="R75" s="1">
        <v>-53.017000000000003</v>
      </c>
      <c r="S75" s="1">
        <v>-30.135000000000002</v>
      </c>
      <c r="T75" s="2">
        <v>-30</v>
      </c>
      <c r="U75" s="2">
        <f t="shared" si="8"/>
        <v>-29.892965815672689</v>
      </c>
      <c r="V75" s="2">
        <f t="shared" si="9"/>
        <v>0.10703418432731127</v>
      </c>
      <c r="W75" s="2">
        <f t="shared" si="10"/>
        <v>-30.130070989284654</v>
      </c>
      <c r="X75" s="2">
        <f t="shared" si="11"/>
        <v>-0.1300709892846541</v>
      </c>
      <c r="Y75" s="2">
        <f t="shared" si="12"/>
        <v>-30.13365583215046</v>
      </c>
      <c r="Z75" s="2">
        <f t="shared" si="13"/>
        <v>-0.13365583215045973</v>
      </c>
      <c r="AA75" s="2">
        <f t="shared" si="14"/>
        <v>-30.02883984763514</v>
      </c>
      <c r="AB75" s="2">
        <f t="shared" si="15"/>
        <v>-2.8839847635140359E-2</v>
      </c>
    </row>
    <row r="76" spans="1:28">
      <c r="A76" s="1" t="s">
        <v>337</v>
      </c>
      <c r="B76" s="1">
        <v>21</v>
      </c>
      <c r="C76" s="1" t="s">
        <v>19</v>
      </c>
      <c r="D76" s="1" t="s">
        <v>20</v>
      </c>
      <c r="G76" s="1" t="s">
        <v>338</v>
      </c>
      <c r="H76" s="1" t="s">
        <v>304</v>
      </c>
      <c r="I76" s="1" t="s">
        <v>339</v>
      </c>
      <c r="J76" s="1" t="s">
        <v>340</v>
      </c>
      <c r="K76" s="1">
        <v>3028.6</v>
      </c>
      <c r="L76" s="1">
        <v>14.7</v>
      </c>
      <c r="M76" s="1">
        <v>2756</v>
      </c>
      <c r="N76" s="1">
        <v>30.7</v>
      </c>
      <c r="O76" s="1" t="s">
        <v>488</v>
      </c>
      <c r="P76" s="1" t="s">
        <v>489</v>
      </c>
      <c r="Q76" s="1" t="s">
        <v>490</v>
      </c>
      <c r="R76" s="1">
        <v>-53.225999999999999</v>
      </c>
      <c r="S76" s="1">
        <v>-29.97</v>
      </c>
      <c r="T76" s="2">
        <v>-30</v>
      </c>
      <c r="U76" s="2">
        <f t="shared" si="8"/>
        <v>-29.730168720271269</v>
      </c>
      <c r="V76" s="2">
        <f t="shared" si="9"/>
        <v>0.26983127972873078</v>
      </c>
      <c r="W76" s="2">
        <f t="shared" si="10"/>
        <v>-29.938484900200251</v>
      </c>
      <c r="X76" s="2">
        <f t="shared" si="11"/>
        <v>6.1515099799748896E-2</v>
      </c>
      <c r="Y76" s="2">
        <f t="shared" si="12"/>
        <v>-29.900749984660973</v>
      </c>
      <c r="Z76" s="2">
        <f t="shared" si="13"/>
        <v>9.9250015339027442E-2</v>
      </c>
      <c r="AA76" s="2">
        <f t="shared" si="14"/>
        <v>-29.79593400014565</v>
      </c>
      <c r="AB76" s="2">
        <f t="shared" si="15"/>
        <v>0.20406599985435037</v>
      </c>
    </row>
    <row r="77" spans="1:28">
      <c r="A77" s="1" t="s">
        <v>331</v>
      </c>
      <c r="B77" s="1">
        <v>6</v>
      </c>
      <c r="C77" s="1" t="s">
        <v>19</v>
      </c>
      <c r="D77" s="1" t="s">
        <v>20</v>
      </c>
      <c r="G77" s="1" t="s">
        <v>332</v>
      </c>
      <c r="H77" s="1" t="s">
        <v>304</v>
      </c>
      <c r="I77" s="1" t="s">
        <v>333</v>
      </c>
      <c r="J77" s="1" t="s">
        <v>334</v>
      </c>
      <c r="K77" s="1">
        <v>3028.8</v>
      </c>
      <c r="L77" s="1">
        <v>13.259</v>
      </c>
      <c r="M77" s="1">
        <v>2597</v>
      </c>
      <c r="N77" s="1">
        <v>30.1</v>
      </c>
      <c r="O77" s="1" t="s">
        <v>491</v>
      </c>
      <c r="P77" s="1" t="s">
        <v>492</v>
      </c>
      <c r="Q77" s="1" t="s">
        <v>493</v>
      </c>
      <c r="R77" s="1">
        <v>-53.091000000000001</v>
      </c>
      <c r="S77" s="1">
        <v>-30.265000000000001</v>
      </c>
      <c r="T77" s="2">
        <v>-30</v>
      </c>
      <c r="U77" s="2">
        <f t="shared" si="8"/>
        <v>-30.021230193867744</v>
      </c>
      <c r="V77" s="2">
        <f t="shared" si="9"/>
        <v>-2.1230193867744163E-2</v>
      </c>
      <c r="W77" s="2">
        <f t="shared" si="10"/>
        <v>-30.139093487561873</v>
      </c>
      <c r="X77" s="2">
        <f t="shared" si="11"/>
        <v>-0.13909348756187256</v>
      </c>
      <c r="Y77" s="2">
        <f t="shared" si="12"/>
        <v>-30.126229821755977</v>
      </c>
      <c r="Z77" s="2">
        <f t="shared" si="13"/>
        <v>-0.12622982175597741</v>
      </c>
      <c r="AA77" s="2">
        <f t="shared" si="14"/>
        <v>-30.021436695968191</v>
      </c>
      <c r="AB77" s="2">
        <f t="shared" si="15"/>
        <v>-2.1436695968191088E-2</v>
      </c>
    </row>
    <row r="78" spans="1:28">
      <c r="A78" s="1" t="s">
        <v>319</v>
      </c>
      <c r="B78" s="1">
        <v>2</v>
      </c>
      <c r="C78" s="1" t="s">
        <v>19</v>
      </c>
      <c r="D78" s="1" t="s">
        <v>33</v>
      </c>
      <c r="G78" s="1" t="s">
        <v>320</v>
      </c>
      <c r="H78" s="1" t="s">
        <v>169</v>
      </c>
      <c r="I78" s="1" t="s">
        <v>321</v>
      </c>
      <c r="J78" s="1" t="s">
        <v>322</v>
      </c>
      <c r="K78" s="1">
        <v>3028.8</v>
      </c>
      <c r="L78" s="1">
        <v>13.82</v>
      </c>
      <c r="M78" s="1">
        <v>2316</v>
      </c>
      <c r="N78" s="1">
        <v>32.4</v>
      </c>
      <c r="O78" s="1" t="s">
        <v>494</v>
      </c>
      <c r="P78" s="1" t="s">
        <v>474</v>
      </c>
      <c r="Q78" s="1" t="s">
        <v>495</v>
      </c>
      <c r="R78" s="1">
        <v>-52.281999999999996</v>
      </c>
      <c r="S78" s="1">
        <v>-30.952000000000002</v>
      </c>
      <c r="T78" s="2">
        <v>-30</v>
      </c>
      <c r="U78" s="2">
        <f t="shared" si="8"/>
        <v>-30.699058100175463</v>
      </c>
      <c r="V78" s="2">
        <f t="shared" si="9"/>
        <v>-0.69905810017546344</v>
      </c>
      <c r="W78" s="2">
        <f t="shared" si="10"/>
        <v>-30.109304906754616</v>
      </c>
      <c r="X78" s="2">
        <f t="shared" si="11"/>
        <v>-0.10930490675461613</v>
      </c>
      <c r="Y78" s="2">
        <f t="shared" si="12"/>
        <v>-30.086758540670839</v>
      </c>
      <c r="Z78" s="2">
        <f t="shared" si="13"/>
        <v>-8.6758540670839324E-2</v>
      </c>
      <c r="AA78" s="2">
        <f t="shared" si="14"/>
        <v>-29.981965414883049</v>
      </c>
      <c r="AB78" s="2">
        <f t="shared" si="15"/>
        <v>1.8034585116950552E-2</v>
      </c>
    </row>
    <row r="79" spans="1:28">
      <c r="A79" s="1" t="s">
        <v>312</v>
      </c>
      <c r="B79" s="1">
        <v>1</v>
      </c>
      <c r="C79" s="1" t="s">
        <v>19</v>
      </c>
      <c r="D79" s="1" t="s">
        <v>33</v>
      </c>
      <c r="G79" s="1" t="s">
        <v>313</v>
      </c>
      <c r="H79" s="1" t="s">
        <v>169</v>
      </c>
      <c r="I79" s="1" t="s">
        <v>314</v>
      </c>
      <c r="J79" s="1" t="s">
        <v>315</v>
      </c>
      <c r="K79" s="1">
        <v>3029</v>
      </c>
      <c r="L79" s="1">
        <v>15.438000000000001</v>
      </c>
      <c r="M79" s="1">
        <v>2564</v>
      </c>
      <c r="N79" s="1">
        <v>36.200000000000003</v>
      </c>
      <c r="O79" s="1" t="s">
        <v>496</v>
      </c>
      <c r="P79" s="1" t="s">
        <v>446</v>
      </c>
      <c r="Q79" s="1" t="s">
        <v>497</v>
      </c>
      <c r="R79" s="1">
        <v>-52.491</v>
      </c>
      <c r="S79" s="1">
        <v>-31.09</v>
      </c>
      <c r="T79" s="2">
        <v>-30</v>
      </c>
      <c r="U79" s="2">
        <f t="shared" si="8"/>
        <v>-30.835215670874828</v>
      </c>
      <c r="V79" s="2">
        <f t="shared" si="9"/>
        <v>-0.83521567087482751</v>
      </c>
      <c r="W79" s="2">
        <f t="shared" si="10"/>
        <v>-29.975521817160441</v>
      </c>
      <c r="X79" s="2">
        <f t="shared" si="11"/>
        <v>2.4478182839558826E-2</v>
      </c>
      <c r="Y79" s="2">
        <f t="shared" si="12"/>
        <v>-29.925049231736889</v>
      </c>
      <c r="Z79" s="2">
        <f t="shared" si="13"/>
        <v>7.49507682631112E-2</v>
      </c>
      <c r="AA79" s="2">
        <f t="shared" si="14"/>
        <v>-29.820279033276329</v>
      </c>
      <c r="AB79" s="2">
        <f t="shared" si="15"/>
        <v>0.17972096672367144</v>
      </c>
    </row>
    <row r="80" spans="1:28">
      <c r="A80" s="1" t="s">
        <v>350</v>
      </c>
      <c r="B80" s="1">
        <v>15</v>
      </c>
      <c r="C80" s="1" t="s">
        <v>19</v>
      </c>
      <c r="D80" s="1" t="s">
        <v>20</v>
      </c>
      <c r="G80" s="1" t="s">
        <v>351</v>
      </c>
      <c r="H80" s="1" t="s">
        <v>304</v>
      </c>
      <c r="I80" s="1" t="s">
        <v>352</v>
      </c>
      <c r="J80" s="1" t="s">
        <v>353</v>
      </c>
      <c r="K80" s="1">
        <v>3029.2</v>
      </c>
      <c r="L80" s="1">
        <v>16.087</v>
      </c>
      <c r="M80" s="1">
        <v>2863</v>
      </c>
      <c r="N80" s="1">
        <v>32.4</v>
      </c>
      <c r="O80" s="1" t="s">
        <v>498</v>
      </c>
      <c r="P80" s="1" t="s">
        <v>443</v>
      </c>
      <c r="Q80" s="1" t="s">
        <v>499</v>
      </c>
      <c r="R80" s="1">
        <v>-53.241999999999997</v>
      </c>
      <c r="S80" s="1">
        <v>-30.074000000000002</v>
      </c>
      <c r="T80" s="2">
        <v>-30</v>
      </c>
      <c r="U80" s="2">
        <f t="shared" si="8"/>
        <v>-29.832780222827317</v>
      </c>
      <c r="V80" s="2">
        <f t="shared" si="9"/>
        <v>0.16721977717268288</v>
      </c>
      <c r="W80" s="2">
        <f t="shared" si="10"/>
        <v>-30.153107542954356</v>
      </c>
      <c r="X80" s="2">
        <f t="shared" si="11"/>
        <v>-0.15310754295435558</v>
      </c>
      <c r="Y80" s="2">
        <f t="shared" si="12"/>
        <v>-30.09143340230737</v>
      </c>
      <c r="Z80" s="2">
        <f t="shared" si="13"/>
        <v>-9.143340230736996E-2</v>
      </c>
      <c r="AA80" s="2">
        <f t="shared" si="14"/>
        <v>-29.986686199798513</v>
      </c>
      <c r="AB80" s="2">
        <f t="shared" si="15"/>
        <v>1.3313800201487425E-2</v>
      </c>
    </row>
    <row r="81" spans="1:28">
      <c r="A81" s="1" t="s">
        <v>344</v>
      </c>
      <c r="B81" s="1">
        <v>9</v>
      </c>
      <c r="C81" s="1" t="s">
        <v>19</v>
      </c>
      <c r="D81" s="1" t="s">
        <v>33</v>
      </c>
      <c r="G81" s="1" t="s">
        <v>345</v>
      </c>
      <c r="H81" s="1" t="s">
        <v>304</v>
      </c>
      <c r="I81" s="1" t="s">
        <v>346</v>
      </c>
      <c r="J81" s="1" t="s">
        <v>347</v>
      </c>
      <c r="K81" s="1">
        <v>3029.2</v>
      </c>
      <c r="L81" s="1">
        <v>17.538</v>
      </c>
      <c r="M81" s="1">
        <v>3056</v>
      </c>
      <c r="N81" s="1">
        <v>38.200000000000003</v>
      </c>
      <c r="O81" s="1" t="s">
        <v>486</v>
      </c>
      <c r="P81" s="1" t="s">
        <v>450</v>
      </c>
      <c r="Q81" s="1" t="s">
        <v>500</v>
      </c>
      <c r="R81" s="1">
        <v>-53.378999999999998</v>
      </c>
      <c r="S81" s="1">
        <v>-30.007000000000001</v>
      </c>
      <c r="T81" s="2">
        <v>-30</v>
      </c>
      <c r="U81" s="2">
        <f t="shared" si="8"/>
        <v>-29.766674735603711</v>
      </c>
      <c r="V81" s="2">
        <f t="shared" si="9"/>
        <v>0.23332526439628865</v>
      </c>
      <c r="W81" s="2">
        <f t="shared" si="10"/>
        <v>-30.105254054068901</v>
      </c>
      <c r="X81" s="2">
        <f t="shared" si="11"/>
        <v>-0.10525405406890087</v>
      </c>
      <c r="Y81" s="2">
        <f t="shared" si="12"/>
        <v>-30.018536066535628</v>
      </c>
      <c r="Z81" s="2">
        <f t="shared" si="13"/>
        <v>-1.8536066535627782E-2</v>
      </c>
      <c r="AA81" s="2">
        <f t="shared" si="14"/>
        <v>-29.91378886402677</v>
      </c>
      <c r="AB81" s="2">
        <f t="shared" si="15"/>
        <v>8.6211135973229602E-2</v>
      </c>
    </row>
    <row r="82" spans="1:28">
      <c r="A82" s="1" t="s">
        <v>295</v>
      </c>
      <c r="B82" s="1">
        <v>3</v>
      </c>
      <c r="C82" s="1" t="s">
        <v>19</v>
      </c>
      <c r="D82" s="1" t="s">
        <v>25</v>
      </c>
      <c r="G82" s="1" t="s">
        <v>296</v>
      </c>
      <c r="H82" s="1" t="s">
        <v>169</v>
      </c>
      <c r="I82" s="1" t="s">
        <v>297</v>
      </c>
      <c r="J82" s="1" t="s">
        <v>298</v>
      </c>
      <c r="K82" s="1">
        <v>3202.1</v>
      </c>
      <c r="L82" s="1">
        <v>10.994</v>
      </c>
      <c r="M82" s="1">
        <v>1783</v>
      </c>
      <c r="N82" s="1">
        <v>33.4</v>
      </c>
      <c r="O82" s="1" t="s">
        <v>435</v>
      </c>
      <c r="P82" s="1" t="s">
        <v>501</v>
      </c>
      <c r="Q82" s="1" t="s">
        <v>502</v>
      </c>
      <c r="R82" s="1">
        <v>-52.646999999999998</v>
      </c>
      <c r="S82" s="1">
        <v>-32.137</v>
      </c>
      <c r="T82" s="2">
        <v>-31.49</v>
      </c>
      <c r="U82" s="2">
        <f t="shared" si="8"/>
        <v>-31.868237239876542</v>
      </c>
      <c r="V82" s="2">
        <f t="shared" si="9"/>
        <v>-0.3782372398765439</v>
      </c>
      <c r="W82" s="2">
        <f t="shared" si="10"/>
        <v>-31.508325908443425</v>
      </c>
      <c r="X82" s="2">
        <f t="shared" si="11"/>
        <v>-1.8325908443426187E-2</v>
      </c>
      <c r="Y82" s="2">
        <f t="shared" si="12"/>
        <v>-31.53455549777016</v>
      </c>
      <c r="Z82" s="2">
        <f t="shared" si="13"/>
        <v>-4.4555497770161878E-2</v>
      </c>
      <c r="AA82" s="2">
        <f t="shared" si="14"/>
        <v>-31.478040887209929</v>
      </c>
      <c r="AB82" s="2">
        <f t="shared" si="15"/>
        <v>1.1959112790069781E-2</v>
      </c>
    </row>
    <row r="83" spans="1:28">
      <c r="A83" s="1" t="s">
        <v>308</v>
      </c>
      <c r="B83" s="1">
        <v>20</v>
      </c>
      <c r="C83" s="1" t="s">
        <v>19</v>
      </c>
      <c r="D83" s="1" t="s">
        <v>25</v>
      </c>
      <c r="G83" s="1" t="s">
        <v>309</v>
      </c>
      <c r="H83" s="1" t="s">
        <v>304</v>
      </c>
      <c r="I83" s="1" t="s">
        <v>310</v>
      </c>
      <c r="J83" s="1" t="s">
        <v>311</v>
      </c>
      <c r="K83" s="1">
        <v>3202.1</v>
      </c>
      <c r="L83" s="1">
        <v>11.335000000000001</v>
      </c>
      <c r="M83" s="1">
        <v>1911</v>
      </c>
      <c r="N83" s="1">
        <v>28.8</v>
      </c>
      <c r="O83" s="1" t="s">
        <v>503</v>
      </c>
      <c r="P83" s="1" t="s">
        <v>477</v>
      </c>
      <c r="Q83" s="1" t="s">
        <v>504</v>
      </c>
      <c r="R83" s="1">
        <v>-53.17</v>
      </c>
      <c r="S83" s="1">
        <v>-31.506</v>
      </c>
      <c r="T83" s="2">
        <v>-31.49</v>
      </c>
      <c r="U83" s="2">
        <f t="shared" si="8"/>
        <v>-31.245661681099005</v>
      </c>
      <c r="V83" s="2">
        <f t="shared" si="9"/>
        <v>0.24433831890099356</v>
      </c>
      <c r="W83" s="2">
        <f t="shared" si="10"/>
        <v>-31.452719092663376</v>
      </c>
      <c r="X83" s="2">
        <f t="shared" si="11"/>
        <v>3.7280907336622704E-2</v>
      </c>
      <c r="Y83" s="2">
        <f t="shared" si="12"/>
        <v>-31.473063119076102</v>
      </c>
      <c r="Z83" s="2">
        <f t="shared" si="13"/>
        <v>1.693688092389678E-2</v>
      </c>
      <c r="AA83" s="2">
        <f t="shared" si="14"/>
        <v>-31.416548508515866</v>
      </c>
      <c r="AB83" s="2">
        <f t="shared" si="15"/>
        <v>7.3451491484131992E-2</v>
      </c>
    </row>
    <row r="84" spans="1:28">
      <c r="A84" s="1" t="s">
        <v>302</v>
      </c>
      <c r="B84" s="1">
        <v>12</v>
      </c>
      <c r="C84" s="1" t="s">
        <v>19</v>
      </c>
      <c r="D84" s="1" t="s">
        <v>25</v>
      </c>
      <c r="G84" s="1" t="s">
        <v>303</v>
      </c>
      <c r="H84" s="1" t="s">
        <v>304</v>
      </c>
      <c r="I84" s="1" t="s">
        <v>305</v>
      </c>
      <c r="J84" s="1" t="s">
        <v>306</v>
      </c>
      <c r="K84" s="1">
        <v>3202.7</v>
      </c>
      <c r="L84" s="1">
        <v>12.903</v>
      </c>
      <c r="M84" s="1">
        <v>2106</v>
      </c>
      <c r="N84" s="1">
        <v>34.1</v>
      </c>
      <c r="O84" s="1" t="s">
        <v>505</v>
      </c>
      <c r="P84" s="1" t="s">
        <v>64</v>
      </c>
      <c r="Q84" s="1" t="s">
        <v>506</v>
      </c>
      <c r="R84" s="1">
        <v>-53.527999999999999</v>
      </c>
      <c r="S84" s="1">
        <v>-31.399000000000001</v>
      </c>
      <c r="T84" s="2">
        <v>-31.49</v>
      </c>
      <c r="U84" s="2">
        <f t="shared" si="8"/>
        <v>-31.140090231353845</v>
      </c>
      <c r="V84" s="2">
        <f t="shared" si="9"/>
        <v>0.3499097686461532</v>
      </c>
      <c r="W84" s="2">
        <f t="shared" si="10"/>
        <v>-31.520199912530984</v>
      </c>
      <c r="X84" s="2">
        <f t="shared" si="11"/>
        <v>-3.0199912530985529E-2</v>
      </c>
      <c r="Y84" s="2">
        <f t="shared" si="12"/>
        <v>-31.513480705368451</v>
      </c>
      <c r="Z84" s="2">
        <f t="shared" si="13"/>
        <v>-2.3480705368452703E-2</v>
      </c>
      <c r="AA84" s="2">
        <f t="shared" si="14"/>
        <v>-31.457241429960192</v>
      </c>
      <c r="AB84" s="2">
        <f t="shared" si="15"/>
        <v>3.2758570039806756E-2</v>
      </c>
    </row>
    <row r="85" spans="1:28">
      <c r="A85" s="1" t="s">
        <v>326</v>
      </c>
      <c r="B85" s="1">
        <v>18</v>
      </c>
      <c r="C85" s="1" t="s">
        <v>19</v>
      </c>
      <c r="D85" s="1" t="s">
        <v>33</v>
      </c>
      <c r="G85" s="1" t="s">
        <v>327</v>
      </c>
      <c r="H85" s="1" t="s">
        <v>304</v>
      </c>
      <c r="I85" s="1" t="s">
        <v>328</v>
      </c>
      <c r="J85" s="1" t="s">
        <v>329</v>
      </c>
      <c r="K85" s="1">
        <v>3202.9</v>
      </c>
      <c r="L85" s="1">
        <v>13.63</v>
      </c>
      <c r="M85" s="1">
        <v>2174</v>
      </c>
      <c r="N85" s="1">
        <v>34.5</v>
      </c>
      <c r="O85" s="1" t="s">
        <v>507</v>
      </c>
      <c r="P85" s="1" t="s">
        <v>508</v>
      </c>
      <c r="Q85" s="1" t="s">
        <v>509</v>
      </c>
      <c r="R85" s="1">
        <v>-53.47</v>
      </c>
      <c r="S85" s="1">
        <v>-31.670999999999999</v>
      </c>
      <c r="T85" s="2">
        <v>-31.49</v>
      </c>
      <c r="U85" s="2">
        <f t="shared" si="8"/>
        <v>-31.408458776500421</v>
      </c>
      <c r="V85" s="2">
        <f t="shared" si="9"/>
        <v>8.1541223499577598E-2</v>
      </c>
      <c r="W85" s="2">
        <f t="shared" si="10"/>
        <v>-31.645563950112386</v>
      </c>
      <c r="X85" s="2">
        <f t="shared" si="11"/>
        <v>-0.15556395011238777</v>
      </c>
      <c r="Y85" s="2">
        <f t="shared" si="12"/>
        <v>-31.626296929933776</v>
      </c>
      <c r="Z85" s="2">
        <f t="shared" si="13"/>
        <v>-0.13629692993377773</v>
      </c>
      <c r="AA85" s="2">
        <f t="shared" si="14"/>
        <v>-31.570149613195476</v>
      </c>
      <c r="AB85" s="2">
        <f t="shared" si="15"/>
        <v>-8.0149613195477087E-2</v>
      </c>
    </row>
    <row r="86" spans="1:28">
      <c r="A86" s="1" t="s">
        <v>337</v>
      </c>
      <c r="B86" s="1">
        <v>21</v>
      </c>
      <c r="C86" s="1" t="s">
        <v>19</v>
      </c>
      <c r="D86" s="1" t="s">
        <v>20</v>
      </c>
      <c r="G86" s="1" t="s">
        <v>338</v>
      </c>
      <c r="H86" s="1" t="s">
        <v>304</v>
      </c>
      <c r="I86" s="1" t="s">
        <v>339</v>
      </c>
      <c r="J86" s="1" t="s">
        <v>340</v>
      </c>
      <c r="K86" s="1">
        <v>3202.9</v>
      </c>
      <c r="L86" s="1">
        <v>15.9</v>
      </c>
      <c r="M86" s="1">
        <v>2515</v>
      </c>
      <c r="N86" s="1">
        <v>35.5</v>
      </c>
      <c r="O86" s="1" t="s">
        <v>510</v>
      </c>
      <c r="P86" s="1" t="s">
        <v>511</v>
      </c>
      <c r="Q86" s="1" t="s">
        <v>512</v>
      </c>
      <c r="R86" s="1">
        <v>-53.212000000000003</v>
      </c>
      <c r="S86" s="1">
        <v>-31.661000000000001</v>
      </c>
      <c r="T86" s="2">
        <v>-31.49</v>
      </c>
      <c r="U86" s="2">
        <f t="shared" si="8"/>
        <v>-31.398592285870034</v>
      </c>
      <c r="V86" s="2">
        <f t="shared" si="9"/>
        <v>9.140771412996429E-2</v>
      </c>
      <c r="W86" s="2">
        <f t="shared" si="10"/>
        <v>-31.606908465799016</v>
      </c>
      <c r="X86" s="2">
        <f t="shared" si="11"/>
        <v>-0.11690846579901759</v>
      </c>
      <c r="Y86" s="2">
        <f t="shared" si="12"/>
        <v>-31.548461891911323</v>
      </c>
      <c r="Z86" s="2">
        <f t="shared" si="13"/>
        <v>-5.846189191132467E-2</v>
      </c>
      <c r="AA86" s="2">
        <f t="shared" si="14"/>
        <v>-31.492314575173019</v>
      </c>
      <c r="AB86" s="2">
        <f t="shared" si="15"/>
        <v>-2.3145751730204722E-3</v>
      </c>
    </row>
    <row r="87" spans="1:28">
      <c r="A87" s="1" t="s">
        <v>331</v>
      </c>
      <c r="B87" s="1">
        <v>6</v>
      </c>
      <c r="C87" s="1" t="s">
        <v>19</v>
      </c>
      <c r="D87" s="1" t="s">
        <v>20</v>
      </c>
      <c r="G87" s="1" t="s">
        <v>332</v>
      </c>
      <c r="H87" s="1" t="s">
        <v>304</v>
      </c>
      <c r="I87" s="1" t="s">
        <v>333</v>
      </c>
      <c r="J87" s="1" t="s">
        <v>334</v>
      </c>
      <c r="K87" s="1">
        <v>3203.3</v>
      </c>
      <c r="L87" s="1">
        <v>14.327999999999999</v>
      </c>
      <c r="M87" s="1">
        <v>2367</v>
      </c>
      <c r="N87" s="1">
        <v>34.299999999999997</v>
      </c>
      <c r="O87" s="1" t="s">
        <v>513</v>
      </c>
      <c r="P87" s="1" t="s">
        <v>514</v>
      </c>
      <c r="Q87" s="1" t="s">
        <v>515</v>
      </c>
      <c r="R87" s="1">
        <v>-53.219000000000001</v>
      </c>
      <c r="S87" s="1">
        <v>-31.931999999999999</v>
      </c>
      <c r="T87" s="2">
        <v>-31.49</v>
      </c>
      <c r="U87" s="2">
        <f t="shared" si="8"/>
        <v>-31.665974181953572</v>
      </c>
      <c r="V87" s="2">
        <f t="shared" si="9"/>
        <v>-0.17597418195357406</v>
      </c>
      <c r="W87" s="2">
        <f t="shared" si="10"/>
        <v>-31.783837475647701</v>
      </c>
      <c r="X87" s="2">
        <f t="shared" si="11"/>
        <v>-0.29383747564770246</v>
      </c>
      <c r="Y87" s="2">
        <f t="shared" si="12"/>
        <v>-31.75252317419643</v>
      </c>
      <c r="Z87" s="2">
        <f t="shared" si="13"/>
        <v>-0.26252317419643134</v>
      </c>
      <c r="AA87" s="2">
        <f t="shared" si="14"/>
        <v>-31.696560045375747</v>
      </c>
      <c r="AB87" s="2">
        <f t="shared" si="15"/>
        <v>-0.20656004537574901</v>
      </c>
    </row>
    <row r="88" spans="1:28">
      <c r="A88" s="1" t="s">
        <v>319</v>
      </c>
      <c r="B88" s="1">
        <v>2</v>
      </c>
      <c r="C88" s="1" t="s">
        <v>19</v>
      </c>
      <c r="D88" s="1" t="s">
        <v>33</v>
      </c>
      <c r="G88" s="1" t="s">
        <v>320</v>
      </c>
      <c r="H88" s="1" t="s">
        <v>169</v>
      </c>
      <c r="I88" s="1" t="s">
        <v>321</v>
      </c>
      <c r="J88" s="1" t="s">
        <v>322</v>
      </c>
      <c r="K88" s="1">
        <v>3203.3</v>
      </c>
      <c r="L88" s="1">
        <v>15.294</v>
      </c>
      <c r="M88" s="1">
        <v>2253</v>
      </c>
      <c r="N88" s="1">
        <v>37.6</v>
      </c>
      <c r="O88" s="1" t="s">
        <v>254</v>
      </c>
      <c r="P88" s="1" t="s">
        <v>516</v>
      </c>
      <c r="Q88" s="1" t="s">
        <v>517</v>
      </c>
      <c r="R88" s="1">
        <v>-52.591999999999999</v>
      </c>
      <c r="S88" s="1">
        <v>-32.457000000000001</v>
      </c>
      <c r="T88" s="2">
        <v>-31.49</v>
      </c>
      <c r="U88" s="2">
        <f t="shared" si="8"/>
        <v>-32.183964940048995</v>
      </c>
      <c r="V88" s="2">
        <f t="shared" si="9"/>
        <v>-0.69396494004899623</v>
      </c>
      <c r="W88" s="2">
        <f t="shared" si="10"/>
        <v>-31.594211746628147</v>
      </c>
      <c r="X88" s="2">
        <f t="shared" si="11"/>
        <v>-0.10421174662814892</v>
      </c>
      <c r="Y88" s="2">
        <f t="shared" si="12"/>
        <v>-31.546224560206404</v>
      </c>
      <c r="Z88" s="2">
        <f t="shared" si="13"/>
        <v>-5.6224560206405982E-2</v>
      </c>
      <c r="AA88" s="2">
        <f t="shared" si="14"/>
        <v>-31.490261431385719</v>
      </c>
      <c r="AB88" s="2">
        <f t="shared" si="15"/>
        <v>-2.6143138572010116E-4</v>
      </c>
    </row>
    <row r="89" spans="1:28">
      <c r="A89" s="1" t="s">
        <v>312</v>
      </c>
      <c r="B89" s="1">
        <v>1</v>
      </c>
      <c r="C89" s="1" t="s">
        <v>19</v>
      </c>
      <c r="D89" s="1" t="s">
        <v>33</v>
      </c>
      <c r="G89" s="1" t="s">
        <v>313</v>
      </c>
      <c r="H89" s="1" t="s">
        <v>169</v>
      </c>
      <c r="I89" s="1" t="s">
        <v>314</v>
      </c>
      <c r="J89" s="1" t="s">
        <v>315</v>
      </c>
      <c r="K89" s="1">
        <v>3203.6</v>
      </c>
      <c r="L89" s="1">
        <v>17.369</v>
      </c>
      <c r="M89" s="1">
        <v>2527</v>
      </c>
      <c r="N89" s="1">
        <v>39.700000000000003</v>
      </c>
      <c r="O89" s="1" t="s">
        <v>64</v>
      </c>
      <c r="P89" s="1" t="s">
        <v>488</v>
      </c>
      <c r="Q89" s="1" t="s">
        <v>495</v>
      </c>
      <c r="R89" s="1">
        <v>-52.488999999999997</v>
      </c>
      <c r="S89" s="1">
        <v>-32.828000000000003</v>
      </c>
      <c r="T89" s="2">
        <v>-31.49</v>
      </c>
      <c r="U89" s="2">
        <f t="shared" si="8"/>
        <v>-32.550011742436418</v>
      </c>
      <c r="V89" s="2">
        <f t="shared" si="9"/>
        <v>-1.0600117424364193</v>
      </c>
      <c r="W89" s="2">
        <f t="shared" si="10"/>
        <v>-31.690317888722031</v>
      </c>
      <c r="X89" s="2">
        <f t="shared" si="11"/>
        <v>-0.20031788872203293</v>
      </c>
      <c r="Y89" s="2">
        <f t="shared" si="12"/>
        <v>-31.606516793072824</v>
      </c>
      <c r="Z89" s="2">
        <f t="shared" si="13"/>
        <v>-0.11651679307282592</v>
      </c>
      <c r="AA89" s="2">
        <f t="shared" si="14"/>
        <v>-31.550692042043487</v>
      </c>
      <c r="AB89" s="2">
        <f t="shared" si="15"/>
        <v>-6.0692042043488215E-2</v>
      </c>
    </row>
    <row r="90" spans="1:28">
      <c r="A90" s="1" t="s">
        <v>350</v>
      </c>
      <c r="B90" s="1">
        <v>15</v>
      </c>
      <c r="C90" s="1" t="s">
        <v>19</v>
      </c>
      <c r="D90" s="1" t="s">
        <v>20</v>
      </c>
      <c r="G90" s="1" t="s">
        <v>351</v>
      </c>
      <c r="H90" s="1" t="s">
        <v>304</v>
      </c>
      <c r="I90" s="1" t="s">
        <v>352</v>
      </c>
      <c r="J90" s="1" t="s">
        <v>353</v>
      </c>
      <c r="K90" s="1">
        <v>3203.8</v>
      </c>
      <c r="L90" s="1">
        <v>17.358000000000001</v>
      </c>
      <c r="M90" s="1">
        <v>2684</v>
      </c>
      <c r="N90" s="1">
        <v>37.200000000000003</v>
      </c>
      <c r="O90" s="1" t="s">
        <v>443</v>
      </c>
      <c r="P90" s="1" t="s">
        <v>518</v>
      </c>
      <c r="Q90" s="1" t="s">
        <v>519</v>
      </c>
      <c r="R90" s="1">
        <v>-53.301000000000002</v>
      </c>
      <c r="S90" s="1">
        <v>-31.608000000000001</v>
      </c>
      <c r="T90" s="2">
        <v>-31.49</v>
      </c>
      <c r="U90" s="2">
        <f t="shared" si="8"/>
        <v>-31.346299885528971</v>
      </c>
      <c r="V90" s="2">
        <f t="shared" si="9"/>
        <v>0.14370011447102726</v>
      </c>
      <c r="W90" s="2">
        <f t="shared" si="10"/>
        <v>-31.66662720565601</v>
      </c>
      <c r="X90" s="2">
        <f t="shared" si="11"/>
        <v>-0.1766272056560112</v>
      </c>
      <c r="Y90" s="2">
        <f t="shared" si="12"/>
        <v>-31.583015966874996</v>
      </c>
      <c r="Z90" s="2">
        <f t="shared" si="13"/>
        <v>-9.3015966874997247E-2</v>
      </c>
      <c r="AA90" s="2">
        <f t="shared" si="14"/>
        <v>-31.527283580540256</v>
      </c>
      <c r="AB90" s="2">
        <f t="shared" si="15"/>
        <v>-3.7283580540258043E-2</v>
      </c>
    </row>
    <row r="91" spans="1:28">
      <c r="A91" s="1" t="s">
        <v>344</v>
      </c>
      <c r="B91" s="1">
        <v>9</v>
      </c>
      <c r="C91" s="1" t="s">
        <v>19</v>
      </c>
      <c r="D91" s="1" t="s">
        <v>33</v>
      </c>
      <c r="G91" s="1" t="s">
        <v>345</v>
      </c>
      <c r="H91" s="1" t="s">
        <v>304</v>
      </c>
      <c r="I91" s="1" t="s">
        <v>346</v>
      </c>
      <c r="J91" s="1" t="s">
        <v>347</v>
      </c>
      <c r="K91" s="1">
        <v>3204</v>
      </c>
      <c r="L91" s="1">
        <v>19.11</v>
      </c>
      <c r="M91" s="1">
        <v>2847</v>
      </c>
      <c r="N91" s="1">
        <v>40.299999999999997</v>
      </c>
      <c r="O91" s="1" t="s">
        <v>520</v>
      </c>
      <c r="P91" s="1" t="s">
        <v>521</v>
      </c>
      <c r="Q91" s="1" t="s">
        <v>522</v>
      </c>
      <c r="R91" s="1">
        <v>-53.316000000000003</v>
      </c>
      <c r="S91" s="1">
        <v>-31.568000000000001</v>
      </c>
      <c r="T91" s="2">
        <v>-31.49</v>
      </c>
      <c r="U91" s="2">
        <f>(S91-$T$94)/$T$93</f>
        <v>-31.306833923007417</v>
      </c>
      <c r="V91" s="2">
        <f>U91-T91</f>
        <v>0.18316607699258114</v>
      </c>
      <c r="W91" s="2">
        <f>U91-($K$93*B91^3+$L$93*B91^2+$M$93*B91+$N$93)</f>
        <v>-31.64541324147261</v>
      </c>
      <c r="X91" s="2">
        <f>W91-T91</f>
        <v>-0.15541324147261193</v>
      </c>
      <c r="Y91" s="2">
        <f>W91-($X$93*L91+$X$94)</f>
        <v>-31.531562981502915</v>
      </c>
      <c r="Z91" s="2">
        <f>Y91-T91</f>
        <v>-4.156298150291704E-2</v>
      </c>
      <c r="AA91" s="2">
        <f>Y91-($K$94*K91^3+$L$94*K91^2+$M$94*K91+$N$94)</f>
        <v>-31.475923050158656</v>
      </c>
      <c r="AB91" s="2">
        <f>AA91-T91</f>
        <v>1.4076949841342667E-2</v>
      </c>
    </row>
    <row r="93" spans="1:28">
      <c r="K93" s="2">
        <f t="array" ref="K93:N93">LINEST(V2:V91,B2:B91^{1,2,3}, TRUE, FALSE)</f>
        <v>4.8069714998191435E-4</v>
      </c>
      <c r="L93" s="2">
        <v>-2.2933582052795894E-2</v>
      </c>
      <c r="M93" s="2">
        <v>0.33537652640205173</v>
      </c>
      <c r="N93" s="2">
        <v>-1.1726174952136226</v>
      </c>
      <c r="P93" s="2" t="s">
        <v>205</v>
      </c>
      <c r="Q93" s="2">
        <f>AVERAGE(K2:K11)</f>
        <v>1792.3799999999999</v>
      </c>
      <c r="T93" s="2">
        <f>SLOPE(S2:S91,T2:T91)</f>
        <v>1.013531596452329</v>
      </c>
      <c r="X93" s="2">
        <f>SLOPE(X2:X91,L2:L91)</f>
        <v>-1.7259715290343751E-2</v>
      </c>
    </row>
    <row r="94" spans="1:28">
      <c r="K94" s="2">
        <f t="array" ref="K94:N94">LINEST(Z2:Z91,K2:K91^{1,2,3}, TRUE, FALSE)</f>
        <v>5.1657610084585151E-10</v>
      </c>
      <c r="L94" s="2">
        <v>-3.8363209497449736E-6</v>
      </c>
      <c r="M94" s="2">
        <v>9.1367297212442168E-3</v>
      </c>
      <c r="N94" s="2">
        <v>-6.9382461583122907</v>
      </c>
      <c r="T94" s="2">
        <f>INTERCEPT(S2:S91,T2:T91)</f>
        <v>0.16246536585363813</v>
      </c>
      <c r="X94" s="2">
        <f>INTERCEPT(X2:X91,L2:L91)</f>
        <v>0.21598289922877412</v>
      </c>
    </row>
    <row r="101" spans="1:19">
      <c r="A101" s="1" t="s">
        <v>331</v>
      </c>
      <c r="B101" s="1">
        <v>6</v>
      </c>
      <c r="C101" s="1" t="s">
        <v>19</v>
      </c>
      <c r="D101" s="1" t="s">
        <v>20</v>
      </c>
      <c r="G101" s="1" t="s">
        <v>332</v>
      </c>
      <c r="H101" s="1" t="s">
        <v>304</v>
      </c>
      <c r="I101" s="1" t="s">
        <v>333</v>
      </c>
      <c r="J101" s="1" t="s">
        <v>334</v>
      </c>
      <c r="K101" s="1">
        <v>1453.2</v>
      </c>
      <c r="L101" s="1">
        <v>11.8</v>
      </c>
      <c r="M101" s="1">
        <v>3036</v>
      </c>
      <c r="N101" s="1">
        <v>25.5</v>
      </c>
      <c r="O101" s="1" t="s">
        <v>523</v>
      </c>
      <c r="P101" s="1" t="s">
        <v>524</v>
      </c>
      <c r="Q101" s="1" t="s">
        <v>525</v>
      </c>
      <c r="R101" s="1">
        <v>-50.442999999999998</v>
      </c>
      <c r="S101" s="1">
        <v>-28.943000000000001</v>
      </c>
    </row>
    <row r="102" spans="1:19">
      <c r="A102" s="1" t="s">
        <v>308</v>
      </c>
      <c r="B102" s="1">
        <v>20</v>
      </c>
      <c r="C102" s="1" t="s">
        <v>19</v>
      </c>
      <c r="D102" s="1" t="s">
        <v>25</v>
      </c>
      <c r="G102" s="1" t="s">
        <v>309</v>
      </c>
      <c r="H102" s="1" t="s">
        <v>304</v>
      </c>
      <c r="I102" s="1" t="s">
        <v>310</v>
      </c>
      <c r="J102" s="1" t="s">
        <v>311</v>
      </c>
      <c r="K102" s="1">
        <v>1453.4</v>
      </c>
      <c r="L102" s="1">
        <v>5.2480000000000002</v>
      </c>
      <c r="M102" s="1">
        <v>1380</v>
      </c>
      <c r="N102" s="1">
        <v>19</v>
      </c>
      <c r="O102" s="1" t="s">
        <v>207</v>
      </c>
      <c r="P102" s="1" t="s">
        <v>208</v>
      </c>
      <c r="Q102" s="1" t="s">
        <v>526</v>
      </c>
      <c r="R102" s="1">
        <v>-50.003999999999998</v>
      </c>
      <c r="S102" s="1">
        <v>-28.451000000000001</v>
      </c>
    </row>
    <row r="103" spans="1:19">
      <c r="A103" s="1" t="s">
        <v>312</v>
      </c>
      <c r="B103" s="1">
        <v>1</v>
      </c>
      <c r="C103" s="1" t="s">
        <v>19</v>
      </c>
      <c r="D103" s="1" t="s">
        <v>33</v>
      </c>
      <c r="G103" s="1" t="s">
        <v>313</v>
      </c>
      <c r="H103" s="1" t="s">
        <v>169</v>
      </c>
      <c r="I103" s="1" t="s">
        <v>314</v>
      </c>
      <c r="J103" s="1" t="s">
        <v>315</v>
      </c>
      <c r="K103" s="1">
        <v>1453.4</v>
      </c>
      <c r="L103" s="1">
        <v>8.4209999999999994</v>
      </c>
      <c r="M103" s="1">
        <v>2214</v>
      </c>
      <c r="N103" s="1">
        <v>21.1</v>
      </c>
      <c r="O103" s="1" t="s">
        <v>527</v>
      </c>
      <c r="P103" s="1" t="s">
        <v>528</v>
      </c>
      <c r="Q103" s="1" t="s">
        <v>213</v>
      </c>
      <c r="R103" s="1">
        <v>-49.889000000000003</v>
      </c>
      <c r="S103" s="1">
        <v>-29.707999999999998</v>
      </c>
    </row>
    <row r="104" spans="1:19">
      <c r="A104" s="1" t="s">
        <v>302</v>
      </c>
      <c r="B104" s="1">
        <v>12</v>
      </c>
      <c r="C104" s="1" t="s">
        <v>19</v>
      </c>
      <c r="D104" s="1" t="s">
        <v>25</v>
      </c>
      <c r="G104" s="1" t="s">
        <v>303</v>
      </c>
      <c r="H104" s="1" t="s">
        <v>304</v>
      </c>
      <c r="I104" s="1" t="s">
        <v>305</v>
      </c>
      <c r="J104" s="1" t="s">
        <v>306</v>
      </c>
      <c r="K104" s="1">
        <v>1453.6</v>
      </c>
      <c r="L104" s="1">
        <v>4.9950000000000001</v>
      </c>
      <c r="M104" s="1">
        <v>1287</v>
      </c>
      <c r="N104" s="1">
        <v>19</v>
      </c>
      <c r="O104" s="1" t="s">
        <v>210</v>
      </c>
      <c r="P104" s="1" t="s">
        <v>529</v>
      </c>
      <c r="Q104" s="1" t="s">
        <v>212</v>
      </c>
      <c r="R104" s="1">
        <v>-50.011000000000003</v>
      </c>
      <c r="S104" s="1">
        <v>-28.297999999999998</v>
      </c>
    </row>
    <row r="105" spans="1:19">
      <c r="A105" s="1" t="s">
        <v>295</v>
      </c>
      <c r="B105" s="1">
        <v>3</v>
      </c>
      <c r="C105" s="1" t="s">
        <v>19</v>
      </c>
      <c r="D105" s="1" t="s">
        <v>25</v>
      </c>
      <c r="G105" s="1" t="s">
        <v>296</v>
      </c>
      <c r="H105" s="1" t="s">
        <v>169</v>
      </c>
      <c r="I105" s="1" t="s">
        <v>297</v>
      </c>
      <c r="J105" s="1" t="s">
        <v>298</v>
      </c>
      <c r="K105" s="1">
        <v>1453.6</v>
      </c>
      <c r="L105" s="1">
        <v>5.0529999999999999</v>
      </c>
      <c r="M105" s="1">
        <v>1306</v>
      </c>
      <c r="N105" s="1">
        <v>19.2</v>
      </c>
      <c r="O105" s="1" t="s">
        <v>530</v>
      </c>
      <c r="P105" s="1" t="s">
        <v>211</v>
      </c>
      <c r="Q105" s="1" t="s">
        <v>531</v>
      </c>
      <c r="R105" s="1">
        <v>-49.305999999999997</v>
      </c>
      <c r="S105" s="1">
        <v>-29.106000000000002</v>
      </c>
    </row>
    <row r="106" spans="1:19">
      <c r="A106" s="1" t="s">
        <v>319</v>
      </c>
      <c r="B106" s="1">
        <v>2</v>
      </c>
      <c r="C106" s="1" t="s">
        <v>19</v>
      </c>
      <c r="D106" s="1" t="s">
        <v>33</v>
      </c>
      <c r="G106" s="1" t="s">
        <v>320</v>
      </c>
      <c r="H106" s="1" t="s">
        <v>169</v>
      </c>
      <c r="I106" s="1" t="s">
        <v>321</v>
      </c>
      <c r="J106" s="1" t="s">
        <v>322</v>
      </c>
      <c r="K106" s="1">
        <v>1453.6</v>
      </c>
      <c r="L106" s="1">
        <v>8.7989999999999995</v>
      </c>
      <c r="M106" s="1">
        <v>2316</v>
      </c>
      <c r="N106" s="1">
        <v>24.5</v>
      </c>
      <c r="O106" s="1" t="s">
        <v>532</v>
      </c>
      <c r="P106" s="1" t="s">
        <v>222</v>
      </c>
      <c r="Q106" s="1" t="s">
        <v>533</v>
      </c>
      <c r="R106" s="1">
        <v>-49.526000000000003</v>
      </c>
      <c r="S106" s="1">
        <v>-29.215</v>
      </c>
    </row>
    <row r="107" spans="1:19">
      <c r="A107" s="1" t="s">
        <v>326</v>
      </c>
      <c r="B107" s="1">
        <v>18</v>
      </c>
      <c r="C107" s="1" t="s">
        <v>19</v>
      </c>
      <c r="D107" s="1" t="s">
        <v>33</v>
      </c>
      <c r="G107" s="1" t="s">
        <v>327</v>
      </c>
      <c r="H107" s="1" t="s">
        <v>304</v>
      </c>
      <c r="I107" s="1" t="s">
        <v>328</v>
      </c>
      <c r="J107" s="1" t="s">
        <v>329</v>
      </c>
      <c r="K107" s="1">
        <v>1453.6</v>
      </c>
      <c r="L107" s="1">
        <v>9.0510000000000002</v>
      </c>
      <c r="M107" s="1">
        <v>2404</v>
      </c>
      <c r="N107" s="1">
        <v>20.7</v>
      </c>
      <c r="O107" s="1" t="s">
        <v>532</v>
      </c>
      <c r="P107" s="1" t="s">
        <v>222</v>
      </c>
      <c r="Q107" s="1" t="s">
        <v>534</v>
      </c>
      <c r="R107" s="1">
        <v>-50.682000000000002</v>
      </c>
      <c r="S107" s="1">
        <v>-28.596</v>
      </c>
    </row>
    <row r="108" spans="1:19">
      <c r="A108" s="1" t="s">
        <v>344</v>
      </c>
      <c r="B108" s="1">
        <v>9</v>
      </c>
      <c r="C108" s="1" t="s">
        <v>19</v>
      </c>
      <c r="D108" s="1" t="s">
        <v>33</v>
      </c>
      <c r="G108" s="1" t="s">
        <v>345</v>
      </c>
      <c r="H108" s="1" t="s">
        <v>304</v>
      </c>
      <c r="I108" s="1" t="s">
        <v>346</v>
      </c>
      <c r="J108" s="1" t="s">
        <v>347</v>
      </c>
      <c r="K108" s="1">
        <v>1453.6</v>
      </c>
      <c r="L108" s="1">
        <v>10.167999999999999</v>
      </c>
      <c r="M108" s="1">
        <v>2670</v>
      </c>
      <c r="N108" s="1">
        <v>25.1</v>
      </c>
      <c r="O108" s="1" t="s">
        <v>217</v>
      </c>
      <c r="P108" s="1" t="s">
        <v>219</v>
      </c>
      <c r="Q108" s="1" t="s">
        <v>534</v>
      </c>
      <c r="R108" s="1">
        <v>-50.615000000000002</v>
      </c>
      <c r="S108" s="1">
        <v>-28.289000000000001</v>
      </c>
    </row>
    <row r="109" spans="1:19">
      <c r="A109" s="1" t="s">
        <v>337</v>
      </c>
      <c r="B109" s="1">
        <v>21</v>
      </c>
      <c r="C109" s="1" t="s">
        <v>19</v>
      </c>
      <c r="D109" s="1" t="s">
        <v>20</v>
      </c>
      <c r="G109" s="1" t="s">
        <v>338</v>
      </c>
      <c r="H109" s="1" t="s">
        <v>304</v>
      </c>
      <c r="I109" s="1" t="s">
        <v>339</v>
      </c>
      <c r="J109" s="1" t="s">
        <v>340</v>
      </c>
      <c r="K109" s="1">
        <v>1453.6</v>
      </c>
      <c r="L109" s="1">
        <v>12.922000000000001</v>
      </c>
      <c r="M109" s="1">
        <v>3441</v>
      </c>
      <c r="N109" s="1">
        <v>20.7</v>
      </c>
      <c r="O109" s="1" t="s">
        <v>535</v>
      </c>
      <c r="P109" s="1" t="s">
        <v>527</v>
      </c>
      <c r="Q109" s="1" t="s">
        <v>224</v>
      </c>
      <c r="R109" s="1">
        <v>-51.171999999999997</v>
      </c>
      <c r="S109" s="1">
        <v>-28.689</v>
      </c>
    </row>
    <row r="110" spans="1:19">
      <c r="A110" s="1" t="s">
        <v>350</v>
      </c>
      <c r="B110" s="1">
        <v>15</v>
      </c>
      <c r="C110" s="1" t="s">
        <v>19</v>
      </c>
      <c r="D110" s="1" t="s">
        <v>20</v>
      </c>
      <c r="G110" s="1" t="s">
        <v>351</v>
      </c>
      <c r="H110" s="1" t="s">
        <v>304</v>
      </c>
      <c r="I110" s="1" t="s">
        <v>352</v>
      </c>
      <c r="J110" s="1" t="s">
        <v>353</v>
      </c>
      <c r="K110" s="1">
        <v>1453.8</v>
      </c>
      <c r="L110" s="1">
        <v>12.917999999999999</v>
      </c>
      <c r="M110" s="1">
        <v>3434</v>
      </c>
      <c r="N110" s="1">
        <v>21.1</v>
      </c>
      <c r="O110" s="1" t="s">
        <v>217</v>
      </c>
      <c r="P110" s="1" t="s">
        <v>222</v>
      </c>
      <c r="Q110" s="1" t="s">
        <v>534</v>
      </c>
      <c r="R110" s="1">
        <v>-51.18</v>
      </c>
      <c r="S110" s="1">
        <v>-28.672999999999998</v>
      </c>
    </row>
    <row r="113" spans="1:32">
      <c r="AC113" s="2" t="s">
        <v>52</v>
      </c>
      <c r="AD113" s="2" t="s">
        <v>604</v>
      </c>
    </row>
    <row r="114" spans="1:32">
      <c r="A114" s="1" t="s">
        <v>536</v>
      </c>
      <c r="B114" s="1">
        <v>4</v>
      </c>
      <c r="C114" s="1" t="s">
        <v>56</v>
      </c>
      <c r="D114" s="1" t="s">
        <v>537</v>
      </c>
      <c r="G114" s="1" t="s">
        <v>538</v>
      </c>
      <c r="H114" s="1" t="s">
        <v>169</v>
      </c>
      <c r="I114" s="1" t="s">
        <v>539</v>
      </c>
      <c r="J114" s="1" t="s">
        <v>540</v>
      </c>
      <c r="K114" s="1">
        <v>1728.2</v>
      </c>
      <c r="L114" s="1">
        <v>4.1909999999999998</v>
      </c>
      <c r="M114" s="1">
        <v>1065</v>
      </c>
      <c r="N114" s="1">
        <v>16.3</v>
      </c>
      <c r="O114" s="1" t="s">
        <v>541</v>
      </c>
      <c r="P114" s="1" t="s">
        <v>542</v>
      </c>
      <c r="Q114" s="1" t="s">
        <v>543</v>
      </c>
      <c r="R114" s="1">
        <v>-52.530999999999999</v>
      </c>
      <c r="S114" s="1">
        <v>-30.494</v>
      </c>
      <c r="U114" s="2">
        <f t="shared" ref="U114:U131" si="16">(S114-$T$94)/$T$93</f>
        <v>-30.247172829303651</v>
      </c>
      <c r="W114" s="2">
        <f t="shared" ref="W114:W131" si="17">U114-($K$93*B114^3+$L$93*B114^2+$M$93*B114+$N$93)</f>
        <v>-30.079888744452344</v>
      </c>
      <c r="Y114" s="2">
        <f t="shared" ref="Y114:Y131" si="18">W114-($X$93*L114+$X$94)</f>
        <v>-30.223536176899287</v>
      </c>
      <c r="AA114" s="2">
        <f>Y114-($K$94*$Q$93^3+$L$94*$Q$93^2+$M$94*$Q$93+$N$94)</f>
        <v>-30.311689592533376</v>
      </c>
      <c r="AC114" s="11"/>
      <c r="AD114" s="11"/>
    </row>
    <row r="115" spans="1:32">
      <c r="A115" s="1" t="s">
        <v>536</v>
      </c>
      <c r="B115" s="1">
        <v>4</v>
      </c>
      <c r="C115" s="1" t="s">
        <v>56</v>
      </c>
      <c r="D115" s="1" t="s">
        <v>537</v>
      </c>
      <c r="G115" s="1" t="s">
        <v>538</v>
      </c>
      <c r="H115" s="1" t="s">
        <v>169</v>
      </c>
      <c r="I115" s="1" t="s">
        <v>539</v>
      </c>
      <c r="J115" s="1" t="s">
        <v>540</v>
      </c>
      <c r="K115" s="1">
        <v>1943.1</v>
      </c>
      <c r="L115" s="1">
        <v>8.3420000000000005</v>
      </c>
      <c r="M115" s="1">
        <v>1456</v>
      </c>
      <c r="N115" s="1">
        <v>20.9</v>
      </c>
      <c r="O115" s="1" t="s">
        <v>544</v>
      </c>
      <c r="P115" s="1" t="s">
        <v>545</v>
      </c>
      <c r="Q115" s="1" t="s">
        <v>546</v>
      </c>
      <c r="R115" s="1">
        <v>-52.594000000000001</v>
      </c>
      <c r="S115" s="1">
        <v>-30.911000000000001</v>
      </c>
      <c r="U115" s="2">
        <f t="shared" si="16"/>
        <v>-30.658605488590869</v>
      </c>
      <c r="W115" s="2">
        <f t="shared" si="17"/>
        <v>-30.491321403739562</v>
      </c>
      <c r="Y115" s="2">
        <f t="shared" si="18"/>
        <v>-30.563323758016288</v>
      </c>
      <c r="AA115" s="2">
        <f>Y115-($K$94*$K$126^3+$L$94*$K$126^2+$M$94*$K$126+$N$94)</f>
        <v>-30.623875902819716</v>
      </c>
    </row>
    <row r="116" spans="1:32" s="7" customFormat="1">
      <c r="A116" s="1" t="s">
        <v>547</v>
      </c>
      <c r="B116" s="1">
        <v>13</v>
      </c>
      <c r="C116" s="1" t="s">
        <v>68</v>
      </c>
      <c r="D116" s="1" t="s">
        <v>265</v>
      </c>
      <c r="E116" s="2"/>
      <c r="F116" s="2"/>
      <c r="G116" s="1" t="s">
        <v>548</v>
      </c>
      <c r="H116" s="1" t="s">
        <v>304</v>
      </c>
      <c r="I116" s="1" t="s">
        <v>549</v>
      </c>
      <c r="J116" s="1" t="s">
        <v>550</v>
      </c>
      <c r="K116" s="1">
        <v>1441.7</v>
      </c>
      <c r="L116" s="1">
        <v>7.4909999999999997</v>
      </c>
      <c r="M116" s="1">
        <v>1982</v>
      </c>
      <c r="N116" s="1">
        <v>21.7</v>
      </c>
      <c r="O116" s="1" t="s">
        <v>72</v>
      </c>
      <c r="P116" s="1" t="s">
        <v>551</v>
      </c>
      <c r="Q116" s="1" t="s">
        <v>74</v>
      </c>
      <c r="R116" s="1">
        <v>-48.542999999999999</v>
      </c>
      <c r="S116" s="1">
        <v>-30.747</v>
      </c>
      <c r="T116" s="2"/>
      <c r="U116" s="2">
        <f t="shared" si="16"/>
        <v>-30.49679504225249</v>
      </c>
      <c r="V116" s="2"/>
      <c r="W116" s="2">
        <f t="shared" si="17"/>
        <v>-30.864388661853301</v>
      </c>
      <c r="X116" s="2"/>
      <c r="Y116" s="2">
        <f t="shared" si="18"/>
        <v>-30.95107903384211</v>
      </c>
      <c r="Z116" s="2"/>
      <c r="AA116" s="2">
        <f t="shared" ref="AA116:AA122" si="19">Y116-($K$94*$Q$93^3+$L$94*$Q$93^2+$M$94*$Q$93+$N$94)</f>
        <v>-31.039232449476199</v>
      </c>
      <c r="AB116" s="2"/>
    </row>
    <row r="117" spans="1:32">
      <c r="A117" s="1" t="s">
        <v>547</v>
      </c>
      <c r="B117" s="1">
        <v>13</v>
      </c>
      <c r="C117" s="1" t="s">
        <v>68</v>
      </c>
      <c r="D117" s="1" t="s">
        <v>265</v>
      </c>
      <c r="G117" s="1" t="s">
        <v>548</v>
      </c>
      <c r="H117" s="1" t="s">
        <v>304</v>
      </c>
      <c r="I117" s="1" t="s">
        <v>549</v>
      </c>
      <c r="J117" s="1" t="s">
        <v>550</v>
      </c>
      <c r="K117" s="1">
        <v>1454</v>
      </c>
      <c r="L117" s="1">
        <v>11.705</v>
      </c>
      <c r="M117" s="1">
        <v>3089</v>
      </c>
      <c r="N117" s="1">
        <v>14.2</v>
      </c>
      <c r="O117" s="1" t="s">
        <v>72</v>
      </c>
      <c r="P117" s="1" t="s">
        <v>551</v>
      </c>
      <c r="Q117" s="1" t="s">
        <v>74</v>
      </c>
      <c r="R117" s="1">
        <v>-50.578000000000003</v>
      </c>
      <c r="S117" s="1">
        <v>-29.154</v>
      </c>
      <c r="U117" s="2">
        <f t="shared" si="16"/>
        <v>-28.925063084831539</v>
      </c>
      <c r="W117" s="2">
        <f t="shared" si="17"/>
        <v>-29.29265670443235</v>
      </c>
      <c r="Y117" s="2">
        <f t="shared" si="18"/>
        <v>-29.30661463618765</v>
      </c>
      <c r="AA117" s="2">
        <f t="shared" si="19"/>
        <v>-29.394768051821739</v>
      </c>
    </row>
    <row r="118" spans="1:32">
      <c r="A118" s="8" t="s">
        <v>552</v>
      </c>
      <c r="B118" s="8">
        <v>14</v>
      </c>
      <c r="C118" s="8" t="s">
        <v>76</v>
      </c>
      <c r="D118" s="8">
        <v>10</v>
      </c>
      <c r="E118" s="7"/>
      <c r="F118" s="7"/>
      <c r="G118" s="8" t="s">
        <v>553</v>
      </c>
      <c r="H118" s="8" t="s">
        <v>304</v>
      </c>
      <c r="I118" s="8" t="s">
        <v>554</v>
      </c>
      <c r="J118" s="8" t="s">
        <v>555</v>
      </c>
      <c r="K118" s="8">
        <v>1446.9</v>
      </c>
      <c r="L118" s="8">
        <v>71.22</v>
      </c>
      <c r="M118" s="8">
        <v>13179</v>
      </c>
      <c r="N118" s="8">
        <v>24.7</v>
      </c>
      <c r="O118" s="8" t="s">
        <v>72</v>
      </c>
      <c r="P118" s="8" t="s">
        <v>73</v>
      </c>
      <c r="Q118" s="8" t="s">
        <v>74</v>
      </c>
      <c r="R118" s="8">
        <v>-52.884999999999998</v>
      </c>
      <c r="S118" s="8">
        <v>-30.911999999999999</v>
      </c>
      <c r="T118" s="7"/>
      <c r="U118" s="2">
        <f t="shared" si="16"/>
        <v>-30.659592137653902</v>
      </c>
      <c r="W118" s="2">
        <f t="shared" si="17"/>
        <v>-31.006296909271381</v>
      </c>
      <c r="Y118" s="2">
        <f t="shared" si="18"/>
        <v>-29.993042885521874</v>
      </c>
      <c r="AA118" s="2">
        <f t="shared" si="19"/>
        <v>-30.081196301155963</v>
      </c>
      <c r="AB118" s="7"/>
      <c r="AC118" s="11">
        <f>(D118-2)/D118</f>
        <v>0.8</v>
      </c>
      <c r="AD118" s="11">
        <f>AC118*AVERAGE(L118)*D118/10</f>
        <v>56.975999999999999</v>
      </c>
    </row>
    <row r="119" spans="1:32" s="7" customFormat="1">
      <c r="A119" s="8" t="s">
        <v>552</v>
      </c>
      <c r="B119" s="8">
        <v>14</v>
      </c>
      <c r="C119" s="8" t="s">
        <v>76</v>
      </c>
      <c r="D119" s="8">
        <v>10</v>
      </c>
      <c r="G119" s="8" t="s">
        <v>553</v>
      </c>
      <c r="H119" s="8" t="s">
        <v>304</v>
      </c>
      <c r="I119" s="8" t="s">
        <v>554</v>
      </c>
      <c r="J119" s="8" t="s">
        <v>555</v>
      </c>
      <c r="K119" s="8">
        <v>1455.9</v>
      </c>
      <c r="L119" s="8">
        <v>35.137</v>
      </c>
      <c r="M119" s="8">
        <v>8247</v>
      </c>
      <c r="N119" s="8">
        <v>10.7</v>
      </c>
      <c r="O119" s="8" t="s">
        <v>72</v>
      </c>
      <c r="P119" s="8" t="s">
        <v>73</v>
      </c>
      <c r="Q119" s="8" t="s">
        <v>74</v>
      </c>
      <c r="R119" s="8">
        <v>-52.335000000000001</v>
      </c>
      <c r="S119" s="8">
        <v>-29.463000000000001</v>
      </c>
      <c r="U119" s="2">
        <f t="shared" si="16"/>
        <v>-29.229937645310557</v>
      </c>
      <c r="V119" s="2"/>
      <c r="W119" s="2">
        <f t="shared" si="17"/>
        <v>-29.576642416928035</v>
      </c>
      <c r="X119" s="2"/>
      <c r="Y119" s="2">
        <f t="shared" si="18"/>
        <v>-29.186170700000002</v>
      </c>
      <c r="Z119" s="2"/>
      <c r="AA119" s="2">
        <f t="shared" si="19"/>
        <v>-29.274324115634091</v>
      </c>
    </row>
    <row r="120" spans="1:32">
      <c r="A120" s="1" t="s">
        <v>556</v>
      </c>
      <c r="B120" s="1">
        <v>16</v>
      </c>
      <c r="C120" s="1" t="s">
        <v>81</v>
      </c>
      <c r="D120" s="1" t="s">
        <v>557</v>
      </c>
      <c r="G120" s="1" t="s">
        <v>558</v>
      </c>
      <c r="H120" s="1" t="s">
        <v>304</v>
      </c>
      <c r="I120" s="1" t="s">
        <v>559</v>
      </c>
      <c r="J120" s="1" t="s">
        <v>560</v>
      </c>
      <c r="K120" s="1">
        <v>1442.7</v>
      </c>
      <c r="L120" s="1">
        <v>20.919</v>
      </c>
      <c r="M120" s="1">
        <v>4934</v>
      </c>
      <c r="N120" s="1">
        <v>22.8</v>
      </c>
      <c r="O120" s="1" t="s">
        <v>72</v>
      </c>
      <c r="P120" s="1" t="s">
        <v>551</v>
      </c>
      <c r="Q120" s="1" t="s">
        <v>74</v>
      </c>
      <c r="R120" s="1">
        <v>-51.235999999999997</v>
      </c>
      <c r="S120" s="1">
        <v>-30.888000000000002</v>
      </c>
      <c r="U120" s="2">
        <f t="shared" si="16"/>
        <v>-30.635912560140973</v>
      </c>
      <c r="W120" s="2">
        <f t="shared" si="17"/>
        <v>-30.927258008170352</v>
      </c>
      <c r="Y120" s="2">
        <f t="shared" si="18"/>
        <v>-30.782184923240425</v>
      </c>
      <c r="AA120" s="2">
        <f t="shared" si="19"/>
        <v>-30.870338338874515</v>
      </c>
    </row>
    <row r="121" spans="1:32">
      <c r="A121" s="1" t="s">
        <v>556</v>
      </c>
      <c r="B121" s="1">
        <v>16</v>
      </c>
      <c r="C121" s="1" t="s">
        <v>81</v>
      </c>
      <c r="D121" s="1" t="s">
        <v>557</v>
      </c>
      <c r="G121" s="1" t="s">
        <v>558</v>
      </c>
      <c r="H121" s="1" t="s">
        <v>304</v>
      </c>
      <c r="I121" s="1" t="s">
        <v>559</v>
      </c>
      <c r="J121" s="1" t="s">
        <v>560</v>
      </c>
      <c r="K121" s="1">
        <v>1453.8</v>
      </c>
      <c r="L121" s="1">
        <v>7.3550000000000004</v>
      </c>
      <c r="M121" s="1">
        <v>1745</v>
      </c>
      <c r="N121" s="1">
        <v>11.7</v>
      </c>
      <c r="O121" s="1" t="s">
        <v>72</v>
      </c>
      <c r="P121" s="1" t="s">
        <v>551</v>
      </c>
      <c r="Q121" s="1" t="s">
        <v>74</v>
      </c>
      <c r="R121" s="1">
        <v>-49.502000000000002</v>
      </c>
      <c r="S121" s="1">
        <v>-30.51</v>
      </c>
      <c r="U121" s="2">
        <f t="shared" si="16"/>
        <v>-30.262959214312275</v>
      </c>
      <c r="W121" s="2">
        <f t="shared" si="17"/>
        <v>-30.554304662341654</v>
      </c>
      <c r="Y121" s="2">
        <f t="shared" si="18"/>
        <v>-30.643342355609949</v>
      </c>
      <c r="AA121" s="2">
        <f t="shared" si="19"/>
        <v>-30.731495771244038</v>
      </c>
    </row>
    <row r="122" spans="1:32">
      <c r="A122" s="1" t="s">
        <v>561</v>
      </c>
      <c r="B122" s="1">
        <v>11</v>
      </c>
      <c r="C122" s="1" t="s">
        <v>86</v>
      </c>
      <c r="D122" s="1" t="s">
        <v>562</v>
      </c>
      <c r="G122" s="1" t="s">
        <v>563</v>
      </c>
      <c r="H122" s="1" t="s">
        <v>304</v>
      </c>
      <c r="I122" s="1" t="s">
        <v>564</v>
      </c>
      <c r="J122" s="1" t="s">
        <v>565</v>
      </c>
      <c r="K122" s="1">
        <v>1730.1</v>
      </c>
      <c r="L122" s="1">
        <v>18.82</v>
      </c>
      <c r="M122" s="1">
        <v>4383</v>
      </c>
      <c r="N122" s="1">
        <v>21.5</v>
      </c>
      <c r="O122" s="1" t="s">
        <v>402</v>
      </c>
      <c r="P122" s="1" t="s">
        <v>141</v>
      </c>
      <c r="Q122" s="1" t="s">
        <v>154</v>
      </c>
      <c r="R122" s="1">
        <v>-53.341999999999999</v>
      </c>
      <c r="S122" s="1">
        <v>-27.974</v>
      </c>
      <c r="U122" s="2">
        <f t="shared" si="16"/>
        <v>-27.76081719044565</v>
      </c>
      <c r="W122" s="2">
        <f t="shared" si="17"/>
        <v>-28.142185963892221</v>
      </c>
      <c r="Y122" s="2">
        <f t="shared" si="18"/>
        <v>-28.033341021356726</v>
      </c>
      <c r="AA122" s="2">
        <f t="shared" si="19"/>
        <v>-28.121494436990815</v>
      </c>
      <c r="AC122" s="11">
        <f>(D122-2)/D122</f>
        <v>0.95454545454545459</v>
      </c>
      <c r="AD122" s="11">
        <f>AC122*AVERAGE(L122:L123)*D122/10</f>
        <v>66.412499999999994</v>
      </c>
      <c r="AF122" s="2" t="s">
        <v>605</v>
      </c>
    </row>
    <row r="123" spans="1:32">
      <c r="A123" s="1" t="s">
        <v>561</v>
      </c>
      <c r="B123" s="1">
        <v>11</v>
      </c>
      <c r="C123" s="1" t="s">
        <v>86</v>
      </c>
      <c r="D123" s="1" t="s">
        <v>562</v>
      </c>
      <c r="G123" s="1" t="s">
        <v>563</v>
      </c>
      <c r="H123" s="1" t="s">
        <v>304</v>
      </c>
      <c r="I123" s="1" t="s">
        <v>564</v>
      </c>
      <c r="J123" s="1" t="s">
        <v>565</v>
      </c>
      <c r="K123" s="1">
        <v>1943.9</v>
      </c>
      <c r="L123" s="1">
        <v>12.805</v>
      </c>
      <c r="M123" s="1">
        <v>2467</v>
      </c>
      <c r="N123" s="1">
        <v>23.4</v>
      </c>
      <c r="O123" s="1" t="s">
        <v>248</v>
      </c>
      <c r="P123" s="1" t="s">
        <v>566</v>
      </c>
      <c r="Q123" s="1" t="s">
        <v>567</v>
      </c>
      <c r="R123" s="1">
        <v>-53.381999999999998</v>
      </c>
      <c r="S123" s="1">
        <v>-29.491</v>
      </c>
      <c r="U123" s="2">
        <f t="shared" si="16"/>
        <v>-29.257563819075642</v>
      </c>
      <c r="W123" s="2">
        <f t="shared" si="17"/>
        <v>-29.638932592522213</v>
      </c>
      <c r="Y123" s="2">
        <f t="shared" si="18"/>
        <v>-29.633904837458136</v>
      </c>
      <c r="AA123" s="2">
        <f>Y123-($K$94*$K$126^3+$L$94*$K$126^2+$M$94*$K$126+$N$94)</f>
        <v>-29.694456982261563</v>
      </c>
    </row>
    <row r="124" spans="1:32">
      <c r="A124" s="1" t="s">
        <v>568</v>
      </c>
      <c r="B124" s="1">
        <v>10</v>
      </c>
      <c r="C124" s="1" t="s">
        <v>99</v>
      </c>
      <c r="D124" s="1" t="s">
        <v>569</v>
      </c>
      <c r="G124" s="1" t="s">
        <v>570</v>
      </c>
      <c r="H124" s="1" t="s">
        <v>304</v>
      </c>
      <c r="I124" s="1" t="s">
        <v>571</v>
      </c>
      <c r="J124" s="1" t="s">
        <v>572</v>
      </c>
      <c r="K124" s="1">
        <v>1728.4</v>
      </c>
      <c r="L124" s="1">
        <v>5.2190000000000003</v>
      </c>
      <c r="M124" s="1">
        <v>1266</v>
      </c>
      <c r="N124" s="1">
        <v>26.8</v>
      </c>
      <c r="O124" s="1" t="s">
        <v>317</v>
      </c>
      <c r="P124" s="1" t="s">
        <v>357</v>
      </c>
      <c r="Q124" s="1" t="s">
        <v>573</v>
      </c>
      <c r="R124" s="1">
        <v>-53.039000000000001</v>
      </c>
      <c r="S124" s="1">
        <v>-28.347999999999999</v>
      </c>
      <c r="U124" s="2">
        <f t="shared" si="16"/>
        <v>-28.129823940022192</v>
      </c>
      <c r="W124" s="2">
        <f t="shared" si="17"/>
        <v>-28.498310653531412</v>
      </c>
      <c r="Y124" s="2">
        <f t="shared" si="18"/>
        <v>-28.624215098659882</v>
      </c>
      <c r="AA124" s="2">
        <f>Y124-($K$94*$Q$93^3+$L$94*$Q$93^2+$M$94*$Q$93+$N$94)</f>
        <v>-28.712368514293971</v>
      </c>
      <c r="AC124" s="11">
        <f>(D124-2)/D124</f>
        <v>0.94117647058823528</v>
      </c>
      <c r="AD124" s="11">
        <f>AC124*AVERAGE(L124)*D124/10</f>
        <v>16.700800000000001</v>
      </c>
      <c r="AF124" s="2" t="s">
        <v>606</v>
      </c>
    </row>
    <row r="125" spans="1:32">
      <c r="A125" s="1" t="s">
        <v>568</v>
      </c>
      <c r="B125" s="1">
        <v>10</v>
      </c>
      <c r="C125" s="1" t="s">
        <v>99</v>
      </c>
      <c r="D125" s="1" t="s">
        <v>569</v>
      </c>
      <c r="G125" s="1" t="s">
        <v>570</v>
      </c>
      <c r="H125" s="1" t="s">
        <v>304</v>
      </c>
      <c r="I125" s="1" t="s">
        <v>571</v>
      </c>
      <c r="J125" s="1" t="s">
        <v>572</v>
      </c>
      <c r="K125" s="1">
        <v>1943.1</v>
      </c>
      <c r="L125" s="1">
        <v>6.774</v>
      </c>
      <c r="M125" s="1">
        <v>1338</v>
      </c>
      <c r="N125" s="1">
        <v>25.7</v>
      </c>
      <c r="O125" s="1" t="s">
        <v>574</v>
      </c>
      <c r="P125" s="1" t="s">
        <v>575</v>
      </c>
      <c r="Q125" s="1" t="s">
        <v>522</v>
      </c>
      <c r="R125" s="1">
        <v>-53.530999999999999</v>
      </c>
      <c r="S125" s="1">
        <v>-29.388999999999999</v>
      </c>
      <c r="U125" s="2">
        <f t="shared" si="16"/>
        <v>-29.156925614645676</v>
      </c>
      <c r="W125" s="2">
        <f t="shared" si="17"/>
        <v>-29.525412328154896</v>
      </c>
      <c r="Y125" s="2">
        <f t="shared" si="18"/>
        <v>-29.624477916006882</v>
      </c>
      <c r="AA125" s="2">
        <f>Y125-($K$94*$K$126^3+$L$94*$K$126^2+$M$94*$K$126+$N$94)</f>
        <v>-29.685030060810309</v>
      </c>
    </row>
    <row r="126" spans="1:32">
      <c r="A126" s="1" t="s">
        <v>576</v>
      </c>
      <c r="B126" s="1">
        <v>7</v>
      </c>
      <c r="C126" s="1" t="s">
        <v>111</v>
      </c>
      <c r="D126" s="1" t="s">
        <v>577</v>
      </c>
      <c r="G126" s="1" t="s">
        <v>578</v>
      </c>
      <c r="H126" s="1" t="s">
        <v>304</v>
      </c>
      <c r="I126" s="1" t="s">
        <v>579</v>
      </c>
      <c r="J126" s="1" t="s">
        <v>580</v>
      </c>
      <c r="K126" s="1">
        <v>1728.6</v>
      </c>
      <c r="L126" s="1">
        <v>8.17</v>
      </c>
      <c r="M126" s="1">
        <v>1951</v>
      </c>
      <c r="N126" s="1">
        <v>30.9</v>
      </c>
      <c r="O126" s="1" t="s">
        <v>416</v>
      </c>
      <c r="P126" s="1" t="s">
        <v>244</v>
      </c>
      <c r="Q126" s="1" t="s">
        <v>250</v>
      </c>
      <c r="R126" s="1">
        <v>-52.896000000000001</v>
      </c>
      <c r="S126" s="1">
        <v>-29.957999999999998</v>
      </c>
      <c r="U126" s="2">
        <f t="shared" si="16"/>
        <v>-29.718328931514804</v>
      </c>
      <c r="W126" s="2">
        <f t="shared" si="17"/>
        <v>-29.934480722972342</v>
      </c>
      <c r="Y126" s="2">
        <f t="shared" si="18"/>
        <v>-30.009451748279009</v>
      </c>
      <c r="AA126" s="2">
        <f>Y126-($K$94*$Q$93^3+$L$94*$Q$93^2+$M$94*$Q$93+$N$94)</f>
        <v>-30.097605163913098</v>
      </c>
      <c r="AC126" s="11">
        <f>(D126-2)/D126</f>
        <v>0.92</v>
      </c>
      <c r="AD126" s="11">
        <f>AC126*AVERAGE(L126)*D126/10</f>
        <v>18.791</v>
      </c>
      <c r="AF126" s="2" t="s">
        <v>606</v>
      </c>
    </row>
    <row r="127" spans="1:32">
      <c r="A127" s="1" t="s">
        <v>576</v>
      </c>
      <c r="B127" s="1">
        <v>7</v>
      </c>
      <c r="C127" s="1" t="s">
        <v>111</v>
      </c>
      <c r="D127" s="1" t="s">
        <v>577</v>
      </c>
      <c r="G127" s="1" t="s">
        <v>578</v>
      </c>
      <c r="H127" s="1" t="s">
        <v>304</v>
      </c>
      <c r="I127" s="1" t="s">
        <v>579</v>
      </c>
      <c r="J127" s="1" t="s">
        <v>580</v>
      </c>
      <c r="K127" s="1">
        <v>1943.5</v>
      </c>
      <c r="L127" s="1">
        <v>9.7460000000000004</v>
      </c>
      <c r="M127" s="1">
        <v>1911</v>
      </c>
      <c r="N127" s="1">
        <v>25.7</v>
      </c>
      <c r="O127" s="1" t="s">
        <v>581</v>
      </c>
      <c r="P127" s="1" t="s">
        <v>582</v>
      </c>
      <c r="Q127" s="1" t="s">
        <v>583</v>
      </c>
      <c r="R127" s="1">
        <v>-53.511000000000003</v>
      </c>
      <c r="S127" s="1">
        <v>-31.745999999999999</v>
      </c>
      <c r="U127" s="2">
        <f t="shared" si="16"/>
        <v>-31.482457456228339</v>
      </c>
      <c r="W127" s="2">
        <f t="shared" si="17"/>
        <v>-31.698609247685877</v>
      </c>
      <c r="Y127" s="2">
        <f t="shared" si="18"/>
        <v>-31.746378961694962</v>
      </c>
      <c r="AA127" s="2">
        <f>Y127-($K$94*$K$126^3+$L$94*$K$126^2+$M$94*$K$126+$N$94)</f>
        <v>-31.806931106498389</v>
      </c>
    </row>
    <row r="128" spans="1:32">
      <c r="A128" s="1" t="s">
        <v>584</v>
      </c>
      <c r="B128" s="1">
        <v>8</v>
      </c>
      <c r="C128" s="1" t="s">
        <v>123</v>
      </c>
      <c r="D128" s="1" t="s">
        <v>569</v>
      </c>
      <c r="G128" s="1" t="s">
        <v>585</v>
      </c>
      <c r="H128" s="1" t="s">
        <v>304</v>
      </c>
      <c r="I128" s="1" t="s">
        <v>586</v>
      </c>
      <c r="J128" s="1" t="s">
        <v>587</v>
      </c>
      <c r="K128" s="1">
        <v>1728.6</v>
      </c>
      <c r="L128" s="1">
        <v>7.0259999999999998</v>
      </c>
      <c r="M128" s="1">
        <v>1845</v>
      </c>
      <c r="N128" s="1">
        <v>12.3</v>
      </c>
      <c r="O128" s="1" t="s">
        <v>371</v>
      </c>
      <c r="P128" s="1" t="s">
        <v>372</v>
      </c>
      <c r="Q128" s="1" t="s">
        <v>398</v>
      </c>
      <c r="R128" s="1">
        <v>-53.219000000000001</v>
      </c>
      <c r="S128" s="1">
        <v>-28.87</v>
      </c>
      <c r="U128" s="2">
        <f t="shared" si="16"/>
        <v>-28.644854750928495</v>
      </c>
      <c r="W128" s="2">
        <f t="shared" si="17"/>
        <v>-28.93361715634309</v>
      </c>
      <c r="Y128" s="2">
        <f t="shared" si="18"/>
        <v>-29.028333295941909</v>
      </c>
      <c r="AA128" s="2">
        <f>Y128-($K$94*$Q$93^3+$L$94*$Q$93^2+$M$94*$Q$93+$N$94)</f>
        <v>-29.116486711575998</v>
      </c>
      <c r="AC128" s="11">
        <f>(D128-2)/D128</f>
        <v>0.94117647058823528</v>
      </c>
      <c r="AD128" s="11">
        <f>AC128*AVERAGE(L128:L129)*D128/10</f>
        <v>28.024000000000001</v>
      </c>
      <c r="AF128" s="2" t="s">
        <v>605</v>
      </c>
    </row>
    <row r="129" spans="1:32">
      <c r="A129" s="1" t="s">
        <v>584</v>
      </c>
      <c r="B129" s="1">
        <v>8</v>
      </c>
      <c r="C129" s="1" t="s">
        <v>123</v>
      </c>
      <c r="D129" s="1" t="s">
        <v>569</v>
      </c>
      <c r="G129" s="1" t="s">
        <v>585</v>
      </c>
      <c r="H129" s="1" t="s">
        <v>304</v>
      </c>
      <c r="I129" s="1" t="s">
        <v>586</v>
      </c>
      <c r="J129" s="1" t="s">
        <v>587</v>
      </c>
      <c r="K129" s="1">
        <v>1943.7</v>
      </c>
      <c r="L129" s="1">
        <v>10.489000000000001</v>
      </c>
      <c r="M129" s="1">
        <v>2022</v>
      </c>
      <c r="N129" s="1">
        <v>18.8</v>
      </c>
      <c r="O129" s="1" t="s">
        <v>588</v>
      </c>
      <c r="P129" s="1" t="s">
        <v>589</v>
      </c>
      <c r="Q129" s="1" t="s">
        <v>590</v>
      </c>
      <c r="R129" s="1">
        <v>-53.43</v>
      </c>
      <c r="S129" s="1">
        <v>-30.212</v>
      </c>
      <c r="U129" s="2">
        <f t="shared" si="16"/>
        <v>-29.968937793526681</v>
      </c>
      <c r="W129" s="2">
        <f t="shared" si="17"/>
        <v>-30.257700198941276</v>
      </c>
      <c r="Y129" s="2">
        <f t="shared" si="18"/>
        <v>-30.292645944489635</v>
      </c>
      <c r="AA129" s="2">
        <f>Y129-($K$94*$K$126^3+$L$94*$K$126^2+$M$94*$K$126+$N$94)</f>
        <v>-30.353198089293063</v>
      </c>
    </row>
    <row r="130" spans="1:32" s="7" customFormat="1">
      <c r="A130" s="8" t="s">
        <v>591</v>
      </c>
      <c r="B130" s="8">
        <v>17</v>
      </c>
      <c r="C130" s="8" t="s">
        <v>144</v>
      </c>
      <c r="D130" s="8" t="s">
        <v>592</v>
      </c>
      <c r="G130" s="8" t="s">
        <v>593</v>
      </c>
      <c r="H130" s="8" t="s">
        <v>304</v>
      </c>
      <c r="I130" s="8" t="s">
        <v>594</v>
      </c>
      <c r="J130" s="8" t="s">
        <v>595</v>
      </c>
      <c r="K130" s="8">
        <v>1732</v>
      </c>
      <c r="L130" s="8">
        <v>52.323999999999998</v>
      </c>
      <c r="M130" s="8">
        <v>10097</v>
      </c>
      <c r="N130" s="8">
        <v>35.9</v>
      </c>
      <c r="O130" s="8" t="s">
        <v>596</v>
      </c>
      <c r="P130" s="8" t="s">
        <v>597</v>
      </c>
      <c r="Q130" s="8" t="s">
        <v>349</v>
      </c>
      <c r="R130" s="8">
        <v>-52.963999999999999</v>
      </c>
      <c r="S130" s="8">
        <v>-25.189</v>
      </c>
      <c r="U130" s="2">
        <f t="shared" si="16"/>
        <v>-25.012999549882341</v>
      </c>
      <c r="V130" s="2"/>
      <c r="W130" s="2">
        <f t="shared" si="17"/>
        <v>-25.275642888106731</v>
      </c>
      <c r="X130" s="2"/>
      <c r="Y130" s="2">
        <f t="shared" si="18"/>
        <v>-24.588528444483558</v>
      </c>
      <c r="Z130" s="2"/>
      <c r="AA130" s="2">
        <f>Y130-($K$94*$Q$93^3+$L$94*$Q$93^2+$M$94*$Q$93+$N$94)</f>
        <v>-24.676681860117647</v>
      </c>
    </row>
    <row r="131" spans="1:32">
      <c r="A131" s="1" t="s">
        <v>591</v>
      </c>
      <c r="B131" s="1">
        <v>17</v>
      </c>
      <c r="C131" s="1" t="s">
        <v>144</v>
      </c>
      <c r="D131" s="1" t="s">
        <v>592</v>
      </c>
      <c r="G131" s="1" t="s">
        <v>593</v>
      </c>
      <c r="H131" s="1" t="s">
        <v>304</v>
      </c>
      <c r="I131" s="1" t="s">
        <v>594</v>
      </c>
      <c r="J131" s="1" t="s">
        <v>595</v>
      </c>
      <c r="K131" s="1">
        <v>1943.3</v>
      </c>
      <c r="L131" s="1">
        <v>9.3369999999999997</v>
      </c>
      <c r="M131" s="1">
        <v>1930</v>
      </c>
      <c r="N131" s="1">
        <v>25.5</v>
      </c>
      <c r="O131" s="1" t="s">
        <v>370</v>
      </c>
      <c r="P131" s="1" t="s">
        <v>419</v>
      </c>
      <c r="Q131" s="1" t="s">
        <v>598</v>
      </c>
      <c r="R131" s="1">
        <v>-53.188000000000002</v>
      </c>
      <c r="S131" s="1">
        <v>-26.925999999999998</v>
      </c>
      <c r="U131" s="2">
        <f t="shared" si="16"/>
        <v>-26.726808972380891</v>
      </c>
      <c r="W131" s="2">
        <f t="shared" si="17"/>
        <v>-26.98945231060528</v>
      </c>
      <c r="Y131" s="2">
        <f t="shared" si="18"/>
        <v>-27.044281248168115</v>
      </c>
      <c r="AA131" s="2">
        <f>Y131-($K$94*$K$126^3+$L$94*$K$126^2+$M$94*$K$126+$N$94)</f>
        <v>-27.104833392971543</v>
      </c>
    </row>
    <row r="133" spans="1:32">
      <c r="C133" s="2" t="s">
        <v>607</v>
      </c>
      <c r="D133" s="2">
        <v>21</v>
      </c>
      <c r="AF133" s="2" t="s">
        <v>608</v>
      </c>
    </row>
  </sheetData>
  <pageMargins left="0.75" right="0.75" top="1" bottom="1" header="0.5" footer="0.5"/>
  <headerFooter alignWithMargins="0">
    <oddHeader>&amp;A</oddHeader>
    <oddFooter>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130"/>
  <sheetViews>
    <sheetView topLeftCell="A91" workbookViewId="0">
      <selection activeCell="J3" sqref="J3"/>
    </sheetView>
  </sheetViews>
  <sheetFormatPr baseColWidth="10" defaultColWidth="8.83203125" defaultRowHeight="13"/>
  <cols>
    <col min="1" max="2" width="9.1640625" style="2"/>
    <col min="3" max="3" width="21.6640625" style="2" bestFit="1" customWidth="1"/>
    <col min="4" max="4" width="9.1640625" style="2"/>
    <col min="5" max="6" width="0" style="2" hidden="1" customWidth="1"/>
    <col min="7" max="7" width="12.33203125" style="2" hidden="1" customWidth="1"/>
    <col min="8" max="8" width="12.83203125" style="2" hidden="1" customWidth="1"/>
    <col min="9" max="10" width="9.33203125" style="2" hidden="1" customWidth="1"/>
    <col min="11" max="12" width="9.1640625" style="2"/>
    <col min="13" max="28" width="0" style="2" hidden="1" customWidth="1"/>
    <col min="29" max="258" width="9.1640625" style="2"/>
    <col min="259" max="259" width="21.6640625" style="2" bestFit="1" customWidth="1"/>
    <col min="260" max="260" width="9.1640625" style="2"/>
    <col min="261" max="266" width="0" style="2" hidden="1" customWidth="1"/>
    <col min="267" max="268" width="9.1640625" style="2"/>
    <col min="269" max="284" width="0" style="2" hidden="1" customWidth="1"/>
    <col min="285" max="514" width="9.1640625" style="2"/>
    <col min="515" max="515" width="21.6640625" style="2" bestFit="1" customWidth="1"/>
    <col min="516" max="516" width="9.1640625" style="2"/>
    <col min="517" max="522" width="0" style="2" hidden="1" customWidth="1"/>
    <col min="523" max="524" width="9.1640625" style="2"/>
    <col min="525" max="540" width="0" style="2" hidden="1" customWidth="1"/>
    <col min="541" max="770" width="9.1640625" style="2"/>
    <col min="771" max="771" width="21.6640625" style="2" bestFit="1" customWidth="1"/>
    <col min="772" max="772" width="9.1640625" style="2"/>
    <col min="773" max="778" width="0" style="2" hidden="1" customWidth="1"/>
    <col min="779" max="780" width="9.1640625" style="2"/>
    <col min="781" max="796" width="0" style="2" hidden="1" customWidth="1"/>
    <col min="797" max="1026" width="9.1640625" style="2"/>
    <col min="1027" max="1027" width="21.6640625" style="2" bestFit="1" customWidth="1"/>
    <col min="1028" max="1028" width="9.1640625" style="2"/>
    <col min="1029" max="1034" width="0" style="2" hidden="1" customWidth="1"/>
    <col min="1035" max="1036" width="9.1640625" style="2"/>
    <col min="1037" max="1052" width="0" style="2" hidden="1" customWidth="1"/>
    <col min="1053" max="1282" width="9.1640625" style="2"/>
    <col min="1283" max="1283" width="21.6640625" style="2" bestFit="1" customWidth="1"/>
    <col min="1284" max="1284" width="9.1640625" style="2"/>
    <col min="1285" max="1290" width="0" style="2" hidden="1" customWidth="1"/>
    <col min="1291" max="1292" width="9.1640625" style="2"/>
    <col min="1293" max="1308" width="0" style="2" hidden="1" customWidth="1"/>
    <col min="1309" max="1538" width="9.1640625" style="2"/>
    <col min="1539" max="1539" width="21.6640625" style="2" bestFit="1" customWidth="1"/>
    <col min="1540" max="1540" width="9.1640625" style="2"/>
    <col min="1541" max="1546" width="0" style="2" hidden="1" customWidth="1"/>
    <col min="1547" max="1548" width="9.1640625" style="2"/>
    <col min="1549" max="1564" width="0" style="2" hidden="1" customWidth="1"/>
    <col min="1565" max="1794" width="9.1640625" style="2"/>
    <col min="1795" max="1795" width="21.6640625" style="2" bestFit="1" customWidth="1"/>
    <col min="1796" max="1796" width="9.1640625" style="2"/>
    <col min="1797" max="1802" width="0" style="2" hidden="1" customWidth="1"/>
    <col min="1803" max="1804" width="9.1640625" style="2"/>
    <col min="1805" max="1820" width="0" style="2" hidden="1" customWidth="1"/>
    <col min="1821" max="2050" width="9.1640625" style="2"/>
    <col min="2051" max="2051" width="21.6640625" style="2" bestFit="1" customWidth="1"/>
    <col min="2052" max="2052" width="9.1640625" style="2"/>
    <col min="2053" max="2058" width="0" style="2" hidden="1" customWidth="1"/>
    <col min="2059" max="2060" width="9.1640625" style="2"/>
    <col min="2061" max="2076" width="0" style="2" hidden="1" customWidth="1"/>
    <col min="2077" max="2306" width="9.1640625" style="2"/>
    <col min="2307" max="2307" width="21.6640625" style="2" bestFit="1" customWidth="1"/>
    <col min="2308" max="2308" width="9.1640625" style="2"/>
    <col min="2309" max="2314" width="0" style="2" hidden="1" customWidth="1"/>
    <col min="2315" max="2316" width="9.1640625" style="2"/>
    <col min="2317" max="2332" width="0" style="2" hidden="1" customWidth="1"/>
    <col min="2333" max="2562" width="9.1640625" style="2"/>
    <col min="2563" max="2563" width="21.6640625" style="2" bestFit="1" customWidth="1"/>
    <col min="2564" max="2564" width="9.1640625" style="2"/>
    <col min="2565" max="2570" width="0" style="2" hidden="1" customWidth="1"/>
    <col min="2571" max="2572" width="9.1640625" style="2"/>
    <col min="2573" max="2588" width="0" style="2" hidden="1" customWidth="1"/>
    <col min="2589" max="2818" width="9.1640625" style="2"/>
    <col min="2819" max="2819" width="21.6640625" style="2" bestFit="1" customWidth="1"/>
    <col min="2820" max="2820" width="9.1640625" style="2"/>
    <col min="2821" max="2826" width="0" style="2" hidden="1" customWidth="1"/>
    <col min="2827" max="2828" width="9.1640625" style="2"/>
    <col min="2829" max="2844" width="0" style="2" hidden="1" customWidth="1"/>
    <col min="2845" max="3074" width="9.1640625" style="2"/>
    <col min="3075" max="3075" width="21.6640625" style="2" bestFit="1" customWidth="1"/>
    <col min="3076" max="3076" width="9.1640625" style="2"/>
    <col min="3077" max="3082" width="0" style="2" hidden="1" customWidth="1"/>
    <col min="3083" max="3084" width="9.1640625" style="2"/>
    <col min="3085" max="3100" width="0" style="2" hidden="1" customWidth="1"/>
    <col min="3101" max="3330" width="9.1640625" style="2"/>
    <col min="3331" max="3331" width="21.6640625" style="2" bestFit="1" customWidth="1"/>
    <col min="3332" max="3332" width="9.1640625" style="2"/>
    <col min="3333" max="3338" width="0" style="2" hidden="1" customWidth="1"/>
    <col min="3339" max="3340" width="9.1640625" style="2"/>
    <col min="3341" max="3356" width="0" style="2" hidden="1" customWidth="1"/>
    <col min="3357" max="3586" width="9.1640625" style="2"/>
    <col min="3587" max="3587" width="21.6640625" style="2" bestFit="1" customWidth="1"/>
    <col min="3588" max="3588" width="9.1640625" style="2"/>
    <col min="3589" max="3594" width="0" style="2" hidden="1" customWidth="1"/>
    <col min="3595" max="3596" width="9.1640625" style="2"/>
    <col min="3597" max="3612" width="0" style="2" hidden="1" customWidth="1"/>
    <col min="3613" max="3842" width="9.1640625" style="2"/>
    <col min="3843" max="3843" width="21.6640625" style="2" bestFit="1" customWidth="1"/>
    <col min="3844" max="3844" width="9.1640625" style="2"/>
    <col min="3845" max="3850" width="0" style="2" hidden="1" customWidth="1"/>
    <col min="3851" max="3852" width="9.1640625" style="2"/>
    <col min="3853" max="3868" width="0" style="2" hidden="1" customWidth="1"/>
    <col min="3869" max="4098" width="9.1640625" style="2"/>
    <col min="4099" max="4099" width="21.6640625" style="2" bestFit="1" customWidth="1"/>
    <col min="4100" max="4100" width="9.1640625" style="2"/>
    <col min="4101" max="4106" width="0" style="2" hidden="1" customWidth="1"/>
    <col min="4107" max="4108" width="9.1640625" style="2"/>
    <col min="4109" max="4124" width="0" style="2" hidden="1" customWidth="1"/>
    <col min="4125" max="4354" width="9.1640625" style="2"/>
    <col min="4355" max="4355" width="21.6640625" style="2" bestFit="1" customWidth="1"/>
    <col min="4356" max="4356" width="9.1640625" style="2"/>
    <col min="4357" max="4362" width="0" style="2" hidden="1" customWidth="1"/>
    <col min="4363" max="4364" width="9.1640625" style="2"/>
    <col min="4365" max="4380" width="0" style="2" hidden="1" customWidth="1"/>
    <col min="4381" max="4610" width="9.1640625" style="2"/>
    <col min="4611" max="4611" width="21.6640625" style="2" bestFit="1" customWidth="1"/>
    <col min="4612" max="4612" width="9.1640625" style="2"/>
    <col min="4613" max="4618" width="0" style="2" hidden="1" customWidth="1"/>
    <col min="4619" max="4620" width="9.1640625" style="2"/>
    <col min="4621" max="4636" width="0" style="2" hidden="1" customWidth="1"/>
    <col min="4637" max="4866" width="9.1640625" style="2"/>
    <col min="4867" max="4867" width="21.6640625" style="2" bestFit="1" customWidth="1"/>
    <col min="4868" max="4868" width="9.1640625" style="2"/>
    <col min="4869" max="4874" width="0" style="2" hidden="1" customWidth="1"/>
    <col min="4875" max="4876" width="9.1640625" style="2"/>
    <col min="4877" max="4892" width="0" style="2" hidden="1" customWidth="1"/>
    <col min="4893" max="5122" width="9.1640625" style="2"/>
    <col min="5123" max="5123" width="21.6640625" style="2" bestFit="1" customWidth="1"/>
    <col min="5124" max="5124" width="9.1640625" style="2"/>
    <col min="5125" max="5130" width="0" style="2" hidden="1" customWidth="1"/>
    <col min="5131" max="5132" width="9.1640625" style="2"/>
    <col min="5133" max="5148" width="0" style="2" hidden="1" customWidth="1"/>
    <col min="5149" max="5378" width="9.1640625" style="2"/>
    <col min="5379" max="5379" width="21.6640625" style="2" bestFit="1" customWidth="1"/>
    <col min="5380" max="5380" width="9.1640625" style="2"/>
    <col min="5381" max="5386" width="0" style="2" hidden="1" customWidth="1"/>
    <col min="5387" max="5388" width="9.1640625" style="2"/>
    <col min="5389" max="5404" width="0" style="2" hidden="1" customWidth="1"/>
    <col min="5405" max="5634" width="9.1640625" style="2"/>
    <col min="5635" max="5635" width="21.6640625" style="2" bestFit="1" customWidth="1"/>
    <col min="5636" max="5636" width="9.1640625" style="2"/>
    <col min="5637" max="5642" width="0" style="2" hidden="1" customWidth="1"/>
    <col min="5643" max="5644" width="9.1640625" style="2"/>
    <col min="5645" max="5660" width="0" style="2" hidden="1" customWidth="1"/>
    <col min="5661" max="5890" width="9.1640625" style="2"/>
    <col min="5891" max="5891" width="21.6640625" style="2" bestFit="1" customWidth="1"/>
    <col min="5892" max="5892" width="9.1640625" style="2"/>
    <col min="5893" max="5898" width="0" style="2" hidden="1" customWidth="1"/>
    <col min="5899" max="5900" width="9.1640625" style="2"/>
    <col min="5901" max="5916" width="0" style="2" hidden="1" customWidth="1"/>
    <col min="5917" max="6146" width="9.1640625" style="2"/>
    <col min="6147" max="6147" width="21.6640625" style="2" bestFit="1" customWidth="1"/>
    <col min="6148" max="6148" width="9.1640625" style="2"/>
    <col min="6149" max="6154" width="0" style="2" hidden="1" customWidth="1"/>
    <col min="6155" max="6156" width="9.1640625" style="2"/>
    <col min="6157" max="6172" width="0" style="2" hidden="1" customWidth="1"/>
    <col min="6173" max="6402" width="9.1640625" style="2"/>
    <col min="6403" max="6403" width="21.6640625" style="2" bestFit="1" customWidth="1"/>
    <col min="6404" max="6404" width="9.1640625" style="2"/>
    <col min="6405" max="6410" width="0" style="2" hidden="1" customWidth="1"/>
    <col min="6411" max="6412" width="9.1640625" style="2"/>
    <col min="6413" max="6428" width="0" style="2" hidden="1" customWidth="1"/>
    <col min="6429" max="6658" width="9.1640625" style="2"/>
    <col min="6659" max="6659" width="21.6640625" style="2" bestFit="1" customWidth="1"/>
    <col min="6660" max="6660" width="9.1640625" style="2"/>
    <col min="6661" max="6666" width="0" style="2" hidden="1" customWidth="1"/>
    <col min="6667" max="6668" width="9.1640625" style="2"/>
    <col min="6669" max="6684" width="0" style="2" hidden="1" customWidth="1"/>
    <col min="6685" max="6914" width="9.1640625" style="2"/>
    <col min="6915" max="6915" width="21.6640625" style="2" bestFit="1" customWidth="1"/>
    <col min="6916" max="6916" width="9.1640625" style="2"/>
    <col min="6917" max="6922" width="0" style="2" hidden="1" customWidth="1"/>
    <col min="6923" max="6924" width="9.1640625" style="2"/>
    <col min="6925" max="6940" width="0" style="2" hidden="1" customWidth="1"/>
    <col min="6941" max="7170" width="9.1640625" style="2"/>
    <col min="7171" max="7171" width="21.6640625" style="2" bestFit="1" customWidth="1"/>
    <col min="7172" max="7172" width="9.1640625" style="2"/>
    <col min="7173" max="7178" width="0" style="2" hidden="1" customWidth="1"/>
    <col min="7179" max="7180" width="9.1640625" style="2"/>
    <col min="7181" max="7196" width="0" style="2" hidden="1" customWidth="1"/>
    <col min="7197" max="7426" width="9.1640625" style="2"/>
    <col min="7427" max="7427" width="21.6640625" style="2" bestFit="1" customWidth="1"/>
    <col min="7428" max="7428" width="9.1640625" style="2"/>
    <col min="7429" max="7434" width="0" style="2" hidden="1" customWidth="1"/>
    <col min="7435" max="7436" width="9.1640625" style="2"/>
    <col min="7437" max="7452" width="0" style="2" hidden="1" customWidth="1"/>
    <col min="7453" max="7682" width="9.1640625" style="2"/>
    <col min="7683" max="7683" width="21.6640625" style="2" bestFit="1" customWidth="1"/>
    <col min="7684" max="7684" width="9.1640625" style="2"/>
    <col min="7685" max="7690" width="0" style="2" hidden="1" customWidth="1"/>
    <col min="7691" max="7692" width="9.1640625" style="2"/>
    <col min="7693" max="7708" width="0" style="2" hidden="1" customWidth="1"/>
    <col min="7709" max="7938" width="9.1640625" style="2"/>
    <col min="7939" max="7939" width="21.6640625" style="2" bestFit="1" customWidth="1"/>
    <col min="7940" max="7940" width="9.1640625" style="2"/>
    <col min="7941" max="7946" width="0" style="2" hidden="1" customWidth="1"/>
    <col min="7947" max="7948" width="9.1640625" style="2"/>
    <col min="7949" max="7964" width="0" style="2" hidden="1" customWidth="1"/>
    <col min="7965" max="8194" width="9.1640625" style="2"/>
    <col min="8195" max="8195" width="21.6640625" style="2" bestFit="1" customWidth="1"/>
    <col min="8196" max="8196" width="9.1640625" style="2"/>
    <col min="8197" max="8202" width="0" style="2" hidden="1" customWidth="1"/>
    <col min="8203" max="8204" width="9.1640625" style="2"/>
    <col min="8205" max="8220" width="0" style="2" hidden="1" customWidth="1"/>
    <col min="8221" max="8450" width="9.1640625" style="2"/>
    <col min="8451" max="8451" width="21.6640625" style="2" bestFit="1" customWidth="1"/>
    <col min="8452" max="8452" width="9.1640625" style="2"/>
    <col min="8453" max="8458" width="0" style="2" hidden="1" customWidth="1"/>
    <col min="8459" max="8460" width="9.1640625" style="2"/>
    <col min="8461" max="8476" width="0" style="2" hidden="1" customWidth="1"/>
    <col min="8477" max="8706" width="9.1640625" style="2"/>
    <col min="8707" max="8707" width="21.6640625" style="2" bestFit="1" customWidth="1"/>
    <col min="8708" max="8708" width="9.1640625" style="2"/>
    <col min="8709" max="8714" width="0" style="2" hidden="1" customWidth="1"/>
    <col min="8715" max="8716" width="9.1640625" style="2"/>
    <col min="8717" max="8732" width="0" style="2" hidden="1" customWidth="1"/>
    <col min="8733" max="8962" width="9.1640625" style="2"/>
    <col min="8963" max="8963" width="21.6640625" style="2" bestFit="1" customWidth="1"/>
    <col min="8964" max="8964" width="9.1640625" style="2"/>
    <col min="8965" max="8970" width="0" style="2" hidden="1" customWidth="1"/>
    <col min="8971" max="8972" width="9.1640625" style="2"/>
    <col min="8973" max="8988" width="0" style="2" hidden="1" customWidth="1"/>
    <col min="8989" max="9218" width="9.1640625" style="2"/>
    <col min="9219" max="9219" width="21.6640625" style="2" bestFit="1" customWidth="1"/>
    <col min="9220" max="9220" width="9.1640625" style="2"/>
    <col min="9221" max="9226" width="0" style="2" hidden="1" customWidth="1"/>
    <col min="9227" max="9228" width="9.1640625" style="2"/>
    <col min="9229" max="9244" width="0" style="2" hidden="1" customWidth="1"/>
    <col min="9245" max="9474" width="9.1640625" style="2"/>
    <col min="9475" max="9475" width="21.6640625" style="2" bestFit="1" customWidth="1"/>
    <col min="9476" max="9476" width="9.1640625" style="2"/>
    <col min="9477" max="9482" width="0" style="2" hidden="1" customWidth="1"/>
    <col min="9483" max="9484" width="9.1640625" style="2"/>
    <col min="9485" max="9500" width="0" style="2" hidden="1" customWidth="1"/>
    <col min="9501" max="9730" width="9.1640625" style="2"/>
    <col min="9731" max="9731" width="21.6640625" style="2" bestFit="1" customWidth="1"/>
    <col min="9732" max="9732" width="9.1640625" style="2"/>
    <col min="9733" max="9738" width="0" style="2" hidden="1" customWidth="1"/>
    <col min="9739" max="9740" width="9.1640625" style="2"/>
    <col min="9741" max="9756" width="0" style="2" hidden="1" customWidth="1"/>
    <col min="9757" max="9986" width="9.1640625" style="2"/>
    <col min="9987" max="9987" width="21.6640625" style="2" bestFit="1" customWidth="1"/>
    <col min="9988" max="9988" width="9.1640625" style="2"/>
    <col min="9989" max="9994" width="0" style="2" hidden="1" customWidth="1"/>
    <col min="9995" max="9996" width="9.1640625" style="2"/>
    <col min="9997" max="10012" width="0" style="2" hidden="1" customWidth="1"/>
    <col min="10013" max="10242" width="9.1640625" style="2"/>
    <col min="10243" max="10243" width="21.6640625" style="2" bestFit="1" customWidth="1"/>
    <col min="10244" max="10244" width="9.1640625" style="2"/>
    <col min="10245" max="10250" width="0" style="2" hidden="1" customWidth="1"/>
    <col min="10251" max="10252" width="9.1640625" style="2"/>
    <col min="10253" max="10268" width="0" style="2" hidden="1" customWidth="1"/>
    <col min="10269" max="10498" width="9.1640625" style="2"/>
    <col min="10499" max="10499" width="21.6640625" style="2" bestFit="1" customWidth="1"/>
    <col min="10500" max="10500" width="9.1640625" style="2"/>
    <col min="10501" max="10506" width="0" style="2" hidden="1" customWidth="1"/>
    <col min="10507" max="10508" width="9.1640625" style="2"/>
    <col min="10509" max="10524" width="0" style="2" hidden="1" customWidth="1"/>
    <col min="10525" max="10754" width="9.1640625" style="2"/>
    <col min="10755" max="10755" width="21.6640625" style="2" bestFit="1" customWidth="1"/>
    <col min="10756" max="10756" width="9.1640625" style="2"/>
    <col min="10757" max="10762" width="0" style="2" hidden="1" customWidth="1"/>
    <col min="10763" max="10764" width="9.1640625" style="2"/>
    <col min="10765" max="10780" width="0" style="2" hidden="1" customWidth="1"/>
    <col min="10781" max="11010" width="9.1640625" style="2"/>
    <col min="11011" max="11011" width="21.6640625" style="2" bestFit="1" customWidth="1"/>
    <col min="11012" max="11012" width="9.1640625" style="2"/>
    <col min="11013" max="11018" width="0" style="2" hidden="1" customWidth="1"/>
    <col min="11019" max="11020" width="9.1640625" style="2"/>
    <col min="11021" max="11036" width="0" style="2" hidden="1" customWidth="1"/>
    <col min="11037" max="11266" width="9.1640625" style="2"/>
    <col min="11267" max="11267" width="21.6640625" style="2" bestFit="1" customWidth="1"/>
    <col min="11268" max="11268" width="9.1640625" style="2"/>
    <col min="11269" max="11274" width="0" style="2" hidden="1" customWidth="1"/>
    <col min="11275" max="11276" width="9.1640625" style="2"/>
    <col min="11277" max="11292" width="0" style="2" hidden="1" customWidth="1"/>
    <col min="11293" max="11522" width="9.1640625" style="2"/>
    <col min="11523" max="11523" width="21.6640625" style="2" bestFit="1" customWidth="1"/>
    <col min="11524" max="11524" width="9.1640625" style="2"/>
    <col min="11525" max="11530" width="0" style="2" hidden="1" customWidth="1"/>
    <col min="11531" max="11532" width="9.1640625" style="2"/>
    <col min="11533" max="11548" width="0" style="2" hidden="1" customWidth="1"/>
    <col min="11549" max="11778" width="9.1640625" style="2"/>
    <col min="11779" max="11779" width="21.6640625" style="2" bestFit="1" customWidth="1"/>
    <col min="11780" max="11780" width="9.1640625" style="2"/>
    <col min="11781" max="11786" width="0" style="2" hidden="1" customWidth="1"/>
    <col min="11787" max="11788" width="9.1640625" style="2"/>
    <col min="11789" max="11804" width="0" style="2" hidden="1" customWidth="1"/>
    <col min="11805" max="12034" width="9.1640625" style="2"/>
    <col min="12035" max="12035" width="21.6640625" style="2" bestFit="1" customWidth="1"/>
    <col min="12036" max="12036" width="9.1640625" style="2"/>
    <col min="12037" max="12042" width="0" style="2" hidden="1" customWidth="1"/>
    <col min="12043" max="12044" width="9.1640625" style="2"/>
    <col min="12045" max="12060" width="0" style="2" hidden="1" customWidth="1"/>
    <col min="12061" max="12290" width="9.1640625" style="2"/>
    <col min="12291" max="12291" width="21.6640625" style="2" bestFit="1" customWidth="1"/>
    <col min="12292" max="12292" width="9.1640625" style="2"/>
    <col min="12293" max="12298" width="0" style="2" hidden="1" customWidth="1"/>
    <col min="12299" max="12300" width="9.1640625" style="2"/>
    <col min="12301" max="12316" width="0" style="2" hidden="1" customWidth="1"/>
    <col min="12317" max="12546" width="9.1640625" style="2"/>
    <col min="12547" max="12547" width="21.6640625" style="2" bestFit="1" customWidth="1"/>
    <col min="12548" max="12548" width="9.1640625" style="2"/>
    <col min="12549" max="12554" width="0" style="2" hidden="1" customWidth="1"/>
    <col min="12555" max="12556" width="9.1640625" style="2"/>
    <col min="12557" max="12572" width="0" style="2" hidden="1" customWidth="1"/>
    <col min="12573" max="12802" width="9.1640625" style="2"/>
    <col min="12803" max="12803" width="21.6640625" style="2" bestFit="1" customWidth="1"/>
    <col min="12804" max="12804" width="9.1640625" style="2"/>
    <col min="12805" max="12810" width="0" style="2" hidden="1" customWidth="1"/>
    <col min="12811" max="12812" width="9.1640625" style="2"/>
    <col min="12813" max="12828" width="0" style="2" hidden="1" customWidth="1"/>
    <col min="12829" max="13058" width="9.1640625" style="2"/>
    <col min="13059" max="13059" width="21.6640625" style="2" bestFit="1" customWidth="1"/>
    <col min="13060" max="13060" width="9.1640625" style="2"/>
    <col min="13061" max="13066" width="0" style="2" hidden="1" customWidth="1"/>
    <col min="13067" max="13068" width="9.1640625" style="2"/>
    <col min="13069" max="13084" width="0" style="2" hidden="1" customWidth="1"/>
    <col min="13085" max="13314" width="9.1640625" style="2"/>
    <col min="13315" max="13315" width="21.6640625" style="2" bestFit="1" customWidth="1"/>
    <col min="13316" max="13316" width="9.1640625" style="2"/>
    <col min="13317" max="13322" width="0" style="2" hidden="1" customWidth="1"/>
    <col min="13323" max="13324" width="9.1640625" style="2"/>
    <col min="13325" max="13340" width="0" style="2" hidden="1" customWidth="1"/>
    <col min="13341" max="13570" width="9.1640625" style="2"/>
    <col min="13571" max="13571" width="21.6640625" style="2" bestFit="1" customWidth="1"/>
    <col min="13572" max="13572" width="9.1640625" style="2"/>
    <col min="13573" max="13578" width="0" style="2" hidden="1" customWidth="1"/>
    <col min="13579" max="13580" width="9.1640625" style="2"/>
    <col min="13581" max="13596" width="0" style="2" hidden="1" customWidth="1"/>
    <col min="13597" max="13826" width="9.1640625" style="2"/>
    <col min="13827" max="13827" width="21.6640625" style="2" bestFit="1" customWidth="1"/>
    <col min="13828" max="13828" width="9.1640625" style="2"/>
    <col min="13829" max="13834" width="0" style="2" hidden="1" customWidth="1"/>
    <col min="13835" max="13836" width="9.1640625" style="2"/>
    <col min="13837" max="13852" width="0" style="2" hidden="1" customWidth="1"/>
    <col min="13853" max="14082" width="9.1640625" style="2"/>
    <col min="14083" max="14083" width="21.6640625" style="2" bestFit="1" customWidth="1"/>
    <col min="14084" max="14084" width="9.1640625" style="2"/>
    <col min="14085" max="14090" width="0" style="2" hidden="1" customWidth="1"/>
    <col min="14091" max="14092" width="9.1640625" style="2"/>
    <col min="14093" max="14108" width="0" style="2" hidden="1" customWidth="1"/>
    <col min="14109" max="14338" width="9.1640625" style="2"/>
    <col min="14339" max="14339" width="21.6640625" style="2" bestFit="1" customWidth="1"/>
    <col min="14340" max="14340" width="9.1640625" style="2"/>
    <col min="14341" max="14346" width="0" style="2" hidden="1" customWidth="1"/>
    <col min="14347" max="14348" width="9.1640625" style="2"/>
    <col min="14349" max="14364" width="0" style="2" hidden="1" customWidth="1"/>
    <col min="14365" max="14594" width="9.1640625" style="2"/>
    <col min="14595" max="14595" width="21.6640625" style="2" bestFit="1" customWidth="1"/>
    <col min="14596" max="14596" width="9.1640625" style="2"/>
    <col min="14597" max="14602" width="0" style="2" hidden="1" customWidth="1"/>
    <col min="14603" max="14604" width="9.1640625" style="2"/>
    <col min="14605" max="14620" width="0" style="2" hidden="1" customWidth="1"/>
    <col min="14621" max="14850" width="9.1640625" style="2"/>
    <col min="14851" max="14851" width="21.6640625" style="2" bestFit="1" customWidth="1"/>
    <col min="14852" max="14852" width="9.1640625" style="2"/>
    <col min="14853" max="14858" width="0" style="2" hidden="1" customWidth="1"/>
    <col min="14859" max="14860" width="9.1640625" style="2"/>
    <col min="14861" max="14876" width="0" style="2" hidden="1" customWidth="1"/>
    <col min="14877" max="15106" width="9.1640625" style="2"/>
    <col min="15107" max="15107" width="21.6640625" style="2" bestFit="1" customWidth="1"/>
    <col min="15108" max="15108" width="9.1640625" style="2"/>
    <col min="15109" max="15114" width="0" style="2" hidden="1" customWidth="1"/>
    <col min="15115" max="15116" width="9.1640625" style="2"/>
    <col min="15117" max="15132" width="0" style="2" hidden="1" customWidth="1"/>
    <col min="15133" max="15362" width="9.1640625" style="2"/>
    <col min="15363" max="15363" width="21.6640625" style="2" bestFit="1" customWidth="1"/>
    <col min="15364" max="15364" width="9.1640625" style="2"/>
    <col min="15365" max="15370" width="0" style="2" hidden="1" customWidth="1"/>
    <col min="15371" max="15372" width="9.1640625" style="2"/>
    <col min="15373" max="15388" width="0" style="2" hidden="1" customWidth="1"/>
    <col min="15389" max="15618" width="9.1640625" style="2"/>
    <col min="15619" max="15619" width="21.6640625" style="2" bestFit="1" customWidth="1"/>
    <col min="15620" max="15620" width="9.1640625" style="2"/>
    <col min="15621" max="15626" width="0" style="2" hidden="1" customWidth="1"/>
    <col min="15627" max="15628" width="9.1640625" style="2"/>
    <col min="15629" max="15644" width="0" style="2" hidden="1" customWidth="1"/>
    <col min="15645" max="15874" width="9.1640625" style="2"/>
    <col min="15875" max="15875" width="21.6640625" style="2" bestFit="1" customWidth="1"/>
    <col min="15876" max="15876" width="9.1640625" style="2"/>
    <col min="15877" max="15882" width="0" style="2" hidden="1" customWidth="1"/>
    <col min="15883" max="15884" width="9.1640625" style="2"/>
    <col min="15885" max="15900" width="0" style="2" hidden="1" customWidth="1"/>
    <col min="15901" max="16130" width="9.1640625" style="2"/>
    <col min="16131" max="16131" width="21.6640625" style="2" bestFit="1" customWidth="1"/>
    <col min="16132" max="16132" width="9.1640625" style="2"/>
    <col min="16133" max="16138" width="0" style="2" hidden="1" customWidth="1"/>
    <col min="16139" max="16140" width="9.1640625" style="2"/>
    <col min="16141" max="16156" width="0" style="2" hidden="1" customWidth="1"/>
    <col min="16157" max="16384" width="9.1640625" style="2"/>
  </cols>
  <sheetData>
    <row r="1" spans="1:30" ht="1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30">
      <c r="A2" s="1" t="s">
        <v>167</v>
      </c>
      <c r="B2" s="1">
        <v>12</v>
      </c>
      <c r="C2" s="1" t="s">
        <v>19</v>
      </c>
      <c r="D2" s="1" t="s">
        <v>25</v>
      </c>
      <c r="G2" s="1" t="s">
        <v>168</v>
      </c>
      <c r="H2" s="1" t="s">
        <v>169</v>
      </c>
      <c r="I2" s="1" t="s">
        <v>170</v>
      </c>
      <c r="J2" s="1" t="s">
        <v>171</v>
      </c>
      <c r="K2" s="1">
        <v>1792</v>
      </c>
      <c r="L2" s="1">
        <v>6.5510000000000002</v>
      </c>
      <c r="M2" s="1">
        <v>1805</v>
      </c>
      <c r="N2" s="1">
        <v>18.399999999999999</v>
      </c>
      <c r="O2" s="1">
        <v>10.6</v>
      </c>
      <c r="P2" s="1">
        <v>10.6</v>
      </c>
      <c r="Q2" s="1">
        <v>20.100000000000001</v>
      </c>
      <c r="R2" s="1">
        <v>-52.779000000000003</v>
      </c>
      <c r="S2" s="1">
        <v>-29.137</v>
      </c>
      <c r="T2" s="2">
        <v>-29.1</v>
      </c>
      <c r="U2" s="2">
        <f t="shared" ref="U2:U65" si="0">(S2-$T$85)/$T$84</f>
        <v>-28.636533907892186</v>
      </c>
      <c r="V2" s="2">
        <f t="shared" ref="V2:V65" si="1">U2-T2</f>
        <v>0.46346609210781509</v>
      </c>
      <c r="W2" s="2">
        <f t="shared" ref="W2:W65" si="2">U2-($V$84*L2+$V$85)</f>
        <v>-28.859266119364143</v>
      </c>
      <c r="X2" s="2">
        <f t="shared" ref="X2:X65" si="3">W2-T2</f>
        <v>0.2407338806358581</v>
      </c>
      <c r="Y2" s="2">
        <f t="shared" ref="Y2:Y65" si="4">W2-($G$84*B2^3+$H$84*B2^2+$I$84*B2+$J$84)</f>
        <v>-28.926309984144556</v>
      </c>
      <c r="Z2" s="2">
        <f t="shared" ref="Z2:Z65" si="5">Y2-T2</f>
        <v>0.17369001585544552</v>
      </c>
      <c r="AA2" s="2">
        <f t="shared" ref="AA2:AA65" si="6">Y2-($G$85*K2^3+$H$85*K2^2+$I$85*K2+$J$85)</f>
        <v>-29.038125046921905</v>
      </c>
      <c r="AB2" s="2">
        <f t="shared" ref="AB2:AB65" si="7">AA2-T2</f>
        <v>6.1874953078095984E-2</v>
      </c>
      <c r="AC2" s="2">
        <f t="shared" ref="AC2:AC65" si="8">(AA2-$AA$85)/$AA$84</f>
        <v>-29.026655807926801</v>
      </c>
      <c r="AD2" s="2">
        <f t="shared" ref="AD2:AD65" si="9">AC2-T2</f>
        <v>7.3344192073200531E-2</v>
      </c>
    </row>
    <row r="3" spans="1:30">
      <c r="A3" s="1" t="s">
        <v>172</v>
      </c>
      <c r="B3" s="1">
        <v>20</v>
      </c>
      <c r="C3" s="1" t="s">
        <v>19</v>
      </c>
      <c r="D3" s="1" t="s">
        <v>25</v>
      </c>
      <c r="G3" s="1" t="s">
        <v>173</v>
      </c>
      <c r="H3" s="1" t="s">
        <v>169</v>
      </c>
      <c r="I3" s="1" t="s">
        <v>174</v>
      </c>
      <c r="J3" s="1" t="s">
        <v>175</v>
      </c>
      <c r="K3" s="1">
        <v>1792</v>
      </c>
      <c r="L3" s="1">
        <v>6.9850000000000003</v>
      </c>
      <c r="M3" s="1">
        <v>1929</v>
      </c>
      <c r="N3" s="1">
        <v>18.600000000000001</v>
      </c>
      <c r="O3" s="1">
        <v>10.6</v>
      </c>
      <c r="P3" s="1">
        <v>10.7</v>
      </c>
      <c r="Q3" s="1">
        <v>20.399999999999999</v>
      </c>
      <c r="R3" s="1">
        <v>-52.262</v>
      </c>
      <c r="S3" s="1">
        <v>-29.577999999999999</v>
      </c>
      <c r="T3" s="2">
        <v>-29.1</v>
      </c>
      <c r="U3" s="2">
        <f t="shared" si="0"/>
        <v>-29.067602134190487</v>
      </c>
      <c r="V3" s="2">
        <f t="shared" si="1"/>
        <v>3.2397865809514315E-2</v>
      </c>
      <c r="W3" s="2">
        <f t="shared" si="2"/>
        <v>-29.274264944582349</v>
      </c>
      <c r="X3" s="2">
        <f t="shared" si="3"/>
        <v>-0.17426494458234743</v>
      </c>
      <c r="Y3" s="2">
        <f t="shared" si="4"/>
        <v>-29.202049366623921</v>
      </c>
      <c r="Z3" s="2">
        <f t="shared" si="5"/>
        <v>-0.10204936662391972</v>
      </c>
      <c r="AA3" s="2">
        <f t="shared" si="6"/>
        <v>-29.313864429401271</v>
      </c>
      <c r="AB3" s="2">
        <f t="shared" si="7"/>
        <v>-0.21386442940126926</v>
      </c>
      <c r="AC3" s="2">
        <f t="shared" si="8"/>
        <v>-29.305981323413995</v>
      </c>
      <c r="AD3" s="2">
        <f t="shared" si="9"/>
        <v>-0.20598132341399378</v>
      </c>
    </row>
    <row r="4" spans="1:30">
      <c r="A4" s="1" t="s">
        <v>176</v>
      </c>
      <c r="B4" s="1">
        <v>3</v>
      </c>
      <c r="C4" s="1" t="s">
        <v>19</v>
      </c>
      <c r="D4" s="1" t="s">
        <v>25</v>
      </c>
      <c r="G4" s="1" t="s">
        <v>177</v>
      </c>
      <c r="H4" s="1" t="s">
        <v>178</v>
      </c>
      <c r="I4" s="1" t="s">
        <v>179</v>
      </c>
      <c r="J4" s="1" t="s">
        <v>180</v>
      </c>
      <c r="K4" s="1">
        <v>1792.6</v>
      </c>
      <c r="L4" s="1">
        <v>7.3070000000000004</v>
      </c>
      <c r="M4" s="1">
        <v>2000</v>
      </c>
      <c r="N4" s="1">
        <v>19</v>
      </c>
      <c r="O4" s="1">
        <v>11.1</v>
      </c>
      <c r="P4" s="1">
        <v>11.3</v>
      </c>
      <c r="Q4" s="1">
        <v>20.3</v>
      </c>
      <c r="R4" s="1">
        <v>-52.454000000000001</v>
      </c>
      <c r="S4" s="1">
        <v>-29.599</v>
      </c>
      <c r="T4" s="2">
        <v>-29.1</v>
      </c>
      <c r="U4" s="2">
        <f t="shared" si="0"/>
        <v>-29.088129192585647</v>
      </c>
      <c r="V4" s="2">
        <f t="shared" si="1"/>
        <v>1.187080741435409E-2</v>
      </c>
      <c r="W4" s="2">
        <f t="shared" si="2"/>
        <v>-29.28286954411163</v>
      </c>
      <c r="X4" s="2">
        <f t="shared" si="3"/>
        <v>-0.18286954411162881</v>
      </c>
      <c r="Y4" s="2">
        <f t="shared" si="4"/>
        <v>-29.305154602050997</v>
      </c>
      <c r="Z4" s="2">
        <f t="shared" si="5"/>
        <v>-0.205154602050996</v>
      </c>
      <c r="AA4" s="2">
        <f t="shared" si="6"/>
        <v>-29.417169241082398</v>
      </c>
      <c r="AB4" s="2">
        <f t="shared" si="7"/>
        <v>-0.31716924108239652</v>
      </c>
      <c r="AC4" s="2">
        <f t="shared" si="8"/>
        <v>-29.410629667497734</v>
      </c>
      <c r="AD4" s="2">
        <f t="shared" si="9"/>
        <v>-0.31062966749773224</v>
      </c>
    </row>
    <row r="5" spans="1:30">
      <c r="A5" s="1" t="s">
        <v>181</v>
      </c>
      <c r="B5" s="1">
        <v>9</v>
      </c>
      <c r="C5" s="1" t="s">
        <v>19</v>
      </c>
      <c r="D5" s="1" t="s">
        <v>33</v>
      </c>
      <c r="G5" s="1" t="s">
        <v>182</v>
      </c>
      <c r="H5" s="1" t="s">
        <v>169</v>
      </c>
      <c r="I5" s="1" t="s">
        <v>183</v>
      </c>
      <c r="J5" s="1" t="s">
        <v>184</v>
      </c>
      <c r="K5" s="1">
        <v>1792.6</v>
      </c>
      <c r="L5" s="1">
        <v>11.211</v>
      </c>
      <c r="M5" s="1">
        <v>2887</v>
      </c>
      <c r="N5" s="1">
        <v>20.5</v>
      </c>
      <c r="O5" s="1">
        <v>13.2</v>
      </c>
      <c r="P5" s="1">
        <v>13.4</v>
      </c>
      <c r="Q5" s="1">
        <v>23.6</v>
      </c>
      <c r="R5" s="1">
        <v>-52.494999999999997</v>
      </c>
      <c r="S5" s="1">
        <v>-29.335999999999999</v>
      </c>
      <c r="T5" s="2">
        <v>-29.1</v>
      </c>
      <c r="U5" s="2">
        <f t="shared" si="0"/>
        <v>-28.831052223160579</v>
      </c>
      <c r="V5" s="2">
        <f t="shared" si="1"/>
        <v>0.26894777683942195</v>
      </c>
      <c r="W5" s="2">
        <f t="shared" si="2"/>
        <v>-28.88124201750524</v>
      </c>
      <c r="X5" s="2">
        <f t="shared" si="3"/>
        <v>0.21875798249476119</v>
      </c>
      <c r="Y5" s="2">
        <f t="shared" si="4"/>
        <v>-28.765998060370702</v>
      </c>
      <c r="Z5" s="2">
        <f t="shared" si="5"/>
        <v>0.33400193962929947</v>
      </c>
      <c r="AA5" s="2">
        <f t="shared" si="6"/>
        <v>-28.878012699402099</v>
      </c>
      <c r="AB5" s="2">
        <f t="shared" si="7"/>
        <v>0.2219873005979025</v>
      </c>
      <c r="AC5" s="2">
        <f t="shared" si="8"/>
        <v>-28.864461116676335</v>
      </c>
      <c r="AD5" s="2">
        <f t="shared" si="9"/>
        <v>0.23553888332366668</v>
      </c>
    </row>
    <row r="6" spans="1:30">
      <c r="A6" s="1" t="s">
        <v>185</v>
      </c>
      <c r="B6" s="1">
        <v>18</v>
      </c>
      <c r="C6" s="1" t="s">
        <v>19</v>
      </c>
      <c r="D6" s="1" t="s">
        <v>33</v>
      </c>
      <c r="G6" s="1" t="s">
        <v>186</v>
      </c>
      <c r="H6" s="1" t="s">
        <v>169</v>
      </c>
      <c r="I6" s="1" t="s">
        <v>187</v>
      </c>
      <c r="J6" s="1" t="s">
        <v>188</v>
      </c>
      <c r="K6" s="1">
        <v>1792.8</v>
      </c>
      <c r="L6" s="1">
        <v>11.646000000000001</v>
      </c>
      <c r="M6" s="1">
        <v>2986</v>
      </c>
      <c r="N6" s="1">
        <v>20.7</v>
      </c>
      <c r="O6" s="1">
        <v>13.2</v>
      </c>
      <c r="P6" s="1">
        <v>13.4</v>
      </c>
      <c r="Q6" s="1">
        <v>23.9</v>
      </c>
      <c r="R6" s="1">
        <v>-52.55</v>
      </c>
      <c r="S6" s="1">
        <v>-29.402999999999999</v>
      </c>
      <c r="T6" s="2">
        <v>-29.1</v>
      </c>
      <c r="U6" s="2">
        <f t="shared" si="0"/>
        <v>-28.896543314230843</v>
      </c>
      <c r="V6" s="2">
        <f t="shared" si="1"/>
        <v>0.20345668576915799</v>
      </c>
      <c r="W6" s="2">
        <f t="shared" si="2"/>
        <v>-28.93062668122564</v>
      </c>
      <c r="X6" s="2">
        <f t="shared" si="3"/>
        <v>0.16937331877436179</v>
      </c>
      <c r="Y6" s="2">
        <f t="shared" si="4"/>
        <v>-29.08271983690301</v>
      </c>
      <c r="Z6" s="2">
        <f t="shared" si="5"/>
        <v>1.728016309699143E-2</v>
      </c>
      <c r="AA6" s="2">
        <f t="shared" si="6"/>
        <v>-29.194800822234903</v>
      </c>
      <c r="AB6" s="2">
        <f t="shared" si="7"/>
        <v>-9.4800822234901716E-2</v>
      </c>
      <c r="AC6" s="2">
        <f t="shared" si="8"/>
        <v>-29.185369232574924</v>
      </c>
      <c r="AD6" s="2">
        <f t="shared" si="9"/>
        <v>-8.5369232574922904E-2</v>
      </c>
    </row>
    <row r="7" spans="1:30">
      <c r="A7" s="1" t="s">
        <v>189</v>
      </c>
      <c r="B7" s="1">
        <v>15</v>
      </c>
      <c r="C7" s="1" t="s">
        <v>19</v>
      </c>
      <c r="D7" s="1" t="s">
        <v>20</v>
      </c>
      <c r="G7" s="1" t="s">
        <v>190</v>
      </c>
      <c r="H7" s="1" t="s">
        <v>169</v>
      </c>
      <c r="I7" s="1" t="s">
        <v>191</v>
      </c>
      <c r="J7" s="1" t="s">
        <v>192</v>
      </c>
      <c r="K7" s="1">
        <v>1793</v>
      </c>
      <c r="L7" s="1">
        <v>16.603000000000002</v>
      </c>
      <c r="M7" s="1">
        <v>3693</v>
      </c>
      <c r="N7" s="1">
        <v>26.1</v>
      </c>
      <c r="O7" s="1">
        <v>15.6</v>
      </c>
      <c r="P7" s="1">
        <v>15.9</v>
      </c>
      <c r="Q7" s="1">
        <v>27.2</v>
      </c>
      <c r="R7" s="1">
        <v>-52.421999999999997</v>
      </c>
      <c r="S7" s="1">
        <v>-29.568000000000001</v>
      </c>
      <c r="T7" s="2">
        <v>-29.1</v>
      </c>
      <c r="U7" s="2">
        <f t="shared" si="0"/>
        <v>-29.057827344478511</v>
      </c>
      <c r="V7" s="2">
        <f t="shared" si="1"/>
        <v>4.2172655521490299E-2</v>
      </c>
      <c r="W7" s="2">
        <f t="shared" si="2"/>
        <v>-28.908371492224379</v>
      </c>
      <c r="X7" s="2">
        <f t="shared" si="3"/>
        <v>0.19162850777562213</v>
      </c>
      <c r="Y7" s="2">
        <f t="shared" si="4"/>
        <v>-29.116636462064545</v>
      </c>
      <c r="Z7" s="2">
        <f t="shared" si="5"/>
        <v>-1.6636462064543167E-2</v>
      </c>
      <c r="AA7" s="2">
        <f t="shared" si="6"/>
        <v>-29.228783704183712</v>
      </c>
      <c r="AB7" s="2">
        <f t="shared" si="7"/>
        <v>-0.12878370418371077</v>
      </c>
      <c r="AC7" s="2">
        <f t="shared" si="8"/>
        <v>-29.219794079445691</v>
      </c>
      <c r="AD7" s="2">
        <f t="shared" si="9"/>
        <v>-0.11979407944568976</v>
      </c>
    </row>
    <row r="8" spans="1:30">
      <c r="A8" s="1" t="s">
        <v>193</v>
      </c>
      <c r="B8" s="1">
        <v>21</v>
      </c>
      <c r="C8" s="1" t="s">
        <v>19</v>
      </c>
      <c r="D8" s="1" t="s">
        <v>20</v>
      </c>
      <c r="G8" s="1" t="s">
        <v>194</v>
      </c>
      <c r="H8" s="1" t="s">
        <v>169</v>
      </c>
      <c r="I8" s="1" t="s">
        <v>195</v>
      </c>
      <c r="J8" s="1" t="s">
        <v>196</v>
      </c>
      <c r="K8" s="1">
        <v>1793</v>
      </c>
      <c r="L8" s="1">
        <v>17.061</v>
      </c>
      <c r="M8" s="1">
        <v>3761</v>
      </c>
      <c r="N8" s="1">
        <v>26.1</v>
      </c>
      <c r="O8" s="1">
        <v>15.3</v>
      </c>
      <c r="P8" s="1">
        <v>15.6</v>
      </c>
      <c r="Q8" s="1">
        <v>26.9</v>
      </c>
      <c r="R8" s="1">
        <v>-52.015999999999998</v>
      </c>
      <c r="S8" s="1">
        <v>-29.736999999999998</v>
      </c>
      <c r="T8" s="2">
        <v>-29.1</v>
      </c>
      <c r="U8" s="2">
        <f t="shared" si="0"/>
        <v>-29.223021290610962</v>
      </c>
      <c r="V8" s="2">
        <f t="shared" si="1"/>
        <v>-0.12302129061096068</v>
      </c>
      <c r="W8" s="2">
        <f t="shared" si="2"/>
        <v>-29.056607406802257</v>
      </c>
      <c r="X8" s="2">
        <f t="shared" si="3"/>
        <v>4.3392593197744134E-2</v>
      </c>
      <c r="Y8" s="2">
        <f t="shared" si="4"/>
        <v>-28.798809626726928</v>
      </c>
      <c r="Z8" s="2">
        <f t="shared" si="5"/>
        <v>0.30119037327307296</v>
      </c>
      <c r="AA8" s="2">
        <f t="shared" si="6"/>
        <v>-28.9109568688461</v>
      </c>
      <c r="AB8" s="2">
        <f t="shared" si="7"/>
        <v>0.18904313115390181</v>
      </c>
      <c r="AC8" s="2">
        <f t="shared" si="8"/>
        <v>-28.897833742049976</v>
      </c>
      <c r="AD8" s="2">
        <f t="shared" si="9"/>
        <v>0.20216625795002585</v>
      </c>
    </row>
    <row r="9" spans="1:30">
      <c r="A9" s="1" t="s">
        <v>197</v>
      </c>
      <c r="B9" s="1">
        <v>2</v>
      </c>
      <c r="C9" s="1" t="s">
        <v>19</v>
      </c>
      <c r="D9" s="1" t="s">
        <v>33</v>
      </c>
      <c r="G9" s="1" t="s">
        <v>198</v>
      </c>
      <c r="H9" s="1" t="s">
        <v>178</v>
      </c>
      <c r="I9" s="1" t="s">
        <v>199</v>
      </c>
      <c r="J9" s="1" t="s">
        <v>200</v>
      </c>
      <c r="K9" s="1">
        <v>1793.2</v>
      </c>
      <c r="L9" s="1">
        <v>12.561</v>
      </c>
      <c r="M9" s="1">
        <v>3153</v>
      </c>
      <c r="N9" s="1">
        <v>24</v>
      </c>
      <c r="O9" s="1">
        <v>13.6</v>
      </c>
      <c r="P9" s="1">
        <v>13.9</v>
      </c>
      <c r="Q9" s="1">
        <v>23.4</v>
      </c>
      <c r="R9" s="1">
        <v>-52.902999999999999</v>
      </c>
      <c r="S9" s="1">
        <v>-29.300999999999998</v>
      </c>
      <c r="T9" s="2">
        <v>-29.1</v>
      </c>
      <c r="U9" s="2">
        <f t="shared" si="0"/>
        <v>-28.796840459168649</v>
      </c>
      <c r="V9" s="2">
        <f t="shared" si="1"/>
        <v>0.3031595408313521</v>
      </c>
      <c r="W9" s="2">
        <f t="shared" si="2"/>
        <v>-28.797044789324072</v>
      </c>
      <c r="X9" s="2">
        <f t="shared" si="3"/>
        <v>0.30295521067592901</v>
      </c>
      <c r="Y9" s="2">
        <f t="shared" si="4"/>
        <v>-28.97488734979239</v>
      </c>
      <c r="Z9" s="2">
        <f t="shared" si="5"/>
        <v>0.12511265020761186</v>
      </c>
      <c r="AA9" s="2">
        <f t="shared" si="6"/>
        <v>-29.087100759212937</v>
      </c>
      <c r="AB9" s="2">
        <f t="shared" si="7"/>
        <v>1.2899240787064059E-2</v>
      </c>
      <c r="AC9" s="2">
        <f t="shared" si="8"/>
        <v>-29.0762684746378</v>
      </c>
      <c r="AD9" s="2">
        <f t="shared" si="9"/>
        <v>2.3731525362201467E-2</v>
      </c>
    </row>
    <row r="10" spans="1:30">
      <c r="A10" s="1" t="s">
        <v>201</v>
      </c>
      <c r="B10" s="1">
        <v>6</v>
      </c>
      <c r="C10" s="1" t="s">
        <v>19</v>
      </c>
      <c r="D10" s="1" t="s">
        <v>20</v>
      </c>
      <c r="G10" s="1" t="s">
        <v>202</v>
      </c>
      <c r="H10" s="1" t="s">
        <v>178</v>
      </c>
      <c r="I10" s="1" t="s">
        <v>203</v>
      </c>
      <c r="J10" s="1" t="s">
        <v>204</v>
      </c>
      <c r="K10" s="1">
        <v>1793.2</v>
      </c>
      <c r="L10" s="1">
        <v>16.462</v>
      </c>
      <c r="M10" s="1">
        <v>3608</v>
      </c>
      <c r="N10" s="1">
        <v>28.4</v>
      </c>
      <c r="O10" s="1">
        <v>15.7</v>
      </c>
      <c r="P10" s="1">
        <v>16</v>
      </c>
      <c r="Q10" s="1">
        <v>26.9</v>
      </c>
      <c r="R10" s="1">
        <v>-52.048999999999999</v>
      </c>
      <c r="S10" s="1">
        <v>-29.83</v>
      </c>
      <c r="T10" s="2">
        <v>-29.1</v>
      </c>
      <c r="U10" s="2">
        <f t="shared" si="0"/>
        <v>-29.313926834932374</v>
      </c>
      <c r="V10" s="2">
        <f t="shared" si="1"/>
        <v>-0.21392683493237286</v>
      </c>
      <c r="W10" s="2">
        <f t="shared" si="2"/>
        <v>-29.169691686715783</v>
      </c>
      <c r="X10" s="2">
        <f t="shared" si="3"/>
        <v>-6.9691686715781742E-2</v>
      </c>
      <c r="Y10" s="2">
        <f t="shared" si="4"/>
        <v>-28.987419393178445</v>
      </c>
      <c r="Z10" s="2">
        <f t="shared" si="5"/>
        <v>0.11258060682155602</v>
      </c>
      <c r="AA10" s="2">
        <f t="shared" si="6"/>
        <v>-29.099632802598997</v>
      </c>
      <c r="AB10" s="2">
        <f t="shared" si="7"/>
        <v>3.671974010046597E-4</v>
      </c>
      <c r="AC10" s="2">
        <f t="shared" si="8"/>
        <v>-29.088963503717228</v>
      </c>
      <c r="AD10" s="2">
        <f t="shared" si="9"/>
        <v>1.1036496282773811E-2</v>
      </c>
    </row>
    <row r="11" spans="1:30">
      <c r="A11" s="1" t="s">
        <v>167</v>
      </c>
      <c r="B11" s="1">
        <v>12</v>
      </c>
      <c r="C11" s="1" t="s">
        <v>19</v>
      </c>
      <c r="D11" s="1" t="s">
        <v>25</v>
      </c>
      <c r="G11" s="1" t="s">
        <v>168</v>
      </c>
      <c r="H11" s="1" t="s">
        <v>169</v>
      </c>
      <c r="I11" s="1" t="s">
        <v>170</v>
      </c>
      <c r="J11" s="1" t="s">
        <v>171</v>
      </c>
      <c r="K11" s="1">
        <v>1997.2</v>
      </c>
      <c r="L11" s="1">
        <v>7.2249999999999996</v>
      </c>
      <c r="M11" s="1">
        <v>1969</v>
      </c>
      <c r="N11" s="1">
        <v>18.399999999999999</v>
      </c>
      <c r="O11" s="1">
        <v>12.8</v>
      </c>
      <c r="P11" s="1">
        <v>12.9</v>
      </c>
      <c r="Q11" s="1">
        <v>23.6</v>
      </c>
      <c r="R11" s="1">
        <v>-53.037999999999997</v>
      </c>
      <c r="S11" s="1">
        <v>-31.800999999999998</v>
      </c>
      <c r="T11" s="2">
        <v>-31.77</v>
      </c>
      <c r="U11" s="2">
        <f t="shared" si="0"/>
        <v>-31.240537887163562</v>
      </c>
      <c r="V11" s="2">
        <f t="shared" si="1"/>
        <v>0.52946211283643763</v>
      </c>
      <c r="W11" s="2">
        <f t="shared" si="2"/>
        <v>-31.438314392810671</v>
      </c>
      <c r="X11" s="2">
        <f t="shared" si="3"/>
        <v>0.33168560718932838</v>
      </c>
      <c r="Y11" s="2">
        <f t="shared" si="4"/>
        <v>-31.505358257591084</v>
      </c>
      <c r="Z11" s="2">
        <f t="shared" si="5"/>
        <v>0.2646417424089158</v>
      </c>
      <c r="AA11" s="2">
        <f t="shared" si="6"/>
        <v>-31.643313071466977</v>
      </c>
      <c r="AB11" s="2">
        <f t="shared" si="7"/>
        <v>0.12668692853302232</v>
      </c>
      <c r="AC11" s="2">
        <f t="shared" si="8"/>
        <v>-31.665725647548182</v>
      </c>
      <c r="AD11" s="2">
        <f t="shared" si="9"/>
        <v>0.10427435245181726</v>
      </c>
    </row>
    <row r="12" spans="1:30">
      <c r="A12" s="1" t="s">
        <v>172</v>
      </c>
      <c r="B12" s="1">
        <v>20</v>
      </c>
      <c r="C12" s="1" t="s">
        <v>19</v>
      </c>
      <c r="D12" s="1" t="s">
        <v>25</v>
      </c>
      <c r="G12" s="1" t="s">
        <v>173</v>
      </c>
      <c r="H12" s="1" t="s">
        <v>169</v>
      </c>
      <c r="I12" s="1" t="s">
        <v>174</v>
      </c>
      <c r="J12" s="1" t="s">
        <v>175</v>
      </c>
      <c r="K12" s="1">
        <v>1997.2</v>
      </c>
      <c r="L12" s="1">
        <v>7.7930000000000001</v>
      </c>
      <c r="M12" s="1">
        <v>2110</v>
      </c>
      <c r="N12" s="1">
        <v>18.600000000000001</v>
      </c>
      <c r="O12" s="1">
        <v>13.1</v>
      </c>
      <c r="P12" s="1">
        <v>13.3</v>
      </c>
      <c r="Q12" s="1">
        <v>24.3</v>
      </c>
      <c r="R12" s="1">
        <v>-52.414999999999999</v>
      </c>
      <c r="S12" s="1">
        <v>-32.280999999999999</v>
      </c>
      <c r="T12" s="2">
        <v>-31.77</v>
      </c>
      <c r="U12" s="2">
        <f t="shared" si="0"/>
        <v>-31.709727793338587</v>
      </c>
      <c r="V12" s="2">
        <f t="shared" si="1"/>
        <v>6.0272206661412753E-2</v>
      </c>
      <c r="W12" s="2">
        <f t="shared" si="2"/>
        <v>-31.886473377756445</v>
      </c>
      <c r="X12" s="2">
        <f t="shared" si="3"/>
        <v>-0.11647337775644573</v>
      </c>
      <c r="Y12" s="2">
        <f t="shared" si="4"/>
        <v>-31.814257799798018</v>
      </c>
      <c r="Z12" s="2">
        <f t="shared" si="5"/>
        <v>-4.4257799798018027E-2</v>
      </c>
      <c r="AA12" s="2">
        <f t="shared" si="6"/>
        <v>-31.952212613673908</v>
      </c>
      <c r="AB12" s="2">
        <f t="shared" si="7"/>
        <v>-0.18221261367390795</v>
      </c>
      <c r="AC12" s="2">
        <f t="shared" si="8"/>
        <v>-31.978642587757715</v>
      </c>
      <c r="AD12" s="2">
        <f t="shared" si="9"/>
        <v>-0.2086425877577156</v>
      </c>
    </row>
    <row r="13" spans="1:30">
      <c r="A13" s="1" t="s">
        <v>176</v>
      </c>
      <c r="B13" s="1">
        <v>3</v>
      </c>
      <c r="C13" s="1" t="s">
        <v>19</v>
      </c>
      <c r="D13" s="1" t="s">
        <v>25</v>
      </c>
      <c r="G13" s="1" t="s">
        <v>177</v>
      </c>
      <c r="H13" s="1" t="s">
        <v>178</v>
      </c>
      <c r="I13" s="1" t="s">
        <v>179</v>
      </c>
      <c r="J13" s="1" t="s">
        <v>180</v>
      </c>
      <c r="K13" s="1">
        <v>1997.8</v>
      </c>
      <c r="L13" s="1">
        <v>8.4320000000000004</v>
      </c>
      <c r="M13" s="1">
        <v>2242</v>
      </c>
      <c r="N13" s="1">
        <v>19.600000000000001</v>
      </c>
      <c r="O13" s="1">
        <v>13.2</v>
      </c>
      <c r="P13" s="1">
        <v>13.4</v>
      </c>
      <c r="Q13" s="1">
        <v>23.4</v>
      </c>
      <c r="R13" s="1">
        <v>-52.435000000000002</v>
      </c>
      <c r="S13" s="1">
        <v>-32.165999999999997</v>
      </c>
      <c r="T13" s="2">
        <v>-31.77</v>
      </c>
      <c r="U13" s="2">
        <f t="shared" si="0"/>
        <v>-31.597317711650813</v>
      </c>
      <c r="V13" s="2">
        <f t="shared" si="1"/>
        <v>0.17268228834918631</v>
      </c>
      <c r="W13" s="2">
        <f t="shared" si="2"/>
        <v>-31.750403509685764</v>
      </c>
      <c r="X13" s="2">
        <f t="shared" si="3"/>
        <v>1.9596490314235382E-2</v>
      </c>
      <c r="Y13" s="2">
        <f t="shared" si="4"/>
        <v>-31.772688567625131</v>
      </c>
      <c r="Z13" s="2">
        <f t="shared" si="5"/>
        <v>-2.6885676251318102E-3</v>
      </c>
      <c r="AA13" s="2">
        <f t="shared" si="6"/>
        <v>-31.910610370728271</v>
      </c>
      <c r="AB13" s="2">
        <f t="shared" si="7"/>
        <v>-0.14061037072827176</v>
      </c>
      <c r="AC13" s="2">
        <f t="shared" si="8"/>
        <v>-31.936499286167191</v>
      </c>
      <c r="AD13" s="2">
        <f t="shared" si="9"/>
        <v>-0.16649928616719123</v>
      </c>
    </row>
    <row r="14" spans="1:30">
      <c r="A14" s="1" t="s">
        <v>181</v>
      </c>
      <c r="B14" s="1">
        <v>9</v>
      </c>
      <c r="C14" s="1" t="s">
        <v>19</v>
      </c>
      <c r="D14" s="1" t="s">
        <v>33</v>
      </c>
      <c r="G14" s="1" t="s">
        <v>182</v>
      </c>
      <c r="H14" s="1" t="s">
        <v>169</v>
      </c>
      <c r="I14" s="1" t="s">
        <v>183</v>
      </c>
      <c r="J14" s="1" t="s">
        <v>184</v>
      </c>
      <c r="K14" s="1">
        <v>1997.8</v>
      </c>
      <c r="L14" s="1">
        <v>12.228</v>
      </c>
      <c r="M14" s="1">
        <v>3098</v>
      </c>
      <c r="N14" s="1">
        <v>23.4</v>
      </c>
      <c r="O14" s="1">
        <v>16.100000000000001</v>
      </c>
      <c r="P14" s="1">
        <v>16.5</v>
      </c>
      <c r="Q14" s="1">
        <v>28.2</v>
      </c>
      <c r="R14" s="1">
        <v>-52.6</v>
      </c>
      <c r="S14" s="1">
        <v>-31.995999999999999</v>
      </c>
      <c r="T14" s="2">
        <v>-31.77</v>
      </c>
      <c r="U14" s="2">
        <f t="shared" si="0"/>
        <v>-31.431146286547165</v>
      </c>
      <c r="V14" s="2">
        <f t="shared" si="1"/>
        <v>0.33885371345283488</v>
      </c>
      <c r="W14" s="2">
        <f t="shared" si="2"/>
        <v>-31.443680364535933</v>
      </c>
      <c r="X14" s="2">
        <f t="shared" si="3"/>
        <v>0.32631963546406695</v>
      </c>
      <c r="Y14" s="2">
        <f t="shared" si="4"/>
        <v>-31.328436407401394</v>
      </c>
      <c r="Z14" s="2">
        <f t="shared" si="5"/>
        <v>0.44156359259860523</v>
      </c>
      <c r="AA14" s="2">
        <f t="shared" si="6"/>
        <v>-31.466358210504531</v>
      </c>
      <c r="AB14" s="2">
        <f t="shared" si="7"/>
        <v>0.30364178949546883</v>
      </c>
      <c r="AC14" s="2">
        <f t="shared" si="8"/>
        <v>-31.486469397273527</v>
      </c>
      <c r="AD14" s="2">
        <f t="shared" si="9"/>
        <v>0.28353060272647213</v>
      </c>
    </row>
    <row r="15" spans="1:30">
      <c r="A15" s="1" t="s">
        <v>185</v>
      </c>
      <c r="B15" s="1">
        <v>18</v>
      </c>
      <c r="C15" s="1" t="s">
        <v>19</v>
      </c>
      <c r="D15" s="1" t="s">
        <v>33</v>
      </c>
      <c r="G15" s="1" t="s">
        <v>186</v>
      </c>
      <c r="H15" s="1" t="s">
        <v>169</v>
      </c>
      <c r="I15" s="1" t="s">
        <v>187</v>
      </c>
      <c r="J15" s="1" t="s">
        <v>188</v>
      </c>
      <c r="K15" s="1">
        <v>1998.2</v>
      </c>
      <c r="L15" s="1">
        <v>12.699</v>
      </c>
      <c r="M15" s="1">
        <v>3210</v>
      </c>
      <c r="N15" s="1">
        <v>24</v>
      </c>
      <c r="O15" s="1">
        <v>16</v>
      </c>
      <c r="P15" s="1">
        <v>16.3</v>
      </c>
      <c r="Q15" s="1">
        <v>28.2</v>
      </c>
      <c r="R15" s="1">
        <v>-52.686</v>
      </c>
      <c r="S15" s="1">
        <v>-32.057000000000002</v>
      </c>
      <c r="T15" s="2">
        <v>-31.77</v>
      </c>
      <c r="U15" s="2">
        <f t="shared" si="0"/>
        <v>-31.49077250379024</v>
      </c>
      <c r="V15" s="2">
        <f t="shared" si="1"/>
        <v>0.27922749620976006</v>
      </c>
      <c r="W15" s="2">
        <f t="shared" si="2"/>
        <v>-31.48586720871743</v>
      </c>
      <c r="X15" s="2">
        <f t="shared" si="3"/>
        <v>0.28413279128256974</v>
      </c>
      <c r="Y15" s="2">
        <f t="shared" si="4"/>
        <v>-31.6379603643948</v>
      </c>
      <c r="Z15" s="2">
        <f t="shared" si="5"/>
        <v>0.13203963560519938</v>
      </c>
      <c r="AA15" s="2">
        <f t="shared" si="6"/>
        <v>-31.775859852739792</v>
      </c>
      <c r="AB15" s="2">
        <f t="shared" si="7"/>
        <v>-5.8598527397926148E-3</v>
      </c>
      <c r="AC15" s="2">
        <f t="shared" si="8"/>
        <v>-31.799996268133068</v>
      </c>
      <c r="AD15" s="2">
        <f t="shared" si="9"/>
        <v>-2.9996268133068327E-2</v>
      </c>
    </row>
    <row r="16" spans="1:30">
      <c r="A16" s="1" t="s">
        <v>197</v>
      </c>
      <c r="B16" s="1">
        <v>2</v>
      </c>
      <c r="C16" s="1" t="s">
        <v>19</v>
      </c>
      <c r="D16" s="1" t="s">
        <v>33</v>
      </c>
      <c r="G16" s="1" t="s">
        <v>198</v>
      </c>
      <c r="H16" s="1" t="s">
        <v>178</v>
      </c>
      <c r="I16" s="1" t="s">
        <v>199</v>
      </c>
      <c r="J16" s="1" t="s">
        <v>200</v>
      </c>
      <c r="K16" s="1">
        <v>1998.7</v>
      </c>
      <c r="L16" s="1">
        <v>14.103999999999999</v>
      </c>
      <c r="M16" s="1">
        <v>3471</v>
      </c>
      <c r="N16" s="1">
        <v>24.9</v>
      </c>
      <c r="O16" s="1">
        <v>16.3</v>
      </c>
      <c r="P16" s="1">
        <v>16.600000000000001</v>
      </c>
      <c r="Q16" s="1">
        <v>27.3</v>
      </c>
      <c r="R16" s="1">
        <v>-53.033999999999999</v>
      </c>
      <c r="S16" s="1">
        <v>-32.023000000000003</v>
      </c>
      <c r="T16" s="2">
        <v>-31.77</v>
      </c>
      <c r="U16" s="2">
        <f t="shared" si="0"/>
        <v>-31.457538218769518</v>
      </c>
      <c r="V16" s="2">
        <f t="shared" si="1"/>
        <v>0.31246178123048196</v>
      </c>
      <c r="W16" s="2">
        <f t="shared" si="2"/>
        <v>-31.40061101467013</v>
      </c>
      <c r="X16" s="2">
        <f t="shared" si="3"/>
        <v>0.36938898532986997</v>
      </c>
      <c r="Y16" s="2">
        <f t="shared" si="4"/>
        <v>-31.578453575138447</v>
      </c>
      <c r="Z16" s="2">
        <f t="shared" si="5"/>
        <v>0.19154642486155282</v>
      </c>
      <c r="AA16" s="2">
        <f t="shared" si="6"/>
        <v>-31.716324824396629</v>
      </c>
      <c r="AB16" s="2">
        <f t="shared" si="7"/>
        <v>5.3675175603370207E-2</v>
      </c>
      <c r="AC16" s="2">
        <f t="shared" si="8"/>
        <v>-31.739686956013887</v>
      </c>
      <c r="AD16" s="2">
        <f t="shared" si="9"/>
        <v>3.031304398611212E-2</v>
      </c>
    </row>
    <row r="17" spans="1:30">
      <c r="A17" s="1" t="s">
        <v>189</v>
      </c>
      <c r="B17" s="1">
        <v>15</v>
      </c>
      <c r="C17" s="1" t="s">
        <v>19</v>
      </c>
      <c r="D17" s="1" t="s">
        <v>20</v>
      </c>
      <c r="G17" s="1" t="s">
        <v>190</v>
      </c>
      <c r="H17" s="1" t="s">
        <v>169</v>
      </c>
      <c r="I17" s="1" t="s">
        <v>191</v>
      </c>
      <c r="J17" s="1" t="s">
        <v>192</v>
      </c>
      <c r="K17" s="1">
        <v>1998.7</v>
      </c>
      <c r="L17" s="1">
        <v>17.91</v>
      </c>
      <c r="M17" s="1">
        <v>4091</v>
      </c>
      <c r="N17" s="1">
        <v>27.4</v>
      </c>
      <c r="O17" s="1">
        <v>18.8</v>
      </c>
      <c r="P17" s="1">
        <v>19.2</v>
      </c>
      <c r="Q17" s="1">
        <v>32</v>
      </c>
      <c r="R17" s="1">
        <v>-52.628</v>
      </c>
      <c r="S17" s="1">
        <v>-32.15</v>
      </c>
      <c r="T17" s="2">
        <v>-31.77</v>
      </c>
      <c r="U17" s="2">
        <f t="shared" si="0"/>
        <v>-31.581678048111655</v>
      </c>
      <c r="V17" s="2">
        <f t="shared" si="1"/>
        <v>0.18832195188834433</v>
      </c>
      <c r="W17" s="2">
        <f t="shared" si="2"/>
        <v>-31.383828861268388</v>
      </c>
      <c r="X17" s="2">
        <f t="shared" si="3"/>
        <v>0.38617113873161202</v>
      </c>
      <c r="Y17" s="2">
        <f t="shared" si="4"/>
        <v>-31.592093831108553</v>
      </c>
      <c r="Z17" s="2">
        <f t="shared" si="5"/>
        <v>0.17790616889144673</v>
      </c>
      <c r="AA17" s="2">
        <f t="shared" si="6"/>
        <v>-31.729965080366732</v>
      </c>
      <c r="AB17" s="2">
        <f t="shared" si="7"/>
        <v>4.0034919633267663E-2</v>
      </c>
      <c r="AC17" s="2">
        <f t="shared" si="8"/>
        <v>-31.753504610554078</v>
      </c>
      <c r="AD17" s="2">
        <f t="shared" si="9"/>
        <v>1.649538944592166E-2</v>
      </c>
    </row>
    <row r="18" spans="1:30">
      <c r="A18" s="1" t="s">
        <v>193</v>
      </c>
      <c r="B18" s="1">
        <v>21</v>
      </c>
      <c r="C18" s="1" t="s">
        <v>19</v>
      </c>
      <c r="D18" s="1" t="s">
        <v>20</v>
      </c>
      <c r="G18" s="1" t="s">
        <v>194</v>
      </c>
      <c r="H18" s="1" t="s">
        <v>169</v>
      </c>
      <c r="I18" s="1" t="s">
        <v>195</v>
      </c>
      <c r="J18" s="1" t="s">
        <v>196</v>
      </c>
      <c r="K18" s="1">
        <v>1998.7</v>
      </c>
      <c r="L18" s="1">
        <v>18.474</v>
      </c>
      <c r="M18" s="1">
        <v>4160</v>
      </c>
      <c r="N18" s="1">
        <v>30.7</v>
      </c>
      <c r="O18" s="1">
        <v>18.7</v>
      </c>
      <c r="P18" s="1">
        <v>19.100000000000001</v>
      </c>
      <c r="Q18" s="1">
        <v>32.1</v>
      </c>
      <c r="R18" s="1">
        <v>-52.188000000000002</v>
      </c>
      <c r="S18" s="1">
        <v>-32.442999999999998</v>
      </c>
      <c r="T18" s="2">
        <v>-31.77</v>
      </c>
      <c r="U18" s="2">
        <f t="shared" si="0"/>
        <v>-31.868079386672651</v>
      </c>
      <c r="V18" s="2">
        <f t="shared" si="1"/>
        <v>-9.8079386672651481E-2</v>
      </c>
      <c r="W18" s="2">
        <f t="shared" si="2"/>
        <v>-31.649347383679213</v>
      </c>
      <c r="X18" s="2">
        <f t="shared" si="3"/>
        <v>0.12065261632078617</v>
      </c>
      <c r="Y18" s="2">
        <f t="shared" si="4"/>
        <v>-31.391549603603885</v>
      </c>
      <c r="Z18" s="2">
        <f t="shared" si="5"/>
        <v>0.378450396396115</v>
      </c>
      <c r="AA18" s="2">
        <f t="shared" si="6"/>
        <v>-31.529420852862067</v>
      </c>
      <c r="AB18" s="2">
        <f t="shared" si="7"/>
        <v>0.24057914713793238</v>
      </c>
      <c r="AC18" s="2">
        <f t="shared" si="8"/>
        <v>-31.55035220184832</v>
      </c>
      <c r="AD18" s="2">
        <f t="shared" si="9"/>
        <v>0.21964779815168001</v>
      </c>
    </row>
    <row r="19" spans="1:30">
      <c r="A19" s="1" t="s">
        <v>201</v>
      </c>
      <c r="B19" s="1">
        <v>6</v>
      </c>
      <c r="C19" s="1" t="s">
        <v>19</v>
      </c>
      <c r="D19" s="1" t="s">
        <v>20</v>
      </c>
      <c r="G19" s="1" t="s">
        <v>202</v>
      </c>
      <c r="H19" s="1" t="s">
        <v>178</v>
      </c>
      <c r="I19" s="1" t="s">
        <v>203</v>
      </c>
      <c r="J19" s="1" t="s">
        <v>204</v>
      </c>
      <c r="K19" s="1">
        <v>1998.9</v>
      </c>
      <c r="L19" s="1">
        <v>17.937000000000001</v>
      </c>
      <c r="M19" s="1">
        <v>3960</v>
      </c>
      <c r="N19" s="1">
        <v>35.1</v>
      </c>
      <c r="O19" s="1">
        <v>19.600000000000001</v>
      </c>
      <c r="P19" s="1">
        <v>20.100000000000001</v>
      </c>
      <c r="Q19" s="1">
        <v>32.700000000000003</v>
      </c>
      <c r="R19" s="1">
        <v>-52.2</v>
      </c>
      <c r="S19" s="1">
        <v>-32.554000000000002</v>
      </c>
      <c r="T19" s="2">
        <v>-31.77</v>
      </c>
      <c r="U19" s="2">
        <f t="shared" si="0"/>
        <v>-31.976579552475631</v>
      </c>
      <c r="V19" s="2">
        <f t="shared" si="1"/>
        <v>-0.20657955247563109</v>
      </c>
      <c r="W19" s="2">
        <f t="shared" si="2"/>
        <v>-31.777730656348577</v>
      </c>
      <c r="X19" s="2">
        <f t="shared" si="3"/>
        <v>-7.7306563485777247E-3</v>
      </c>
      <c r="Y19" s="2">
        <f t="shared" si="4"/>
        <v>-31.59545836281124</v>
      </c>
      <c r="Z19" s="2">
        <f t="shared" si="5"/>
        <v>0.17454163718876003</v>
      </c>
      <c r="AA19" s="2">
        <f t="shared" si="6"/>
        <v>-31.733318208990198</v>
      </c>
      <c r="AB19" s="2">
        <f t="shared" si="7"/>
        <v>3.6681791009801401E-2</v>
      </c>
      <c r="AC19" s="2">
        <f t="shared" si="8"/>
        <v>-31.756901348346204</v>
      </c>
      <c r="AD19" s="2">
        <f t="shared" si="9"/>
        <v>1.3098651653795201E-2</v>
      </c>
    </row>
    <row r="20" spans="1:30">
      <c r="A20" s="1" t="s">
        <v>167</v>
      </c>
      <c r="B20" s="1">
        <v>12</v>
      </c>
      <c r="C20" s="1" t="s">
        <v>19</v>
      </c>
      <c r="D20" s="1" t="s">
        <v>25</v>
      </c>
      <c r="G20" s="1" t="s">
        <v>168</v>
      </c>
      <c r="H20" s="1" t="s">
        <v>169</v>
      </c>
      <c r="I20" s="1" t="s">
        <v>170</v>
      </c>
      <c r="J20" s="1" t="s">
        <v>171</v>
      </c>
      <c r="K20" s="1">
        <v>2185.9</v>
      </c>
      <c r="L20" s="1">
        <v>6.7709999999999999</v>
      </c>
      <c r="M20" s="1">
        <v>1839</v>
      </c>
      <c r="N20" s="1">
        <v>18.2</v>
      </c>
      <c r="O20" s="1">
        <v>14.4</v>
      </c>
      <c r="P20" s="1">
        <v>14.6</v>
      </c>
      <c r="Q20" s="1">
        <v>26.2</v>
      </c>
      <c r="R20" s="1">
        <v>-52.935000000000002</v>
      </c>
      <c r="S20" s="1">
        <v>-30.007000000000001</v>
      </c>
      <c r="T20" s="2">
        <v>-30</v>
      </c>
      <c r="U20" s="2">
        <f t="shared" si="0"/>
        <v>-29.486940612834417</v>
      </c>
      <c r="V20" s="2">
        <f t="shared" si="1"/>
        <v>0.5130593871655833</v>
      </c>
      <c r="W20" s="2">
        <f t="shared" si="2"/>
        <v>-29.701527044957018</v>
      </c>
      <c r="X20" s="2">
        <f t="shared" si="3"/>
        <v>0.29847295504298188</v>
      </c>
      <c r="Y20" s="2">
        <f t="shared" si="4"/>
        <v>-29.768570909737431</v>
      </c>
      <c r="Z20" s="2">
        <f t="shared" si="5"/>
        <v>0.2314290902625693</v>
      </c>
      <c r="AA20" s="2">
        <f t="shared" si="6"/>
        <v>-29.872643206075189</v>
      </c>
      <c r="AB20" s="2">
        <f t="shared" si="7"/>
        <v>0.12735679392481103</v>
      </c>
      <c r="AC20" s="2">
        <f t="shared" si="8"/>
        <v>-29.872027306524249</v>
      </c>
      <c r="AD20" s="2">
        <f t="shared" si="9"/>
        <v>0.12797269347575124</v>
      </c>
    </row>
    <row r="21" spans="1:30">
      <c r="A21" s="1" t="s">
        <v>172</v>
      </c>
      <c r="B21" s="1">
        <v>20</v>
      </c>
      <c r="C21" s="1" t="s">
        <v>19</v>
      </c>
      <c r="D21" s="1" t="s">
        <v>25</v>
      </c>
      <c r="G21" s="1" t="s">
        <v>173</v>
      </c>
      <c r="H21" s="1" t="s">
        <v>169</v>
      </c>
      <c r="I21" s="1" t="s">
        <v>174</v>
      </c>
      <c r="J21" s="1" t="s">
        <v>175</v>
      </c>
      <c r="K21" s="1">
        <v>2185.9</v>
      </c>
      <c r="L21" s="1">
        <v>7.4189999999999996</v>
      </c>
      <c r="M21" s="1">
        <v>1979</v>
      </c>
      <c r="N21" s="1">
        <v>19</v>
      </c>
      <c r="O21" s="1">
        <v>14.8</v>
      </c>
      <c r="P21" s="1">
        <v>15</v>
      </c>
      <c r="Q21" s="1">
        <v>27</v>
      </c>
      <c r="R21" s="1">
        <v>-52.386000000000003</v>
      </c>
      <c r="S21" s="1">
        <v>-30.385999999999999</v>
      </c>
      <c r="T21" s="2">
        <v>-30</v>
      </c>
      <c r="U21" s="2">
        <f t="shared" si="0"/>
        <v>-29.857405142918441</v>
      </c>
      <c r="V21" s="2">
        <f t="shared" si="1"/>
        <v>0.1425948570815585</v>
      </c>
      <c r="W21" s="2">
        <f t="shared" si="2"/>
        <v>-30.047998552230208</v>
      </c>
      <c r="X21" s="2">
        <f t="shared" si="3"/>
        <v>-4.7998552230207991E-2</v>
      </c>
      <c r="Y21" s="2">
        <f t="shared" si="4"/>
        <v>-29.97578297427178</v>
      </c>
      <c r="Z21" s="2">
        <f t="shared" si="5"/>
        <v>2.421702572821971E-2</v>
      </c>
      <c r="AA21" s="2">
        <f t="shared" si="6"/>
        <v>-30.079855270609542</v>
      </c>
      <c r="AB21" s="2">
        <f t="shared" si="7"/>
        <v>-7.9855270609542117E-2</v>
      </c>
      <c r="AC21" s="2">
        <f t="shared" si="8"/>
        <v>-30.08193427092225</v>
      </c>
      <c r="AD21" s="2">
        <f t="shared" si="9"/>
        <v>-8.1934270922250363E-2</v>
      </c>
    </row>
    <row r="22" spans="1:30">
      <c r="A22" s="1" t="s">
        <v>176</v>
      </c>
      <c r="B22" s="1">
        <v>3</v>
      </c>
      <c r="C22" s="1" t="s">
        <v>19</v>
      </c>
      <c r="D22" s="1" t="s">
        <v>25</v>
      </c>
      <c r="G22" s="1" t="s">
        <v>177</v>
      </c>
      <c r="H22" s="1" t="s">
        <v>178</v>
      </c>
      <c r="I22" s="1" t="s">
        <v>179</v>
      </c>
      <c r="J22" s="1" t="s">
        <v>180</v>
      </c>
      <c r="K22" s="1">
        <v>2186.8000000000002</v>
      </c>
      <c r="L22" s="1">
        <v>8.35</v>
      </c>
      <c r="M22" s="1">
        <v>2150</v>
      </c>
      <c r="N22" s="1">
        <v>20.7</v>
      </c>
      <c r="O22" s="1">
        <v>15.4</v>
      </c>
      <c r="P22" s="1">
        <v>15.7</v>
      </c>
      <c r="Q22" s="1">
        <v>26.7</v>
      </c>
      <c r="R22" s="1">
        <v>-52.606999999999999</v>
      </c>
      <c r="S22" s="1">
        <v>-30.452999999999999</v>
      </c>
      <c r="T22" s="2">
        <v>-30</v>
      </c>
      <c r="U22" s="2">
        <f t="shared" si="0"/>
        <v>-29.922896233988705</v>
      </c>
      <c r="V22" s="2">
        <f t="shared" si="1"/>
        <v>7.7103766011294539E-2</v>
      </c>
      <c r="W22" s="2">
        <f t="shared" si="2"/>
        <v>-30.079018186144783</v>
      </c>
      <c r="X22" s="2">
        <f t="shared" si="3"/>
        <v>-7.9018186144782732E-2</v>
      </c>
      <c r="Y22" s="2">
        <f t="shared" si="4"/>
        <v>-30.10130324408415</v>
      </c>
      <c r="Z22" s="2">
        <f t="shared" si="5"/>
        <v>-0.10130324408414992</v>
      </c>
      <c r="AA22" s="2">
        <f t="shared" si="6"/>
        <v>-30.205119317927313</v>
      </c>
      <c r="AB22" s="2">
        <f t="shared" si="7"/>
        <v>-0.20511931792731275</v>
      </c>
      <c r="AC22" s="2">
        <f t="shared" si="8"/>
        <v>-30.208827441837606</v>
      </c>
      <c r="AD22" s="2">
        <f t="shared" si="9"/>
        <v>-0.20882744183760593</v>
      </c>
    </row>
    <row r="23" spans="1:30">
      <c r="A23" s="1" t="s">
        <v>181</v>
      </c>
      <c r="B23" s="1">
        <v>9</v>
      </c>
      <c r="C23" s="1" t="s">
        <v>19</v>
      </c>
      <c r="D23" s="1" t="s">
        <v>33</v>
      </c>
      <c r="G23" s="1" t="s">
        <v>182</v>
      </c>
      <c r="H23" s="1" t="s">
        <v>169</v>
      </c>
      <c r="I23" s="1" t="s">
        <v>183</v>
      </c>
      <c r="J23" s="1" t="s">
        <v>184</v>
      </c>
      <c r="K23" s="1">
        <v>2186.8000000000002</v>
      </c>
      <c r="L23" s="1">
        <v>11.116</v>
      </c>
      <c r="M23" s="1">
        <v>2822</v>
      </c>
      <c r="N23" s="1">
        <v>23.2</v>
      </c>
      <c r="O23" s="1">
        <v>18.8</v>
      </c>
      <c r="P23" s="1">
        <v>19.2</v>
      </c>
      <c r="Q23" s="1">
        <v>32</v>
      </c>
      <c r="R23" s="1">
        <v>-52.597999999999999</v>
      </c>
      <c r="S23" s="1">
        <v>-30.228000000000002</v>
      </c>
      <c r="T23" s="2">
        <v>-30</v>
      </c>
      <c r="U23" s="2">
        <f t="shared" si="0"/>
        <v>-29.702963465469168</v>
      </c>
      <c r="V23" s="2">
        <f t="shared" si="1"/>
        <v>0.29703653453083234</v>
      </c>
      <c r="W23" s="2">
        <f t="shared" si="2"/>
        <v>-29.756670755441959</v>
      </c>
      <c r="X23" s="2">
        <f t="shared" si="3"/>
        <v>0.24332924455804061</v>
      </c>
      <c r="Y23" s="2">
        <f t="shared" si="4"/>
        <v>-29.641426798307421</v>
      </c>
      <c r="Z23" s="2">
        <f t="shared" si="5"/>
        <v>0.35857320169257889</v>
      </c>
      <c r="AA23" s="2">
        <f t="shared" si="6"/>
        <v>-29.745242872150584</v>
      </c>
      <c r="AB23" s="2">
        <f t="shared" si="7"/>
        <v>0.25475712784941607</v>
      </c>
      <c r="AC23" s="2">
        <f t="shared" si="8"/>
        <v>-29.742970065491971</v>
      </c>
      <c r="AD23" s="2">
        <f t="shared" si="9"/>
        <v>0.25702993450802936</v>
      </c>
    </row>
    <row r="24" spans="1:30">
      <c r="A24" s="1" t="s">
        <v>185</v>
      </c>
      <c r="B24" s="1">
        <v>18</v>
      </c>
      <c r="C24" s="1" t="s">
        <v>19</v>
      </c>
      <c r="D24" s="1" t="s">
        <v>33</v>
      </c>
      <c r="G24" s="1" t="s">
        <v>186</v>
      </c>
      <c r="H24" s="1" t="s">
        <v>169</v>
      </c>
      <c r="I24" s="1" t="s">
        <v>187</v>
      </c>
      <c r="J24" s="1" t="s">
        <v>188</v>
      </c>
      <c r="K24" s="1">
        <v>2187</v>
      </c>
      <c r="L24" s="1">
        <v>11.566000000000001</v>
      </c>
      <c r="M24" s="1">
        <v>2918</v>
      </c>
      <c r="N24" s="1">
        <v>23.8</v>
      </c>
      <c r="O24" s="1">
        <v>18.2</v>
      </c>
      <c r="P24" s="1">
        <v>18.600000000000001</v>
      </c>
      <c r="Q24" s="1">
        <v>31.7</v>
      </c>
      <c r="R24" s="1">
        <v>-52.774999999999999</v>
      </c>
      <c r="S24" s="1">
        <v>-30.248000000000001</v>
      </c>
      <c r="T24" s="2">
        <v>-30</v>
      </c>
      <c r="U24" s="2">
        <f t="shared" si="0"/>
        <v>-29.722513044893127</v>
      </c>
      <c r="V24" s="2">
        <f t="shared" si="1"/>
        <v>0.27748695510687327</v>
      </c>
      <c r="W24" s="2">
        <f t="shared" si="2"/>
        <v>-29.759558513469507</v>
      </c>
      <c r="X24" s="2">
        <f t="shared" si="3"/>
        <v>0.24044148653049291</v>
      </c>
      <c r="Y24" s="2">
        <f t="shared" si="4"/>
        <v>-29.911651669146877</v>
      </c>
      <c r="Z24" s="2">
        <f t="shared" si="5"/>
        <v>8.8348330853122548E-2</v>
      </c>
      <c r="AA24" s="2">
        <f t="shared" si="6"/>
        <v>-30.015410706436477</v>
      </c>
      <c r="AB24" s="2">
        <f t="shared" si="7"/>
        <v>-1.5410706436476573E-2</v>
      </c>
      <c r="AC24" s="2">
        <f t="shared" si="8"/>
        <v>-30.016651571925362</v>
      </c>
      <c r="AD24" s="2">
        <f t="shared" si="9"/>
        <v>-1.6651571925361708E-2</v>
      </c>
    </row>
    <row r="25" spans="1:30">
      <c r="A25" s="1" t="s">
        <v>193</v>
      </c>
      <c r="B25" s="1">
        <v>21</v>
      </c>
      <c r="C25" s="1" t="s">
        <v>19</v>
      </c>
      <c r="D25" s="1" t="s">
        <v>20</v>
      </c>
      <c r="G25" s="1" t="s">
        <v>194</v>
      </c>
      <c r="H25" s="1" t="s">
        <v>169</v>
      </c>
      <c r="I25" s="1" t="s">
        <v>195</v>
      </c>
      <c r="J25" s="1" t="s">
        <v>196</v>
      </c>
      <c r="K25" s="1">
        <v>2187.4</v>
      </c>
      <c r="L25" s="1">
        <v>16.638999999999999</v>
      </c>
      <c r="M25" s="1">
        <v>3892</v>
      </c>
      <c r="N25" s="1">
        <v>31.1</v>
      </c>
      <c r="O25" s="1">
        <v>21.9</v>
      </c>
      <c r="P25" s="1">
        <v>22.3</v>
      </c>
      <c r="Q25" s="1">
        <v>36.799999999999997</v>
      </c>
      <c r="R25" s="1">
        <v>-52.234999999999999</v>
      </c>
      <c r="S25" s="1">
        <v>-30.603000000000002</v>
      </c>
      <c r="T25" s="2">
        <v>-30</v>
      </c>
      <c r="U25" s="2">
        <f t="shared" si="0"/>
        <v>-30.069518079668402</v>
      </c>
      <c r="V25" s="2">
        <f t="shared" si="1"/>
        <v>-6.9518079668402066E-2</v>
      </c>
      <c r="W25" s="2">
        <f t="shared" si="2"/>
        <v>-29.918729281702557</v>
      </c>
      <c r="X25" s="2">
        <f t="shared" si="3"/>
        <v>8.1270718297442812E-2</v>
      </c>
      <c r="Y25" s="2">
        <f t="shared" si="4"/>
        <v>-29.660931501627228</v>
      </c>
      <c r="Z25" s="2">
        <f t="shared" si="5"/>
        <v>0.33906849837277164</v>
      </c>
      <c r="AA25" s="2">
        <f t="shared" si="6"/>
        <v>-29.764576358863962</v>
      </c>
      <c r="AB25" s="2">
        <f t="shared" si="7"/>
        <v>0.23542364113603753</v>
      </c>
      <c r="AC25" s="2">
        <f t="shared" si="8"/>
        <v>-29.762554994180142</v>
      </c>
      <c r="AD25" s="2">
        <f t="shared" si="9"/>
        <v>0.23744500581985761</v>
      </c>
    </row>
    <row r="26" spans="1:30">
      <c r="A26" s="1" t="s">
        <v>197</v>
      </c>
      <c r="B26" s="1">
        <v>2</v>
      </c>
      <c r="C26" s="1" t="s">
        <v>19</v>
      </c>
      <c r="D26" s="1" t="s">
        <v>33</v>
      </c>
      <c r="G26" s="1" t="s">
        <v>198</v>
      </c>
      <c r="H26" s="1" t="s">
        <v>178</v>
      </c>
      <c r="I26" s="1" t="s">
        <v>199</v>
      </c>
      <c r="J26" s="1" t="s">
        <v>200</v>
      </c>
      <c r="K26" s="1">
        <v>2187.6</v>
      </c>
      <c r="L26" s="1">
        <v>13.599</v>
      </c>
      <c r="M26" s="1">
        <v>3328</v>
      </c>
      <c r="N26" s="1">
        <v>27.8</v>
      </c>
      <c r="O26" s="1">
        <v>19</v>
      </c>
      <c r="P26" s="1">
        <v>19.5</v>
      </c>
      <c r="Q26" s="1">
        <v>31.1</v>
      </c>
      <c r="R26" s="1">
        <v>-53.009</v>
      </c>
      <c r="S26" s="1">
        <v>-30.228999999999999</v>
      </c>
      <c r="T26" s="2">
        <v>-30</v>
      </c>
      <c r="U26" s="2">
        <f t="shared" si="0"/>
        <v>-29.703940944440362</v>
      </c>
      <c r="V26" s="2">
        <f t="shared" si="1"/>
        <v>0.2960590555596383</v>
      </c>
      <c r="W26" s="2">
        <f t="shared" si="2"/>
        <v>-29.665712006574726</v>
      </c>
      <c r="X26" s="2">
        <f t="shared" si="3"/>
        <v>0.33428799342527427</v>
      </c>
      <c r="Y26" s="2">
        <f t="shared" si="4"/>
        <v>-29.843554567043043</v>
      </c>
      <c r="Z26" s="2">
        <f t="shared" si="5"/>
        <v>0.15644543295695712</v>
      </c>
      <c r="AA26" s="2">
        <f t="shared" si="6"/>
        <v>-29.947142280835138</v>
      </c>
      <c r="AB26" s="2">
        <f t="shared" si="7"/>
        <v>5.285771916486226E-2</v>
      </c>
      <c r="AC26" s="2">
        <f t="shared" si="8"/>
        <v>-29.947495280208415</v>
      </c>
      <c r="AD26" s="2">
        <f t="shared" si="9"/>
        <v>5.250471979158533E-2</v>
      </c>
    </row>
    <row r="27" spans="1:30">
      <c r="A27" s="1" t="s">
        <v>201</v>
      </c>
      <c r="B27" s="1">
        <v>6</v>
      </c>
      <c r="C27" s="1" t="s">
        <v>19</v>
      </c>
      <c r="D27" s="1" t="s">
        <v>20</v>
      </c>
      <c r="G27" s="1" t="s">
        <v>202</v>
      </c>
      <c r="H27" s="1" t="s">
        <v>178</v>
      </c>
      <c r="I27" s="1" t="s">
        <v>203</v>
      </c>
      <c r="J27" s="1" t="s">
        <v>204</v>
      </c>
      <c r="K27" s="1">
        <v>2187.6</v>
      </c>
      <c r="L27" s="1">
        <v>16.161999999999999</v>
      </c>
      <c r="M27" s="1">
        <v>3620</v>
      </c>
      <c r="N27" s="1">
        <v>34.299999999999997</v>
      </c>
      <c r="O27" s="1">
        <v>22.7</v>
      </c>
      <c r="P27" s="1">
        <v>23.3</v>
      </c>
      <c r="Q27" s="1">
        <v>37.1</v>
      </c>
      <c r="R27" s="1">
        <v>-52.107999999999997</v>
      </c>
      <c r="S27" s="1">
        <v>-30.952999999999999</v>
      </c>
      <c r="T27" s="2">
        <v>-30</v>
      </c>
      <c r="U27" s="2">
        <f t="shared" si="0"/>
        <v>-30.411635719587689</v>
      </c>
      <c r="V27" s="2">
        <f t="shared" si="1"/>
        <v>-0.41163571958768941</v>
      </c>
      <c r="W27" s="2">
        <f t="shared" si="2"/>
        <v>-30.278508452302042</v>
      </c>
      <c r="X27" s="2">
        <f t="shared" si="3"/>
        <v>-0.27850845230204158</v>
      </c>
      <c r="Y27" s="2">
        <f t="shared" si="4"/>
        <v>-30.096236158764704</v>
      </c>
      <c r="Z27" s="2">
        <f t="shared" si="5"/>
        <v>-9.6236158764703816E-2</v>
      </c>
      <c r="AA27" s="2">
        <f t="shared" si="6"/>
        <v>-30.199823872556799</v>
      </c>
      <c r="AB27" s="2">
        <f t="shared" si="7"/>
        <v>-0.19982387255679868</v>
      </c>
      <c r="AC27" s="2">
        <f t="shared" si="8"/>
        <v>-30.203463126466502</v>
      </c>
      <c r="AD27" s="2">
        <f t="shared" si="9"/>
        <v>-0.20346312646650233</v>
      </c>
    </row>
    <row r="28" spans="1:30">
      <c r="A28" s="1" t="s">
        <v>189</v>
      </c>
      <c r="B28" s="1">
        <v>15</v>
      </c>
      <c r="C28" s="1" t="s">
        <v>19</v>
      </c>
      <c r="D28" s="1" t="s">
        <v>20</v>
      </c>
      <c r="G28" s="1" t="s">
        <v>190</v>
      </c>
      <c r="H28" s="1" t="s">
        <v>169</v>
      </c>
      <c r="I28" s="1" t="s">
        <v>191</v>
      </c>
      <c r="J28" s="1" t="s">
        <v>192</v>
      </c>
      <c r="K28" s="1">
        <v>2187.6</v>
      </c>
      <c r="L28" s="1">
        <v>16.141999999999999</v>
      </c>
      <c r="M28" s="1">
        <v>3822</v>
      </c>
      <c r="N28" s="1">
        <v>28.2</v>
      </c>
      <c r="O28" s="1">
        <v>22.4</v>
      </c>
      <c r="P28" s="1">
        <v>23</v>
      </c>
      <c r="Q28" s="1">
        <v>37.4</v>
      </c>
      <c r="R28" s="1">
        <v>-52.619</v>
      </c>
      <c r="S28" s="1">
        <v>-30.363</v>
      </c>
      <c r="T28" s="2">
        <v>-30</v>
      </c>
      <c r="U28" s="2">
        <f t="shared" si="0"/>
        <v>-29.83492312658089</v>
      </c>
      <c r="V28" s="2">
        <f t="shared" si="1"/>
        <v>0.16507687341911037</v>
      </c>
      <c r="W28" s="2">
        <f t="shared" si="2"/>
        <v>-29.702536384690639</v>
      </c>
      <c r="X28" s="2">
        <f t="shared" si="3"/>
        <v>0.29746361530936127</v>
      </c>
      <c r="Y28" s="2">
        <f t="shared" si="4"/>
        <v>-29.910801354530804</v>
      </c>
      <c r="Z28" s="2">
        <f t="shared" si="5"/>
        <v>8.9198645469195981E-2</v>
      </c>
      <c r="AA28" s="2">
        <f t="shared" si="6"/>
        <v>-30.014389068322899</v>
      </c>
      <c r="AB28" s="2">
        <f t="shared" si="7"/>
        <v>-1.4389068322898879E-2</v>
      </c>
      <c r="AC28" s="2">
        <f t="shared" si="8"/>
        <v>-30.015616646880737</v>
      </c>
      <c r="AD28" s="2">
        <f t="shared" si="9"/>
        <v>-1.5616646880737051E-2</v>
      </c>
    </row>
    <row r="29" spans="1:30">
      <c r="A29" s="1" t="s">
        <v>167</v>
      </c>
      <c r="B29" s="1">
        <v>12</v>
      </c>
      <c r="C29" s="1" t="s">
        <v>19</v>
      </c>
      <c r="D29" s="1" t="s">
        <v>25</v>
      </c>
      <c r="G29" s="1" t="s">
        <v>168</v>
      </c>
      <c r="H29" s="1" t="s">
        <v>169</v>
      </c>
      <c r="I29" s="1" t="s">
        <v>170</v>
      </c>
      <c r="J29" s="1" t="s">
        <v>171</v>
      </c>
      <c r="K29" s="1">
        <v>2360.4</v>
      </c>
      <c r="L29" s="1">
        <v>6.7430000000000003</v>
      </c>
      <c r="M29" s="1">
        <v>1783</v>
      </c>
      <c r="N29" s="1">
        <v>18.399999999999999</v>
      </c>
      <c r="O29" s="1">
        <v>17</v>
      </c>
      <c r="P29" s="1">
        <v>17.3</v>
      </c>
      <c r="Q29" s="1">
        <v>30</v>
      </c>
      <c r="R29" s="1">
        <v>-53.052</v>
      </c>
      <c r="S29" s="1">
        <v>-28.599</v>
      </c>
      <c r="T29" s="2">
        <v>-28.61</v>
      </c>
      <c r="U29" s="2">
        <f t="shared" si="0"/>
        <v>-28.110650221387683</v>
      </c>
      <c r="V29" s="2">
        <f t="shared" si="1"/>
        <v>0.49934977861231644</v>
      </c>
      <c r="W29" s="2">
        <f t="shared" si="2"/>
        <v>-28.326273389063839</v>
      </c>
      <c r="X29" s="2">
        <f t="shared" si="3"/>
        <v>0.28372661093616003</v>
      </c>
      <c r="Y29" s="2">
        <f t="shared" si="4"/>
        <v>-28.393317253844252</v>
      </c>
      <c r="Z29" s="2">
        <f t="shared" si="5"/>
        <v>0.21668274615574745</v>
      </c>
      <c r="AA29" s="2">
        <f t="shared" si="6"/>
        <v>-28.437176296989385</v>
      </c>
      <c r="AB29" s="2">
        <f t="shared" si="7"/>
        <v>0.17282370301061434</v>
      </c>
      <c r="AC29" s="2">
        <f t="shared" si="8"/>
        <v>-28.417891409287272</v>
      </c>
      <c r="AD29" s="2">
        <f t="shared" si="9"/>
        <v>0.19210859071272779</v>
      </c>
    </row>
    <row r="30" spans="1:30">
      <c r="A30" s="1" t="s">
        <v>172</v>
      </c>
      <c r="B30" s="1">
        <v>20</v>
      </c>
      <c r="C30" s="1" t="s">
        <v>19</v>
      </c>
      <c r="D30" s="1" t="s">
        <v>25</v>
      </c>
      <c r="G30" s="1" t="s">
        <v>173</v>
      </c>
      <c r="H30" s="1" t="s">
        <v>169</v>
      </c>
      <c r="I30" s="1" t="s">
        <v>174</v>
      </c>
      <c r="J30" s="1" t="s">
        <v>175</v>
      </c>
      <c r="K30" s="1">
        <v>2360.4</v>
      </c>
      <c r="L30" s="1">
        <v>7.548</v>
      </c>
      <c r="M30" s="1">
        <v>1962</v>
      </c>
      <c r="N30" s="1">
        <v>19.600000000000001</v>
      </c>
      <c r="O30" s="1">
        <v>16.5</v>
      </c>
      <c r="P30" s="1">
        <v>16.8</v>
      </c>
      <c r="Q30" s="1">
        <v>29.5</v>
      </c>
      <c r="R30" s="1">
        <v>-52.552</v>
      </c>
      <c r="S30" s="1">
        <v>-29.125</v>
      </c>
      <c r="T30" s="2">
        <v>-28.61</v>
      </c>
      <c r="U30" s="2">
        <f t="shared" si="0"/>
        <v>-28.624804160237812</v>
      </c>
      <c r="V30" s="2">
        <f t="shared" si="1"/>
        <v>-1.4804160237812169E-2</v>
      </c>
      <c r="W30" s="2">
        <f t="shared" si="2"/>
        <v>-28.810621180749273</v>
      </c>
      <c r="X30" s="2">
        <f t="shared" si="3"/>
        <v>-0.20062118074927326</v>
      </c>
      <c r="Y30" s="2">
        <f t="shared" si="4"/>
        <v>-28.738405602790845</v>
      </c>
      <c r="Z30" s="2">
        <f t="shared" si="5"/>
        <v>-0.12840560279084556</v>
      </c>
      <c r="AA30" s="2">
        <f t="shared" si="6"/>
        <v>-28.782264645935982</v>
      </c>
      <c r="AB30" s="2">
        <f t="shared" si="7"/>
        <v>-0.17226464593598223</v>
      </c>
      <c r="AC30" s="2">
        <f t="shared" si="8"/>
        <v>-28.767467810349046</v>
      </c>
      <c r="AD30" s="2">
        <f t="shared" si="9"/>
        <v>-0.157467810349047</v>
      </c>
    </row>
    <row r="31" spans="1:30">
      <c r="A31" s="1" t="s">
        <v>181</v>
      </c>
      <c r="B31" s="1">
        <v>9</v>
      </c>
      <c r="C31" s="1" t="s">
        <v>19</v>
      </c>
      <c r="D31" s="1" t="s">
        <v>33</v>
      </c>
      <c r="G31" s="1" t="s">
        <v>182</v>
      </c>
      <c r="H31" s="1" t="s">
        <v>169</v>
      </c>
      <c r="I31" s="1" t="s">
        <v>183</v>
      </c>
      <c r="J31" s="1" t="s">
        <v>184</v>
      </c>
      <c r="K31" s="1">
        <v>2361.1</v>
      </c>
      <c r="L31" s="1">
        <v>10.673</v>
      </c>
      <c r="M31" s="1">
        <v>2672</v>
      </c>
      <c r="N31" s="1">
        <v>25.7</v>
      </c>
      <c r="O31" s="1">
        <v>21.7</v>
      </c>
      <c r="P31" s="1">
        <v>22.2</v>
      </c>
      <c r="Q31" s="1">
        <v>36.299999999999997</v>
      </c>
      <c r="R31" s="1">
        <v>-52.789000000000001</v>
      </c>
      <c r="S31" s="1">
        <v>-28.832999999999998</v>
      </c>
      <c r="T31" s="2">
        <v>-28.61</v>
      </c>
      <c r="U31" s="2">
        <f t="shared" si="0"/>
        <v>-28.339380300648003</v>
      </c>
      <c r="V31" s="2">
        <f t="shared" si="1"/>
        <v>0.2706196993519967</v>
      </c>
      <c r="W31" s="2">
        <f t="shared" si="2"/>
        <v>-28.409490228128821</v>
      </c>
      <c r="X31" s="2">
        <f t="shared" si="3"/>
        <v>0.2005097718711788</v>
      </c>
      <c r="Y31" s="2">
        <f t="shared" si="4"/>
        <v>-28.294246270994282</v>
      </c>
      <c r="Z31" s="2">
        <f t="shared" si="5"/>
        <v>0.31575372900571708</v>
      </c>
      <c r="AA31" s="2">
        <f t="shared" si="6"/>
        <v>-28.337833290905728</v>
      </c>
      <c r="AB31" s="2">
        <f t="shared" si="7"/>
        <v>0.27216670909427165</v>
      </c>
      <c r="AC31" s="2">
        <f t="shared" si="8"/>
        <v>-28.31725639612791</v>
      </c>
      <c r="AD31" s="2">
        <f t="shared" si="9"/>
        <v>0.29274360387208986</v>
      </c>
    </row>
    <row r="32" spans="1:30">
      <c r="A32" s="1" t="s">
        <v>185</v>
      </c>
      <c r="B32" s="1">
        <v>18</v>
      </c>
      <c r="C32" s="1" t="s">
        <v>19</v>
      </c>
      <c r="D32" s="1" t="s">
        <v>33</v>
      </c>
      <c r="G32" s="1" t="s">
        <v>186</v>
      </c>
      <c r="H32" s="1" t="s">
        <v>169</v>
      </c>
      <c r="I32" s="1" t="s">
        <v>187</v>
      </c>
      <c r="J32" s="1" t="s">
        <v>188</v>
      </c>
      <c r="K32" s="1">
        <v>2361.3000000000002</v>
      </c>
      <c r="L32" s="1">
        <v>11.084</v>
      </c>
      <c r="M32" s="1">
        <v>2763</v>
      </c>
      <c r="N32" s="1">
        <v>25.3</v>
      </c>
      <c r="O32" s="1">
        <v>20.8</v>
      </c>
      <c r="P32" s="1">
        <v>21.3</v>
      </c>
      <c r="Q32" s="1">
        <v>35.299999999999997</v>
      </c>
      <c r="R32" s="1">
        <v>-52.753</v>
      </c>
      <c r="S32" s="1">
        <v>-28.931000000000001</v>
      </c>
      <c r="T32" s="2">
        <v>-28.61</v>
      </c>
      <c r="U32" s="2">
        <f t="shared" si="0"/>
        <v>-28.435173239825406</v>
      </c>
      <c r="V32" s="2">
        <f t="shared" si="1"/>
        <v>0.17482676017459298</v>
      </c>
      <c r="W32" s="2">
        <f t="shared" si="2"/>
        <v>-28.490065370430834</v>
      </c>
      <c r="X32" s="2">
        <f t="shared" si="3"/>
        <v>0.11993462956916545</v>
      </c>
      <c r="Y32" s="2">
        <f t="shared" si="4"/>
        <v>-28.642158526108204</v>
      </c>
      <c r="Z32" s="2">
        <f t="shared" si="5"/>
        <v>-3.215852610820491E-2</v>
      </c>
      <c r="AA32" s="2">
        <f t="shared" si="6"/>
        <v>-28.685667798332126</v>
      </c>
      <c r="AB32" s="2">
        <f t="shared" si="7"/>
        <v>-7.5667798332126779E-2</v>
      </c>
      <c r="AC32" s="2">
        <f t="shared" si="8"/>
        <v>-28.669614670878104</v>
      </c>
      <c r="AD32" s="2">
        <f t="shared" si="9"/>
        <v>-5.9614670878104903E-2</v>
      </c>
    </row>
    <row r="33" spans="1:30">
      <c r="A33" s="1" t="s">
        <v>176</v>
      </c>
      <c r="B33" s="1">
        <v>3</v>
      </c>
      <c r="C33" s="1" t="s">
        <v>19</v>
      </c>
      <c r="D33" s="1" t="s">
        <v>25</v>
      </c>
      <c r="G33" s="1" t="s">
        <v>177</v>
      </c>
      <c r="H33" s="1" t="s">
        <v>178</v>
      </c>
      <c r="I33" s="1" t="s">
        <v>179</v>
      </c>
      <c r="J33" s="1" t="s">
        <v>180</v>
      </c>
      <c r="K33" s="1">
        <v>2361.5</v>
      </c>
      <c r="L33" s="1">
        <v>8.8699999999999992</v>
      </c>
      <c r="M33" s="1">
        <v>2204</v>
      </c>
      <c r="N33" s="1">
        <v>19.899999999999999</v>
      </c>
      <c r="O33" s="1">
        <v>18.100000000000001</v>
      </c>
      <c r="P33" s="1">
        <v>18.600000000000001</v>
      </c>
      <c r="Q33" s="1">
        <v>30.6</v>
      </c>
      <c r="R33" s="1">
        <v>-52.637</v>
      </c>
      <c r="S33" s="1">
        <v>-29.138999999999999</v>
      </c>
      <c r="T33" s="2">
        <v>-28.61</v>
      </c>
      <c r="U33" s="2">
        <f t="shared" si="0"/>
        <v>-28.638488865834582</v>
      </c>
      <c r="V33" s="2">
        <f t="shared" si="1"/>
        <v>-2.84888658345821E-2</v>
      </c>
      <c r="W33" s="2">
        <f t="shared" si="2"/>
        <v>-28.77535715771036</v>
      </c>
      <c r="X33" s="2">
        <f t="shared" si="3"/>
        <v>-0.16535715771036053</v>
      </c>
      <c r="Y33" s="2">
        <f t="shared" si="4"/>
        <v>-28.797642215649727</v>
      </c>
      <c r="Z33" s="2">
        <f t="shared" si="5"/>
        <v>-0.18764221564972772</v>
      </c>
      <c r="AA33" s="2">
        <f t="shared" si="6"/>
        <v>-28.841073728341279</v>
      </c>
      <c r="AB33" s="2">
        <f t="shared" si="7"/>
        <v>-0.23107372834127915</v>
      </c>
      <c r="AC33" s="2">
        <f t="shared" si="8"/>
        <v>-28.827041735228704</v>
      </c>
      <c r="AD33" s="2">
        <f t="shared" si="9"/>
        <v>-0.21704173522870462</v>
      </c>
    </row>
    <row r="34" spans="1:30">
      <c r="A34" s="1" t="s">
        <v>193</v>
      </c>
      <c r="B34" s="1">
        <v>21</v>
      </c>
      <c r="C34" s="1" t="s">
        <v>19</v>
      </c>
      <c r="D34" s="1" t="s">
        <v>20</v>
      </c>
      <c r="G34" s="1" t="s">
        <v>194</v>
      </c>
      <c r="H34" s="1" t="s">
        <v>169</v>
      </c>
      <c r="I34" s="1" t="s">
        <v>195</v>
      </c>
      <c r="J34" s="1" t="s">
        <v>196</v>
      </c>
      <c r="K34" s="1">
        <v>2361.9</v>
      </c>
      <c r="L34" s="1">
        <v>15.073</v>
      </c>
      <c r="M34" s="1">
        <v>3590</v>
      </c>
      <c r="N34" s="1">
        <v>15.9</v>
      </c>
      <c r="O34" s="1">
        <v>24.5</v>
      </c>
      <c r="P34" s="1">
        <v>25.1</v>
      </c>
      <c r="Q34" s="1">
        <v>40.700000000000003</v>
      </c>
      <c r="R34" s="1">
        <v>-52.426000000000002</v>
      </c>
      <c r="S34" s="1">
        <v>-29.25</v>
      </c>
      <c r="T34" s="2">
        <v>-28.61</v>
      </c>
      <c r="U34" s="2">
        <f t="shared" si="0"/>
        <v>-28.746989031637558</v>
      </c>
      <c r="V34" s="2">
        <f t="shared" si="1"/>
        <v>-0.13698903163755816</v>
      </c>
      <c r="W34" s="2">
        <f t="shared" si="2"/>
        <v>-28.654183372131229</v>
      </c>
      <c r="X34" s="2">
        <f t="shared" si="3"/>
        <v>-4.4183372131229248E-2</v>
      </c>
      <c r="Y34" s="2">
        <f t="shared" si="4"/>
        <v>-28.3963855920559</v>
      </c>
      <c r="Z34" s="2">
        <f t="shared" si="5"/>
        <v>0.21361440794409958</v>
      </c>
      <c r="AA34" s="2">
        <f t="shared" si="6"/>
        <v>-28.439661550257462</v>
      </c>
      <c r="AB34" s="2">
        <f t="shared" si="7"/>
        <v>0.17033844974253753</v>
      </c>
      <c r="AC34" s="2">
        <f t="shared" si="8"/>
        <v>-28.420408984557007</v>
      </c>
      <c r="AD34" s="2">
        <f t="shared" si="9"/>
        <v>0.18959101544299273</v>
      </c>
    </row>
    <row r="35" spans="1:30">
      <c r="A35" s="1" t="s">
        <v>197</v>
      </c>
      <c r="B35" s="1">
        <v>2</v>
      </c>
      <c r="C35" s="1" t="s">
        <v>19</v>
      </c>
      <c r="D35" s="1" t="s">
        <v>33</v>
      </c>
      <c r="G35" s="1" t="s">
        <v>198</v>
      </c>
      <c r="H35" s="1" t="s">
        <v>178</v>
      </c>
      <c r="I35" s="1" t="s">
        <v>199</v>
      </c>
      <c r="J35" s="1" t="s">
        <v>200</v>
      </c>
      <c r="K35" s="1">
        <v>2362.1</v>
      </c>
      <c r="L35" s="1">
        <v>14.021000000000001</v>
      </c>
      <c r="M35" s="1">
        <v>3277</v>
      </c>
      <c r="N35" s="1">
        <v>28.6</v>
      </c>
      <c r="O35" s="1">
        <v>21.3</v>
      </c>
      <c r="P35" s="1">
        <v>21.9</v>
      </c>
      <c r="Q35" s="1">
        <v>34.6</v>
      </c>
      <c r="R35" s="1">
        <v>-53.238</v>
      </c>
      <c r="S35" s="1">
        <v>-28.866</v>
      </c>
      <c r="T35" s="2">
        <v>-28.61</v>
      </c>
      <c r="U35" s="2">
        <f t="shared" si="0"/>
        <v>-28.371637106697538</v>
      </c>
      <c r="V35" s="2">
        <f t="shared" si="1"/>
        <v>0.23836289330246174</v>
      </c>
      <c r="W35" s="2">
        <f t="shared" si="2"/>
        <v>-28.317783082989045</v>
      </c>
      <c r="X35" s="2">
        <f t="shared" si="3"/>
        <v>0.29221691701095409</v>
      </c>
      <c r="Y35" s="2">
        <f t="shared" si="4"/>
        <v>-28.495625643457362</v>
      </c>
      <c r="Z35" s="2">
        <f t="shared" si="5"/>
        <v>0.11437435654263695</v>
      </c>
      <c r="AA35" s="2">
        <f t="shared" si="6"/>
        <v>-28.538823806755953</v>
      </c>
      <c r="AB35" s="2">
        <f t="shared" si="7"/>
        <v>7.1176193244046004E-2</v>
      </c>
      <c r="AC35" s="2">
        <f t="shared" si="8"/>
        <v>-28.520860897389539</v>
      </c>
      <c r="AD35" s="2">
        <f t="shared" si="9"/>
        <v>8.9139102610459986E-2</v>
      </c>
    </row>
    <row r="36" spans="1:30">
      <c r="A36" s="1" t="s">
        <v>201</v>
      </c>
      <c r="B36" s="1">
        <v>6</v>
      </c>
      <c r="C36" s="1" t="s">
        <v>19</v>
      </c>
      <c r="D36" s="1" t="s">
        <v>20</v>
      </c>
      <c r="G36" s="1" t="s">
        <v>202</v>
      </c>
      <c r="H36" s="1" t="s">
        <v>178</v>
      </c>
      <c r="I36" s="1" t="s">
        <v>203</v>
      </c>
      <c r="J36" s="1" t="s">
        <v>204</v>
      </c>
      <c r="K36" s="1">
        <v>2362.1</v>
      </c>
      <c r="L36" s="1">
        <v>15.257999999999999</v>
      </c>
      <c r="M36" s="1">
        <v>3274</v>
      </c>
      <c r="N36" s="1">
        <v>38</v>
      </c>
      <c r="O36" s="1">
        <v>28.1</v>
      </c>
      <c r="P36" s="1">
        <v>29</v>
      </c>
      <c r="Q36" s="1">
        <v>44.9</v>
      </c>
      <c r="R36" s="1">
        <v>-52.118000000000002</v>
      </c>
      <c r="S36" s="1">
        <v>-29.667000000000002</v>
      </c>
      <c r="T36" s="2">
        <v>-28.61</v>
      </c>
      <c r="U36" s="2">
        <f t="shared" si="0"/>
        <v>-29.154597762627109</v>
      </c>
      <c r="V36" s="2">
        <f t="shared" si="1"/>
        <v>-0.54459776262710946</v>
      </c>
      <c r="W36" s="2">
        <f t="shared" si="2"/>
        <v>-29.054942243213365</v>
      </c>
      <c r="X36" s="2">
        <f t="shared" si="3"/>
        <v>-0.44494224321336517</v>
      </c>
      <c r="Y36" s="2">
        <f t="shared" si="4"/>
        <v>-28.872669949676027</v>
      </c>
      <c r="Z36" s="2">
        <f t="shared" si="5"/>
        <v>-0.26266994967602741</v>
      </c>
      <c r="AA36" s="2">
        <f t="shared" si="6"/>
        <v>-28.915868112974618</v>
      </c>
      <c r="AB36" s="2">
        <f t="shared" si="7"/>
        <v>-0.30586811297461836</v>
      </c>
      <c r="AC36" s="2">
        <f t="shared" si="8"/>
        <v>-28.902808859443606</v>
      </c>
      <c r="AD36" s="2">
        <f t="shared" si="9"/>
        <v>-0.29280885944360691</v>
      </c>
    </row>
    <row r="37" spans="1:30">
      <c r="A37" s="1" t="s">
        <v>189</v>
      </c>
      <c r="B37" s="1">
        <v>15</v>
      </c>
      <c r="C37" s="1" t="s">
        <v>19</v>
      </c>
      <c r="D37" s="1" t="s">
        <v>20</v>
      </c>
      <c r="G37" s="1" t="s">
        <v>190</v>
      </c>
      <c r="H37" s="1" t="s">
        <v>169</v>
      </c>
      <c r="I37" s="1" t="s">
        <v>191</v>
      </c>
      <c r="J37" s="1" t="s">
        <v>192</v>
      </c>
      <c r="K37" s="1">
        <v>2362.1</v>
      </c>
      <c r="L37" s="1">
        <v>15.276999999999999</v>
      </c>
      <c r="M37" s="1">
        <v>3647</v>
      </c>
      <c r="N37" s="1">
        <v>27.6</v>
      </c>
      <c r="O37" s="1">
        <v>24.3</v>
      </c>
      <c r="P37" s="1">
        <v>25</v>
      </c>
      <c r="Q37" s="1">
        <v>40.200000000000003</v>
      </c>
      <c r="R37" s="1">
        <v>-52.728999999999999</v>
      </c>
      <c r="S37" s="1">
        <v>-29.064</v>
      </c>
      <c r="T37" s="2">
        <v>-28.61</v>
      </c>
      <c r="U37" s="2">
        <f t="shared" si="0"/>
        <v>-28.565177942994733</v>
      </c>
      <c r="V37" s="2">
        <f t="shared" si="1"/>
        <v>4.4822057005266203E-2</v>
      </c>
      <c r="W37" s="2">
        <f t="shared" si="2"/>
        <v>-28.464818924455365</v>
      </c>
      <c r="X37" s="2">
        <f t="shared" si="3"/>
        <v>0.14518107554463455</v>
      </c>
      <c r="Y37" s="2">
        <f t="shared" si="4"/>
        <v>-28.67308389429553</v>
      </c>
      <c r="Z37" s="2">
        <f t="shared" si="5"/>
        <v>-6.308389429553074E-2</v>
      </c>
      <c r="AA37" s="2">
        <f t="shared" si="6"/>
        <v>-28.716282057594121</v>
      </c>
      <c r="AB37" s="2">
        <f t="shared" si="7"/>
        <v>-0.10628205759412168</v>
      </c>
      <c r="AC37" s="2">
        <f t="shared" si="8"/>
        <v>-28.700627084385104</v>
      </c>
      <c r="AD37" s="2">
        <f t="shared" si="9"/>
        <v>-9.0627084385104695E-2</v>
      </c>
    </row>
    <row r="38" spans="1:30">
      <c r="A38" s="1" t="s">
        <v>167</v>
      </c>
      <c r="B38" s="1">
        <v>12</v>
      </c>
      <c r="C38" s="1" t="s">
        <v>19</v>
      </c>
      <c r="D38" s="1" t="s">
        <v>25</v>
      </c>
      <c r="G38" s="1" t="s">
        <v>168</v>
      </c>
      <c r="H38" s="1" t="s">
        <v>169</v>
      </c>
      <c r="I38" s="1" t="s">
        <v>170</v>
      </c>
      <c r="J38" s="1" t="s">
        <v>171</v>
      </c>
      <c r="K38" s="1">
        <v>2522.8000000000002</v>
      </c>
      <c r="L38" s="1">
        <v>7.14</v>
      </c>
      <c r="M38" s="1">
        <v>1812</v>
      </c>
      <c r="N38" s="1">
        <v>19.2</v>
      </c>
      <c r="O38" s="1">
        <v>20.2</v>
      </c>
      <c r="P38" s="1">
        <v>20.7</v>
      </c>
      <c r="Q38" s="1">
        <v>34.5</v>
      </c>
      <c r="R38" s="1">
        <v>-52.942999999999998</v>
      </c>
      <c r="S38" s="1">
        <v>-29.512</v>
      </c>
      <c r="T38" s="2">
        <v>-29.3</v>
      </c>
      <c r="U38" s="2">
        <f t="shared" si="0"/>
        <v>-29.003088522091424</v>
      </c>
      <c r="V38" s="2">
        <f t="shared" si="1"/>
        <v>0.29691147790857642</v>
      </c>
      <c r="W38" s="2">
        <f t="shared" si="2"/>
        <v>-29.204012260668968</v>
      </c>
      <c r="X38" s="2">
        <f t="shared" si="3"/>
        <v>9.5987739331032884E-2</v>
      </c>
      <c r="Y38" s="2">
        <f t="shared" si="4"/>
        <v>-29.27105612544938</v>
      </c>
      <c r="Z38" s="2">
        <f t="shared" si="5"/>
        <v>2.8943874550620308E-2</v>
      </c>
      <c r="AA38" s="2">
        <f t="shared" si="6"/>
        <v>-29.250315440124432</v>
      </c>
      <c r="AB38" s="2">
        <f t="shared" si="7"/>
        <v>4.9684559875569079E-2</v>
      </c>
      <c r="AC38" s="2">
        <f t="shared" si="8"/>
        <v>-29.241605846727158</v>
      </c>
      <c r="AD38" s="2">
        <f t="shared" si="9"/>
        <v>5.8394153272843141E-2</v>
      </c>
    </row>
    <row r="39" spans="1:30">
      <c r="A39" s="1" t="s">
        <v>172</v>
      </c>
      <c r="B39" s="1">
        <v>20</v>
      </c>
      <c r="C39" s="1" t="s">
        <v>19</v>
      </c>
      <c r="D39" s="1" t="s">
        <v>25</v>
      </c>
      <c r="G39" s="1" t="s">
        <v>173</v>
      </c>
      <c r="H39" s="1" t="s">
        <v>169</v>
      </c>
      <c r="I39" s="1" t="s">
        <v>174</v>
      </c>
      <c r="J39" s="1" t="s">
        <v>175</v>
      </c>
      <c r="K39" s="1">
        <v>2522.8000000000002</v>
      </c>
      <c r="L39" s="1">
        <v>8.3390000000000004</v>
      </c>
      <c r="M39" s="1">
        <v>2044</v>
      </c>
      <c r="N39" s="1">
        <v>24.5</v>
      </c>
      <c r="O39" s="1">
        <v>19.5</v>
      </c>
      <c r="P39" s="1">
        <v>19.899999999999999</v>
      </c>
      <c r="Q39" s="1">
        <v>33.9</v>
      </c>
      <c r="R39" s="1">
        <v>-52.594000000000001</v>
      </c>
      <c r="S39" s="1">
        <v>-30.004000000000001</v>
      </c>
      <c r="T39" s="2">
        <v>-29.3</v>
      </c>
      <c r="U39" s="2">
        <f t="shared" si="0"/>
        <v>-29.484008175920824</v>
      </c>
      <c r="V39" s="2">
        <f t="shared" si="1"/>
        <v>-0.18400817592082319</v>
      </c>
      <c r="W39" s="2">
        <f t="shared" si="2"/>
        <v>-29.640537417044367</v>
      </c>
      <c r="X39" s="2">
        <f t="shared" si="3"/>
        <v>-0.34053741704436646</v>
      </c>
      <c r="Y39" s="2">
        <f t="shared" si="4"/>
        <v>-29.568321839085939</v>
      </c>
      <c r="Z39" s="2">
        <f t="shared" si="5"/>
        <v>-0.26832183908593876</v>
      </c>
      <c r="AA39" s="2">
        <f t="shared" si="6"/>
        <v>-29.547581153760994</v>
      </c>
      <c r="AB39" s="2">
        <f t="shared" si="7"/>
        <v>-0.24758115376099354</v>
      </c>
      <c r="AC39" s="2">
        <f t="shared" si="8"/>
        <v>-29.5427376544203</v>
      </c>
      <c r="AD39" s="2">
        <f t="shared" si="9"/>
        <v>-0.24273765442029926</v>
      </c>
    </row>
    <row r="40" spans="1:30">
      <c r="A40" s="1" t="s">
        <v>181</v>
      </c>
      <c r="B40" s="1">
        <v>9</v>
      </c>
      <c r="C40" s="1" t="s">
        <v>19</v>
      </c>
      <c r="D40" s="1" t="s">
        <v>33</v>
      </c>
      <c r="G40" s="1" t="s">
        <v>182</v>
      </c>
      <c r="H40" s="1" t="s">
        <v>169</v>
      </c>
      <c r="I40" s="1" t="s">
        <v>183</v>
      </c>
      <c r="J40" s="1" t="s">
        <v>184</v>
      </c>
      <c r="K40" s="1">
        <v>2523.3000000000002</v>
      </c>
      <c r="L40" s="1">
        <v>10.754</v>
      </c>
      <c r="M40" s="1">
        <v>2532</v>
      </c>
      <c r="N40" s="1">
        <v>27.4</v>
      </c>
      <c r="O40" s="1">
        <v>26.2</v>
      </c>
      <c r="P40" s="1">
        <v>26.9</v>
      </c>
      <c r="Q40" s="1">
        <v>42.8</v>
      </c>
      <c r="R40" s="1">
        <v>-52.722000000000001</v>
      </c>
      <c r="S40" s="1">
        <v>-29.69</v>
      </c>
      <c r="T40" s="2">
        <v>-29.3</v>
      </c>
      <c r="U40" s="2">
        <f t="shared" si="0"/>
        <v>-29.177079778964661</v>
      </c>
      <c r="V40" s="2">
        <f t="shared" si="1"/>
        <v>0.12292022103533995</v>
      </c>
      <c r="W40" s="2">
        <f t="shared" si="2"/>
        <v>-29.244190578594125</v>
      </c>
      <c r="X40" s="2">
        <f t="shared" si="3"/>
        <v>5.5809421405875526E-2</v>
      </c>
      <c r="Y40" s="2">
        <f t="shared" si="4"/>
        <v>-29.128946621459587</v>
      </c>
      <c r="Z40" s="2">
        <f t="shared" si="5"/>
        <v>0.1710533785404138</v>
      </c>
      <c r="AA40" s="2">
        <f t="shared" si="6"/>
        <v>-29.108009943273991</v>
      </c>
      <c r="AB40" s="2">
        <f t="shared" si="7"/>
        <v>0.19199005672600933</v>
      </c>
      <c r="AC40" s="2">
        <f t="shared" si="8"/>
        <v>-29.09744959343104</v>
      </c>
      <c r="AD40" s="2">
        <f t="shared" si="9"/>
        <v>0.20255040656896028</v>
      </c>
    </row>
    <row r="41" spans="1:30">
      <c r="A41" s="1" t="s">
        <v>185</v>
      </c>
      <c r="B41" s="1">
        <v>18</v>
      </c>
      <c r="C41" s="1" t="s">
        <v>19</v>
      </c>
      <c r="D41" s="1" t="s">
        <v>33</v>
      </c>
      <c r="G41" s="1" t="s">
        <v>186</v>
      </c>
      <c r="H41" s="1" t="s">
        <v>169</v>
      </c>
      <c r="I41" s="1" t="s">
        <v>187</v>
      </c>
      <c r="J41" s="1" t="s">
        <v>188</v>
      </c>
      <c r="K41" s="1">
        <v>2523.6999999999998</v>
      </c>
      <c r="L41" s="1">
        <v>11.172000000000001</v>
      </c>
      <c r="M41" s="1">
        <v>2576</v>
      </c>
      <c r="N41" s="1">
        <v>26.8</v>
      </c>
      <c r="O41" s="1">
        <v>23.9</v>
      </c>
      <c r="P41" s="1">
        <v>24.5</v>
      </c>
      <c r="Q41" s="1">
        <v>39.700000000000003</v>
      </c>
      <c r="R41" s="1">
        <v>-52.698</v>
      </c>
      <c r="S41" s="1">
        <v>-29.736999999999998</v>
      </c>
      <c r="T41" s="2">
        <v>-29.3</v>
      </c>
      <c r="U41" s="2">
        <f t="shared" si="0"/>
        <v>-29.223021290610962</v>
      </c>
      <c r="V41" s="2">
        <f t="shared" si="1"/>
        <v>7.6978709389038613E-2</v>
      </c>
      <c r="W41" s="2">
        <f t="shared" si="2"/>
        <v>-29.274655109476647</v>
      </c>
      <c r="X41" s="2">
        <f t="shared" si="3"/>
        <v>2.5344890523353314E-2</v>
      </c>
      <c r="Y41" s="2">
        <f t="shared" si="4"/>
        <v>-29.426748265154018</v>
      </c>
      <c r="Z41" s="2">
        <f t="shared" si="5"/>
        <v>-0.12674826515401705</v>
      </c>
      <c r="AA41" s="2">
        <f t="shared" si="6"/>
        <v>-29.40565483895346</v>
      </c>
      <c r="AB41" s="2">
        <f t="shared" si="7"/>
        <v>-0.10565483895345906</v>
      </c>
      <c r="AC41" s="2">
        <f t="shared" si="8"/>
        <v>-29.398965514625292</v>
      </c>
      <c r="AD41" s="2">
        <f t="shared" si="9"/>
        <v>-9.8965514625291462E-2</v>
      </c>
    </row>
    <row r="42" spans="1:30">
      <c r="A42" s="1" t="s">
        <v>176</v>
      </c>
      <c r="B42" s="1">
        <v>3</v>
      </c>
      <c r="C42" s="1" t="s">
        <v>19</v>
      </c>
      <c r="D42" s="1" t="s">
        <v>25</v>
      </c>
      <c r="G42" s="1" t="s">
        <v>177</v>
      </c>
      <c r="H42" s="1" t="s">
        <v>178</v>
      </c>
      <c r="I42" s="1" t="s">
        <v>179</v>
      </c>
      <c r="J42" s="1" t="s">
        <v>180</v>
      </c>
      <c r="K42" s="1">
        <v>2523.9</v>
      </c>
      <c r="L42" s="1">
        <v>10.26</v>
      </c>
      <c r="M42" s="1">
        <v>2361</v>
      </c>
      <c r="N42" s="1">
        <v>25.3</v>
      </c>
      <c r="O42" s="1">
        <v>21.2</v>
      </c>
      <c r="P42" s="1">
        <v>21.7</v>
      </c>
      <c r="Q42" s="1">
        <v>34.9</v>
      </c>
      <c r="R42" s="1">
        <v>-52.619</v>
      </c>
      <c r="S42" s="1">
        <v>-29.904</v>
      </c>
      <c r="T42" s="2">
        <v>-29.3</v>
      </c>
      <c r="U42" s="2">
        <f t="shared" si="0"/>
        <v>-29.386260278801025</v>
      </c>
      <c r="V42" s="2">
        <f t="shared" si="1"/>
        <v>-8.626027880102427E-2</v>
      </c>
      <c r="W42" s="2">
        <f t="shared" si="2"/>
        <v>-29.471662055696772</v>
      </c>
      <c r="X42" s="2">
        <f t="shared" si="3"/>
        <v>-0.17166205569677118</v>
      </c>
      <c r="Y42" s="2">
        <f t="shared" si="4"/>
        <v>-29.493947113636139</v>
      </c>
      <c r="Z42" s="2">
        <f t="shared" si="5"/>
        <v>-0.19394711363613837</v>
      </c>
      <c r="AA42" s="2">
        <f t="shared" si="6"/>
        <v>-29.47277532892776</v>
      </c>
      <c r="AB42" s="2">
        <f t="shared" si="7"/>
        <v>-0.17277532892775938</v>
      </c>
      <c r="AC42" s="2">
        <f t="shared" si="8"/>
        <v>-29.466958941219794</v>
      </c>
      <c r="AD42" s="2">
        <f t="shared" si="9"/>
        <v>-0.16695894121979293</v>
      </c>
    </row>
    <row r="43" spans="1:30">
      <c r="A43" s="1" t="s">
        <v>193</v>
      </c>
      <c r="B43" s="1">
        <v>21</v>
      </c>
      <c r="C43" s="1" t="s">
        <v>19</v>
      </c>
      <c r="D43" s="1" t="s">
        <v>20</v>
      </c>
      <c r="G43" s="1" t="s">
        <v>194</v>
      </c>
      <c r="H43" s="1" t="s">
        <v>169</v>
      </c>
      <c r="I43" s="1" t="s">
        <v>195</v>
      </c>
      <c r="J43" s="1" t="s">
        <v>196</v>
      </c>
      <c r="K43" s="1">
        <v>2523.9</v>
      </c>
      <c r="L43" s="1">
        <v>14.464</v>
      </c>
      <c r="M43" s="1">
        <v>3390</v>
      </c>
      <c r="N43" s="1">
        <v>14.4</v>
      </c>
      <c r="O43" s="1">
        <v>27.1</v>
      </c>
      <c r="P43" s="1">
        <v>27.9</v>
      </c>
      <c r="Q43" s="1">
        <v>44.7</v>
      </c>
      <c r="R43" s="1">
        <v>-52.12</v>
      </c>
      <c r="S43" s="1">
        <v>-29.795000000000002</v>
      </c>
      <c r="T43" s="2">
        <v>-29.3</v>
      </c>
      <c r="U43" s="2">
        <f t="shared" si="0"/>
        <v>-29.279715070940448</v>
      </c>
      <c r="V43" s="2">
        <f t="shared" si="1"/>
        <v>2.0284929059553036E-2</v>
      </c>
      <c r="W43" s="2">
        <f t="shared" si="2"/>
        <v>-29.209458409723929</v>
      </c>
      <c r="X43" s="2">
        <f t="shared" si="3"/>
        <v>9.054159027607156E-2</v>
      </c>
      <c r="Y43" s="2">
        <f t="shared" si="4"/>
        <v>-28.9516606296486</v>
      </c>
      <c r="Z43" s="2">
        <f t="shared" si="5"/>
        <v>0.34833937035140039</v>
      </c>
      <c r="AA43" s="2">
        <f t="shared" si="6"/>
        <v>-28.930488844940221</v>
      </c>
      <c r="AB43" s="2">
        <f t="shared" si="7"/>
        <v>0.36951115505977938</v>
      </c>
      <c r="AC43" s="2">
        <f t="shared" si="8"/>
        <v>-28.917619741575752</v>
      </c>
      <c r="AD43" s="2">
        <f t="shared" si="9"/>
        <v>0.38238025842424861</v>
      </c>
    </row>
    <row r="44" spans="1:30">
      <c r="A44" s="1" t="s">
        <v>201</v>
      </c>
      <c r="B44" s="1">
        <v>6</v>
      </c>
      <c r="C44" s="1" t="s">
        <v>19</v>
      </c>
      <c r="D44" s="1" t="s">
        <v>20</v>
      </c>
      <c r="G44" s="1" t="s">
        <v>202</v>
      </c>
      <c r="H44" s="1" t="s">
        <v>178</v>
      </c>
      <c r="I44" s="1" t="s">
        <v>203</v>
      </c>
      <c r="J44" s="1" t="s">
        <v>204</v>
      </c>
      <c r="K44" s="1">
        <v>2524.3000000000002</v>
      </c>
      <c r="L44" s="1">
        <v>15.112</v>
      </c>
      <c r="M44" s="1">
        <v>3021</v>
      </c>
      <c r="N44" s="1">
        <v>38.700000000000003</v>
      </c>
      <c r="O44" s="1">
        <v>32.5</v>
      </c>
      <c r="P44" s="1">
        <v>33.5</v>
      </c>
      <c r="Q44" s="1">
        <v>51.1</v>
      </c>
      <c r="R44" s="1">
        <v>-52.429000000000002</v>
      </c>
      <c r="S44" s="1">
        <v>-30.489000000000001</v>
      </c>
      <c r="T44" s="2">
        <v>-29.3</v>
      </c>
      <c r="U44" s="2">
        <f t="shared" si="0"/>
        <v>-29.958085476951833</v>
      </c>
      <c r="V44" s="2">
        <f t="shared" si="1"/>
        <v>-0.6580854769518325</v>
      </c>
      <c r="W44" s="2">
        <f t="shared" si="2"/>
        <v>-29.863835792924483</v>
      </c>
      <c r="X44" s="2">
        <f t="shared" si="3"/>
        <v>-0.5638357929244826</v>
      </c>
      <c r="Y44" s="2">
        <f t="shared" si="4"/>
        <v>-29.681563499387146</v>
      </c>
      <c r="Z44" s="2">
        <f t="shared" si="5"/>
        <v>-0.38156349938714484</v>
      </c>
      <c r="AA44" s="2">
        <f t="shared" si="6"/>
        <v>-29.660235028799057</v>
      </c>
      <c r="AB44" s="2">
        <f t="shared" si="7"/>
        <v>-0.36023502879905678</v>
      </c>
      <c r="AC44" s="2">
        <f t="shared" si="8"/>
        <v>-29.656856651255985</v>
      </c>
      <c r="AD44" s="2">
        <f t="shared" si="9"/>
        <v>-0.35685665125598476</v>
      </c>
    </row>
    <row r="45" spans="1:30">
      <c r="A45" s="1" t="s">
        <v>189</v>
      </c>
      <c r="B45" s="1">
        <v>15</v>
      </c>
      <c r="C45" s="1" t="s">
        <v>19</v>
      </c>
      <c r="D45" s="1" t="s">
        <v>20</v>
      </c>
      <c r="G45" s="1" t="s">
        <v>190</v>
      </c>
      <c r="H45" s="1" t="s">
        <v>169</v>
      </c>
      <c r="I45" s="1" t="s">
        <v>191</v>
      </c>
      <c r="J45" s="1" t="s">
        <v>192</v>
      </c>
      <c r="K45" s="1">
        <v>2524.3000000000002</v>
      </c>
      <c r="L45" s="1">
        <v>15.246</v>
      </c>
      <c r="M45" s="1">
        <v>3531</v>
      </c>
      <c r="N45" s="1">
        <v>28.6</v>
      </c>
      <c r="O45" s="1">
        <v>27.2</v>
      </c>
      <c r="P45" s="1">
        <v>28</v>
      </c>
      <c r="Q45" s="1">
        <v>44.4</v>
      </c>
      <c r="R45" s="1">
        <v>-52.777999999999999</v>
      </c>
      <c r="S45" s="1">
        <v>-29.85</v>
      </c>
      <c r="T45" s="2">
        <v>-29.3</v>
      </c>
      <c r="U45" s="2">
        <f t="shared" si="0"/>
        <v>-29.333476414356337</v>
      </c>
      <c r="V45" s="2">
        <f t="shared" si="1"/>
        <v>-3.3476414356336193E-2</v>
      </c>
      <c r="W45" s="2">
        <f t="shared" si="2"/>
        <v>-29.234265210179831</v>
      </c>
      <c r="X45" s="2">
        <f t="shared" si="3"/>
        <v>6.5734789820169226E-2</v>
      </c>
      <c r="Y45" s="2">
        <f t="shared" si="4"/>
        <v>-29.442530180019997</v>
      </c>
      <c r="Z45" s="2">
        <f t="shared" si="5"/>
        <v>-0.14253018001999607</v>
      </c>
      <c r="AA45" s="2">
        <f t="shared" si="6"/>
        <v>-29.421201709431912</v>
      </c>
      <c r="AB45" s="2">
        <f t="shared" si="7"/>
        <v>-0.12120170943191155</v>
      </c>
      <c r="AC45" s="2">
        <f t="shared" si="8"/>
        <v>-29.414714580179723</v>
      </c>
      <c r="AD45" s="2">
        <f t="shared" si="9"/>
        <v>-0.11471458017972225</v>
      </c>
    </row>
    <row r="46" spans="1:30">
      <c r="A46" s="1" t="s">
        <v>197</v>
      </c>
      <c r="B46" s="1">
        <v>2</v>
      </c>
      <c r="C46" s="1" t="s">
        <v>19</v>
      </c>
      <c r="D46" s="1" t="s">
        <v>33</v>
      </c>
      <c r="G46" s="1" t="s">
        <v>198</v>
      </c>
      <c r="H46" s="1" t="s">
        <v>178</v>
      </c>
      <c r="I46" s="1" t="s">
        <v>199</v>
      </c>
      <c r="J46" s="1" t="s">
        <v>200</v>
      </c>
      <c r="K46" s="1">
        <v>2524.6999999999998</v>
      </c>
      <c r="L46" s="1">
        <v>15.382</v>
      </c>
      <c r="M46" s="1">
        <v>3330</v>
      </c>
      <c r="N46" s="1">
        <v>31.8</v>
      </c>
      <c r="O46" s="1">
        <v>23.8</v>
      </c>
      <c r="P46" s="1">
        <v>24.4</v>
      </c>
      <c r="Q46" s="1">
        <v>38.1</v>
      </c>
      <c r="R46" s="1">
        <v>-53.25</v>
      </c>
      <c r="S46" s="1">
        <v>-29.620999999999999</v>
      </c>
      <c r="T46" s="2">
        <v>-29.3</v>
      </c>
      <c r="U46" s="2">
        <f t="shared" si="0"/>
        <v>-29.109633729951998</v>
      </c>
      <c r="V46" s="2">
        <f t="shared" si="1"/>
        <v>0.19036627004800266</v>
      </c>
      <c r="W46" s="2">
        <f t="shared" si="2"/>
        <v>-29.005386953086798</v>
      </c>
      <c r="X46" s="2">
        <f t="shared" si="3"/>
        <v>0.29461304691320223</v>
      </c>
      <c r="Y46" s="2">
        <f t="shared" si="4"/>
        <v>-29.183229513555116</v>
      </c>
      <c r="Z46" s="2">
        <f t="shared" si="5"/>
        <v>0.11677048644488508</v>
      </c>
      <c r="AA46" s="2">
        <f t="shared" si="6"/>
        <v>-29.161744398784066</v>
      </c>
      <c r="AB46" s="2">
        <f t="shared" si="7"/>
        <v>0.13825560121593483</v>
      </c>
      <c r="AC46" s="2">
        <f t="shared" si="8"/>
        <v>-29.151882893273143</v>
      </c>
      <c r="AD46" s="2">
        <f t="shared" si="9"/>
        <v>0.14811710672685763</v>
      </c>
    </row>
    <row r="47" spans="1:30">
      <c r="A47" s="1" t="s">
        <v>167</v>
      </c>
      <c r="B47" s="1">
        <v>12</v>
      </c>
      <c r="C47" s="1" t="s">
        <v>19</v>
      </c>
      <c r="D47" s="1" t="s">
        <v>25</v>
      </c>
      <c r="G47" s="1" t="s">
        <v>168</v>
      </c>
      <c r="H47" s="1" t="s">
        <v>169</v>
      </c>
      <c r="I47" s="1" t="s">
        <v>170</v>
      </c>
      <c r="J47" s="1" t="s">
        <v>171</v>
      </c>
      <c r="K47" s="1">
        <v>2746.3</v>
      </c>
      <c r="L47" s="1">
        <v>7.47</v>
      </c>
      <c r="M47" s="1">
        <v>1771</v>
      </c>
      <c r="N47" s="1">
        <v>19.899999999999999</v>
      </c>
      <c r="O47" s="1">
        <v>28</v>
      </c>
      <c r="P47" s="1">
        <v>28.8</v>
      </c>
      <c r="Q47" s="1">
        <v>45.5</v>
      </c>
      <c r="R47" s="1">
        <v>-53.057000000000002</v>
      </c>
      <c r="S47" s="1">
        <v>-29.632999999999999</v>
      </c>
      <c r="T47" s="2">
        <v>-29.47</v>
      </c>
      <c r="U47" s="2">
        <f t="shared" si="0"/>
        <v>-29.121363477606376</v>
      </c>
      <c r="V47" s="2">
        <f t="shared" si="1"/>
        <v>0.34863652239362253</v>
      </c>
      <c r="W47" s="2">
        <f t="shared" si="2"/>
        <v>-29.310068547159883</v>
      </c>
      <c r="X47" s="2">
        <f t="shared" si="3"/>
        <v>0.1599314528401159</v>
      </c>
      <c r="Y47" s="2">
        <f t="shared" si="4"/>
        <v>-29.377112411940296</v>
      </c>
      <c r="Z47" s="2">
        <f t="shared" si="5"/>
        <v>9.2887588059703319E-2</v>
      </c>
      <c r="AA47" s="2">
        <f t="shared" si="6"/>
        <v>-29.281484832255785</v>
      </c>
      <c r="AB47" s="2">
        <f t="shared" si="7"/>
        <v>0.18851516774421384</v>
      </c>
      <c r="AC47" s="2">
        <f t="shared" si="8"/>
        <v>-29.273180612893047</v>
      </c>
      <c r="AD47" s="2">
        <f t="shared" si="9"/>
        <v>0.19681938710695235</v>
      </c>
    </row>
    <row r="48" spans="1:30">
      <c r="A48" s="1" t="s">
        <v>172</v>
      </c>
      <c r="B48" s="1">
        <v>20</v>
      </c>
      <c r="C48" s="1" t="s">
        <v>19</v>
      </c>
      <c r="D48" s="1" t="s">
        <v>25</v>
      </c>
      <c r="G48" s="1" t="s">
        <v>173</v>
      </c>
      <c r="H48" s="1" t="s">
        <v>169</v>
      </c>
      <c r="I48" s="1" t="s">
        <v>174</v>
      </c>
      <c r="J48" s="1" t="s">
        <v>175</v>
      </c>
      <c r="K48" s="1">
        <v>2746.3</v>
      </c>
      <c r="L48" s="1">
        <v>9.3680000000000003</v>
      </c>
      <c r="M48" s="1">
        <v>2034</v>
      </c>
      <c r="N48" s="1">
        <v>27.4</v>
      </c>
      <c r="O48" s="1">
        <v>27.2</v>
      </c>
      <c r="P48" s="1">
        <v>28</v>
      </c>
      <c r="Q48" s="1">
        <v>44.9</v>
      </c>
      <c r="R48" s="1">
        <v>-52.594999999999999</v>
      </c>
      <c r="S48" s="1">
        <v>-30.204999999999998</v>
      </c>
      <c r="T48" s="2">
        <v>-29.47</v>
      </c>
      <c r="U48" s="2">
        <f t="shared" si="0"/>
        <v>-29.680481449131612</v>
      </c>
      <c r="V48" s="2">
        <f t="shared" si="1"/>
        <v>-0.21048144913161337</v>
      </c>
      <c r="W48" s="2">
        <f t="shared" si="2"/>
        <v>-29.798910658662027</v>
      </c>
      <c r="X48" s="2">
        <f t="shared" si="3"/>
        <v>-0.32891065866202851</v>
      </c>
      <c r="Y48" s="2">
        <f t="shared" si="4"/>
        <v>-29.7266950807036</v>
      </c>
      <c r="Z48" s="2">
        <f t="shared" si="5"/>
        <v>-0.25669508070360081</v>
      </c>
      <c r="AA48" s="2">
        <f t="shared" si="6"/>
        <v>-29.631067501019089</v>
      </c>
      <c r="AB48" s="2">
        <f t="shared" si="7"/>
        <v>-0.16106750101909029</v>
      </c>
      <c r="AC48" s="2">
        <f t="shared" si="8"/>
        <v>-29.627309784720747</v>
      </c>
      <c r="AD48" s="2">
        <f t="shared" si="9"/>
        <v>-0.15730978472074852</v>
      </c>
    </row>
    <row r="49" spans="1:30">
      <c r="A49" s="1" t="s">
        <v>181</v>
      </c>
      <c r="B49" s="1">
        <v>9</v>
      </c>
      <c r="C49" s="1" t="s">
        <v>19</v>
      </c>
      <c r="D49" s="1" t="s">
        <v>33</v>
      </c>
      <c r="G49" s="1" t="s">
        <v>182</v>
      </c>
      <c r="H49" s="1" t="s">
        <v>169</v>
      </c>
      <c r="I49" s="1" t="s">
        <v>183</v>
      </c>
      <c r="J49" s="1" t="s">
        <v>184</v>
      </c>
      <c r="K49" s="1">
        <v>2746.7</v>
      </c>
      <c r="L49" s="1">
        <v>10.448</v>
      </c>
      <c r="M49" s="1">
        <v>2233</v>
      </c>
      <c r="N49" s="1">
        <v>28.8</v>
      </c>
      <c r="O49" s="1">
        <v>34.9</v>
      </c>
      <c r="P49" s="1">
        <v>36.1</v>
      </c>
      <c r="Q49" s="1">
        <v>55</v>
      </c>
      <c r="R49" s="1">
        <v>-52.76</v>
      </c>
      <c r="S49" s="1">
        <v>-30.06</v>
      </c>
      <c r="T49" s="2">
        <v>-29.47</v>
      </c>
      <c r="U49" s="2">
        <f t="shared" si="0"/>
        <v>-29.538746998307907</v>
      </c>
      <c r="V49" s="2">
        <f t="shared" si="1"/>
        <v>-6.8746998307908314E-2</v>
      </c>
      <c r="W49" s="2">
        <f t="shared" si="2"/>
        <v>-29.617187836486931</v>
      </c>
      <c r="X49" s="2">
        <f t="shared" si="3"/>
        <v>-0.1471878364869319</v>
      </c>
      <c r="Y49" s="2">
        <f t="shared" si="4"/>
        <v>-29.501943879352392</v>
      </c>
      <c r="Z49" s="2">
        <f t="shared" si="5"/>
        <v>-3.1943879352393623E-2</v>
      </c>
      <c r="AA49" s="2">
        <f t="shared" si="6"/>
        <v>-29.406216523695328</v>
      </c>
      <c r="AB49" s="2">
        <f t="shared" si="7"/>
        <v>6.3783476304671183E-2</v>
      </c>
      <c r="AC49" s="2">
        <f t="shared" si="8"/>
        <v>-29.399534504367171</v>
      </c>
      <c r="AD49" s="2">
        <f t="shared" si="9"/>
        <v>7.0465495632827668E-2</v>
      </c>
    </row>
    <row r="50" spans="1:30">
      <c r="A50" s="1" t="s">
        <v>185</v>
      </c>
      <c r="B50" s="1">
        <v>18</v>
      </c>
      <c r="C50" s="1" t="s">
        <v>19</v>
      </c>
      <c r="D50" s="1" t="s">
        <v>33</v>
      </c>
      <c r="G50" s="1" t="s">
        <v>186</v>
      </c>
      <c r="H50" s="1" t="s">
        <v>169</v>
      </c>
      <c r="I50" s="1" t="s">
        <v>187</v>
      </c>
      <c r="J50" s="1" t="s">
        <v>188</v>
      </c>
      <c r="K50" s="1">
        <v>2746.9</v>
      </c>
      <c r="L50" s="1">
        <v>10.760999999999999</v>
      </c>
      <c r="M50" s="1">
        <v>2271</v>
      </c>
      <c r="N50" s="1">
        <v>28.4</v>
      </c>
      <c r="O50" s="1">
        <v>31.6</v>
      </c>
      <c r="P50" s="1">
        <v>32.5</v>
      </c>
      <c r="Q50" s="1">
        <v>50.8</v>
      </c>
      <c r="R50" s="1">
        <v>-52.957999999999998</v>
      </c>
      <c r="S50" s="1">
        <v>-29.905999999999999</v>
      </c>
      <c r="T50" s="2">
        <v>-29.47</v>
      </c>
      <c r="U50" s="2">
        <f t="shared" si="0"/>
        <v>-29.38821523674342</v>
      </c>
      <c r="V50" s="2">
        <f t="shared" si="1"/>
        <v>8.1784763256578685E-2</v>
      </c>
      <c r="W50" s="2">
        <f t="shared" si="2"/>
        <v>-29.455066852484496</v>
      </c>
      <c r="X50" s="2">
        <f t="shared" si="3"/>
        <v>1.4933147515503009E-2</v>
      </c>
      <c r="Y50" s="2">
        <f t="shared" si="4"/>
        <v>-29.607160008161866</v>
      </c>
      <c r="Z50" s="2">
        <f t="shared" si="5"/>
        <v>-0.13716000816186735</v>
      </c>
      <c r="AA50" s="2">
        <f t="shared" si="6"/>
        <v>-29.511382825717526</v>
      </c>
      <c r="AB50" s="2">
        <f t="shared" si="7"/>
        <v>-4.1382825717526828E-2</v>
      </c>
      <c r="AC50" s="2">
        <f t="shared" si="8"/>
        <v>-29.506068548434783</v>
      </c>
      <c r="AD50" s="2">
        <f t="shared" si="9"/>
        <v>-3.606854843478402E-2</v>
      </c>
    </row>
    <row r="51" spans="1:30">
      <c r="A51" s="1" t="s">
        <v>193</v>
      </c>
      <c r="B51" s="1">
        <v>21</v>
      </c>
      <c r="C51" s="1" t="s">
        <v>19</v>
      </c>
      <c r="D51" s="1" t="s">
        <v>20</v>
      </c>
      <c r="G51" s="1" t="s">
        <v>194</v>
      </c>
      <c r="H51" s="1" t="s">
        <v>169</v>
      </c>
      <c r="I51" s="1" t="s">
        <v>195</v>
      </c>
      <c r="J51" s="1" t="s">
        <v>196</v>
      </c>
      <c r="K51" s="1">
        <v>2747.1</v>
      </c>
      <c r="L51" s="1">
        <v>14.504</v>
      </c>
      <c r="M51" s="1">
        <v>2896</v>
      </c>
      <c r="N51" s="1">
        <v>33</v>
      </c>
      <c r="O51" s="1">
        <v>35.5</v>
      </c>
      <c r="P51" s="1">
        <v>36.6</v>
      </c>
      <c r="Q51" s="1">
        <v>56.4</v>
      </c>
      <c r="R51" s="1">
        <v>-52.42</v>
      </c>
      <c r="S51" s="1">
        <v>-30.431999999999999</v>
      </c>
      <c r="T51" s="2">
        <v>-29.47</v>
      </c>
      <c r="U51" s="2">
        <f t="shared" si="0"/>
        <v>-29.902369175593549</v>
      </c>
      <c r="V51" s="2">
        <f t="shared" si="1"/>
        <v>-0.43236917559354993</v>
      </c>
      <c r="W51" s="2">
        <f t="shared" si="2"/>
        <v>-29.83063146358624</v>
      </c>
      <c r="X51" s="2">
        <f t="shared" si="3"/>
        <v>-0.3606314635862411</v>
      </c>
      <c r="Y51" s="2">
        <f t="shared" si="4"/>
        <v>-29.572833683510911</v>
      </c>
      <c r="Z51" s="2">
        <f t="shared" si="5"/>
        <v>-0.10283368351091227</v>
      </c>
      <c r="AA51" s="2">
        <f t="shared" si="6"/>
        <v>-29.477006715115046</v>
      </c>
      <c r="AB51" s="2">
        <f t="shared" si="7"/>
        <v>-7.0067151150468021E-3</v>
      </c>
      <c r="AC51" s="2">
        <f t="shared" si="8"/>
        <v>-29.471245358768719</v>
      </c>
      <c r="AD51" s="2">
        <f t="shared" si="9"/>
        <v>-1.2453587687204504E-3</v>
      </c>
    </row>
    <row r="52" spans="1:30">
      <c r="A52" s="1" t="s">
        <v>176</v>
      </c>
      <c r="B52" s="1">
        <v>3</v>
      </c>
      <c r="C52" s="1" t="s">
        <v>19</v>
      </c>
      <c r="D52" s="1" t="s">
        <v>25</v>
      </c>
      <c r="G52" s="1" t="s">
        <v>177</v>
      </c>
      <c r="H52" s="1" t="s">
        <v>178</v>
      </c>
      <c r="I52" s="1" t="s">
        <v>179</v>
      </c>
      <c r="J52" s="1" t="s">
        <v>180</v>
      </c>
      <c r="K52" s="1">
        <v>2747.5</v>
      </c>
      <c r="L52" s="1">
        <v>12.002000000000001</v>
      </c>
      <c r="M52" s="1">
        <v>2495</v>
      </c>
      <c r="N52" s="1">
        <v>28</v>
      </c>
      <c r="O52" s="1">
        <v>29</v>
      </c>
      <c r="P52" s="1">
        <v>29.9</v>
      </c>
      <c r="Q52" s="1">
        <v>45.9</v>
      </c>
      <c r="R52" s="1">
        <v>-52.622</v>
      </c>
      <c r="S52" s="1">
        <v>-30.192</v>
      </c>
      <c r="T52" s="2">
        <v>-29.47</v>
      </c>
      <c r="U52" s="2">
        <f t="shared" si="0"/>
        <v>-29.66777422250604</v>
      </c>
      <c r="V52" s="2">
        <f t="shared" si="1"/>
        <v>-0.19777422250604104</v>
      </c>
      <c r="W52" s="2">
        <f t="shared" si="2"/>
        <v>-29.688676237462786</v>
      </c>
      <c r="X52" s="2">
        <f t="shared" si="3"/>
        <v>-0.21867623746278753</v>
      </c>
      <c r="Y52" s="2">
        <f t="shared" si="4"/>
        <v>-29.710961295402154</v>
      </c>
      <c r="Z52" s="2">
        <f t="shared" si="5"/>
        <v>-0.24096129540215472</v>
      </c>
      <c r="AA52" s="2">
        <f t="shared" si="6"/>
        <v>-29.615034877719815</v>
      </c>
      <c r="AB52" s="2">
        <f t="shared" si="7"/>
        <v>-0.14503487771981582</v>
      </c>
      <c r="AC52" s="2">
        <f t="shared" si="8"/>
        <v>-29.611068648879311</v>
      </c>
      <c r="AD52" s="2">
        <f t="shared" si="9"/>
        <v>-0.14106864887931181</v>
      </c>
    </row>
    <row r="53" spans="1:30">
      <c r="A53" s="1" t="s">
        <v>201</v>
      </c>
      <c r="B53" s="1">
        <v>6</v>
      </c>
      <c r="C53" s="1" t="s">
        <v>19</v>
      </c>
      <c r="D53" s="1" t="s">
        <v>20</v>
      </c>
      <c r="G53" s="1" t="s">
        <v>202</v>
      </c>
      <c r="H53" s="1" t="s">
        <v>178</v>
      </c>
      <c r="I53" s="1" t="s">
        <v>203</v>
      </c>
      <c r="J53" s="1" t="s">
        <v>204</v>
      </c>
      <c r="K53" s="1">
        <v>2747.5</v>
      </c>
      <c r="L53" s="1">
        <v>14.128</v>
      </c>
      <c r="M53" s="1">
        <v>2725</v>
      </c>
      <c r="N53" s="1">
        <v>38.700000000000003</v>
      </c>
      <c r="O53" s="1">
        <v>45.4</v>
      </c>
      <c r="P53" s="1">
        <v>47</v>
      </c>
      <c r="Q53" s="1">
        <v>69.099999999999994</v>
      </c>
      <c r="R53" s="1">
        <v>-52.25</v>
      </c>
      <c r="S53" s="1">
        <v>-30.869</v>
      </c>
      <c r="T53" s="2">
        <v>-29.47</v>
      </c>
      <c r="U53" s="2">
        <f t="shared" si="0"/>
        <v>-30.329527486007059</v>
      </c>
      <c r="V53" s="2">
        <f t="shared" si="1"/>
        <v>-0.8595274860070603</v>
      </c>
      <c r="W53" s="2">
        <f t="shared" si="2"/>
        <v>-30.271711651433197</v>
      </c>
      <c r="X53" s="2">
        <f t="shared" si="3"/>
        <v>-0.80171165143319811</v>
      </c>
      <c r="Y53" s="2">
        <f t="shared" si="4"/>
        <v>-30.089439357895859</v>
      </c>
      <c r="Z53" s="2">
        <f t="shared" si="5"/>
        <v>-0.61943935789586035</v>
      </c>
      <c r="AA53" s="2">
        <f t="shared" si="6"/>
        <v>-29.99351294021352</v>
      </c>
      <c r="AB53" s="2">
        <f t="shared" si="7"/>
        <v>-0.52351294021352146</v>
      </c>
      <c r="AC53" s="2">
        <f t="shared" si="8"/>
        <v>-29.994469013948887</v>
      </c>
      <c r="AD53" s="2">
        <f t="shared" si="9"/>
        <v>-0.52446901394888812</v>
      </c>
    </row>
    <row r="54" spans="1:30">
      <c r="A54" s="1" t="s">
        <v>189</v>
      </c>
      <c r="B54" s="1">
        <v>15</v>
      </c>
      <c r="C54" s="1" t="s">
        <v>19</v>
      </c>
      <c r="D54" s="1" t="s">
        <v>20</v>
      </c>
      <c r="G54" s="1" t="s">
        <v>190</v>
      </c>
      <c r="H54" s="1" t="s">
        <v>169</v>
      </c>
      <c r="I54" s="1" t="s">
        <v>191</v>
      </c>
      <c r="J54" s="1" t="s">
        <v>192</v>
      </c>
      <c r="K54" s="1">
        <v>2747.5</v>
      </c>
      <c r="L54" s="1">
        <v>14.288</v>
      </c>
      <c r="M54" s="1">
        <v>3082</v>
      </c>
      <c r="N54" s="1">
        <v>31.8</v>
      </c>
      <c r="O54" s="1">
        <v>35.9</v>
      </c>
      <c r="P54" s="1">
        <v>37</v>
      </c>
      <c r="Q54" s="1">
        <v>56.6</v>
      </c>
      <c r="R54" s="1">
        <v>-52.808999999999997</v>
      </c>
      <c r="S54" s="1">
        <v>-29.960999999999999</v>
      </c>
      <c r="T54" s="2">
        <v>-29.47</v>
      </c>
      <c r="U54" s="2">
        <f t="shared" si="0"/>
        <v>-29.441976580159306</v>
      </c>
      <c r="V54" s="2">
        <f t="shared" si="1"/>
        <v>2.8023419840693009E-2</v>
      </c>
      <c r="W54" s="2">
        <f t="shared" si="2"/>
        <v>-29.378236542422275</v>
      </c>
      <c r="X54" s="2">
        <f t="shared" si="3"/>
        <v>9.1763457577723528E-2</v>
      </c>
      <c r="Y54" s="2">
        <f t="shared" si="4"/>
        <v>-29.586501512262441</v>
      </c>
      <c r="Z54" s="2">
        <f t="shared" si="5"/>
        <v>-0.11650151226244176</v>
      </c>
      <c r="AA54" s="2">
        <f t="shared" si="6"/>
        <v>-29.490575094580102</v>
      </c>
      <c r="AB54" s="2">
        <f t="shared" si="7"/>
        <v>-2.0575094580102871E-2</v>
      </c>
      <c r="AC54" s="2">
        <f t="shared" si="8"/>
        <v>-29.484990202012813</v>
      </c>
      <c r="AD54" s="2">
        <f t="shared" si="9"/>
        <v>-1.4990202012814535E-2</v>
      </c>
    </row>
    <row r="55" spans="1:30">
      <c r="A55" s="1" t="s">
        <v>197</v>
      </c>
      <c r="B55" s="1">
        <v>2</v>
      </c>
      <c r="C55" s="1" t="s">
        <v>19</v>
      </c>
      <c r="D55" s="1" t="s">
        <v>33</v>
      </c>
      <c r="G55" s="1" t="s">
        <v>198</v>
      </c>
      <c r="H55" s="1" t="s">
        <v>178</v>
      </c>
      <c r="I55" s="1" t="s">
        <v>199</v>
      </c>
      <c r="J55" s="1" t="s">
        <v>200</v>
      </c>
      <c r="K55" s="1">
        <v>2748.1</v>
      </c>
      <c r="L55" s="1">
        <v>16.709</v>
      </c>
      <c r="M55" s="1">
        <v>3323</v>
      </c>
      <c r="N55" s="1">
        <v>33.9</v>
      </c>
      <c r="O55" s="1">
        <v>32.299999999999997</v>
      </c>
      <c r="P55" s="1">
        <v>33.4</v>
      </c>
      <c r="Q55" s="1">
        <v>50</v>
      </c>
      <c r="R55" s="1">
        <v>-53.197000000000003</v>
      </c>
      <c r="S55" s="1">
        <v>-29.946000000000002</v>
      </c>
      <c r="T55" s="2">
        <v>-29.47</v>
      </c>
      <c r="U55" s="2">
        <f t="shared" si="0"/>
        <v>-29.427314395591342</v>
      </c>
      <c r="V55" s="2">
        <f t="shared" si="1"/>
        <v>4.2685604408656985E-2</v>
      </c>
      <c r="W55" s="2">
        <f t="shared" si="2"/>
        <v>-29.27393375874161</v>
      </c>
      <c r="X55" s="2">
        <f t="shared" si="3"/>
        <v>0.19606624125838934</v>
      </c>
      <c r="Y55" s="2">
        <f t="shared" si="4"/>
        <v>-29.451776319209927</v>
      </c>
      <c r="Z55" s="2">
        <f t="shared" si="5"/>
        <v>1.8223680790072194E-2</v>
      </c>
      <c r="AA55" s="2">
        <f t="shared" si="6"/>
        <v>-29.355701034549192</v>
      </c>
      <c r="AB55" s="2">
        <f t="shared" si="7"/>
        <v>0.11429896545080709</v>
      </c>
      <c r="AC55" s="2">
        <f t="shared" si="8"/>
        <v>-29.348362035208226</v>
      </c>
      <c r="AD55" s="2">
        <f t="shared" si="9"/>
        <v>0.12163796479177336</v>
      </c>
    </row>
    <row r="56" spans="1:30">
      <c r="A56" s="1" t="s">
        <v>167</v>
      </c>
      <c r="B56" s="1">
        <v>12</v>
      </c>
      <c r="C56" s="1" t="s">
        <v>19</v>
      </c>
      <c r="D56" s="1" t="s">
        <v>25</v>
      </c>
      <c r="G56" s="1" t="s">
        <v>168</v>
      </c>
      <c r="H56" s="1" t="s">
        <v>169</v>
      </c>
      <c r="I56" s="1" t="s">
        <v>170</v>
      </c>
      <c r="J56" s="1" t="s">
        <v>171</v>
      </c>
      <c r="K56" s="1">
        <v>2883.8</v>
      </c>
      <c r="L56" s="1">
        <v>7.9580000000000002</v>
      </c>
      <c r="M56" s="1">
        <v>1739</v>
      </c>
      <c r="N56" s="1">
        <v>24.5</v>
      </c>
      <c r="O56" s="1">
        <v>39.799999999999997</v>
      </c>
      <c r="P56" s="1">
        <v>41.1</v>
      </c>
      <c r="Q56" s="1">
        <v>62.1</v>
      </c>
      <c r="R56" s="1">
        <v>-52.954000000000001</v>
      </c>
      <c r="S56" s="1">
        <v>-29.56</v>
      </c>
      <c r="T56" s="2">
        <v>-29.54</v>
      </c>
      <c r="U56" s="2">
        <f t="shared" si="0"/>
        <v>-29.050007512708923</v>
      </c>
      <c r="V56" s="2">
        <f t="shared" si="1"/>
        <v>0.48999248729107592</v>
      </c>
      <c r="W56" s="2">
        <f t="shared" si="2"/>
        <v>-29.220643762614763</v>
      </c>
      <c r="X56" s="2">
        <f t="shared" si="3"/>
        <v>0.31935623738523589</v>
      </c>
      <c r="Y56" s="2">
        <f t="shared" si="4"/>
        <v>-29.287687627395176</v>
      </c>
      <c r="Z56" s="2">
        <f t="shared" si="5"/>
        <v>0.25231237260482331</v>
      </c>
      <c r="AA56" s="2">
        <f t="shared" si="6"/>
        <v>-29.168845118585999</v>
      </c>
      <c r="AB56" s="2">
        <f t="shared" si="7"/>
        <v>0.37115488141400022</v>
      </c>
      <c r="AC56" s="2">
        <f t="shared" si="8"/>
        <v>-29.159075961601541</v>
      </c>
      <c r="AD56" s="2">
        <f t="shared" si="9"/>
        <v>0.38092403839845801</v>
      </c>
    </row>
    <row r="57" spans="1:30">
      <c r="A57" s="1" t="s">
        <v>172</v>
      </c>
      <c r="B57" s="1">
        <v>20</v>
      </c>
      <c r="C57" s="1" t="s">
        <v>19</v>
      </c>
      <c r="D57" s="1" t="s">
        <v>25</v>
      </c>
      <c r="G57" s="1" t="s">
        <v>173</v>
      </c>
      <c r="H57" s="1" t="s">
        <v>169</v>
      </c>
      <c r="I57" s="1" t="s">
        <v>174</v>
      </c>
      <c r="J57" s="1" t="s">
        <v>175</v>
      </c>
      <c r="K57" s="1">
        <v>2883.8</v>
      </c>
      <c r="L57" s="1">
        <v>10.305999999999999</v>
      </c>
      <c r="M57" s="1">
        <v>2108</v>
      </c>
      <c r="N57" s="1">
        <v>27</v>
      </c>
      <c r="O57" s="1">
        <v>38.5</v>
      </c>
      <c r="P57" s="1">
        <v>39.799999999999997</v>
      </c>
      <c r="Q57" s="1">
        <v>60.8</v>
      </c>
      <c r="R57" s="1">
        <v>-52.582999999999998</v>
      </c>
      <c r="S57" s="1">
        <v>-30.242000000000001</v>
      </c>
      <c r="T57" s="2">
        <v>-29.54</v>
      </c>
      <c r="U57" s="2">
        <f t="shared" si="0"/>
        <v>-29.716648171065938</v>
      </c>
      <c r="V57" s="2">
        <f t="shared" si="1"/>
        <v>-0.17664817106593844</v>
      </c>
      <c r="W57" s="2">
        <f t="shared" si="2"/>
        <v>-29.800346739552275</v>
      </c>
      <c r="X57" s="2">
        <f t="shared" si="3"/>
        <v>-0.26034673955227561</v>
      </c>
      <c r="Y57" s="2">
        <f t="shared" si="4"/>
        <v>-29.728131161593847</v>
      </c>
      <c r="Z57" s="2">
        <f t="shared" si="5"/>
        <v>-0.18813116159384791</v>
      </c>
      <c r="AA57" s="2">
        <f t="shared" si="6"/>
        <v>-29.60928865278467</v>
      </c>
      <c r="AB57" s="2">
        <f t="shared" si="7"/>
        <v>-6.9288652784671001E-2</v>
      </c>
      <c r="AC57" s="2">
        <f t="shared" si="8"/>
        <v>-29.605247691322639</v>
      </c>
      <c r="AD57" s="2">
        <f t="shared" si="9"/>
        <v>-6.5247691322639412E-2</v>
      </c>
    </row>
    <row r="58" spans="1:30">
      <c r="A58" s="1" t="s">
        <v>181</v>
      </c>
      <c r="B58" s="1">
        <v>9</v>
      </c>
      <c r="C58" s="1" t="s">
        <v>19</v>
      </c>
      <c r="D58" s="1" t="s">
        <v>33</v>
      </c>
      <c r="G58" s="1" t="s">
        <v>182</v>
      </c>
      <c r="H58" s="1" t="s">
        <v>169</v>
      </c>
      <c r="I58" s="1" t="s">
        <v>183</v>
      </c>
      <c r="J58" s="1" t="s">
        <v>184</v>
      </c>
      <c r="K58" s="1">
        <v>2884.2</v>
      </c>
      <c r="L58" s="1">
        <v>10.602</v>
      </c>
      <c r="M58" s="1">
        <v>2159</v>
      </c>
      <c r="N58" s="1">
        <v>28.6</v>
      </c>
      <c r="O58" s="1">
        <v>48.5</v>
      </c>
      <c r="P58" s="1">
        <v>50.2</v>
      </c>
      <c r="Q58" s="1">
        <v>73.900000000000006</v>
      </c>
      <c r="R58" s="1">
        <v>-52.869</v>
      </c>
      <c r="S58" s="1">
        <v>-30.094000000000001</v>
      </c>
      <c r="T58" s="2">
        <v>-29.54</v>
      </c>
      <c r="U58" s="2">
        <f t="shared" si="0"/>
        <v>-29.57198128332864</v>
      </c>
      <c r="V58" s="2">
        <f t="shared" si="1"/>
        <v>-3.1981283328640586E-2</v>
      </c>
      <c r="W58" s="2">
        <f t="shared" si="2"/>
        <v>-29.644720075963114</v>
      </c>
      <c r="X58" s="2">
        <f t="shared" si="3"/>
        <v>-0.10472007596311528</v>
      </c>
      <c r="Y58" s="2">
        <f t="shared" si="4"/>
        <v>-29.529476118828576</v>
      </c>
      <c r="Z58" s="2">
        <f t="shared" si="5"/>
        <v>1.0523881171423E-2</v>
      </c>
      <c r="AA58" s="2">
        <f t="shared" si="6"/>
        <v>-29.410602822919699</v>
      </c>
      <c r="AB58" s="2">
        <f t="shared" si="7"/>
        <v>0.12939717708029974</v>
      </c>
      <c r="AC58" s="2">
        <f t="shared" si="8"/>
        <v>-29.403977849677197</v>
      </c>
      <c r="AD58" s="2">
        <f t="shared" si="9"/>
        <v>0.13602215032280185</v>
      </c>
    </row>
    <row r="59" spans="1:30">
      <c r="A59" s="1" t="s">
        <v>185</v>
      </c>
      <c r="B59" s="1">
        <v>18</v>
      </c>
      <c r="C59" s="1" t="s">
        <v>19</v>
      </c>
      <c r="D59" s="1" t="s">
        <v>33</v>
      </c>
      <c r="G59" s="1" t="s">
        <v>186</v>
      </c>
      <c r="H59" s="1" t="s">
        <v>169</v>
      </c>
      <c r="I59" s="1" t="s">
        <v>187</v>
      </c>
      <c r="J59" s="1" t="s">
        <v>188</v>
      </c>
      <c r="K59" s="1">
        <v>2884.4</v>
      </c>
      <c r="L59" s="1">
        <v>10.791</v>
      </c>
      <c r="M59" s="1">
        <v>2171</v>
      </c>
      <c r="N59" s="1">
        <v>28.2</v>
      </c>
      <c r="O59" s="1">
        <v>43.7</v>
      </c>
      <c r="P59" s="1">
        <v>45.1</v>
      </c>
      <c r="Q59" s="1">
        <v>67.7</v>
      </c>
      <c r="R59" s="1">
        <v>-52.73</v>
      </c>
      <c r="S59" s="1">
        <v>-29.905000000000001</v>
      </c>
      <c r="T59" s="2">
        <v>-29.54</v>
      </c>
      <c r="U59" s="2">
        <f t="shared" si="0"/>
        <v>-29.387237757772223</v>
      </c>
      <c r="V59" s="2">
        <f t="shared" si="1"/>
        <v>0.15276224222777657</v>
      </c>
      <c r="W59" s="2">
        <f t="shared" si="2"/>
        <v>-29.452978585420201</v>
      </c>
      <c r="X59" s="2">
        <f t="shared" si="3"/>
        <v>8.7021414579798062E-2</v>
      </c>
      <c r="Y59" s="2">
        <f t="shared" si="4"/>
        <v>-29.605071741097571</v>
      </c>
      <c r="Z59" s="2">
        <f t="shared" si="5"/>
        <v>-6.50717410975723E-2</v>
      </c>
      <c r="AA59" s="2">
        <f t="shared" si="6"/>
        <v>-29.486183141015665</v>
      </c>
      <c r="AB59" s="2">
        <f t="shared" si="7"/>
        <v>5.3816858984333749E-2</v>
      </c>
      <c r="AC59" s="2">
        <f t="shared" si="8"/>
        <v>-29.480541128825113</v>
      </c>
      <c r="AD59" s="2">
        <f t="shared" si="9"/>
        <v>5.9458871174886241E-2</v>
      </c>
    </row>
    <row r="60" spans="1:30">
      <c r="A60" s="1" t="s">
        <v>193</v>
      </c>
      <c r="B60" s="1">
        <v>21</v>
      </c>
      <c r="C60" s="1" t="s">
        <v>19</v>
      </c>
      <c r="D60" s="1" t="s">
        <v>20</v>
      </c>
      <c r="G60" s="1" t="s">
        <v>194</v>
      </c>
      <c r="H60" s="1" t="s">
        <v>169</v>
      </c>
      <c r="I60" s="1" t="s">
        <v>195</v>
      </c>
      <c r="J60" s="1" t="s">
        <v>196</v>
      </c>
      <c r="K60" s="1">
        <v>2884.6</v>
      </c>
      <c r="L60" s="1">
        <v>14.137</v>
      </c>
      <c r="M60" s="1">
        <v>2683</v>
      </c>
      <c r="N60" s="1">
        <v>32.799999999999997</v>
      </c>
      <c r="O60" s="1">
        <v>47.2</v>
      </c>
      <c r="P60" s="1">
        <v>48.8</v>
      </c>
      <c r="Q60" s="1">
        <v>72.8</v>
      </c>
      <c r="R60" s="1">
        <v>-52.287999999999997</v>
      </c>
      <c r="S60" s="1">
        <v>-30.599</v>
      </c>
      <c r="T60" s="2">
        <v>-29.54</v>
      </c>
      <c r="U60" s="2">
        <f t="shared" si="0"/>
        <v>-30.065608163783612</v>
      </c>
      <c r="V60" s="2">
        <f t="shared" si="1"/>
        <v>-0.52560816378361253</v>
      </c>
      <c r="W60" s="2">
        <f t="shared" si="2"/>
        <v>-30.007459092781822</v>
      </c>
      <c r="X60" s="2">
        <f t="shared" si="3"/>
        <v>-0.46745909278182296</v>
      </c>
      <c r="Y60" s="2">
        <f t="shared" si="4"/>
        <v>-29.749661312706493</v>
      </c>
      <c r="Z60" s="2">
        <f t="shared" si="5"/>
        <v>-0.20966131270649413</v>
      </c>
      <c r="AA60" s="2">
        <f t="shared" si="6"/>
        <v>-29.630757468072559</v>
      </c>
      <c r="AB60" s="2">
        <f t="shared" si="7"/>
        <v>-9.0757468072560243E-2</v>
      </c>
      <c r="AC60" s="2">
        <f t="shared" si="8"/>
        <v>-29.626995719635708</v>
      </c>
      <c r="AD60" s="2">
        <f t="shared" si="9"/>
        <v>-8.6995719635709179E-2</v>
      </c>
    </row>
    <row r="61" spans="1:30">
      <c r="A61" s="1" t="s">
        <v>201</v>
      </c>
      <c r="B61" s="1">
        <v>6</v>
      </c>
      <c r="C61" s="1" t="s">
        <v>19</v>
      </c>
      <c r="D61" s="1" t="s">
        <v>20</v>
      </c>
      <c r="G61" s="1" t="s">
        <v>202</v>
      </c>
      <c r="H61" s="1" t="s">
        <v>178</v>
      </c>
      <c r="I61" s="1" t="s">
        <v>203</v>
      </c>
      <c r="J61" s="1" t="s">
        <v>204</v>
      </c>
      <c r="K61" s="1">
        <v>2885</v>
      </c>
      <c r="L61" s="1">
        <v>13.991</v>
      </c>
      <c r="M61" s="1">
        <v>2647</v>
      </c>
      <c r="N61" s="1">
        <v>37.799999999999997</v>
      </c>
      <c r="O61" s="1">
        <v>59.1</v>
      </c>
      <c r="P61" s="1">
        <v>61.2</v>
      </c>
      <c r="Q61" s="1">
        <v>88.2</v>
      </c>
      <c r="R61" s="1">
        <v>-52.052999999999997</v>
      </c>
      <c r="S61" s="1">
        <v>-30.62</v>
      </c>
      <c r="T61" s="2">
        <v>-29.54</v>
      </c>
      <c r="U61" s="2">
        <f t="shared" si="0"/>
        <v>-30.086135222178768</v>
      </c>
      <c r="V61" s="2">
        <f t="shared" si="1"/>
        <v>-0.5461352221787692</v>
      </c>
      <c r="W61" s="2">
        <f t="shared" si="2"/>
        <v>-30.03339198656337</v>
      </c>
      <c r="X61" s="2">
        <f t="shared" si="3"/>
        <v>-0.49339198656337047</v>
      </c>
      <c r="Y61" s="2">
        <f t="shared" si="4"/>
        <v>-29.851119693026032</v>
      </c>
      <c r="Z61" s="2">
        <f t="shared" si="5"/>
        <v>-0.31111969302603271</v>
      </c>
      <c r="AA61" s="2">
        <f t="shared" si="6"/>
        <v>-29.732185538260289</v>
      </c>
      <c r="AB61" s="2">
        <f t="shared" si="7"/>
        <v>-0.19218553826028995</v>
      </c>
      <c r="AC61" s="2">
        <f t="shared" si="8"/>
        <v>-29.729742914234141</v>
      </c>
      <c r="AD61" s="2">
        <f t="shared" si="9"/>
        <v>-0.18974291423414158</v>
      </c>
    </row>
    <row r="62" spans="1:30">
      <c r="A62" s="1" t="s">
        <v>189</v>
      </c>
      <c r="B62" s="1">
        <v>15</v>
      </c>
      <c r="C62" s="1" t="s">
        <v>19</v>
      </c>
      <c r="D62" s="1" t="s">
        <v>20</v>
      </c>
      <c r="G62" s="1" t="s">
        <v>190</v>
      </c>
      <c r="H62" s="1" t="s">
        <v>169</v>
      </c>
      <c r="I62" s="1" t="s">
        <v>191</v>
      </c>
      <c r="J62" s="1" t="s">
        <v>192</v>
      </c>
      <c r="K62" s="1">
        <v>2885</v>
      </c>
      <c r="L62" s="1">
        <v>14.07</v>
      </c>
      <c r="M62" s="1">
        <v>2887</v>
      </c>
      <c r="N62" s="1">
        <v>29.5</v>
      </c>
      <c r="O62" s="1">
        <v>48.1</v>
      </c>
      <c r="P62" s="1">
        <v>49.8</v>
      </c>
      <c r="Q62" s="1">
        <v>73.8</v>
      </c>
      <c r="R62" s="1">
        <v>-52.91</v>
      </c>
      <c r="S62" s="1">
        <v>-30.207000000000001</v>
      </c>
      <c r="T62" s="2">
        <v>-29.54</v>
      </c>
      <c r="U62" s="2">
        <f t="shared" si="0"/>
        <v>-29.682436407074007</v>
      </c>
      <c r="V62" s="2">
        <f t="shared" si="1"/>
        <v>-0.14243640707400829</v>
      </c>
      <c r="W62" s="2">
        <f t="shared" si="2"/>
        <v>-29.626768096146794</v>
      </c>
      <c r="X62" s="2">
        <f t="shared" si="3"/>
        <v>-8.6768096146794704E-2</v>
      </c>
      <c r="Y62" s="2">
        <f t="shared" si="4"/>
        <v>-29.835033065986959</v>
      </c>
      <c r="Z62" s="2">
        <f t="shared" si="5"/>
        <v>-0.29503306598696</v>
      </c>
      <c r="AA62" s="2">
        <f t="shared" si="6"/>
        <v>-29.716098911221216</v>
      </c>
      <c r="AB62" s="2">
        <f t="shared" si="7"/>
        <v>-0.17609891122121724</v>
      </c>
      <c r="AC62" s="2">
        <f t="shared" si="8"/>
        <v>-29.713447072306391</v>
      </c>
      <c r="AD62" s="2">
        <f t="shared" si="9"/>
        <v>-0.17344707230639145</v>
      </c>
    </row>
    <row r="63" spans="1:30">
      <c r="A63" s="1" t="s">
        <v>176</v>
      </c>
      <c r="B63" s="1">
        <v>3</v>
      </c>
      <c r="C63" s="1" t="s">
        <v>19</v>
      </c>
      <c r="D63" s="1" t="s">
        <v>25</v>
      </c>
      <c r="G63" s="1" t="s">
        <v>177</v>
      </c>
      <c r="H63" s="1" t="s">
        <v>178</v>
      </c>
      <c r="I63" s="1" t="s">
        <v>179</v>
      </c>
      <c r="J63" s="1" t="s">
        <v>180</v>
      </c>
      <c r="K63" s="1">
        <v>2885.2</v>
      </c>
      <c r="L63" s="1">
        <v>13.179</v>
      </c>
      <c r="M63" s="1">
        <v>2572</v>
      </c>
      <c r="N63" s="1">
        <v>28.2</v>
      </c>
      <c r="O63" s="1">
        <v>41.9</v>
      </c>
      <c r="P63" s="1">
        <v>43.3</v>
      </c>
      <c r="Q63" s="1">
        <v>63.8</v>
      </c>
      <c r="R63" s="1">
        <v>-52.484999999999999</v>
      </c>
      <c r="S63" s="1">
        <v>-30.058</v>
      </c>
      <c r="T63" s="2">
        <v>-29.54</v>
      </c>
      <c r="U63" s="2">
        <f t="shared" si="0"/>
        <v>-29.536792040365512</v>
      </c>
      <c r="V63" s="2">
        <f t="shared" si="1"/>
        <v>3.2079596344871675E-3</v>
      </c>
      <c r="W63" s="2">
        <f t="shared" si="2"/>
        <v>-29.514114135803197</v>
      </c>
      <c r="X63" s="2">
        <f t="shared" si="3"/>
        <v>2.5885864196801833E-2</v>
      </c>
      <c r="Y63" s="2">
        <f t="shared" si="4"/>
        <v>-29.536399193742565</v>
      </c>
      <c r="Z63" s="2">
        <f t="shared" si="5"/>
        <v>3.6008062574346411E-3</v>
      </c>
      <c r="AA63" s="2">
        <f t="shared" si="6"/>
        <v>-29.417449973451696</v>
      </c>
      <c r="AB63" s="2">
        <f t="shared" si="7"/>
        <v>0.12255002654830349</v>
      </c>
      <c r="AC63" s="2">
        <f t="shared" si="8"/>
        <v>-29.410914050936412</v>
      </c>
      <c r="AD63" s="2">
        <f t="shared" si="9"/>
        <v>0.12908594906358672</v>
      </c>
    </row>
    <row r="64" spans="1:30">
      <c r="A64" s="1" t="s">
        <v>197</v>
      </c>
      <c r="B64" s="1">
        <v>2</v>
      </c>
      <c r="C64" s="1" t="s">
        <v>19</v>
      </c>
      <c r="D64" s="1" t="s">
        <v>33</v>
      </c>
      <c r="G64" s="1" t="s">
        <v>198</v>
      </c>
      <c r="H64" s="1" t="s">
        <v>178</v>
      </c>
      <c r="I64" s="1" t="s">
        <v>199</v>
      </c>
      <c r="J64" s="1" t="s">
        <v>200</v>
      </c>
      <c r="K64" s="1">
        <v>2885.9</v>
      </c>
      <c r="L64" s="1">
        <v>16.954999999999998</v>
      </c>
      <c r="M64" s="1">
        <v>3108</v>
      </c>
      <c r="N64" s="1">
        <v>33.9</v>
      </c>
      <c r="O64" s="1">
        <v>45.4</v>
      </c>
      <c r="P64" s="1">
        <v>47</v>
      </c>
      <c r="Q64" s="1">
        <v>68.099999999999994</v>
      </c>
      <c r="R64" s="1">
        <v>-52.960999999999999</v>
      </c>
      <c r="S64" s="1">
        <v>-29.876999999999999</v>
      </c>
      <c r="T64" s="2">
        <v>-29.54</v>
      </c>
      <c r="U64" s="2">
        <f t="shared" si="0"/>
        <v>-29.359868346578679</v>
      </c>
      <c r="V64" s="2">
        <f t="shared" si="1"/>
        <v>0.18013165342131998</v>
      </c>
      <c r="W64" s="2">
        <f t="shared" si="2"/>
        <v>-29.197379247365575</v>
      </c>
      <c r="X64" s="2">
        <f t="shared" si="3"/>
        <v>0.34262075263442426</v>
      </c>
      <c r="Y64" s="2">
        <f t="shared" si="4"/>
        <v>-29.375221807833892</v>
      </c>
      <c r="Z64" s="2">
        <f t="shared" si="5"/>
        <v>0.16477819216610712</v>
      </c>
      <c r="AA64" s="2">
        <f t="shared" si="6"/>
        <v>-29.256220328760357</v>
      </c>
      <c r="AB64" s="2">
        <f t="shared" si="7"/>
        <v>0.28377967123964254</v>
      </c>
      <c r="AC64" s="2">
        <f t="shared" si="8"/>
        <v>-29.247587531487941</v>
      </c>
      <c r="AD64" s="2">
        <f t="shared" si="9"/>
        <v>0.29241246851205815</v>
      </c>
    </row>
    <row r="65" spans="1:30">
      <c r="A65" s="1" t="s">
        <v>167</v>
      </c>
      <c r="B65" s="1">
        <v>12</v>
      </c>
      <c r="C65" s="1" t="s">
        <v>19</v>
      </c>
      <c r="D65" s="1" t="s">
        <v>25</v>
      </c>
      <c r="G65" s="1" t="s">
        <v>168</v>
      </c>
      <c r="H65" s="1" t="s">
        <v>169</v>
      </c>
      <c r="I65" s="1" t="s">
        <v>170</v>
      </c>
      <c r="J65" s="1" t="s">
        <v>171</v>
      </c>
      <c r="K65" s="1">
        <v>3028</v>
      </c>
      <c r="L65" s="1">
        <v>8.7050000000000001</v>
      </c>
      <c r="M65" s="1">
        <v>1679</v>
      </c>
      <c r="N65" s="1">
        <v>27.8</v>
      </c>
      <c r="O65" s="1">
        <v>45.5</v>
      </c>
      <c r="P65" s="1">
        <v>47.1</v>
      </c>
      <c r="Q65" s="1">
        <v>70</v>
      </c>
      <c r="R65" s="1">
        <v>-52.963000000000001</v>
      </c>
      <c r="S65" s="1">
        <v>-30.294</v>
      </c>
      <c r="T65" s="2">
        <v>-30</v>
      </c>
      <c r="U65" s="2">
        <f t="shared" si="0"/>
        <v>-29.76747707756823</v>
      </c>
      <c r="V65" s="2">
        <f t="shared" si="1"/>
        <v>0.23252292243176953</v>
      </c>
      <c r="W65" s="2">
        <f t="shared" si="2"/>
        <v>-29.910454703956027</v>
      </c>
      <c r="X65" s="2">
        <f t="shared" si="3"/>
        <v>8.9545296043972655E-2</v>
      </c>
      <c r="Y65" s="2">
        <f t="shared" si="4"/>
        <v>-29.97749856873644</v>
      </c>
      <c r="Z65" s="2">
        <f t="shared" si="5"/>
        <v>2.2501431263560079E-2</v>
      </c>
      <c r="AA65" s="2">
        <f t="shared" si="6"/>
        <v>-29.864696641815691</v>
      </c>
      <c r="AB65" s="2">
        <f t="shared" si="7"/>
        <v>0.13530335818430927</v>
      </c>
      <c r="AC65" s="2">
        <f t="shared" si="8"/>
        <v>-29.86397739309448</v>
      </c>
      <c r="AD65" s="2">
        <f t="shared" si="9"/>
        <v>0.13602260690552015</v>
      </c>
    </row>
    <row r="66" spans="1:30">
      <c r="A66" s="1" t="s">
        <v>172</v>
      </c>
      <c r="B66" s="1">
        <v>20</v>
      </c>
      <c r="C66" s="1" t="s">
        <v>19</v>
      </c>
      <c r="D66" s="1" t="s">
        <v>25</v>
      </c>
      <c r="G66" s="1" t="s">
        <v>173</v>
      </c>
      <c r="H66" s="1" t="s">
        <v>169</v>
      </c>
      <c r="I66" s="1" t="s">
        <v>174</v>
      </c>
      <c r="J66" s="1" t="s">
        <v>175</v>
      </c>
      <c r="K66" s="1">
        <v>3028.4</v>
      </c>
      <c r="L66" s="1">
        <v>11.741</v>
      </c>
      <c r="M66" s="1">
        <v>2126</v>
      </c>
      <c r="N66" s="1">
        <v>30.5</v>
      </c>
      <c r="O66" s="1">
        <v>44.3</v>
      </c>
      <c r="P66" s="1">
        <v>45.8</v>
      </c>
      <c r="Q66" s="1">
        <v>69</v>
      </c>
      <c r="R66" s="1">
        <v>-52.53</v>
      </c>
      <c r="S66" s="1">
        <v>-30.657</v>
      </c>
      <c r="T66" s="2">
        <v>-30</v>
      </c>
      <c r="U66" s="2">
        <f t="shared" ref="U66:U82" si="10">(S66-$T$85)/$T$84</f>
        <v>-30.122301944113094</v>
      </c>
      <c r="V66" s="2">
        <f t="shared" ref="V66:V82" si="11">U66-T66</f>
        <v>-0.1223019441130937</v>
      </c>
      <c r="W66" s="2">
        <f t="shared" ref="W66:W82" si="12">U66-($V$84*L66+$V$85)</f>
        <v>-30.152867815479759</v>
      </c>
      <c r="X66" s="2">
        <f t="shared" ref="X66:X82" si="13">W66-T66</f>
        <v>-0.15286781547975892</v>
      </c>
      <c r="Y66" s="2">
        <f t="shared" ref="Y66:Y82" si="14">W66-($G$84*B66^3+$H$84*B66^2+$I$84*B66+$J$84)</f>
        <v>-30.080652237521331</v>
      </c>
      <c r="Z66" s="2">
        <f t="shared" ref="Z66:Z82" si="15">Y66-T66</f>
        <v>-8.0652237521331216E-2</v>
      </c>
      <c r="AA66" s="2">
        <f t="shared" ref="AA66:AA82" si="16">Y66-($G$85*K66^3+$H$85*K66^2+$I$85*K66+$J$85)</f>
        <v>-29.967919622279844</v>
      </c>
      <c r="AB66" s="2">
        <f t="shared" ref="AB66:AB82" si="17">AA66-T66</f>
        <v>3.208037772015615E-2</v>
      </c>
      <c r="AC66" s="2">
        <f t="shared" ref="AC66:AC82" si="18">(AA66-$AA$85)/$AA$84</f>
        <v>-29.968542841704025</v>
      </c>
      <c r="AD66" s="2">
        <f t="shared" ref="AD66:AD82" si="19">AC66-T66</f>
        <v>3.1457158295975063E-2</v>
      </c>
    </row>
    <row r="67" spans="1:30">
      <c r="A67" s="1" t="s">
        <v>181</v>
      </c>
      <c r="B67" s="1">
        <v>9</v>
      </c>
      <c r="C67" s="1" t="s">
        <v>19</v>
      </c>
      <c r="D67" s="1" t="s">
        <v>33</v>
      </c>
      <c r="G67" s="1" t="s">
        <v>182</v>
      </c>
      <c r="H67" s="1" t="s">
        <v>169</v>
      </c>
      <c r="I67" s="1" t="s">
        <v>183</v>
      </c>
      <c r="J67" s="1" t="s">
        <v>184</v>
      </c>
      <c r="K67" s="1">
        <v>3028.6</v>
      </c>
      <c r="L67" s="1">
        <v>11.372999999999999</v>
      </c>
      <c r="M67" s="1">
        <v>2043</v>
      </c>
      <c r="N67" s="1">
        <v>31.1</v>
      </c>
      <c r="O67" s="1">
        <v>53.8</v>
      </c>
      <c r="P67" s="1">
        <v>55.8</v>
      </c>
      <c r="Q67" s="1">
        <v>81.400000000000006</v>
      </c>
      <c r="R67" s="1">
        <v>-52.807000000000002</v>
      </c>
      <c r="S67" s="1">
        <v>-30.582000000000001</v>
      </c>
      <c r="T67" s="2">
        <v>-30</v>
      </c>
      <c r="U67" s="2">
        <f t="shared" si="10"/>
        <v>-30.048991021273245</v>
      </c>
      <c r="V67" s="2">
        <f t="shared" si="11"/>
        <v>-4.8991021273245394E-2</v>
      </c>
      <c r="W67" s="2">
        <f t="shared" si="12"/>
        <v>-30.093182559915199</v>
      </c>
      <c r="X67" s="2">
        <f t="shared" si="13"/>
        <v>-9.3182559915199192E-2</v>
      </c>
      <c r="Y67" s="2">
        <f t="shared" si="14"/>
        <v>-29.977938602780661</v>
      </c>
      <c r="Z67" s="2">
        <f t="shared" si="15"/>
        <v>2.2061397219339085E-2</v>
      </c>
      <c r="AA67" s="2">
        <f t="shared" si="16"/>
        <v>-29.865240762306513</v>
      </c>
      <c r="AB67" s="2">
        <f t="shared" si="17"/>
        <v>0.13475923769348697</v>
      </c>
      <c r="AC67" s="2">
        <f t="shared" si="18"/>
        <v>-29.864528590153164</v>
      </c>
      <c r="AD67" s="2">
        <f t="shared" si="19"/>
        <v>0.13547140984683637</v>
      </c>
    </row>
    <row r="68" spans="1:30">
      <c r="A68" s="1" t="s">
        <v>185</v>
      </c>
      <c r="B68" s="1">
        <v>18</v>
      </c>
      <c r="C68" s="1" t="s">
        <v>19</v>
      </c>
      <c r="D68" s="1" t="s">
        <v>33</v>
      </c>
      <c r="G68" s="1" t="s">
        <v>186</v>
      </c>
      <c r="H68" s="1" t="s">
        <v>169</v>
      </c>
      <c r="I68" s="1" t="s">
        <v>187</v>
      </c>
      <c r="J68" s="1" t="s">
        <v>188</v>
      </c>
      <c r="K68" s="1">
        <v>3028.8</v>
      </c>
      <c r="L68" s="1">
        <v>11.4</v>
      </c>
      <c r="M68" s="1">
        <v>2024</v>
      </c>
      <c r="N68" s="1">
        <v>30.7</v>
      </c>
      <c r="O68" s="1">
        <v>49.5</v>
      </c>
      <c r="P68" s="1">
        <v>51.3</v>
      </c>
      <c r="Q68" s="1">
        <v>75.900000000000006</v>
      </c>
      <c r="R68" s="1">
        <v>-52.844000000000001</v>
      </c>
      <c r="S68" s="1">
        <v>-30.523</v>
      </c>
      <c r="T68" s="2">
        <v>-30</v>
      </c>
      <c r="U68" s="2">
        <f t="shared" si="10"/>
        <v>-29.991319761972566</v>
      </c>
      <c r="V68" s="2">
        <f t="shared" si="11"/>
        <v>8.6802380274342283E-3</v>
      </c>
      <c r="W68" s="2">
        <f t="shared" si="12"/>
        <v>-30.034511591330734</v>
      </c>
      <c r="X68" s="2">
        <f t="shared" si="13"/>
        <v>-3.4511591330733893E-2</v>
      </c>
      <c r="Y68" s="2">
        <f t="shared" si="14"/>
        <v>-30.186604747008104</v>
      </c>
      <c r="Z68" s="2">
        <f t="shared" si="15"/>
        <v>-0.18660474700810425</v>
      </c>
      <c r="AA68" s="2">
        <f t="shared" si="16"/>
        <v>-30.073941760622851</v>
      </c>
      <c r="AB68" s="2">
        <f t="shared" si="17"/>
        <v>-7.3941760622851405E-2</v>
      </c>
      <c r="AC68" s="2">
        <f t="shared" si="18"/>
        <v>-30.075943852685587</v>
      </c>
      <c r="AD68" s="2">
        <f t="shared" si="19"/>
        <v>-7.5943852685586677E-2</v>
      </c>
    </row>
    <row r="69" spans="1:30">
      <c r="A69" s="1" t="s">
        <v>193</v>
      </c>
      <c r="B69" s="1">
        <v>21</v>
      </c>
      <c r="C69" s="1" t="s">
        <v>19</v>
      </c>
      <c r="D69" s="1" t="s">
        <v>20</v>
      </c>
      <c r="G69" s="1" t="s">
        <v>194</v>
      </c>
      <c r="H69" s="1" t="s">
        <v>169</v>
      </c>
      <c r="I69" s="1" t="s">
        <v>195</v>
      </c>
      <c r="J69" s="1" t="s">
        <v>196</v>
      </c>
      <c r="K69" s="1">
        <v>3029.2</v>
      </c>
      <c r="L69" s="1">
        <v>14.608000000000001</v>
      </c>
      <c r="M69" s="1">
        <v>2518</v>
      </c>
      <c r="N69" s="1">
        <v>32.4</v>
      </c>
      <c r="O69" s="1">
        <v>52.2</v>
      </c>
      <c r="P69" s="1">
        <v>54.1</v>
      </c>
      <c r="Q69" s="1">
        <v>79.8</v>
      </c>
      <c r="R69" s="1">
        <v>-52.258000000000003</v>
      </c>
      <c r="S69" s="1">
        <v>-30.86</v>
      </c>
      <c r="T69" s="2">
        <v>-30</v>
      </c>
      <c r="U69" s="2">
        <f t="shared" si="10"/>
        <v>-30.320730175266277</v>
      </c>
      <c r="V69" s="2">
        <f t="shared" si="11"/>
        <v>-0.32073017526627723</v>
      </c>
      <c r="W69" s="2">
        <f t="shared" si="12"/>
        <v>-30.245141731202906</v>
      </c>
      <c r="X69" s="2">
        <f t="shared" si="13"/>
        <v>-0.2451417312029065</v>
      </c>
      <c r="Y69" s="2">
        <f t="shared" si="14"/>
        <v>-29.987343951127578</v>
      </c>
      <c r="Z69" s="2">
        <f t="shared" si="15"/>
        <v>1.2656048872422332E-2</v>
      </c>
      <c r="AA69" s="2">
        <f t="shared" si="16"/>
        <v>-29.874750910994123</v>
      </c>
      <c r="AB69" s="2">
        <f t="shared" si="17"/>
        <v>0.12524908900587661</v>
      </c>
      <c r="AC69" s="2">
        <f t="shared" si="18"/>
        <v>-29.874162423233663</v>
      </c>
      <c r="AD69" s="2">
        <f t="shared" si="19"/>
        <v>0.12583757676633667</v>
      </c>
    </row>
    <row r="70" spans="1:30">
      <c r="A70" s="1" t="s">
        <v>201</v>
      </c>
      <c r="B70" s="1">
        <v>6</v>
      </c>
      <c r="C70" s="1" t="s">
        <v>19</v>
      </c>
      <c r="D70" s="1" t="s">
        <v>20</v>
      </c>
      <c r="G70" s="1" t="s">
        <v>202</v>
      </c>
      <c r="H70" s="1" t="s">
        <v>178</v>
      </c>
      <c r="I70" s="1" t="s">
        <v>203</v>
      </c>
      <c r="J70" s="1" t="s">
        <v>204</v>
      </c>
      <c r="K70" s="1">
        <v>3029.5</v>
      </c>
      <c r="L70" s="1">
        <v>14.616</v>
      </c>
      <c r="M70" s="1">
        <v>2553</v>
      </c>
      <c r="N70" s="1">
        <v>39.299999999999997</v>
      </c>
      <c r="O70" s="1">
        <v>63</v>
      </c>
      <c r="P70" s="1">
        <v>65.400000000000006</v>
      </c>
      <c r="Q70" s="1">
        <v>93.7</v>
      </c>
      <c r="R70" s="1">
        <v>-52.081000000000003</v>
      </c>
      <c r="S70" s="1">
        <v>-31.082000000000001</v>
      </c>
      <c r="T70" s="2">
        <v>-30</v>
      </c>
      <c r="U70" s="2">
        <f t="shared" si="10"/>
        <v>-30.537730506872229</v>
      </c>
      <c r="V70" s="2">
        <f t="shared" si="11"/>
        <v>-0.53773050687222934</v>
      </c>
      <c r="W70" s="2">
        <f t="shared" si="12"/>
        <v>-30.461845852650701</v>
      </c>
      <c r="X70" s="2">
        <f t="shared" si="13"/>
        <v>-0.46184585265070055</v>
      </c>
      <c r="Y70" s="2">
        <f t="shared" si="14"/>
        <v>-30.279573559113363</v>
      </c>
      <c r="Z70" s="2">
        <f t="shared" si="15"/>
        <v>-0.27957355911336279</v>
      </c>
      <c r="AA70" s="2">
        <f t="shared" si="16"/>
        <v>-30.167033187091093</v>
      </c>
      <c r="AB70" s="2">
        <f t="shared" si="17"/>
        <v>-0.16703318709109283</v>
      </c>
      <c r="AC70" s="2">
        <f t="shared" si="18"/>
        <v>-30.170245981209522</v>
      </c>
      <c r="AD70" s="2">
        <f t="shared" si="19"/>
        <v>-0.17024598120952206</v>
      </c>
    </row>
    <row r="71" spans="1:30">
      <c r="A71" s="1" t="s">
        <v>189</v>
      </c>
      <c r="B71" s="1">
        <v>15</v>
      </c>
      <c r="C71" s="1" t="s">
        <v>19</v>
      </c>
      <c r="D71" s="1" t="s">
        <v>20</v>
      </c>
      <c r="G71" s="1" t="s">
        <v>190</v>
      </c>
      <c r="H71" s="1" t="s">
        <v>169</v>
      </c>
      <c r="I71" s="1" t="s">
        <v>191</v>
      </c>
      <c r="J71" s="1" t="s">
        <v>192</v>
      </c>
      <c r="K71" s="1">
        <v>3029.7</v>
      </c>
      <c r="L71" s="1">
        <v>14.608000000000001</v>
      </c>
      <c r="M71" s="1">
        <v>2611</v>
      </c>
      <c r="N71" s="1">
        <v>32</v>
      </c>
      <c r="O71" s="1">
        <v>53.7</v>
      </c>
      <c r="P71" s="1">
        <v>55.6</v>
      </c>
      <c r="Q71" s="1">
        <v>81.5</v>
      </c>
      <c r="R71" s="1">
        <v>-52.750999999999998</v>
      </c>
      <c r="S71" s="1">
        <v>-30.603000000000002</v>
      </c>
      <c r="T71" s="2">
        <v>-30</v>
      </c>
      <c r="U71" s="2">
        <f t="shared" si="10"/>
        <v>-30.069518079668402</v>
      </c>
      <c r="V71" s="2">
        <f t="shared" si="11"/>
        <v>-6.9518079668402066E-2</v>
      </c>
      <c r="W71" s="2">
        <f t="shared" si="12"/>
        <v>-29.993929635605031</v>
      </c>
      <c r="X71" s="2">
        <f t="shared" si="13"/>
        <v>6.0703643949686636E-3</v>
      </c>
      <c r="Y71" s="2">
        <f t="shared" si="14"/>
        <v>-30.202194605445197</v>
      </c>
      <c r="Z71" s="2">
        <f t="shared" si="15"/>
        <v>-0.20219460544519663</v>
      </c>
      <c r="AA71" s="2">
        <f t="shared" si="16"/>
        <v>-30.089689444797017</v>
      </c>
      <c r="AB71" s="2">
        <f t="shared" si="17"/>
        <v>-8.9689444797016904E-2</v>
      </c>
      <c r="AC71" s="2">
        <f t="shared" si="18"/>
        <v>-30.091896343621507</v>
      </c>
      <c r="AD71" s="2">
        <f t="shared" si="19"/>
        <v>-9.189634362150656E-2</v>
      </c>
    </row>
    <row r="72" spans="1:30">
      <c r="A72" s="1" t="s">
        <v>176</v>
      </c>
      <c r="B72" s="1">
        <v>3</v>
      </c>
      <c r="C72" s="1" t="s">
        <v>19</v>
      </c>
      <c r="D72" s="1" t="s">
        <v>25</v>
      </c>
      <c r="G72" s="1" t="s">
        <v>177</v>
      </c>
      <c r="H72" s="1" t="s">
        <v>178</v>
      </c>
      <c r="I72" s="1" t="s">
        <v>179</v>
      </c>
      <c r="J72" s="1" t="s">
        <v>180</v>
      </c>
      <c r="K72" s="1">
        <v>3029.9</v>
      </c>
      <c r="L72" s="1">
        <v>15.268000000000001</v>
      </c>
      <c r="M72" s="1">
        <v>2664</v>
      </c>
      <c r="N72" s="1">
        <v>31.6</v>
      </c>
      <c r="O72" s="1">
        <v>48.8</v>
      </c>
      <c r="P72" s="1">
        <v>50.6</v>
      </c>
      <c r="Q72" s="1">
        <v>73.599999999999994</v>
      </c>
      <c r="R72" s="1">
        <v>-52.654000000000003</v>
      </c>
      <c r="S72" s="1">
        <v>-30.552</v>
      </c>
      <c r="T72" s="2">
        <v>-30</v>
      </c>
      <c r="U72" s="2">
        <f t="shared" si="10"/>
        <v>-30.019666652137307</v>
      </c>
      <c r="V72" s="2">
        <f t="shared" si="11"/>
        <v>-1.9666652137306784E-2</v>
      </c>
      <c r="W72" s="2">
        <f t="shared" si="12"/>
        <v>-29.919640870025866</v>
      </c>
      <c r="X72" s="2">
        <f t="shared" si="13"/>
        <v>8.0359129974134191E-2</v>
      </c>
      <c r="Y72" s="2">
        <f t="shared" si="14"/>
        <v>-29.941925927965233</v>
      </c>
      <c r="Z72" s="2">
        <f t="shared" si="15"/>
        <v>5.8074072034766999E-2</v>
      </c>
      <c r="AA72" s="2">
        <f t="shared" si="16"/>
        <v>-29.829456058162982</v>
      </c>
      <c r="AB72" s="2">
        <f t="shared" si="17"/>
        <v>0.1705439418370176</v>
      </c>
      <c r="AC72" s="2">
        <f t="shared" si="18"/>
        <v>-29.828278487459922</v>
      </c>
      <c r="AD72" s="2">
        <f t="shared" si="19"/>
        <v>0.17172151254007773</v>
      </c>
    </row>
    <row r="73" spans="1:30">
      <c r="A73" s="1" t="s">
        <v>197</v>
      </c>
      <c r="B73" s="1">
        <v>2</v>
      </c>
      <c r="C73" s="1" t="s">
        <v>19</v>
      </c>
      <c r="D73" s="1" t="s">
        <v>33</v>
      </c>
      <c r="G73" s="1" t="s">
        <v>198</v>
      </c>
      <c r="H73" s="1" t="s">
        <v>178</v>
      </c>
      <c r="I73" s="1" t="s">
        <v>199</v>
      </c>
      <c r="J73" s="1" t="s">
        <v>200</v>
      </c>
      <c r="K73" s="1">
        <v>3030.5</v>
      </c>
      <c r="L73" s="1">
        <v>17.704999999999998</v>
      </c>
      <c r="M73" s="1">
        <v>2945</v>
      </c>
      <c r="N73" s="1">
        <v>36.799999999999997</v>
      </c>
      <c r="O73" s="1">
        <v>51.5</v>
      </c>
      <c r="P73" s="1">
        <v>53.5</v>
      </c>
      <c r="Q73" s="1">
        <v>76.8</v>
      </c>
      <c r="R73" s="1">
        <v>-53.164000000000001</v>
      </c>
      <c r="S73" s="1">
        <v>-30.324999999999999</v>
      </c>
      <c r="T73" s="2">
        <v>-30</v>
      </c>
      <c r="U73" s="2">
        <f t="shared" si="10"/>
        <v>-29.797778925675367</v>
      </c>
      <c r="V73" s="2">
        <f t="shared" si="11"/>
        <v>0.20222107432463332</v>
      </c>
      <c r="W73" s="2">
        <f t="shared" si="12"/>
        <v>-29.607520124134908</v>
      </c>
      <c r="X73" s="2">
        <f t="shared" si="13"/>
        <v>0.39247987586509225</v>
      </c>
      <c r="Y73" s="2">
        <f t="shared" si="14"/>
        <v>-29.785362684603225</v>
      </c>
      <c r="Z73" s="2">
        <f t="shared" si="15"/>
        <v>0.21463731539677511</v>
      </c>
      <c r="AA73" s="2">
        <f t="shared" si="16"/>
        <v>-29.672999164443112</v>
      </c>
      <c r="AB73" s="2">
        <f t="shared" si="17"/>
        <v>0.32700083555688764</v>
      </c>
      <c r="AC73" s="2">
        <f t="shared" si="18"/>
        <v>-29.669786791073033</v>
      </c>
      <c r="AD73" s="2">
        <f t="shared" si="19"/>
        <v>0.33021320892696693</v>
      </c>
    </row>
    <row r="74" spans="1:30">
      <c r="A74" s="1" t="s">
        <v>167</v>
      </c>
      <c r="B74" s="1">
        <v>12</v>
      </c>
      <c r="C74" s="1" t="s">
        <v>19</v>
      </c>
      <c r="D74" s="1" t="s">
        <v>25</v>
      </c>
      <c r="G74" s="1" t="s">
        <v>168</v>
      </c>
      <c r="H74" s="1" t="s">
        <v>169</v>
      </c>
      <c r="I74" s="1" t="s">
        <v>170</v>
      </c>
      <c r="J74" s="1" t="s">
        <v>171</v>
      </c>
      <c r="K74" s="1">
        <v>3202.3</v>
      </c>
      <c r="L74" s="1">
        <v>9.8520000000000003</v>
      </c>
      <c r="M74" s="1">
        <v>1643</v>
      </c>
      <c r="N74" s="1">
        <v>30.5</v>
      </c>
      <c r="O74" s="1">
        <v>46.6</v>
      </c>
      <c r="P74" s="1">
        <v>48.3</v>
      </c>
      <c r="Q74" s="1">
        <v>71.7</v>
      </c>
      <c r="R74" s="1">
        <v>-53.136000000000003</v>
      </c>
      <c r="S74" s="1">
        <v>-31.965</v>
      </c>
      <c r="T74" s="2">
        <v>-31.49</v>
      </c>
      <c r="U74" s="2">
        <f t="shared" si="10"/>
        <v>-31.400844438440028</v>
      </c>
      <c r="V74" s="2">
        <f t="shared" si="11"/>
        <v>8.9155561559969954E-2</v>
      </c>
      <c r="W74" s="2">
        <f t="shared" si="12"/>
        <v>-31.501352933401858</v>
      </c>
      <c r="X74" s="2">
        <f t="shared" si="13"/>
        <v>-1.1352933401859389E-2</v>
      </c>
      <c r="Y74" s="2">
        <f t="shared" si="14"/>
        <v>-31.56839679818227</v>
      </c>
      <c r="Z74" s="2">
        <f t="shared" si="15"/>
        <v>-7.8396798182271965E-2</v>
      </c>
      <c r="AA74" s="2">
        <f t="shared" si="16"/>
        <v>-31.518834440660441</v>
      </c>
      <c r="AB74" s="2">
        <f t="shared" si="17"/>
        <v>-2.883444066044305E-2</v>
      </c>
      <c r="AC74" s="2">
        <f t="shared" si="18"/>
        <v>-31.539628107891229</v>
      </c>
      <c r="AD74" s="2">
        <f t="shared" si="19"/>
        <v>-4.96281078912304E-2</v>
      </c>
    </row>
    <row r="75" spans="1:30">
      <c r="A75" s="1" t="s">
        <v>181</v>
      </c>
      <c r="B75" s="1">
        <v>9</v>
      </c>
      <c r="C75" s="1" t="s">
        <v>19</v>
      </c>
      <c r="D75" s="1" t="s">
        <v>33</v>
      </c>
      <c r="G75" s="1" t="s">
        <v>182</v>
      </c>
      <c r="H75" s="1" t="s">
        <v>169</v>
      </c>
      <c r="I75" s="1" t="s">
        <v>183</v>
      </c>
      <c r="J75" s="1" t="s">
        <v>184</v>
      </c>
      <c r="K75" s="1">
        <v>3202.9</v>
      </c>
      <c r="L75" s="1">
        <v>12.688000000000001</v>
      </c>
      <c r="M75" s="1">
        <v>1952</v>
      </c>
      <c r="N75" s="1">
        <v>37</v>
      </c>
      <c r="O75" s="1">
        <v>53.1</v>
      </c>
      <c r="P75" s="1">
        <v>55</v>
      </c>
      <c r="Q75" s="1">
        <v>80.5</v>
      </c>
      <c r="R75" s="1">
        <v>-52.927</v>
      </c>
      <c r="S75" s="1">
        <v>-32.134999999999998</v>
      </c>
      <c r="T75" s="2">
        <v>-31.49</v>
      </c>
      <c r="U75" s="2">
        <f t="shared" si="10"/>
        <v>-31.567015863543684</v>
      </c>
      <c r="V75" s="2">
        <f t="shared" si="11"/>
        <v>-7.7015863543685725E-2</v>
      </c>
      <c r="W75" s="2">
        <f t="shared" si="12"/>
        <v>-31.562517857438344</v>
      </c>
      <c r="X75" s="2">
        <f t="shared" si="13"/>
        <v>-7.2517857438345601E-2</v>
      </c>
      <c r="Y75" s="2">
        <f t="shared" si="14"/>
        <v>-31.447273900303806</v>
      </c>
      <c r="Z75" s="2">
        <f t="shared" si="15"/>
        <v>4.2726099696192676E-2</v>
      </c>
      <c r="AA75" s="2">
        <f t="shared" si="16"/>
        <v>-31.398054037637763</v>
      </c>
      <c r="AB75" s="2">
        <f t="shared" si="17"/>
        <v>9.1945962362235178E-2</v>
      </c>
      <c r="AC75" s="2">
        <f t="shared" si="18"/>
        <v>-31.417276893379515</v>
      </c>
      <c r="AD75" s="2">
        <f t="shared" si="19"/>
        <v>7.272310662048298E-2</v>
      </c>
    </row>
    <row r="76" spans="1:30">
      <c r="A76" s="1" t="s">
        <v>172</v>
      </c>
      <c r="B76" s="1">
        <v>20</v>
      </c>
      <c r="C76" s="1" t="s">
        <v>19</v>
      </c>
      <c r="D76" s="1" t="s">
        <v>25</v>
      </c>
      <c r="G76" s="1" t="s">
        <v>173</v>
      </c>
      <c r="H76" s="1" t="s">
        <v>169</v>
      </c>
      <c r="I76" s="1" t="s">
        <v>174</v>
      </c>
      <c r="J76" s="1" t="s">
        <v>175</v>
      </c>
      <c r="K76" s="1">
        <v>3202.9</v>
      </c>
      <c r="L76" s="1">
        <v>13.571</v>
      </c>
      <c r="M76" s="1">
        <v>2141</v>
      </c>
      <c r="N76" s="1">
        <v>35.9</v>
      </c>
      <c r="O76" s="1">
        <v>46</v>
      </c>
      <c r="P76" s="1">
        <v>47.6</v>
      </c>
      <c r="Q76" s="1">
        <v>71.400000000000006</v>
      </c>
      <c r="R76" s="1">
        <v>-52.777999999999999</v>
      </c>
      <c r="S76" s="1">
        <v>-32.244999999999997</v>
      </c>
      <c r="T76" s="2">
        <v>-31.49</v>
      </c>
      <c r="U76" s="2">
        <f t="shared" si="10"/>
        <v>-31.674538550375459</v>
      </c>
      <c r="V76" s="2">
        <f t="shared" si="11"/>
        <v>-0.18453855037546063</v>
      </c>
      <c r="W76" s="2">
        <f t="shared" si="12"/>
        <v>-31.637346348063378</v>
      </c>
      <c r="X76" s="2">
        <f t="shared" si="13"/>
        <v>-0.14734634806337965</v>
      </c>
      <c r="Y76" s="2">
        <f t="shared" si="14"/>
        <v>-31.56513077010495</v>
      </c>
      <c r="Z76" s="2">
        <f t="shared" si="15"/>
        <v>-7.5130770104951949E-2</v>
      </c>
      <c r="AA76" s="2">
        <f t="shared" si="16"/>
        <v>-31.515910907438908</v>
      </c>
      <c r="AB76" s="2">
        <f t="shared" si="17"/>
        <v>-2.5910907438909447E-2</v>
      </c>
      <c r="AC76" s="2">
        <f t="shared" si="18"/>
        <v>-31.536666552610999</v>
      </c>
      <c r="AD76" s="2">
        <f t="shared" si="19"/>
        <v>-4.6666552611000611E-2</v>
      </c>
    </row>
    <row r="77" spans="1:30">
      <c r="A77" s="1" t="s">
        <v>185</v>
      </c>
      <c r="B77" s="1">
        <v>18</v>
      </c>
      <c r="C77" s="1" t="s">
        <v>19</v>
      </c>
      <c r="D77" s="1" t="s">
        <v>33</v>
      </c>
      <c r="G77" s="1" t="s">
        <v>186</v>
      </c>
      <c r="H77" s="1" t="s">
        <v>169</v>
      </c>
      <c r="I77" s="1" t="s">
        <v>187</v>
      </c>
      <c r="J77" s="1" t="s">
        <v>188</v>
      </c>
      <c r="K77" s="1">
        <v>3203.1</v>
      </c>
      <c r="L77" s="1">
        <v>12.481</v>
      </c>
      <c r="M77" s="1">
        <v>1911</v>
      </c>
      <c r="N77" s="1">
        <v>35.5</v>
      </c>
      <c r="O77" s="1">
        <v>49.6</v>
      </c>
      <c r="P77" s="1">
        <v>51.4</v>
      </c>
      <c r="Q77" s="1">
        <v>76</v>
      </c>
      <c r="R77" s="1">
        <v>-52.930999999999997</v>
      </c>
      <c r="S77" s="1">
        <v>-32.113</v>
      </c>
      <c r="T77" s="2">
        <v>-31.49</v>
      </c>
      <c r="U77" s="2">
        <f t="shared" si="10"/>
        <v>-31.545511326177323</v>
      </c>
      <c r="V77" s="2">
        <f t="shared" si="11"/>
        <v>-5.5511326177324349E-2</v>
      </c>
      <c r="W77" s="2">
        <f t="shared" si="12"/>
        <v>-31.54867775791433</v>
      </c>
      <c r="X77" s="2">
        <f t="shared" si="13"/>
        <v>-5.8677757914331607E-2</v>
      </c>
      <c r="Y77" s="2">
        <f t="shared" si="14"/>
        <v>-31.7007709135917</v>
      </c>
      <c r="Z77" s="2">
        <f t="shared" si="15"/>
        <v>-0.21077091359170197</v>
      </c>
      <c r="AA77" s="2">
        <f t="shared" si="16"/>
        <v>-31.651665422109964</v>
      </c>
      <c r="AB77" s="2">
        <f t="shared" si="17"/>
        <v>-0.16166542210996582</v>
      </c>
      <c r="AC77" s="2">
        <f t="shared" si="18"/>
        <v>-31.674186624822827</v>
      </c>
      <c r="AD77" s="2">
        <f t="shared" si="19"/>
        <v>-0.18418662482282855</v>
      </c>
    </row>
    <row r="78" spans="1:30">
      <c r="A78" s="1" t="s">
        <v>193</v>
      </c>
      <c r="B78" s="1">
        <v>21</v>
      </c>
      <c r="C78" s="1" t="s">
        <v>19</v>
      </c>
      <c r="D78" s="1" t="s">
        <v>20</v>
      </c>
      <c r="G78" s="1" t="s">
        <v>194</v>
      </c>
      <c r="H78" s="1" t="s">
        <v>169</v>
      </c>
      <c r="I78" s="1" t="s">
        <v>195</v>
      </c>
      <c r="J78" s="1" t="s">
        <v>196</v>
      </c>
      <c r="K78" s="1">
        <v>3203.8</v>
      </c>
      <c r="L78" s="1">
        <v>15.975</v>
      </c>
      <c r="M78" s="1">
        <v>2395</v>
      </c>
      <c r="N78" s="1">
        <v>37.6</v>
      </c>
      <c r="O78" s="1">
        <v>51.2</v>
      </c>
      <c r="P78" s="1">
        <v>53</v>
      </c>
      <c r="Q78" s="1">
        <v>78.5</v>
      </c>
      <c r="R78" s="1">
        <v>-52.627000000000002</v>
      </c>
      <c r="S78" s="1">
        <v>-32.462000000000003</v>
      </c>
      <c r="T78" s="2">
        <v>-31.49</v>
      </c>
      <c r="U78" s="2">
        <f t="shared" si="10"/>
        <v>-31.886651487125416</v>
      </c>
      <c r="V78" s="2">
        <f t="shared" si="11"/>
        <v>-0.39665148712541765</v>
      </c>
      <c r="W78" s="2">
        <f t="shared" si="12"/>
        <v>-31.760448132286722</v>
      </c>
      <c r="X78" s="2">
        <f t="shared" si="13"/>
        <v>-0.27044813228672382</v>
      </c>
      <c r="Y78" s="2">
        <f t="shared" si="14"/>
        <v>-31.502650352211393</v>
      </c>
      <c r="Z78" s="2">
        <f t="shared" si="15"/>
        <v>-1.2650352211394988E-2</v>
      </c>
      <c r="AA78" s="2">
        <f t="shared" si="16"/>
        <v>-31.453945972452622</v>
      </c>
      <c r="AB78" s="2">
        <f t="shared" si="17"/>
        <v>3.6054027547375966E-2</v>
      </c>
      <c r="AC78" s="2">
        <f t="shared" si="18"/>
        <v>-31.473895731658466</v>
      </c>
      <c r="AD78" s="2">
        <f t="shared" si="19"/>
        <v>1.6104268341532446E-2</v>
      </c>
    </row>
    <row r="79" spans="1:30">
      <c r="A79" s="1" t="s">
        <v>201</v>
      </c>
      <c r="B79" s="1">
        <v>6</v>
      </c>
      <c r="C79" s="1" t="s">
        <v>19</v>
      </c>
      <c r="D79" s="1" t="s">
        <v>20</v>
      </c>
      <c r="G79" s="1" t="s">
        <v>202</v>
      </c>
      <c r="H79" s="1" t="s">
        <v>178</v>
      </c>
      <c r="I79" s="1" t="s">
        <v>203</v>
      </c>
      <c r="J79" s="1" t="s">
        <v>204</v>
      </c>
      <c r="K79" s="1">
        <v>3204</v>
      </c>
      <c r="L79" s="1">
        <v>15.955</v>
      </c>
      <c r="M79" s="1">
        <v>2351</v>
      </c>
      <c r="N79" s="1">
        <v>45.4</v>
      </c>
      <c r="O79" s="1">
        <v>60</v>
      </c>
      <c r="P79" s="1">
        <v>62.2</v>
      </c>
      <c r="Q79" s="1">
        <v>89.5</v>
      </c>
      <c r="R79" s="1">
        <v>-52.241999999999997</v>
      </c>
      <c r="S79" s="1">
        <v>-32.848999999999997</v>
      </c>
      <c r="T79" s="2">
        <v>-31.49</v>
      </c>
      <c r="U79" s="2">
        <f t="shared" si="10"/>
        <v>-32.264935848979029</v>
      </c>
      <c r="V79" s="2">
        <f t="shared" si="11"/>
        <v>-0.77493584897903034</v>
      </c>
      <c r="W79" s="2">
        <f t="shared" si="12"/>
        <v>-32.139473019535728</v>
      </c>
      <c r="X79" s="2">
        <f t="shared" si="13"/>
        <v>-0.64947301953572989</v>
      </c>
      <c r="Y79" s="2">
        <f t="shared" si="14"/>
        <v>-31.957200725998391</v>
      </c>
      <c r="Z79" s="2">
        <f t="shared" si="15"/>
        <v>-0.46720072599839213</v>
      </c>
      <c r="AA79" s="2">
        <f t="shared" si="16"/>
        <v>-31.908611181866881</v>
      </c>
      <c r="AB79" s="2">
        <f t="shared" si="17"/>
        <v>-0.41861118186688273</v>
      </c>
      <c r="AC79" s="2">
        <f t="shared" si="18"/>
        <v>-31.934474096822662</v>
      </c>
      <c r="AD79" s="2">
        <f t="shared" si="19"/>
        <v>-0.44447409682266326</v>
      </c>
    </row>
    <row r="80" spans="1:30">
      <c r="A80" s="1" t="s">
        <v>189</v>
      </c>
      <c r="B80" s="1">
        <v>15</v>
      </c>
      <c r="C80" s="1" t="s">
        <v>19</v>
      </c>
      <c r="D80" s="1" t="s">
        <v>20</v>
      </c>
      <c r="G80" s="1" t="s">
        <v>190</v>
      </c>
      <c r="H80" s="1" t="s">
        <v>169</v>
      </c>
      <c r="I80" s="1" t="s">
        <v>191</v>
      </c>
      <c r="J80" s="1" t="s">
        <v>192</v>
      </c>
      <c r="K80" s="1">
        <v>3204.2</v>
      </c>
      <c r="L80" s="1">
        <v>15.865</v>
      </c>
      <c r="M80" s="1">
        <v>2439</v>
      </c>
      <c r="N80" s="1">
        <v>38.200000000000003</v>
      </c>
      <c r="O80" s="1">
        <v>52.8</v>
      </c>
      <c r="P80" s="1">
        <v>54.7</v>
      </c>
      <c r="Q80" s="1">
        <v>80.3</v>
      </c>
      <c r="R80" s="1">
        <v>-52.676000000000002</v>
      </c>
      <c r="S80" s="1">
        <v>-32.165999999999997</v>
      </c>
      <c r="T80" s="2">
        <v>-31.49</v>
      </c>
      <c r="U80" s="2">
        <f t="shared" si="10"/>
        <v>-31.597317711650813</v>
      </c>
      <c r="V80" s="2">
        <f t="shared" si="11"/>
        <v>-0.10731771165081483</v>
      </c>
      <c r="W80" s="2">
        <f t="shared" si="12"/>
        <v>-31.475187246486797</v>
      </c>
      <c r="X80" s="2">
        <f t="shared" si="13"/>
        <v>1.4812753513201216E-2</v>
      </c>
      <c r="Y80" s="2">
        <f t="shared" si="14"/>
        <v>-31.683452216326963</v>
      </c>
      <c r="Z80" s="2">
        <f t="shared" si="15"/>
        <v>-0.19345221632696408</v>
      </c>
      <c r="AA80" s="2">
        <f t="shared" si="16"/>
        <v>-31.634977611107381</v>
      </c>
      <c r="AB80" s="2">
        <f t="shared" si="17"/>
        <v>-0.14497761110738239</v>
      </c>
      <c r="AC80" s="2">
        <f t="shared" si="18"/>
        <v>-31.657281780223784</v>
      </c>
      <c r="AD80" s="2">
        <f t="shared" si="19"/>
        <v>-0.16728178022378515</v>
      </c>
    </row>
    <row r="81" spans="1:30">
      <c r="A81" s="1" t="s">
        <v>176</v>
      </c>
      <c r="B81" s="1">
        <v>3</v>
      </c>
      <c r="C81" s="1" t="s">
        <v>19</v>
      </c>
      <c r="D81" s="1" t="s">
        <v>25</v>
      </c>
      <c r="G81" s="1" t="s">
        <v>177</v>
      </c>
      <c r="H81" s="1" t="s">
        <v>178</v>
      </c>
      <c r="I81" s="1" t="s">
        <v>179</v>
      </c>
      <c r="J81" s="1" t="s">
        <v>180</v>
      </c>
      <c r="K81" s="1">
        <v>3205</v>
      </c>
      <c r="L81" s="1">
        <v>17.853000000000002</v>
      </c>
      <c r="M81" s="1">
        <v>2531</v>
      </c>
      <c r="N81" s="1">
        <v>38.5</v>
      </c>
      <c r="O81" s="1">
        <v>49.3</v>
      </c>
      <c r="P81" s="1">
        <v>51.1</v>
      </c>
      <c r="Q81" s="1">
        <v>74.3</v>
      </c>
      <c r="R81" s="1">
        <v>-52.73</v>
      </c>
      <c r="S81" s="1">
        <v>-32.24</v>
      </c>
      <c r="T81" s="2">
        <v>-31.49</v>
      </c>
      <c r="U81" s="2">
        <f t="shared" si="10"/>
        <v>-31.669651155519475</v>
      </c>
      <c r="V81" s="2">
        <f t="shared" si="11"/>
        <v>-0.17965115551947619</v>
      </c>
      <c r="W81" s="2">
        <f t="shared" si="12"/>
        <v>-31.473912466053086</v>
      </c>
      <c r="X81" s="2">
        <f t="shared" si="13"/>
        <v>1.6087533946912203E-2</v>
      </c>
      <c r="Y81" s="2">
        <f t="shared" si="14"/>
        <v>-31.496197523992453</v>
      </c>
      <c r="Z81" s="2">
        <f t="shared" si="15"/>
        <v>-6.1975239924549896E-3</v>
      </c>
      <c r="AA81" s="2">
        <f t="shared" si="16"/>
        <v>-31.448183707813953</v>
      </c>
      <c r="AB81" s="2">
        <f t="shared" si="17"/>
        <v>4.181629218604499E-2</v>
      </c>
      <c r="AC81" s="2">
        <f t="shared" si="18"/>
        <v>-31.468058525793648</v>
      </c>
      <c r="AD81" s="2">
        <f t="shared" si="19"/>
        <v>2.194147420635062E-2</v>
      </c>
    </row>
    <row r="82" spans="1:30">
      <c r="A82" s="1" t="s">
        <v>197</v>
      </c>
      <c r="B82" s="1">
        <v>2</v>
      </c>
      <c r="C82" s="1" t="s">
        <v>19</v>
      </c>
      <c r="D82" s="1" t="s">
        <v>33</v>
      </c>
      <c r="G82" s="1" t="s">
        <v>198</v>
      </c>
      <c r="H82" s="1" t="s">
        <v>178</v>
      </c>
      <c r="I82" s="1" t="s">
        <v>199</v>
      </c>
      <c r="J82" s="1" t="s">
        <v>200</v>
      </c>
      <c r="K82" s="1">
        <v>3205.4</v>
      </c>
      <c r="L82" s="1">
        <v>18.588000000000001</v>
      </c>
      <c r="M82" s="1">
        <v>2645</v>
      </c>
      <c r="N82" s="1">
        <v>40.1</v>
      </c>
      <c r="O82" s="1">
        <v>51.5</v>
      </c>
      <c r="P82" s="1">
        <v>53.5</v>
      </c>
      <c r="Q82" s="1">
        <v>76.900000000000006</v>
      </c>
      <c r="R82" s="1">
        <v>-53.414999999999999</v>
      </c>
      <c r="S82" s="1">
        <v>-31.928000000000001</v>
      </c>
      <c r="T82" s="2">
        <v>-31.49</v>
      </c>
      <c r="U82" s="2">
        <f t="shared" si="10"/>
        <v>-31.364677716505707</v>
      </c>
      <c r="V82" s="2">
        <f t="shared" si="11"/>
        <v>0.12532228349429175</v>
      </c>
      <c r="W82" s="2">
        <f t="shared" si="12"/>
        <v>-31.14172471875851</v>
      </c>
      <c r="X82" s="2">
        <f t="shared" si="13"/>
        <v>0.34827528124148799</v>
      </c>
      <c r="Y82" s="2">
        <f t="shared" si="14"/>
        <v>-31.319567279226828</v>
      </c>
      <c r="Z82" s="2">
        <f t="shared" si="15"/>
        <v>0.17043272077317084</v>
      </c>
      <c r="AA82" s="2">
        <f t="shared" si="16"/>
        <v>-31.271784477987396</v>
      </c>
      <c r="AB82" s="2">
        <f t="shared" si="17"/>
        <v>0.21821552201260275</v>
      </c>
      <c r="AC82" s="2">
        <f t="shared" si="18"/>
        <v>-31.289365132924623</v>
      </c>
      <c r="AD82" s="2">
        <f t="shared" si="19"/>
        <v>0.20063486707537592</v>
      </c>
    </row>
    <row r="84" spans="1:30">
      <c r="G84" s="2">
        <f t="array" ref="G84:J84">LINEST(X2:X82,B2:B82^{1,2,3}, TRUE, FALSE)</f>
        <v>-9.6497655782315863E-4</v>
      </c>
      <c r="H84" s="2">
        <v>3.245767181190045E-2</v>
      </c>
      <c r="I84" s="2">
        <v>-0.29951130698981338</v>
      </c>
      <c r="J84" s="2">
        <v>0.65475429966292742</v>
      </c>
      <c r="M84" s="2" t="s">
        <v>205</v>
      </c>
      <c r="N84" s="2">
        <f>AVERAGE(K2:K10)</f>
        <v>1792.7111111111112</v>
      </c>
      <c r="T84" s="2">
        <f>SLOPE(S2:S82,T2:T82)</f>
        <v>1.023039911308204</v>
      </c>
      <c r="V84" s="2">
        <f>SLOPE(V2:V82,L2:L82)</f>
        <v>-3.7026269769805983E-2</v>
      </c>
      <c r="AA84" s="2">
        <f>SLOPE(AA2:AA82,T2:T82)</f>
        <v>0.98716145568880787</v>
      </c>
    </row>
    <row r="85" spans="1:30">
      <c r="G85" s="2">
        <f t="array" ref="G85:J85">LINEST(Z2:Z82,K2:K82^{1,2,3}, TRUE, FALSE)</f>
        <v>5.6924929781537077E-10</v>
      </c>
      <c r="H85" s="2">
        <v>-4.1805656857157481E-6</v>
      </c>
      <c r="I85" s="2">
        <v>9.8324171403402823E-3</v>
      </c>
      <c r="J85" s="2">
        <v>-7.3587698871009461</v>
      </c>
      <c r="M85" s="2" t="s">
        <v>206</v>
      </c>
      <c r="N85" s="2">
        <f>($G$85*N84^3+$H$85*N84^2+$I$85*N84+$J$85)</f>
        <v>0.11205150913986905</v>
      </c>
      <c r="T85" s="2">
        <f>INTERCEPT(S2:S82,T2:T82)</f>
        <v>0.15931710930439991</v>
      </c>
      <c r="V85" s="2">
        <f>INTERCEPT(V2:V82,L2:L82)</f>
        <v>0.46529130473395663</v>
      </c>
      <c r="AA85" s="2">
        <f>INTERCEPT(AA2:AA82,T2:T82)</f>
        <v>-0.38412924579089491</v>
      </c>
    </row>
    <row r="89" spans="1:30">
      <c r="A89" s="1" t="s">
        <v>172</v>
      </c>
      <c r="B89" s="1">
        <v>20</v>
      </c>
      <c r="C89" s="1" t="s">
        <v>19</v>
      </c>
      <c r="D89" s="1" t="s">
        <v>25</v>
      </c>
      <c r="G89" s="1" t="s">
        <v>173</v>
      </c>
      <c r="H89" s="1" t="s">
        <v>169</v>
      </c>
      <c r="I89" s="1" t="s">
        <v>174</v>
      </c>
      <c r="J89" s="1" t="s">
        <v>175</v>
      </c>
      <c r="K89" s="1">
        <v>1453.6</v>
      </c>
      <c r="L89" s="1">
        <v>5.5010000000000003</v>
      </c>
      <c r="M89" s="1">
        <v>1433</v>
      </c>
      <c r="N89" s="1">
        <v>19.2</v>
      </c>
      <c r="O89" s="1" t="s">
        <v>207</v>
      </c>
      <c r="P89" s="1" t="s">
        <v>208</v>
      </c>
      <c r="Q89" s="1" t="s">
        <v>209</v>
      </c>
      <c r="R89" s="1">
        <v>-49.243000000000002</v>
      </c>
      <c r="S89" s="1">
        <v>-29.254000000000001</v>
      </c>
    </row>
    <row r="90" spans="1:30">
      <c r="A90" s="1" t="s">
        <v>167</v>
      </c>
      <c r="B90" s="1">
        <v>12</v>
      </c>
      <c r="C90" s="1" t="s">
        <v>19</v>
      </c>
      <c r="D90" s="1" t="s">
        <v>25</v>
      </c>
      <c r="G90" s="1" t="s">
        <v>168</v>
      </c>
      <c r="H90" s="1" t="s">
        <v>169</v>
      </c>
      <c r="I90" s="1" t="s">
        <v>170</v>
      </c>
      <c r="J90" s="1" t="s">
        <v>171</v>
      </c>
      <c r="K90" s="1">
        <v>1453.6</v>
      </c>
      <c r="L90" s="1">
        <v>5.101</v>
      </c>
      <c r="M90" s="1">
        <v>1322</v>
      </c>
      <c r="N90" s="1">
        <v>18.8</v>
      </c>
      <c r="O90" s="1" t="s">
        <v>210</v>
      </c>
      <c r="P90" s="1" t="s">
        <v>211</v>
      </c>
      <c r="Q90" s="1" t="s">
        <v>212</v>
      </c>
      <c r="R90" s="1">
        <v>-50.076000000000001</v>
      </c>
      <c r="S90" s="1">
        <v>-28.638000000000002</v>
      </c>
    </row>
    <row r="91" spans="1:30">
      <c r="A91" s="1" t="s">
        <v>185</v>
      </c>
      <c r="B91" s="1">
        <v>18</v>
      </c>
      <c r="C91" s="1" t="s">
        <v>19</v>
      </c>
      <c r="D91" s="1" t="s">
        <v>33</v>
      </c>
      <c r="G91" s="1" t="s">
        <v>186</v>
      </c>
      <c r="H91" s="1" t="s">
        <v>169</v>
      </c>
      <c r="I91" s="1" t="s">
        <v>187</v>
      </c>
      <c r="J91" s="1" t="s">
        <v>188</v>
      </c>
      <c r="K91" s="1">
        <v>1453.8</v>
      </c>
      <c r="L91" s="1">
        <v>8.3800000000000008</v>
      </c>
      <c r="M91" s="1">
        <v>2230</v>
      </c>
      <c r="N91" s="1">
        <v>20.3</v>
      </c>
      <c r="O91" s="1" t="s">
        <v>213</v>
      </c>
      <c r="P91" s="1" t="s">
        <v>214</v>
      </c>
      <c r="Q91" s="1" t="s">
        <v>215</v>
      </c>
      <c r="R91" s="1">
        <v>-50.408999999999999</v>
      </c>
      <c r="S91" s="1">
        <v>-28.992999999999999</v>
      </c>
    </row>
    <row r="92" spans="1:30">
      <c r="A92" s="1" t="s">
        <v>181</v>
      </c>
      <c r="B92" s="1">
        <v>9</v>
      </c>
      <c r="C92" s="1" t="s">
        <v>19</v>
      </c>
      <c r="D92" s="1" t="s">
        <v>33</v>
      </c>
      <c r="G92" s="1" t="s">
        <v>182</v>
      </c>
      <c r="H92" s="1" t="s">
        <v>169</v>
      </c>
      <c r="I92" s="1" t="s">
        <v>183</v>
      </c>
      <c r="J92" s="1" t="s">
        <v>184</v>
      </c>
      <c r="K92" s="1">
        <v>1453.8</v>
      </c>
      <c r="L92" s="1">
        <v>8.5909999999999993</v>
      </c>
      <c r="M92" s="1">
        <v>2280</v>
      </c>
      <c r="N92" s="1">
        <v>20.3</v>
      </c>
      <c r="O92" s="1" t="s">
        <v>216</v>
      </c>
      <c r="P92" s="1" t="s">
        <v>217</v>
      </c>
      <c r="Q92" s="1" t="s">
        <v>218</v>
      </c>
      <c r="R92" s="1">
        <v>-50.378</v>
      </c>
      <c r="S92" s="1">
        <v>-28.954000000000001</v>
      </c>
    </row>
    <row r="93" spans="1:30">
      <c r="A93" s="1" t="s">
        <v>193</v>
      </c>
      <c r="B93" s="1">
        <v>21</v>
      </c>
      <c r="C93" s="1" t="s">
        <v>19</v>
      </c>
      <c r="D93" s="1" t="s">
        <v>20</v>
      </c>
      <c r="G93" s="1" t="s">
        <v>194</v>
      </c>
      <c r="H93" s="1" t="s">
        <v>169</v>
      </c>
      <c r="I93" s="1" t="s">
        <v>195</v>
      </c>
      <c r="J93" s="1" t="s">
        <v>196</v>
      </c>
      <c r="K93" s="1">
        <v>1454</v>
      </c>
      <c r="L93" s="1">
        <v>13.522</v>
      </c>
      <c r="M93" s="1">
        <v>3598</v>
      </c>
      <c r="N93" s="1">
        <v>20.5</v>
      </c>
      <c r="O93" s="1" t="s">
        <v>219</v>
      </c>
      <c r="P93" s="1" t="s">
        <v>220</v>
      </c>
      <c r="Q93" s="1" t="s">
        <v>221</v>
      </c>
      <c r="R93" s="1">
        <v>-50.445</v>
      </c>
      <c r="S93" s="1">
        <v>-29.425000000000001</v>
      </c>
    </row>
    <row r="94" spans="1:30">
      <c r="A94" s="1" t="s">
        <v>189</v>
      </c>
      <c r="B94" s="1">
        <v>15</v>
      </c>
      <c r="C94" s="1" t="s">
        <v>19</v>
      </c>
      <c r="D94" s="1" t="s">
        <v>20</v>
      </c>
      <c r="G94" s="1" t="s">
        <v>190</v>
      </c>
      <c r="H94" s="1" t="s">
        <v>169</v>
      </c>
      <c r="I94" s="1" t="s">
        <v>191</v>
      </c>
      <c r="J94" s="1" t="s">
        <v>192</v>
      </c>
      <c r="K94" s="1">
        <v>1454</v>
      </c>
      <c r="L94" s="1">
        <v>12.996</v>
      </c>
      <c r="M94" s="1">
        <v>3456</v>
      </c>
      <c r="N94" s="1">
        <v>20.9</v>
      </c>
      <c r="O94" s="1" t="s">
        <v>222</v>
      </c>
      <c r="P94" s="1" t="s">
        <v>207</v>
      </c>
      <c r="Q94" s="1" t="s">
        <v>223</v>
      </c>
      <c r="R94" s="1">
        <v>-50.835999999999999</v>
      </c>
      <c r="S94" s="1">
        <v>-29.309000000000001</v>
      </c>
    </row>
    <row r="95" spans="1:30">
      <c r="A95" s="1" t="s">
        <v>201</v>
      </c>
      <c r="B95" s="1">
        <v>6</v>
      </c>
      <c r="C95" s="1" t="s">
        <v>19</v>
      </c>
      <c r="D95" s="1" t="s">
        <v>20</v>
      </c>
      <c r="G95" s="1" t="s">
        <v>202</v>
      </c>
      <c r="H95" s="1" t="s">
        <v>178</v>
      </c>
      <c r="I95" s="1" t="s">
        <v>203</v>
      </c>
      <c r="J95" s="1" t="s">
        <v>204</v>
      </c>
      <c r="K95" s="1">
        <v>1454.2</v>
      </c>
      <c r="L95" s="1">
        <v>12.581</v>
      </c>
      <c r="M95" s="1">
        <v>3304</v>
      </c>
      <c r="N95" s="1">
        <v>25.9</v>
      </c>
      <c r="O95" s="1" t="s">
        <v>224</v>
      </c>
      <c r="P95" s="1" t="s">
        <v>225</v>
      </c>
      <c r="Q95" s="1" t="s">
        <v>226</v>
      </c>
      <c r="R95" s="1">
        <v>-49.774999999999999</v>
      </c>
      <c r="S95" s="1">
        <v>-29.329000000000001</v>
      </c>
    </row>
    <row r="96" spans="1:30">
      <c r="A96" s="1" t="s">
        <v>176</v>
      </c>
      <c r="B96" s="1">
        <v>3</v>
      </c>
      <c r="C96" s="1" t="s">
        <v>19</v>
      </c>
      <c r="D96" s="1" t="s">
        <v>25</v>
      </c>
      <c r="G96" s="1" t="s">
        <v>177</v>
      </c>
      <c r="H96" s="1" t="s">
        <v>178</v>
      </c>
      <c r="I96" s="1" t="s">
        <v>179</v>
      </c>
      <c r="J96" s="1" t="s">
        <v>180</v>
      </c>
      <c r="K96" s="1">
        <v>1454.2</v>
      </c>
      <c r="L96" s="1">
        <v>5.0990000000000002</v>
      </c>
      <c r="M96" s="1">
        <v>1320</v>
      </c>
      <c r="N96" s="1">
        <v>19</v>
      </c>
      <c r="O96" s="1" t="s">
        <v>227</v>
      </c>
      <c r="P96" s="1" t="s">
        <v>216</v>
      </c>
      <c r="Q96" s="1" t="s">
        <v>228</v>
      </c>
      <c r="R96" s="1">
        <v>-50.206000000000003</v>
      </c>
      <c r="S96" s="1">
        <v>-29.315999999999999</v>
      </c>
    </row>
    <row r="97" spans="1:29">
      <c r="A97" s="1" t="s">
        <v>197</v>
      </c>
      <c r="B97" s="1">
        <v>2</v>
      </c>
      <c r="C97" s="1" t="s">
        <v>19</v>
      </c>
      <c r="D97" s="1" t="s">
        <v>33</v>
      </c>
      <c r="G97" s="1" t="s">
        <v>198</v>
      </c>
      <c r="H97" s="1" t="s">
        <v>178</v>
      </c>
      <c r="I97" s="1" t="s">
        <v>199</v>
      </c>
      <c r="J97" s="1" t="s">
        <v>200</v>
      </c>
      <c r="K97" s="1">
        <v>1454.4</v>
      </c>
      <c r="L97" s="1">
        <v>9.7750000000000004</v>
      </c>
      <c r="M97" s="1">
        <v>2594</v>
      </c>
      <c r="N97" s="1">
        <v>20.9</v>
      </c>
      <c r="O97" s="1" t="s">
        <v>229</v>
      </c>
      <c r="P97" s="1" t="s">
        <v>230</v>
      </c>
      <c r="Q97" s="1" t="s">
        <v>140</v>
      </c>
      <c r="R97" s="1">
        <v>-51.234000000000002</v>
      </c>
      <c r="S97" s="1">
        <v>-29.102</v>
      </c>
    </row>
    <row r="98" spans="1:29">
      <c r="A98" s="1" t="s">
        <v>231</v>
      </c>
      <c r="B98" s="1">
        <v>1</v>
      </c>
      <c r="C98" s="1" t="s">
        <v>19</v>
      </c>
      <c r="D98" s="1" t="s">
        <v>33</v>
      </c>
      <c r="G98" s="1" t="s">
        <v>232</v>
      </c>
      <c r="H98" s="1" t="s">
        <v>178</v>
      </c>
      <c r="I98" s="1" t="s">
        <v>233</v>
      </c>
      <c r="J98" s="1" t="s">
        <v>234</v>
      </c>
      <c r="K98" s="1">
        <v>1454.4</v>
      </c>
      <c r="L98" s="1">
        <v>18.149000000000001</v>
      </c>
      <c r="M98" s="1">
        <v>4901</v>
      </c>
      <c r="N98" s="1">
        <v>20.100000000000001</v>
      </c>
      <c r="O98" s="1" t="s">
        <v>235</v>
      </c>
      <c r="P98" s="1" t="s">
        <v>230</v>
      </c>
      <c r="Q98" s="1" t="s">
        <v>236</v>
      </c>
      <c r="R98" s="1">
        <v>-52.658000000000001</v>
      </c>
      <c r="S98" s="1">
        <v>-28.872</v>
      </c>
    </row>
    <row r="99" spans="1:29">
      <c r="A99" s="1" t="s">
        <v>231</v>
      </c>
      <c r="B99" s="1">
        <v>1</v>
      </c>
      <c r="C99" s="1" t="s">
        <v>19</v>
      </c>
      <c r="D99" s="1" t="s">
        <v>33</v>
      </c>
      <c r="G99" s="1" t="s">
        <v>232</v>
      </c>
      <c r="H99" s="1" t="s">
        <v>178</v>
      </c>
      <c r="I99" s="1" t="s">
        <v>233</v>
      </c>
      <c r="J99" s="1" t="s">
        <v>234</v>
      </c>
      <c r="K99" s="1">
        <v>1792.8</v>
      </c>
      <c r="L99" s="1">
        <v>10.752000000000001</v>
      </c>
      <c r="M99" s="1">
        <v>2859</v>
      </c>
      <c r="N99" s="1">
        <v>19.2</v>
      </c>
      <c r="O99" s="1" t="s">
        <v>237</v>
      </c>
      <c r="P99" s="1" t="s">
        <v>238</v>
      </c>
      <c r="Q99" s="1" t="s">
        <v>239</v>
      </c>
      <c r="R99" s="1">
        <v>-53.744999999999997</v>
      </c>
      <c r="S99" s="1">
        <v>-29.271999999999998</v>
      </c>
      <c r="T99" s="2">
        <v>-29.1</v>
      </c>
      <c r="U99" s="2">
        <f t="shared" ref="U99:U107" si="20">(S99-$T$85)/$T$84</f>
        <v>-28.768493569003908</v>
      </c>
      <c r="V99" s="2">
        <f t="shared" ref="V99:V107" si="21">U99-T99</f>
        <v>0.33150643099609312</v>
      </c>
    </row>
    <row r="100" spans="1:29">
      <c r="A100" s="1" t="s">
        <v>231</v>
      </c>
      <c r="B100" s="1">
        <v>1</v>
      </c>
      <c r="C100" s="1" t="s">
        <v>19</v>
      </c>
      <c r="D100" s="1" t="s">
        <v>33</v>
      </c>
      <c r="G100" s="1" t="s">
        <v>232</v>
      </c>
      <c r="H100" s="1" t="s">
        <v>178</v>
      </c>
      <c r="I100" s="1" t="s">
        <v>233</v>
      </c>
      <c r="J100" s="1" t="s">
        <v>234</v>
      </c>
      <c r="K100" s="1">
        <v>1998.2</v>
      </c>
      <c r="L100" s="1">
        <v>12.113</v>
      </c>
      <c r="M100" s="1">
        <v>3113</v>
      </c>
      <c r="N100" s="1">
        <v>19.399999999999999</v>
      </c>
      <c r="O100" s="1" t="s">
        <v>240</v>
      </c>
      <c r="P100" s="1" t="s">
        <v>241</v>
      </c>
      <c r="Q100" s="1" t="s">
        <v>242</v>
      </c>
      <c r="R100" s="1">
        <v>-53.774999999999999</v>
      </c>
      <c r="S100" s="1">
        <v>-31.84</v>
      </c>
      <c r="T100" s="2">
        <v>-31.77</v>
      </c>
      <c r="U100" s="2">
        <f t="shared" si="20"/>
        <v>-31.278659567040282</v>
      </c>
      <c r="V100" s="2">
        <f t="shared" si="21"/>
        <v>0.49134043295971708</v>
      </c>
    </row>
    <row r="101" spans="1:29">
      <c r="A101" s="1" t="s">
        <v>231</v>
      </c>
      <c r="B101" s="1">
        <v>1</v>
      </c>
      <c r="C101" s="1" t="s">
        <v>19</v>
      </c>
      <c r="D101" s="1" t="s">
        <v>33</v>
      </c>
      <c r="G101" s="1" t="s">
        <v>232</v>
      </c>
      <c r="H101" s="1" t="s">
        <v>178</v>
      </c>
      <c r="I101" s="1" t="s">
        <v>233</v>
      </c>
      <c r="J101" s="1" t="s">
        <v>234</v>
      </c>
      <c r="K101" s="1">
        <v>2187.1999999999998</v>
      </c>
      <c r="L101" s="1">
        <v>11.834</v>
      </c>
      <c r="M101" s="1">
        <v>3025</v>
      </c>
      <c r="N101" s="1">
        <v>20.100000000000001</v>
      </c>
      <c r="O101" s="1" t="s">
        <v>243</v>
      </c>
      <c r="P101" s="1" t="s">
        <v>244</v>
      </c>
      <c r="Q101" s="1" t="s">
        <v>245</v>
      </c>
      <c r="R101" s="1">
        <v>-53.88</v>
      </c>
      <c r="S101" s="1">
        <v>-30.053999999999998</v>
      </c>
      <c r="T101" s="2">
        <v>-30</v>
      </c>
      <c r="U101" s="2">
        <f t="shared" si="20"/>
        <v>-29.532882124480718</v>
      </c>
      <c r="V101" s="2">
        <f t="shared" si="21"/>
        <v>0.46711787551928197</v>
      </c>
    </row>
    <row r="102" spans="1:29">
      <c r="A102" s="1" t="s">
        <v>231</v>
      </c>
      <c r="B102" s="1">
        <v>1</v>
      </c>
      <c r="C102" s="1" t="s">
        <v>19</v>
      </c>
      <c r="D102" s="1" t="s">
        <v>33</v>
      </c>
      <c r="G102" s="1" t="s">
        <v>232</v>
      </c>
      <c r="H102" s="1" t="s">
        <v>178</v>
      </c>
      <c r="I102" s="1" t="s">
        <v>233</v>
      </c>
      <c r="J102" s="1" t="s">
        <v>234</v>
      </c>
      <c r="K102" s="1">
        <v>2361.9</v>
      </c>
      <c r="L102" s="1">
        <v>12.477</v>
      </c>
      <c r="M102" s="1">
        <v>3064</v>
      </c>
      <c r="N102" s="1">
        <v>19.399999999999999</v>
      </c>
      <c r="O102" s="1" t="s">
        <v>246</v>
      </c>
      <c r="P102" s="1" t="s">
        <v>247</v>
      </c>
      <c r="Q102" s="1" t="s">
        <v>248</v>
      </c>
      <c r="R102" s="1">
        <v>-53.953000000000003</v>
      </c>
      <c r="S102" s="1">
        <v>-28.681000000000001</v>
      </c>
      <c r="T102" s="2">
        <v>-28.61</v>
      </c>
      <c r="U102" s="2">
        <f t="shared" si="20"/>
        <v>-28.190803497025914</v>
      </c>
      <c r="V102" s="2">
        <f t="shared" si="21"/>
        <v>0.41919650297408495</v>
      </c>
    </row>
    <row r="103" spans="1:29">
      <c r="A103" s="1" t="s">
        <v>231</v>
      </c>
      <c r="B103" s="1">
        <v>1</v>
      </c>
      <c r="C103" s="1" t="s">
        <v>19</v>
      </c>
      <c r="D103" s="1" t="s">
        <v>33</v>
      </c>
      <c r="G103" s="1" t="s">
        <v>232</v>
      </c>
      <c r="H103" s="1" t="s">
        <v>178</v>
      </c>
      <c r="I103" s="1" t="s">
        <v>233</v>
      </c>
      <c r="J103" s="1" t="s">
        <v>234</v>
      </c>
      <c r="K103" s="1">
        <v>2524.3000000000002</v>
      </c>
      <c r="L103" s="1">
        <v>14.435</v>
      </c>
      <c r="M103" s="1">
        <v>3334</v>
      </c>
      <c r="N103" s="1">
        <v>28.2</v>
      </c>
      <c r="O103" s="1" t="s">
        <v>95</v>
      </c>
      <c r="P103" s="1" t="s">
        <v>96</v>
      </c>
      <c r="Q103" s="1" t="s">
        <v>249</v>
      </c>
      <c r="R103" s="1">
        <v>-53.9</v>
      </c>
      <c r="S103" s="1">
        <v>-29.516999999999999</v>
      </c>
      <c r="T103" s="2">
        <v>-29.3</v>
      </c>
      <c r="U103" s="2">
        <f t="shared" si="20"/>
        <v>-29.007975916947412</v>
      </c>
      <c r="V103" s="2">
        <f t="shared" si="21"/>
        <v>0.29202408305258842</v>
      </c>
    </row>
    <row r="104" spans="1:29">
      <c r="A104" s="1" t="s">
        <v>231</v>
      </c>
      <c r="B104" s="1">
        <v>1</v>
      </c>
      <c r="C104" s="1" t="s">
        <v>19</v>
      </c>
      <c r="D104" s="1" t="s">
        <v>33</v>
      </c>
      <c r="G104" s="1" t="s">
        <v>232</v>
      </c>
      <c r="H104" s="1" t="s">
        <v>178</v>
      </c>
      <c r="I104" s="1" t="s">
        <v>233</v>
      </c>
      <c r="J104" s="1" t="s">
        <v>234</v>
      </c>
      <c r="K104" s="1">
        <v>2748.1</v>
      </c>
      <c r="L104" s="1">
        <v>16.846</v>
      </c>
      <c r="M104" s="1">
        <v>3532</v>
      </c>
      <c r="N104" s="1">
        <v>33.4</v>
      </c>
      <c r="O104" s="1" t="s">
        <v>250</v>
      </c>
      <c r="P104" s="1" t="s">
        <v>251</v>
      </c>
      <c r="Q104" s="1" t="s">
        <v>252</v>
      </c>
      <c r="R104" s="1">
        <v>-53.819000000000003</v>
      </c>
      <c r="S104" s="1">
        <v>-29.71</v>
      </c>
      <c r="T104" s="2">
        <v>-29.47</v>
      </c>
      <c r="U104" s="2">
        <f t="shared" si="20"/>
        <v>-29.19662935838862</v>
      </c>
      <c r="V104" s="2">
        <f t="shared" si="21"/>
        <v>0.27337064161137903</v>
      </c>
    </row>
    <row r="105" spans="1:29">
      <c r="A105" s="1" t="s">
        <v>231</v>
      </c>
      <c r="B105" s="1">
        <v>1</v>
      </c>
      <c r="C105" s="1" t="s">
        <v>19</v>
      </c>
      <c r="D105" s="1" t="s">
        <v>33</v>
      </c>
      <c r="G105" s="1" t="s">
        <v>232</v>
      </c>
      <c r="H105" s="1" t="s">
        <v>178</v>
      </c>
      <c r="I105" s="1" t="s">
        <v>233</v>
      </c>
      <c r="J105" s="1" t="s">
        <v>234</v>
      </c>
      <c r="K105" s="1">
        <v>2885.9</v>
      </c>
      <c r="L105" s="1">
        <v>18.736000000000001</v>
      </c>
      <c r="M105" s="1">
        <v>3779</v>
      </c>
      <c r="N105" s="1">
        <v>36.200000000000003</v>
      </c>
      <c r="O105" s="1" t="s">
        <v>253</v>
      </c>
      <c r="P105" s="1" t="s">
        <v>254</v>
      </c>
      <c r="Q105" s="1" t="s">
        <v>255</v>
      </c>
      <c r="R105" s="1">
        <v>-53.726999999999997</v>
      </c>
      <c r="S105" s="1">
        <v>-29.585000000000001</v>
      </c>
      <c r="T105" s="2">
        <v>-29.54</v>
      </c>
      <c r="U105" s="2">
        <f t="shared" si="20"/>
        <v>-29.074444486988874</v>
      </c>
      <c r="V105" s="2">
        <f t="shared" si="21"/>
        <v>0.4655555130111253</v>
      </c>
    </row>
    <row r="106" spans="1:29">
      <c r="A106" s="1" t="s">
        <v>231</v>
      </c>
      <c r="B106" s="1">
        <v>1</v>
      </c>
      <c r="C106" s="1" t="s">
        <v>19</v>
      </c>
      <c r="D106" s="1" t="s">
        <v>33</v>
      </c>
      <c r="G106" s="1" t="s">
        <v>232</v>
      </c>
      <c r="H106" s="1" t="s">
        <v>178</v>
      </c>
      <c r="I106" s="1" t="s">
        <v>233</v>
      </c>
      <c r="J106" s="1" t="s">
        <v>234</v>
      </c>
      <c r="K106" s="1">
        <v>3031.1</v>
      </c>
      <c r="L106" s="1">
        <v>21.975999999999999</v>
      </c>
      <c r="M106" s="1">
        <v>3706</v>
      </c>
      <c r="N106" s="1">
        <v>38.9</v>
      </c>
      <c r="O106" s="1" t="s">
        <v>256</v>
      </c>
      <c r="P106" s="1" t="s">
        <v>257</v>
      </c>
      <c r="Q106" s="1" t="s">
        <v>258</v>
      </c>
      <c r="R106" s="1">
        <v>-53.991999999999997</v>
      </c>
      <c r="S106" s="1">
        <v>-30.286999999999999</v>
      </c>
      <c r="T106" s="2">
        <v>-30</v>
      </c>
      <c r="U106" s="2">
        <f t="shared" si="20"/>
        <v>-29.760634724769844</v>
      </c>
      <c r="V106" s="2">
        <f t="shared" si="21"/>
        <v>0.23936527523015627</v>
      </c>
    </row>
    <row r="107" spans="1:29">
      <c r="A107" s="1" t="s">
        <v>231</v>
      </c>
      <c r="B107" s="1">
        <v>1</v>
      </c>
      <c r="C107" s="1" t="s">
        <v>19</v>
      </c>
      <c r="D107" s="1" t="s">
        <v>33</v>
      </c>
      <c r="G107" s="1" t="s">
        <v>232</v>
      </c>
      <c r="H107" s="1" t="s">
        <v>178</v>
      </c>
      <c r="I107" s="1" t="s">
        <v>233</v>
      </c>
      <c r="J107" s="1" t="s">
        <v>234</v>
      </c>
      <c r="K107" s="1">
        <v>3206.9</v>
      </c>
      <c r="L107" s="1">
        <v>26.466000000000001</v>
      </c>
      <c r="M107" s="1">
        <v>3510</v>
      </c>
      <c r="N107" s="1">
        <v>51</v>
      </c>
      <c r="O107" s="1" t="s">
        <v>259</v>
      </c>
      <c r="P107" s="1" t="s">
        <v>260</v>
      </c>
      <c r="Q107" s="1" t="s">
        <v>261</v>
      </c>
      <c r="R107" s="1">
        <v>-54.02</v>
      </c>
      <c r="S107" s="1">
        <v>-31.89</v>
      </c>
      <c r="T107" s="2">
        <v>-31.49</v>
      </c>
      <c r="U107" s="2">
        <f t="shared" si="20"/>
        <v>-31.32753351560018</v>
      </c>
      <c r="V107" s="2">
        <f t="shared" si="21"/>
        <v>0.16246648439981826</v>
      </c>
    </row>
    <row r="111" spans="1:29">
      <c r="A111" s="1">
        <v>33211</v>
      </c>
      <c r="B111" s="1">
        <v>4</v>
      </c>
      <c r="C111" s="1" t="s">
        <v>56</v>
      </c>
      <c r="D111" s="1">
        <v>11</v>
      </c>
      <c r="G111" s="1" t="s">
        <v>262</v>
      </c>
      <c r="H111" s="1" t="s">
        <v>178</v>
      </c>
      <c r="I111" s="1" t="s">
        <v>263</v>
      </c>
      <c r="J111" s="1" t="s">
        <v>264</v>
      </c>
      <c r="K111" s="1">
        <v>1729.1</v>
      </c>
      <c r="L111" s="1">
        <v>6.3140000000000001</v>
      </c>
      <c r="M111" s="1">
        <v>1630</v>
      </c>
      <c r="N111" s="1">
        <v>16.7</v>
      </c>
      <c r="O111" s="1">
        <v>25.8</v>
      </c>
      <c r="P111" s="1">
        <v>26.6</v>
      </c>
      <c r="Q111" s="1">
        <v>40.799999999999997</v>
      </c>
      <c r="R111" s="1">
        <v>-52.201000000000001</v>
      </c>
      <c r="S111" s="1">
        <v>-31.254999999999999</v>
      </c>
      <c r="U111" s="2">
        <f t="shared" ref="U111:U130" si="22">(S111-$T$85)/$T$84</f>
        <v>-30.706834368889474</v>
      </c>
      <c r="W111" s="2">
        <f t="shared" ref="W111:W130" si="23">U111-($V$84*L111+$V$85)</f>
        <v>-30.938341806296876</v>
      </c>
      <c r="Y111" s="2">
        <f t="shared" ref="Y111:Y130" si="24">W111-($G$84*B111^3+$H$84*B111^2+$I$84*B111+$J$84)</f>
        <v>-30.852615127290274</v>
      </c>
      <c r="AA111" s="2">
        <f t="shared" ref="AA111:AA119" si="25">Y111-$N$85</f>
        <v>-30.964666636430145</v>
      </c>
      <c r="AC111" s="2">
        <f t="shared" ref="AC111:AC130" si="26">(AA111-$AA$85)/$AA$84</f>
        <v>-30.978253065301448</v>
      </c>
    </row>
    <row r="112" spans="1:29">
      <c r="A112" s="1">
        <v>33211</v>
      </c>
      <c r="B112" s="1">
        <v>4</v>
      </c>
      <c r="C112" s="1" t="s">
        <v>56</v>
      </c>
      <c r="D112" s="1">
        <v>11</v>
      </c>
      <c r="G112" s="1" t="s">
        <v>262</v>
      </c>
      <c r="H112" s="1" t="s">
        <v>178</v>
      </c>
      <c r="I112" s="1" t="s">
        <v>263</v>
      </c>
      <c r="J112" s="1" t="s">
        <v>264</v>
      </c>
      <c r="K112" s="1">
        <v>1944.3</v>
      </c>
      <c r="L112" s="1">
        <v>11.824999999999999</v>
      </c>
      <c r="M112" s="1">
        <v>2267</v>
      </c>
      <c r="N112" s="1">
        <v>19</v>
      </c>
      <c r="O112" s="1">
        <v>51.6</v>
      </c>
      <c r="P112" s="1">
        <v>53.5</v>
      </c>
      <c r="Q112" s="1">
        <v>77.099999999999994</v>
      </c>
      <c r="R112" s="1">
        <v>-52.329000000000001</v>
      </c>
      <c r="S112" s="1">
        <v>-31.489000000000001</v>
      </c>
      <c r="U112" s="2">
        <f t="shared" si="22"/>
        <v>-30.935564448149798</v>
      </c>
      <c r="W112" s="2">
        <f t="shared" si="23"/>
        <v>-30.963020112855798</v>
      </c>
      <c r="Y112" s="2">
        <f t="shared" si="24"/>
        <v>-30.877293433849196</v>
      </c>
      <c r="AA112" s="2">
        <f t="shared" si="25"/>
        <v>-30.989344942989064</v>
      </c>
      <c r="AC112" s="2">
        <f t="shared" si="26"/>
        <v>-31.003252325976288</v>
      </c>
    </row>
    <row r="113" spans="1:30">
      <c r="A113" s="1">
        <v>33220</v>
      </c>
      <c r="B113" s="1">
        <v>13</v>
      </c>
      <c r="C113" s="1" t="s">
        <v>68</v>
      </c>
      <c r="D113" s="1" t="s">
        <v>265</v>
      </c>
      <c r="G113" s="1" t="s">
        <v>266</v>
      </c>
      <c r="H113" s="1" t="s">
        <v>169</v>
      </c>
      <c r="I113" s="1" t="s">
        <v>267</v>
      </c>
      <c r="J113" s="1" t="s">
        <v>268</v>
      </c>
      <c r="K113" s="1">
        <v>1442.1</v>
      </c>
      <c r="L113" s="1">
        <v>9.8079999999999998</v>
      </c>
      <c r="M113" s="1">
        <v>2562</v>
      </c>
      <c r="N113" s="1">
        <v>21.9</v>
      </c>
      <c r="O113" s="1">
        <v>-0.3</v>
      </c>
      <c r="P113" s="1">
        <v>-0.6</v>
      </c>
      <c r="Q113" s="1">
        <v>0.3</v>
      </c>
      <c r="R113" s="1">
        <v>-49.35</v>
      </c>
      <c r="S113" s="1">
        <v>-31.248999999999999</v>
      </c>
      <c r="U113" s="2">
        <f t="shared" si="22"/>
        <v>-30.700969495062285</v>
      </c>
      <c r="W113" s="2">
        <f t="shared" si="23"/>
        <v>-30.803107145893986</v>
      </c>
      <c r="Y113" s="2">
        <f t="shared" si="24"/>
        <v>-30.929507493363037</v>
      </c>
      <c r="AA113" s="2">
        <f t="shared" si="25"/>
        <v>-31.041559002502908</v>
      </c>
      <c r="AC113" s="2">
        <f t="shared" si="26"/>
        <v>-31.056145456287386</v>
      </c>
    </row>
    <row r="114" spans="1:30">
      <c r="A114" s="1">
        <v>33220</v>
      </c>
      <c r="B114" s="1">
        <v>13</v>
      </c>
      <c r="C114" s="1" t="s">
        <v>68</v>
      </c>
      <c r="D114" s="1" t="s">
        <v>265</v>
      </c>
      <c r="G114" s="1" t="s">
        <v>266</v>
      </c>
      <c r="H114" s="1" t="s">
        <v>169</v>
      </c>
      <c r="I114" s="1" t="s">
        <v>267</v>
      </c>
      <c r="J114" s="1" t="s">
        <v>268</v>
      </c>
      <c r="K114" s="1">
        <v>1454.4</v>
      </c>
      <c r="L114" s="1">
        <v>16.960999999999999</v>
      </c>
      <c r="M114" s="1">
        <v>4455</v>
      </c>
      <c r="N114" s="1">
        <v>14.4</v>
      </c>
      <c r="O114" s="1">
        <v>-0.3</v>
      </c>
      <c r="P114" s="1">
        <v>-0.6</v>
      </c>
      <c r="Q114" s="1">
        <v>0.3</v>
      </c>
      <c r="R114" s="1">
        <v>-50.831000000000003</v>
      </c>
      <c r="S114" s="1">
        <v>-29.66</v>
      </c>
      <c r="U114" s="2">
        <f t="shared" si="22"/>
        <v>-29.147755409828722</v>
      </c>
      <c r="W114" s="2">
        <f t="shared" si="23"/>
        <v>-28.985044152996998</v>
      </c>
      <c r="Y114" s="2">
        <f t="shared" si="24"/>
        <v>-29.11144450046605</v>
      </c>
      <c r="AA114" s="2">
        <f t="shared" si="25"/>
        <v>-29.223496009605917</v>
      </c>
      <c r="AC114" s="2">
        <f t="shared" si="26"/>
        <v>-29.214437615670363</v>
      </c>
    </row>
    <row r="115" spans="1:30">
      <c r="A115" s="1">
        <v>33221</v>
      </c>
      <c r="B115" s="1">
        <v>14</v>
      </c>
      <c r="C115" s="1" t="s">
        <v>76</v>
      </c>
      <c r="D115" s="1" t="s">
        <v>269</v>
      </c>
      <c r="G115" s="1" t="s">
        <v>270</v>
      </c>
      <c r="H115" s="1" t="s">
        <v>169</v>
      </c>
      <c r="I115" s="1" t="s">
        <v>271</v>
      </c>
      <c r="J115" s="1" t="s">
        <v>272</v>
      </c>
      <c r="K115" s="1">
        <v>1442.7</v>
      </c>
      <c r="L115" s="1">
        <v>15.16</v>
      </c>
      <c r="M115" s="1">
        <v>3893</v>
      </c>
      <c r="N115" s="1">
        <v>22.6</v>
      </c>
      <c r="O115" s="1">
        <v>-0.3</v>
      </c>
      <c r="P115" s="1">
        <v>-0.6</v>
      </c>
      <c r="Q115" s="1">
        <v>0.2</v>
      </c>
      <c r="R115" s="1">
        <v>-50.247</v>
      </c>
      <c r="S115" s="1">
        <v>-31.102</v>
      </c>
      <c r="U115" s="2">
        <f t="shared" si="22"/>
        <v>-30.557280086296185</v>
      </c>
      <c r="W115" s="2">
        <f t="shared" si="23"/>
        <v>-30.461253141319883</v>
      </c>
      <c r="Y115" s="2">
        <f t="shared" si="24"/>
        <v>-30.636657143591165</v>
      </c>
      <c r="AA115" s="2">
        <f t="shared" si="25"/>
        <v>-30.748708652731032</v>
      </c>
      <c r="AC115" s="2">
        <f t="shared" si="26"/>
        <v>-30.759486436545238</v>
      </c>
    </row>
    <row r="116" spans="1:30">
      <c r="A116" s="1">
        <v>33221</v>
      </c>
      <c r="B116" s="1">
        <v>14</v>
      </c>
      <c r="C116" s="1" t="s">
        <v>76</v>
      </c>
      <c r="D116" s="1" t="s">
        <v>269</v>
      </c>
      <c r="G116" s="1" t="s">
        <v>270</v>
      </c>
      <c r="H116" s="1" t="s">
        <v>169</v>
      </c>
      <c r="I116" s="1" t="s">
        <v>271</v>
      </c>
      <c r="J116" s="1" t="s">
        <v>272</v>
      </c>
      <c r="K116" s="1">
        <v>1454.2</v>
      </c>
      <c r="L116" s="1">
        <v>5.98</v>
      </c>
      <c r="M116" s="1">
        <v>1501</v>
      </c>
      <c r="N116" s="1">
        <v>11.3</v>
      </c>
      <c r="O116" s="1">
        <v>-0.3</v>
      </c>
      <c r="P116" s="1">
        <v>-0.6</v>
      </c>
      <c r="Q116" s="1">
        <v>0.2</v>
      </c>
      <c r="R116" s="1">
        <v>-48.54</v>
      </c>
      <c r="S116" s="1">
        <v>-30.152000000000001</v>
      </c>
      <c r="U116" s="2">
        <f t="shared" si="22"/>
        <v>-29.628675063658122</v>
      </c>
      <c r="W116" s="2">
        <f t="shared" si="23"/>
        <v>-29.872549275168637</v>
      </c>
      <c r="Y116" s="2">
        <f t="shared" si="24"/>
        <v>-30.04795327743992</v>
      </c>
      <c r="AA116" s="2">
        <f t="shared" si="25"/>
        <v>-30.16000478657979</v>
      </c>
      <c r="AC116" s="2">
        <f t="shared" si="26"/>
        <v>-30.163126172721459</v>
      </c>
    </row>
    <row r="117" spans="1:30">
      <c r="A117" s="1">
        <v>33223</v>
      </c>
      <c r="B117" s="1">
        <v>16</v>
      </c>
      <c r="C117" s="1" t="s">
        <v>81</v>
      </c>
      <c r="D117" s="1" t="s">
        <v>273</v>
      </c>
      <c r="G117" s="1" t="s">
        <v>274</v>
      </c>
      <c r="H117" s="1" t="s">
        <v>169</v>
      </c>
      <c r="I117" s="1" t="s">
        <v>275</v>
      </c>
      <c r="J117" s="1" t="s">
        <v>276</v>
      </c>
      <c r="K117" s="1">
        <v>1441.3</v>
      </c>
      <c r="L117" s="1">
        <v>5.6310000000000002</v>
      </c>
      <c r="M117" s="1">
        <v>1425</v>
      </c>
      <c r="N117" s="1">
        <v>13.2</v>
      </c>
      <c r="O117" s="1">
        <v>-0.3</v>
      </c>
      <c r="P117" s="1">
        <v>-0.6</v>
      </c>
      <c r="Q117" s="1">
        <v>0.2</v>
      </c>
      <c r="R117" s="1">
        <v>-49.014000000000003</v>
      </c>
      <c r="S117" s="1">
        <v>-30.975999999999999</v>
      </c>
      <c r="U117" s="2">
        <f t="shared" si="22"/>
        <v>-30.434117735925241</v>
      </c>
      <c r="W117" s="2">
        <f t="shared" si="23"/>
        <v>-30.690914115585421</v>
      </c>
      <c r="Y117" s="2">
        <f t="shared" si="24"/>
        <v>-30.910107506414192</v>
      </c>
      <c r="AA117" s="2">
        <f t="shared" si="25"/>
        <v>-31.02215901555406</v>
      </c>
      <c r="AC117" s="2">
        <f t="shared" si="26"/>
        <v>-31.036493162493855</v>
      </c>
    </row>
    <row r="118" spans="1:30">
      <c r="A118" s="1">
        <v>33223</v>
      </c>
      <c r="B118" s="1">
        <v>16</v>
      </c>
      <c r="C118" s="1" t="s">
        <v>81</v>
      </c>
      <c r="D118" s="1" t="s">
        <v>273</v>
      </c>
      <c r="G118" s="1" t="s">
        <v>274</v>
      </c>
      <c r="H118" s="1" t="s">
        <v>169</v>
      </c>
      <c r="I118" s="1" t="s">
        <v>275</v>
      </c>
      <c r="J118" s="1" t="s">
        <v>276</v>
      </c>
      <c r="K118" s="1">
        <v>1453.6</v>
      </c>
      <c r="L118" s="1">
        <v>2.367</v>
      </c>
      <c r="M118" s="1">
        <v>527</v>
      </c>
      <c r="N118" s="1">
        <v>12.3</v>
      </c>
      <c r="O118" s="1">
        <v>-0.3</v>
      </c>
      <c r="P118" s="1">
        <v>-0.6</v>
      </c>
      <c r="Q118" s="1">
        <v>0.2</v>
      </c>
      <c r="R118" s="1">
        <v>-41.347000000000001</v>
      </c>
      <c r="S118" s="1">
        <v>-31.507999999999999</v>
      </c>
      <c r="U118" s="2">
        <f t="shared" si="22"/>
        <v>-30.954136548602559</v>
      </c>
      <c r="W118" s="2">
        <f t="shared" si="23"/>
        <v>-31.331786672791385</v>
      </c>
      <c r="Y118" s="2">
        <f t="shared" si="24"/>
        <v>-31.550980063620155</v>
      </c>
      <c r="AA118" s="2">
        <f t="shared" si="25"/>
        <v>-31.663031572760026</v>
      </c>
      <c r="AC118" s="2">
        <f t="shared" si="26"/>
        <v>-31.685700598129383</v>
      </c>
    </row>
    <row r="119" spans="1:30" s="6" customFormat="1">
      <c r="A119" s="5">
        <v>33218</v>
      </c>
      <c r="B119" s="5">
        <v>11</v>
      </c>
      <c r="C119" s="5" t="s">
        <v>86</v>
      </c>
      <c r="D119" s="5">
        <v>49</v>
      </c>
      <c r="G119" s="5" t="s">
        <v>277</v>
      </c>
      <c r="H119" s="5" t="s">
        <v>169</v>
      </c>
      <c r="I119" s="5" t="s">
        <v>278</v>
      </c>
      <c r="J119" s="5" t="s">
        <v>279</v>
      </c>
      <c r="K119" s="5">
        <v>1728.4</v>
      </c>
      <c r="L119" s="5">
        <v>0.63100000000000001</v>
      </c>
      <c r="M119" s="5">
        <v>118</v>
      </c>
      <c r="N119" s="5">
        <v>15.3</v>
      </c>
      <c r="O119" s="5">
        <v>5.9</v>
      </c>
      <c r="P119" s="5">
        <v>5.7</v>
      </c>
      <c r="Q119" s="5">
        <v>13.4</v>
      </c>
      <c r="R119" s="5">
        <v>-53.46</v>
      </c>
      <c r="S119" s="5">
        <v>-28.016999999999999</v>
      </c>
      <c r="U119" s="6">
        <f t="shared" si="22"/>
        <v>-27.541757460150464</v>
      </c>
      <c r="W119" s="6">
        <f t="shared" si="23"/>
        <v>-27.983685188659674</v>
      </c>
      <c r="Y119" s="6">
        <f t="shared" si="24"/>
        <v>-27.986809602211984</v>
      </c>
      <c r="AA119" s="6">
        <f t="shared" si="25"/>
        <v>-28.098861111351852</v>
      </c>
      <c r="AC119" s="6">
        <f t="shared" si="26"/>
        <v>-28.075176260019749</v>
      </c>
    </row>
    <row r="120" spans="1:30">
      <c r="A120" s="5">
        <v>33218</v>
      </c>
      <c r="B120" s="5">
        <v>11</v>
      </c>
      <c r="C120" s="5" t="s">
        <v>86</v>
      </c>
      <c r="D120" s="5">
        <v>49</v>
      </c>
      <c r="E120" s="6"/>
      <c r="F120" s="6"/>
      <c r="G120" s="5" t="s">
        <v>277</v>
      </c>
      <c r="H120" s="5" t="s">
        <v>169</v>
      </c>
      <c r="I120" s="5" t="s">
        <v>278</v>
      </c>
      <c r="J120" s="5" t="s">
        <v>279</v>
      </c>
      <c r="K120" s="5">
        <v>1942.9</v>
      </c>
      <c r="L120" s="5">
        <v>0.36799999999999999</v>
      </c>
      <c r="M120" s="5">
        <v>61</v>
      </c>
      <c r="N120" s="5">
        <v>13.6</v>
      </c>
      <c r="O120" s="5">
        <v>9.3000000000000007</v>
      </c>
      <c r="P120" s="5">
        <v>9.4</v>
      </c>
      <c r="Q120" s="5">
        <v>18.7</v>
      </c>
      <c r="R120" s="5">
        <v>-53.761000000000003</v>
      </c>
      <c r="S120" s="5">
        <v>-30.006</v>
      </c>
      <c r="T120" s="6"/>
      <c r="U120" s="6">
        <f t="shared" si="22"/>
        <v>-29.485963133863219</v>
      </c>
      <c r="V120" s="6"/>
      <c r="W120" s="6">
        <f t="shared" si="23"/>
        <v>-29.937628771321886</v>
      </c>
      <c r="X120" s="6"/>
      <c r="Y120" s="6">
        <f t="shared" si="24"/>
        <v>-29.940753184874197</v>
      </c>
      <c r="Z120" s="6"/>
      <c r="AA120" s="6">
        <f>Y120-($G$85*K120^3+$H$85*K120^2+$I$85*K120+$J$85)</f>
        <v>-30.079309364799435</v>
      </c>
      <c r="AB120" s="6"/>
      <c r="AC120" s="6">
        <f t="shared" si="26"/>
        <v>-30.081381265325284</v>
      </c>
      <c r="AD120" s="6"/>
    </row>
    <row r="121" spans="1:30">
      <c r="A121" s="1">
        <v>33217</v>
      </c>
      <c r="B121" s="1">
        <v>10</v>
      </c>
      <c r="C121" s="1" t="s">
        <v>99</v>
      </c>
      <c r="D121" s="1">
        <v>38</v>
      </c>
      <c r="G121" s="1" t="s">
        <v>280</v>
      </c>
      <c r="H121" s="1" t="s">
        <v>169</v>
      </c>
      <c r="I121" s="1" t="s">
        <v>281</v>
      </c>
      <c r="J121" s="1" t="s">
        <v>282</v>
      </c>
      <c r="K121" s="1">
        <v>1728.8</v>
      </c>
      <c r="L121" s="1">
        <v>7.81</v>
      </c>
      <c r="M121" s="1">
        <v>2105</v>
      </c>
      <c r="N121" s="1">
        <v>11.9</v>
      </c>
      <c r="O121" s="1">
        <v>17.7</v>
      </c>
      <c r="P121" s="1">
        <v>18.100000000000001</v>
      </c>
      <c r="Q121" s="1">
        <v>29.9</v>
      </c>
      <c r="R121" s="1">
        <v>-52.704000000000001</v>
      </c>
      <c r="S121" s="1">
        <v>-30.285</v>
      </c>
      <c r="U121" s="2">
        <f t="shared" si="22"/>
        <v>-29.758679766827449</v>
      </c>
      <c r="W121" s="2">
        <f t="shared" si="23"/>
        <v>-29.934795904659222</v>
      </c>
      <c r="Y121" s="2">
        <f t="shared" si="24"/>
        <v>-29.875227757790903</v>
      </c>
      <c r="AA121" s="2">
        <f>Y121-$N$85</f>
        <v>-29.98727926693077</v>
      </c>
      <c r="AC121" s="2">
        <f t="shared" si="26"/>
        <v>-29.988154268527229</v>
      </c>
    </row>
    <row r="122" spans="1:30">
      <c r="A122" s="1">
        <v>33217</v>
      </c>
      <c r="B122" s="1">
        <v>10</v>
      </c>
      <c r="C122" s="1" t="s">
        <v>99</v>
      </c>
      <c r="D122" s="1">
        <v>38</v>
      </c>
      <c r="G122" s="1" t="s">
        <v>280</v>
      </c>
      <c r="H122" s="1" t="s">
        <v>169</v>
      </c>
      <c r="I122" s="1" t="s">
        <v>281</v>
      </c>
      <c r="J122" s="1" t="s">
        <v>282</v>
      </c>
      <c r="K122" s="1">
        <v>1943.7</v>
      </c>
      <c r="L122" s="1">
        <v>10.994999999999999</v>
      </c>
      <c r="M122" s="1">
        <v>2223</v>
      </c>
      <c r="N122" s="1">
        <v>26.1</v>
      </c>
      <c r="O122" s="1">
        <v>82.7</v>
      </c>
      <c r="P122" s="1">
        <v>86.1</v>
      </c>
      <c r="Q122" s="1">
        <v>120.9</v>
      </c>
      <c r="R122" s="1">
        <v>-52.951999999999998</v>
      </c>
      <c r="S122" s="1">
        <v>-30.459</v>
      </c>
      <c r="U122" s="2">
        <f t="shared" si="22"/>
        <v>-29.928761107815895</v>
      </c>
      <c r="W122" s="2">
        <f t="shared" si="23"/>
        <v>-29.986948576430834</v>
      </c>
      <c r="Y122" s="2">
        <f t="shared" si="24"/>
        <v>-29.927380429562515</v>
      </c>
      <c r="AA122" s="2">
        <f>Y122-($G$85*K122^3+$H$85*K122^2+$I$85*K122+$J$85)</f>
        <v>-30.065963325656149</v>
      </c>
      <c r="AC122" s="2">
        <f t="shared" si="26"/>
        <v>-30.067861654053615</v>
      </c>
    </row>
    <row r="123" spans="1:30">
      <c r="A123" s="1">
        <v>33214</v>
      </c>
      <c r="B123" s="1">
        <v>7</v>
      </c>
      <c r="C123" s="1" t="s">
        <v>111</v>
      </c>
      <c r="D123" s="1">
        <v>26</v>
      </c>
      <c r="G123" s="1" t="s">
        <v>283</v>
      </c>
      <c r="H123" s="1" t="s">
        <v>178</v>
      </c>
      <c r="I123" s="1" t="s">
        <v>284</v>
      </c>
      <c r="J123" s="1" t="s">
        <v>285</v>
      </c>
      <c r="K123" s="1">
        <v>1729.1</v>
      </c>
      <c r="L123" s="1">
        <v>9.3460000000000001</v>
      </c>
      <c r="M123" s="1">
        <v>2227</v>
      </c>
      <c r="N123" s="1">
        <v>30.7</v>
      </c>
      <c r="O123" s="1">
        <v>21.2</v>
      </c>
      <c r="P123" s="1">
        <v>21.8</v>
      </c>
      <c r="Q123" s="1">
        <v>34.700000000000003</v>
      </c>
      <c r="R123" s="1">
        <v>-52.206000000000003</v>
      </c>
      <c r="S123" s="1">
        <v>-31.088999999999999</v>
      </c>
      <c r="U123" s="2">
        <f t="shared" si="22"/>
        <v>-30.544572859670613</v>
      </c>
      <c r="W123" s="2">
        <f t="shared" si="23"/>
        <v>-30.663816647135963</v>
      </c>
      <c r="Y123" s="2">
        <f t="shared" si="24"/>
        <v>-30.481430757319977</v>
      </c>
      <c r="AA123" s="2">
        <f>Y123-$N$85</f>
        <v>-30.593482266459844</v>
      </c>
      <c r="AC123" s="2">
        <f t="shared" si="26"/>
        <v>-30.602241250991597</v>
      </c>
    </row>
    <row r="124" spans="1:30" s="7" customFormat="1">
      <c r="A124" s="1">
        <v>33214</v>
      </c>
      <c r="B124" s="1">
        <v>7</v>
      </c>
      <c r="C124" s="1" t="s">
        <v>111</v>
      </c>
      <c r="D124" s="1">
        <v>26</v>
      </c>
      <c r="E124" s="2"/>
      <c r="F124" s="2"/>
      <c r="G124" s="1" t="s">
        <v>283</v>
      </c>
      <c r="H124" s="1" t="s">
        <v>178</v>
      </c>
      <c r="I124" s="1" t="s">
        <v>284</v>
      </c>
      <c r="J124" s="1" t="s">
        <v>285</v>
      </c>
      <c r="K124" s="1">
        <v>1944.1</v>
      </c>
      <c r="L124" s="1">
        <v>11.005000000000001</v>
      </c>
      <c r="M124" s="1">
        <v>2312</v>
      </c>
      <c r="N124" s="1">
        <v>20.9</v>
      </c>
      <c r="O124" s="1">
        <v>118.9</v>
      </c>
      <c r="P124" s="1">
        <v>124.1</v>
      </c>
      <c r="Q124" s="1">
        <v>171.3</v>
      </c>
      <c r="R124" s="1">
        <v>-52.390999999999998</v>
      </c>
      <c r="S124" s="1">
        <v>-32.356000000000002</v>
      </c>
      <c r="T124" s="2"/>
      <c r="U124" s="2">
        <f t="shared" si="22"/>
        <v>-31.783038716178439</v>
      </c>
      <c r="V124" s="2"/>
      <c r="W124" s="2">
        <f t="shared" si="23"/>
        <v>-31.840855922095681</v>
      </c>
      <c r="X124" s="2"/>
      <c r="Y124" s="2">
        <f t="shared" si="24"/>
        <v>-31.658470032279695</v>
      </c>
      <c r="Z124" s="2"/>
      <c r="AA124" s="2">
        <f>Y124-($G$85*K124^3+$H$85*K124^2+$I$85*K124+$J$85)</f>
        <v>-31.797065872964499</v>
      </c>
      <c r="AB124" s="2"/>
      <c r="AC124" s="2">
        <f t="shared" si="26"/>
        <v>-31.821478083597501</v>
      </c>
      <c r="AD124" s="2"/>
    </row>
    <row r="125" spans="1:30" s="6" customFormat="1">
      <c r="A125" s="1">
        <v>33215</v>
      </c>
      <c r="B125" s="1">
        <v>8</v>
      </c>
      <c r="C125" s="1" t="s">
        <v>123</v>
      </c>
      <c r="D125" s="1">
        <v>26</v>
      </c>
      <c r="E125" s="2"/>
      <c r="F125" s="2"/>
      <c r="G125" s="1" t="s">
        <v>286</v>
      </c>
      <c r="H125" s="1" t="s">
        <v>169</v>
      </c>
      <c r="I125" s="1" t="s">
        <v>287</v>
      </c>
      <c r="J125" s="1" t="s">
        <v>288</v>
      </c>
      <c r="K125" s="1">
        <v>1729.3</v>
      </c>
      <c r="L125" s="1">
        <v>10.984</v>
      </c>
      <c r="M125" s="1">
        <v>2537</v>
      </c>
      <c r="N125" s="1">
        <v>31.6</v>
      </c>
      <c r="O125" s="1">
        <v>21.5</v>
      </c>
      <c r="P125" s="1">
        <v>22.1</v>
      </c>
      <c r="Q125" s="1">
        <v>35.1</v>
      </c>
      <c r="R125" s="1">
        <v>-52.244999999999997</v>
      </c>
      <c r="S125" s="1">
        <v>-29.399000000000001</v>
      </c>
      <c r="T125" s="2"/>
      <c r="U125" s="2">
        <f t="shared" si="22"/>
        <v>-28.892633398346053</v>
      </c>
      <c r="V125" s="2"/>
      <c r="W125" s="2">
        <f t="shared" si="23"/>
        <v>-28.951228155928462</v>
      </c>
      <c r="X125" s="2"/>
      <c r="Y125" s="2">
        <f t="shared" si="24"/>
        <v>-28.793114998029054</v>
      </c>
      <c r="Z125" s="2"/>
      <c r="AA125" s="2">
        <f>Y125-$N$85</f>
        <v>-28.905166507168921</v>
      </c>
      <c r="AB125" s="2"/>
      <c r="AC125" s="2">
        <f t="shared" si="26"/>
        <v>-28.891968073730158</v>
      </c>
      <c r="AD125" s="2"/>
    </row>
    <row r="126" spans="1:30">
      <c r="A126" s="1">
        <v>33215</v>
      </c>
      <c r="B126" s="1">
        <v>8</v>
      </c>
      <c r="C126" s="1" t="s">
        <v>123</v>
      </c>
      <c r="D126" s="1">
        <v>26</v>
      </c>
      <c r="G126" s="1" t="s">
        <v>286</v>
      </c>
      <c r="H126" s="1" t="s">
        <v>169</v>
      </c>
      <c r="I126" s="1" t="s">
        <v>287</v>
      </c>
      <c r="J126" s="1" t="s">
        <v>288</v>
      </c>
      <c r="K126" s="1">
        <v>1944.5</v>
      </c>
      <c r="L126" s="1">
        <v>17.689</v>
      </c>
      <c r="M126" s="1">
        <v>2919</v>
      </c>
      <c r="N126" s="1">
        <v>27</v>
      </c>
      <c r="O126" s="1">
        <v>37.4</v>
      </c>
      <c r="P126" s="1">
        <v>38.6</v>
      </c>
      <c r="Q126" s="1">
        <v>57.6</v>
      </c>
      <c r="R126" s="1">
        <v>-52.512</v>
      </c>
      <c r="S126" s="1">
        <v>-30.059000000000001</v>
      </c>
      <c r="U126" s="2">
        <f t="shared" si="22"/>
        <v>-29.53776951933671</v>
      </c>
      <c r="W126" s="2">
        <f t="shared" si="23"/>
        <v>-29.348103138112567</v>
      </c>
      <c r="Y126" s="2">
        <f t="shared" si="24"/>
        <v>-29.189989980213159</v>
      </c>
      <c r="AA126" s="2">
        <f>Y126-($G$85*K126^3+$H$85*K126^2+$I$85*K126+$J$85)</f>
        <v>-29.328598490118573</v>
      </c>
      <c r="AC126" s="2">
        <f t="shared" si="26"/>
        <v>-29.320907008196755</v>
      </c>
    </row>
    <row r="127" spans="1:30">
      <c r="A127" s="8">
        <v>33224</v>
      </c>
      <c r="B127" s="8">
        <v>17</v>
      </c>
      <c r="C127" s="8" t="s">
        <v>144</v>
      </c>
      <c r="D127" s="8">
        <v>103</v>
      </c>
      <c r="E127" s="7"/>
      <c r="F127" s="7"/>
      <c r="G127" s="8" t="s">
        <v>289</v>
      </c>
      <c r="H127" s="8" t="s">
        <v>169</v>
      </c>
      <c r="I127" s="8" t="s">
        <v>290</v>
      </c>
      <c r="J127" s="8" t="s">
        <v>291</v>
      </c>
      <c r="K127" s="8">
        <v>1732.8</v>
      </c>
      <c r="L127" s="8">
        <v>61.036000000000001</v>
      </c>
      <c r="M127" s="8">
        <v>11132</v>
      </c>
      <c r="N127" s="8">
        <v>38</v>
      </c>
      <c r="O127" s="8">
        <v>14.4</v>
      </c>
      <c r="P127" s="8">
        <v>14.7</v>
      </c>
      <c r="Q127" s="8">
        <v>25.4</v>
      </c>
      <c r="R127" s="8">
        <v>-52.542000000000002</v>
      </c>
      <c r="S127" s="8">
        <v>-25.533999999999999</v>
      </c>
      <c r="T127" s="7"/>
      <c r="U127" s="7">
        <f t="shared" si="22"/>
        <v>-25.114677174665921</v>
      </c>
      <c r="V127" s="7"/>
      <c r="W127" s="7">
        <f t="shared" si="23"/>
        <v>-23.320033077729999</v>
      </c>
      <c r="X127" s="7"/>
      <c r="Y127" s="7">
        <f t="shared" si="24"/>
        <v>-23.52243248362015</v>
      </c>
      <c r="Z127" s="7"/>
      <c r="AA127" s="7">
        <f>Y127-$N$85</f>
        <v>-23.634483992760018</v>
      </c>
      <c r="AB127" s="7"/>
      <c r="AC127" s="7">
        <f t="shared" si="26"/>
        <v>-23.552737612456529</v>
      </c>
      <c r="AD127" s="7"/>
    </row>
    <row r="128" spans="1:30">
      <c r="A128" s="1">
        <v>33224</v>
      </c>
      <c r="B128" s="1">
        <v>17</v>
      </c>
      <c r="C128" s="1" t="s">
        <v>144</v>
      </c>
      <c r="D128" s="1">
        <v>103</v>
      </c>
      <c r="G128" s="1" t="s">
        <v>289</v>
      </c>
      <c r="H128" s="1" t="s">
        <v>169</v>
      </c>
      <c r="I128" s="1" t="s">
        <v>290</v>
      </c>
      <c r="J128" s="1" t="s">
        <v>291</v>
      </c>
      <c r="K128" s="1">
        <v>1943.9</v>
      </c>
      <c r="L128" s="1">
        <v>10.71</v>
      </c>
      <c r="M128" s="1">
        <v>2197</v>
      </c>
      <c r="N128" s="1">
        <v>25.9</v>
      </c>
      <c r="O128" s="1">
        <v>37.6</v>
      </c>
      <c r="P128" s="1">
        <v>39</v>
      </c>
      <c r="Q128" s="1">
        <v>58.3</v>
      </c>
      <c r="R128" s="1">
        <v>-52.901000000000003</v>
      </c>
      <c r="S128" s="1">
        <v>-27.64</v>
      </c>
      <c r="U128" s="2">
        <f t="shared" si="22"/>
        <v>-27.173247888008834</v>
      </c>
      <c r="W128" s="2">
        <f t="shared" si="23"/>
        <v>-27.24198784350817</v>
      </c>
      <c r="Y128" s="2">
        <f t="shared" si="24"/>
        <v>-27.444387249398321</v>
      </c>
      <c r="AA128" s="2">
        <f>Y128-($G$85*K128^3+$H$85*K128^2+$I$85*K128+$J$85)</f>
        <v>-27.58297665222252</v>
      </c>
      <c r="AC128" s="2">
        <f t="shared" si="26"/>
        <v>-27.552582457196113</v>
      </c>
    </row>
    <row r="129" spans="1:29">
      <c r="A129" s="1">
        <v>33212</v>
      </c>
      <c r="B129" s="1">
        <v>5</v>
      </c>
      <c r="C129" s="1" t="s">
        <v>156</v>
      </c>
      <c r="D129" s="1">
        <v>16</v>
      </c>
      <c r="G129" s="1" t="s">
        <v>292</v>
      </c>
      <c r="H129" s="1" t="s">
        <v>178</v>
      </c>
      <c r="I129" s="1" t="s">
        <v>293</v>
      </c>
      <c r="J129" s="1" t="s">
        <v>294</v>
      </c>
      <c r="K129" s="1">
        <v>1729.7</v>
      </c>
      <c r="L129" s="1">
        <v>10.16</v>
      </c>
      <c r="M129" s="1">
        <v>2609</v>
      </c>
      <c r="N129" s="1">
        <v>11.9</v>
      </c>
      <c r="O129" s="1">
        <v>28.4</v>
      </c>
      <c r="P129" s="1">
        <v>29.3</v>
      </c>
      <c r="Q129" s="1">
        <v>44.5</v>
      </c>
      <c r="R129" s="1">
        <v>-52.216000000000001</v>
      </c>
      <c r="S129" s="1">
        <v>-30.968</v>
      </c>
      <c r="U129" s="2">
        <f t="shared" si="22"/>
        <v>-30.42629790415566</v>
      </c>
      <c r="W129" s="2">
        <f t="shared" si="23"/>
        <v>-30.515402308028388</v>
      </c>
      <c r="Y129" s="2">
        <f t="shared" si="24"/>
        <v>-30.363419798311867</v>
      </c>
      <c r="AA129" s="2">
        <f>Y129-$N$85</f>
        <v>-30.475471307451734</v>
      </c>
      <c r="AC129" s="2">
        <f t="shared" si="26"/>
        <v>-30.482695498543467</v>
      </c>
    </row>
    <row r="130" spans="1:29">
      <c r="A130" s="1">
        <v>33212</v>
      </c>
      <c r="B130" s="1">
        <v>5</v>
      </c>
      <c r="C130" s="1" t="s">
        <v>156</v>
      </c>
      <c r="D130" s="1">
        <v>16</v>
      </c>
      <c r="G130" s="1" t="s">
        <v>292</v>
      </c>
      <c r="H130" s="1" t="s">
        <v>178</v>
      </c>
      <c r="I130" s="1" t="s">
        <v>293</v>
      </c>
      <c r="J130" s="1" t="s">
        <v>294</v>
      </c>
      <c r="K130" s="1">
        <v>1945.2</v>
      </c>
      <c r="L130" s="1">
        <v>19.718</v>
      </c>
      <c r="M130" s="1">
        <v>2320</v>
      </c>
      <c r="N130" s="1">
        <v>27</v>
      </c>
      <c r="O130" s="1">
        <v>55.7</v>
      </c>
      <c r="P130" s="1">
        <v>57.8</v>
      </c>
      <c r="Q130" s="1">
        <v>82.9</v>
      </c>
      <c r="R130" s="1">
        <v>-52.244</v>
      </c>
      <c r="S130" s="1">
        <v>-30.265999999999998</v>
      </c>
      <c r="U130" s="2">
        <f t="shared" si="22"/>
        <v>-29.740107666374687</v>
      </c>
      <c r="W130" s="2">
        <f t="shared" si="23"/>
        <v>-29.475314983787609</v>
      </c>
      <c r="Y130" s="2">
        <f t="shared" si="24"/>
        <v>-29.323332474071087</v>
      </c>
      <c r="AA130" s="2">
        <f>Y130-($G$85*K130^3+$H$85*K130^2+$I$85*K130+$J$85)</f>
        <v>-29.461962493159632</v>
      </c>
      <c r="AC130" s="2">
        <f t="shared" si="26"/>
        <v>-29.456005478940838</v>
      </c>
    </row>
  </sheetData>
  <pageMargins left="0.75" right="0.75" top="1" bottom="1" header="0.5" footer="0.5"/>
  <headerFooter alignWithMargins="0">
    <oddHeader>&amp;A</oddHeader>
    <oddFooter>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111"/>
  <sheetViews>
    <sheetView workbookViewId="0">
      <selection activeCell="J3" sqref="J3"/>
    </sheetView>
  </sheetViews>
  <sheetFormatPr baseColWidth="10" defaultColWidth="8.83203125" defaultRowHeight="13"/>
  <cols>
    <col min="1" max="2" width="9.1640625" style="2"/>
    <col min="3" max="3" width="16.5" style="2" customWidth="1"/>
    <col min="4" max="4" width="9.1640625" style="2"/>
    <col min="5" max="8" width="0" style="2" hidden="1" customWidth="1"/>
    <col min="9" max="9" width="12.33203125" style="2" hidden="1" customWidth="1"/>
    <col min="10" max="10" width="9.33203125" style="2" hidden="1" customWidth="1"/>
    <col min="11" max="12" width="9.33203125" style="2" bestFit="1" customWidth="1"/>
    <col min="13" max="13" width="9.33203125" style="2" hidden="1" customWidth="1"/>
    <col min="14" max="18" width="0" style="2" hidden="1" customWidth="1"/>
    <col min="19" max="258" width="9.1640625" style="2"/>
    <col min="259" max="259" width="16.5" style="2" customWidth="1"/>
    <col min="260" max="260" width="9.1640625" style="2"/>
    <col min="261" max="266" width="0" style="2" hidden="1" customWidth="1"/>
    <col min="267" max="268" width="9.33203125" style="2" bestFit="1" customWidth="1"/>
    <col min="269" max="274" width="0" style="2" hidden="1" customWidth="1"/>
    <col min="275" max="514" width="9.1640625" style="2"/>
    <col min="515" max="515" width="16.5" style="2" customWidth="1"/>
    <col min="516" max="516" width="9.1640625" style="2"/>
    <col min="517" max="522" width="0" style="2" hidden="1" customWidth="1"/>
    <col min="523" max="524" width="9.33203125" style="2" bestFit="1" customWidth="1"/>
    <col min="525" max="530" width="0" style="2" hidden="1" customWidth="1"/>
    <col min="531" max="770" width="9.1640625" style="2"/>
    <col min="771" max="771" width="16.5" style="2" customWidth="1"/>
    <col min="772" max="772" width="9.1640625" style="2"/>
    <col min="773" max="778" width="0" style="2" hidden="1" customWidth="1"/>
    <col min="779" max="780" width="9.33203125" style="2" bestFit="1" customWidth="1"/>
    <col min="781" max="786" width="0" style="2" hidden="1" customWidth="1"/>
    <col min="787" max="1026" width="9.1640625" style="2"/>
    <col min="1027" max="1027" width="16.5" style="2" customWidth="1"/>
    <col min="1028" max="1028" width="9.1640625" style="2"/>
    <col min="1029" max="1034" width="0" style="2" hidden="1" customWidth="1"/>
    <col min="1035" max="1036" width="9.33203125" style="2" bestFit="1" customWidth="1"/>
    <col min="1037" max="1042" width="0" style="2" hidden="1" customWidth="1"/>
    <col min="1043" max="1282" width="9.1640625" style="2"/>
    <col min="1283" max="1283" width="16.5" style="2" customWidth="1"/>
    <col min="1284" max="1284" width="9.1640625" style="2"/>
    <col min="1285" max="1290" width="0" style="2" hidden="1" customWidth="1"/>
    <col min="1291" max="1292" width="9.33203125" style="2" bestFit="1" customWidth="1"/>
    <col min="1293" max="1298" width="0" style="2" hidden="1" customWidth="1"/>
    <col min="1299" max="1538" width="9.1640625" style="2"/>
    <col min="1539" max="1539" width="16.5" style="2" customWidth="1"/>
    <col min="1540" max="1540" width="9.1640625" style="2"/>
    <col min="1541" max="1546" width="0" style="2" hidden="1" customWidth="1"/>
    <col min="1547" max="1548" width="9.33203125" style="2" bestFit="1" customWidth="1"/>
    <col min="1549" max="1554" width="0" style="2" hidden="1" customWidth="1"/>
    <col min="1555" max="1794" width="9.1640625" style="2"/>
    <col min="1795" max="1795" width="16.5" style="2" customWidth="1"/>
    <col min="1796" max="1796" width="9.1640625" style="2"/>
    <col min="1797" max="1802" width="0" style="2" hidden="1" customWidth="1"/>
    <col min="1803" max="1804" width="9.33203125" style="2" bestFit="1" customWidth="1"/>
    <col min="1805" max="1810" width="0" style="2" hidden="1" customWidth="1"/>
    <col min="1811" max="2050" width="9.1640625" style="2"/>
    <col min="2051" max="2051" width="16.5" style="2" customWidth="1"/>
    <col min="2052" max="2052" width="9.1640625" style="2"/>
    <col min="2053" max="2058" width="0" style="2" hidden="1" customWidth="1"/>
    <col min="2059" max="2060" width="9.33203125" style="2" bestFit="1" customWidth="1"/>
    <col min="2061" max="2066" width="0" style="2" hidden="1" customWidth="1"/>
    <col min="2067" max="2306" width="9.1640625" style="2"/>
    <col min="2307" max="2307" width="16.5" style="2" customWidth="1"/>
    <col min="2308" max="2308" width="9.1640625" style="2"/>
    <col min="2309" max="2314" width="0" style="2" hidden="1" customWidth="1"/>
    <col min="2315" max="2316" width="9.33203125" style="2" bestFit="1" customWidth="1"/>
    <col min="2317" max="2322" width="0" style="2" hidden="1" customWidth="1"/>
    <col min="2323" max="2562" width="9.1640625" style="2"/>
    <col min="2563" max="2563" width="16.5" style="2" customWidth="1"/>
    <col min="2564" max="2564" width="9.1640625" style="2"/>
    <col min="2565" max="2570" width="0" style="2" hidden="1" customWidth="1"/>
    <col min="2571" max="2572" width="9.33203125" style="2" bestFit="1" customWidth="1"/>
    <col min="2573" max="2578" width="0" style="2" hidden="1" customWidth="1"/>
    <col min="2579" max="2818" width="9.1640625" style="2"/>
    <col min="2819" max="2819" width="16.5" style="2" customWidth="1"/>
    <col min="2820" max="2820" width="9.1640625" style="2"/>
    <col min="2821" max="2826" width="0" style="2" hidden="1" customWidth="1"/>
    <col min="2827" max="2828" width="9.33203125" style="2" bestFit="1" customWidth="1"/>
    <col min="2829" max="2834" width="0" style="2" hidden="1" customWidth="1"/>
    <col min="2835" max="3074" width="9.1640625" style="2"/>
    <col min="3075" max="3075" width="16.5" style="2" customWidth="1"/>
    <col min="3076" max="3076" width="9.1640625" style="2"/>
    <col min="3077" max="3082" width="0" style="2" hidden="1" customWidth="1"/>
    <col min="3083" max="3084" width="9.33203125" style="2" bestFit="1" customWidth="1"/>
    <col min="3085" max="3090" width="0" style="2" hidden="1" customWidth="1"/>
    <col min="3091" max="3330" width="9.1640625" style="2"/>
    <col min="3331" max="3331" width="16.5" style="2" customWidth="1"/>
    <col min="3332" max="3332" width="9.1640625" style="2"/>
    <col min="3333" max="3338" width="0" style="2" hidden="1" customWidth="1"/>
    <col min="3339" max="3340" width="9.33203125" style="2" bestFit="1" customWidth="1"/>
    <col min="3341" max="3346" width="0" style="2" hidden="1" customWidth="1"/>
    <col min="3347" max="3586" width="9.1640625" style="2"/>
    <col min="3587" max="3587" width="16.5" style="2" customWidth="1"/>
    <col min="3588" max="3588" width="9.1640625" style="2"/>
    <col min="3589" max="3594" width="0" style="2" hidden="1" customWidth="1"/>
    <col min="3595" max="3596" width="9.33203125" style="2" bestFit="1" customWidth="1"/>
    <col min="3597" max="3602" width="0" style="2" hidden="1" customWidth="1"/>
    <col min="3603" max="3842" width="9.1640625" style="2"/>
    <col min="3843" max="3843" width="16.5" style="2" customWidth="1"/>
    <col min="3844" max="3844" width="9.1640625" style="2"/>
    <col min="3845" max="3850" width="0" style="2" hidden="1" customWidth="1"/>
    <col min="3851" max="3852" width="9.33203125" style="2" bestFit="1" customWidth="1"/>
    <col min="3853" max="3858" width="0" style="2" hidden="1" customWidth="1"/>
    <col min="3859" max="4098" width="9.1640625" style="2"/>
    <col min="4099" max="4099" width="16.5" style="2" customWidth="1"/>
    <col min="4100" max="4100" width="9.1640625" style="2"/>
    <col min="4101" max="4106" width="0" style="2" hidden="1" customWidth="1"/>
    <col min="4107" max="4108" width="9.33203125" style="2" bestFit="1" customWidth="1"/>
    <col min="4109" max="4114" width="0" style="2" hidden="1" customWidth="1"/>
    <col min="4115" max="4354" width="9.1640625" style="2"/>
    <col min="4355" max="4355" width="16.5" style="2" customWidth="1"/>
    <col min="4356" max="4356" width="9.1640625" style="2"/>
    <col min="4357" max="4362" width="0" style="2" hidden="1" customWidth="1"/>
    <col min="4363" max="4364" width="9.33203125" style="2" bestFit="1" customWidth="1"/>
    <col min="4365" max="4370" width="0" style="2" hidden="1" customWidth="1"/>
    <col min="4371" max="4610" width="9.1640625" style="2"/>
    <col min="4611" max="4611" width="16.5" style="2" customWidth="1"/>
    <col min="4612" max="4612" width="9.1640625" style="2"/>
    <col min="4613" max="4618" width="0" style="2" hidden="1" customWidth="1"/>
    <col min="4619" max="4620" width="9.33203125" style="2" bestFit="1" customWidth="1"/>
    <col min="4621" max="4626" width="0" style="2" hidden="1" customWidth="1"/>
    <col min="4627" max="4866" width="9.1640625" style="2"/>
    <col min="4867" max="4867" width="16.5" style="2" customWidth="1"/>
    <col min="4868" max="4868" width="9.1640625" style="2"/>
    <col min="4869" max="4874" width="0" style="2" hidden="1" customWidth="1"/>
    <col min="4875" max="4876" width="9.33203125" style="2" bestFit="1" customWidth="1"/>
    <col min="4877" max="4882" width="0" style="2" hidden="1" customWidth="1"/>
    <col min="4883" max="5122" width="9.1640625" style="2"/>
    <col min="5123" max="5123" width="16.5" style="2" customWidth="1"/>
    <col min="5124" max="5124" width="9.1640625" style="2"/>
    <col min="5125" max="5130" width="0" style="2" hidden="1" customWidth="1"/>
    <col min="5131" max="5132" width="9.33203125" style="2" bestFit="1" customWidth="1"/>
    <col min="5133" max="5138" width="0" style="2" hidden="1" customWidth="1"/>
    <col min="5139" max="5378" width="9.1640625" style="2"/>
    <col min="5379" max="5379" width="16.5" style="2" customWidth="1"/>
    <col min="5380" max="5380" width="9.1640625" style="2"/>
    <col min="5381" max="5386" width="0" style="2" hidden="1" customWidth="1"/>
    <col min="5387" max="5388" width="9.33203125" style="2" bestFit="1" customWidth="1"/>
    <col min="5389" max="5394" width="0" style="2" hidden="1" customWidth="1"/>
    <col min="5395" max="5634" width="9.1640625" style="2"/>
    <col min="5635" max="5635" width="16.5" style="2" customWidth="1"/>
    <col min="5636" max="5636" width="9.1640625" style="2"/>
    <col min="5637" max="5642" width="0" style="2" hidden="1" customWidth="1"/>
    <col min="5643" max="5644" width="9.33203125" style="2" bestFit="1" customWidth="1"/>
    <col min="5645" max="5650" width="0" style="2" hidden="1" customWidth="1"/>
    <col min="5651" max="5890" width="9.1640625" style="2"/>
    <col min="5891" max="5891" width="16.5" style="2" customWidth="1"/>
    <col min="5892" max="5892" width="9.1640625" style="2"/>
    <col min="5893" max="5898" width="0" style="2" hidden="1" customWidth="1"/>
    <col min="5899" max="5900" width="9.33203125" style="2" bestFit="1" customWidth="1"/>
    <col min="5901" max="5906" width="0" style="2" hidden="1" customWidth="1"/>
    <col min="5907" max="6146" width="9.1640625" style="2"/>
    <col min="6147" max="6147" width="16.5" style="2" customWidth="1"/>
    <col min="6148" max="6148" width="9.1640625" style="2"/>
    <col min="6149" max="6154" width="0" style="2" hidden="1" customWidth="1"/>
    <col min="6155" max="6156" width="9.33203125" style="2" bestFit="1" customWidth="1"/>
    <col min="6157" max="6162" width="0" style="2" hidden="1" customWidth="1"/>
    <col min="6163" max="6402" width="9.1640625" style="2"/>
    <col min="6403" max="6403" width="16.5" style="2" customWidth="1"/>
    <col min="6404" max="6404" width="9.1640625" style="2"/>
    <col min="6405" max="6410" width="0" style="2" hidden="1" customWidth="1"/>
    <col min="6411" max="6412" width="9.33203125" style="2" bestFit="1" customWidth="1"/>
    <col min="6413" max="6418" width="0" style="2" hidden="1" customWidth="1"/>
    <col min="6419" max="6658" width="9.1640625" style="2"/>
    <col min="6659" max="6659" width="16.5" style="2" customWidth="1"/>
    <col min="6660" max="6660" width="9.1640625" style="2"/>
    <col min="6661" max="6666" width="0" style="2" hidden="1" customWidth="1"/>
    <col min="6667" max="6668" width="9.33203125" style="2" bestFit="1" customWidth="1"/>
    <col min="6669" max="6674" width="0" style="2" hidden="1" customWidth="1"/>
    <col min="6675" max="6914" width="9.1640625" style="2"/>
    <col min="6915" max="6915" width="16.5" style="2" customWidth="1"/>
    <col min="6916" max="6916" width="9.1640625" style="2"/>
    <col min="6917" max="6922" width="0" style="2" hidden="1" customWidth="1"/>
    <col min="6923" max="6924" width="9.33203125" style="2" bestFit="1" customWidth="1"/>
    <col min="6925" max="6930" width="0" style="2" hidden="1" customWidth="1"/>
    <col min="6931" max="7170" width="9.1640625" style="2"/>
    <col min="7171" max="7171" width="16.5" style="2" customWidth="1"/>
    <col min="7172" max="7172" width="9.1640625" style="2"/>
    <col min="7173" max="7178" width="0" style="2" hidden="1" customWidth="1"/>
    <col min="7179" max="7180" width="9.33203125" style="2" bestFit="1" customWidth="1"/>
    <col min="7181" max="7186" width="0" style="2" hidden="1" customWidth="1"/>
    <col min="7187" max="7426" width="9.1640625" style="2"/>
    <col min="7427" max="7427" width="16.5" style="2" customWidth="1"/>
    <col min="7428" max="7428" width="9.1640625" style="2"/>
    <col min="7429" max="7434" width="0" style="2" hidden="1" customWidth="1"/>
    <col min="7435" max="7436" width="9.33203125" style="2" bestFit="1" customWidth="1"/>
    <col min="7437" max="7442" width="0" style="2" hidden="1" customWidth="1"/>
    <col min="7443" max="7682" width="9.1640625" style="2"/>
    <col min="7683" max="7683" width="16.5" style="2" customWidth="1"/>
    <col min="7684" max="7684" width="9.1640625" style="2"/>
    <col min="7685" max="7690" width="0" style="2" hidden="1" customWidth="1"/>
    <col min="7691" max="7692" width="9.33203125" style="2" bestFit="1" customWidth="1"/>
    <col min="7693" max="7698" width="0" style="2" hidden="1" customWidth="1"/>
    <col min="7699" max="7938" width="9.1640625" style="2"/>
    <col min="7939" max="7939" width="16.5" style="2" customWidth="1"/>
    <col min="7940" max="7940" width="9.1640625" style="2"/>
    <col min="7941" max="7946" width="0" style="2" hidden="1" customWidth="1"/>
    <col min="7947" max="7948" width="9.33203125" style="2" bestFit="1" customWidth="1"/>
    <col min="7949" max="7954" width="0" style="2" hidden="1" customWidth="1"/>
    <col min="7955" max="8194" width="9.1640625" style="2"/>
    <col min="8195" max="8195" width="16.5" style="2" customWidth="1"/>
    <col min="8196" max="8196" width="9.1640625" style="2"/>
    <col min="8197" max="8202" width="0" style="2" hidden="1" customWidth="1"/>
    <col min="8203" max="8204" width="9.33203125" style="2" bestFit="1" customWidth="1"/>
    <col min="8205" max="8210" width="0" style="2" hidden="1" customWidth="1"/>
    <col min="8211" max="8450" width="9.1640625" style="2"/>
    <col min="8451" max="8451" width="16.5" style="2" customWidth="1"/>
    <col min="8452" max="8452" width="9.1640625" style="2"/>
    <col min="8453" max="8458" width="0" style="2" hidden="1" customWidth="1"/>
    <col min="8459" max="8460" width="9.33203125" style="2" bestFit="1" customWidth="1"/>
    <col min="8461" max="8466" width="0" style="2" hidden="1" customWidth="1"/>
    <col min="8467" max="8706" width="9.1640625" style="2"/>
    <col min="8707" max="8707" width="16.5" style="2" customWidth="1"/>
    <col min="8708" max="8708" width="9.1640625" style="2"/>
    <col min="8709" max="8714" width="0" style="2" hidden="1" customWidth="1"/>
    <col min="8715" max="8716" width="9.33203125" style="2" bestFit="1" customWidth="1"/>
    <col min="8717" max="8722" width="0" style="2" hidden="1" customWidth="1"/>
    <col min="8723" max="8962" width="9.1640625" style="2"/>
    <col min="8963" max="8963" width="16.5" style="2" customWidth="1"/>
    <col min="8964" max="8964" width="9.1640625" style="2"/>
    <col min="8965" max="8970" width="0" style="2" hidden="1" customWidth="1"/>
    <col min="8971" max="8972" width="9.33203125" style="2" bestFit="1" customWidth="1"/>
    <col min="8973" max="8978" width="0" style="2" hidden="1" customWidth="1"/>
    <col min="8979" max="9218" width="9.1640625" style="2"/>
    <col min="9219" max="9219" width="16.5" style="2" customWidth="1"/>
    <col min="9220" max="9220" width="9.1640625" style="2"/>
    <col min="9221" max="9226" width="0" style="2" hidden="1" customWidth="1"/>
    <col min="9227" max="9228" width="9.33203125" style="2" bestFit="1" customWidth="1"/>
    <col min="9229" max="9234" width="0" style="2" hidden="1" customWidth="1"/>
    <col min="9235" max="9474" width="9.1640625" style="2"/>
    <col min="9475" max="9475" width="16.5" style="2" customWidth="1"/>
    <col min="9476" max="9476" width="9.1640625" style="2"/>
    <col min="9477" max="9482" width="0" style="2" hidden="1" customWidth="1"/>
    <col min="9483" max="9484" width="9.33203125" style="2" bestFit="1" customWidth="1"/>
    <col min="9485" max="9490" width="0" style="2" hidden="1" customWidth="1"/>
    <col min="9491" max="9730" width="9.1640625" style="2"/>
    <col min="9731" max="9731" width="16.5" style="2" customWidth="1"/>
    <col min="9732" max="9732" width="9.1640625" style="2"/>
    <col min="9733" max="9738" width="0" style="2" hidden="1" customWidth="1"/>
    <col min="9739" max="9740" width="9.33203125" style="2" bestFit="1" customWidth="1"/>
    <col min="9741" max="9746" width="0" style="2" hidden="1" customWidth="1"/>
    <col min="9747" max="9986" width="9.1640625" style="2"/>
    <col min="9987" max="9987" width="16.5" style="2" customWidth="1"/>
    <col min="9988" max="9988" width="9.1640625" style="2"/>
    <col min="9989" max="9994" width="0" style="2" hidden="1" customWidth="1"/>
    <col min="9995" max="9996" width="9.33203125" style="2" bestFit="1" customWidth="1"/>
    <col min="9997" max="10002" width="0" style="2" hidden="1" customWidth="1"/>
    <col min="10003" max="10242" width="9.1640625" style="2"/>
    <col min="10243" max="10243" width="16.5" style="2" customWidth="1"/>
    <col min="10244" max="10244" width="9.1640625" style="2"/>
    <col min="10245" max="10250" width="0" style="2" hidden="1" customWidth="1"/>
    <col min="10251" max="10252" width="9.33203125" style="2" bestFit="1" customWidth="1"/>
    <col min="10253" max="10258" width="0" style="2" hidden="1" customWidth="1"/>
    <col min="10259" max="10498" width="9.1640625" style="2"/>
    <col min="10499" max="10499" width="16.5" style="2" customWidth="1"/>
    <col min="10500" max="10500" width="9.1640625" style="2"/>
    <col min="10501" max="10506" width="0" style="2" hidden="1" customWidth="1"/>
    <col min="10507" max="10508" width="9.33203125" style="2" bestFit="1" customWidth="1"/>
    <col min="10509" max="10514" width="0" style="2" hidden="1" customWidth="1"/>
    <col min="10515" max="10754" width="9.1640625" style="2"/>
    <col min="10755" max="10755" width="16.5" style="2" customWidth="1"/>
    <col min="10756" max="10756" width="9.1640625" style="2"/>
    <col min="10757" max="10762" width="0" style="2" hidden="1" customWidth="1"/>
    <col min="10763" max="10764" width="9.33203125" style="2" bestFit="1" customWidth="1"/>
    <col min="10765" max="10770" width="0" style="2" hidden="1" customWidth="1"/>
    <col min="10771" max="11010" width="9.1640625" style="2"/>
    <col min="11011" max="11011" width="16.5" style="2" customWidth="1"/>
    <col min="11012" max="11012" width="9.1640625" style="2"/>
    <col min="11013" max="11018" width="0" style="2" hidden="1" customWidth="1"/>
    <col min="11019" max="11020" width="9.33203125" style="2" bestFit="1" customWidth="1"/>
    <col min="11021" max="11026" width="0" style="2" hidden="1" customWidth="1"/>
    <col min="11027" max="11266" width="9.1640625" style="2"/>
    <col min="11267" max="11267" width="16.5" style="2" customWidth="1"/>
    <col min="11268" max="11268" width="9.1640625" style="2"/>
    <col min="11269" max="11274" width="0" style="2" hidden="1" customWidth="1"/>
    <col min="11275" max="11276" width="9.33203125" style="2" bestFit="1" customWidth="1"/>
    <col min="11277" max="11282" width="0" style="2" hidden="1" customWidth="1"/>
    <col min="11283" max="11522" width="9.1640625" style="2"/>
    <col min="11523" max="11523" width="16.5" style="2" customWidth="1"/>
    <col min="11524" max="11524" width="9.1640625" style="2"/>
    <col min="11525" max="11530" width="0" style="2" hidden="1" customWidth="1"/>
    <col min="11531" max="11532" width="9.33203125" style="2" bestFit="1" customWidth="1"/>
    <col min="11533" max="11538" width="0" style="2" hidden="1" customWidth="1"/>
    <col min="11539" max="11778" width="9.1640625" style="2"/>
    <col min="11779" max="11779" width="16.5" style="2" customWidth="1"/>
    <col min="11780" max="11780" width="9.1640625" style="2"/>
    <col min="11781" max="11786" width="0" style="2" hidden="1" customWidth="1"/>
    <col min="11787" max="11788" width="9.33203125" style="2" bestFit="1" customWidth="1"/>
    <col min="11789" max="11794" width="0" style="2" hidden="1" customWidth="1"/>
    <col min="11795" max="12034" width="9.1640625" style="2"/>
    <col min="12035" max="12035" width="16.5" style="2" customWidth="1"/>
    <col min="12036" max="12036" width="9.1640625" style="2"/>
    <col min="12037" max="12042" width="0" style="2" hidden="1" customWidth="1"/>
    <col min="12043" max="12044" width="9.33203125" style="2" bestFit="1" customWidth="1"/>
    <col min="12045" max="12050" width="0" style="2" hidden="1" customWidth="1"/>
    <col min="12051" max="12290" width="9.1640625" style="2"/>
    <col min="12291" max="12291" width="16.5" style="2" customWidth="1"/>
    <col min="12292" max="12292" width="9.1640625" style="2"/>
    <col min="12293" max="12298" width="0" style="2" hidden="1" customWidth="1"/>
    <col min="12299" max="12300" width="9.33203125" style="2" bestFit="1" customWidth="1"/>
    <col min="12301" max="12306" width="0" style="2" hidden="1" customWidth="1"/>
    <col min="12307" max="12546" width="9.1640625" style="2"/>
    <col min="12547" max="12547" width="16.5" style="2" customWidth="1"/>
    <col min="12548" max="12548" width="9.1640625" style="2"/>
    <col min="12549" max="12554" width="0" style="2" hidden="1" customWidth="1"/>
    <col min="12555" max="12556" width="9.33203125" style="2" bestFit="1" customWidth="1"/>
    <col min="12557" max="12562" width="0" style="2" hidden="1" customWidth="1"/>
    <col min="12563" max="12802" width="9.1640625" style="2"/>
    <col min="12803" max="12803" width="16.5" style="2" customWidth="1"/>
    <col min="12804" max="12804" width="9.1640625" style="2"/>
    <col min="12805" max="12810" width="0" style="2" hidden="1" customWidth="1"/>
    <col min="12811" max="12812" width="9.33203125" style="2" bestFit="1" customWidth="1"/>
    <col min="12813" max="12818" width="0" style="2" hidden="1" customWidth="1"/>
    <col min="12819" max="13058" width="9.1640625" style="2"/>
    <col min="13059" max="13059" width="16.5" style="2" customWidth="1"/>
    <col min="13060" max="13060" width="9.1640625" style="2"/>
    <col min="13061" max="13066" width="0" style="2" hidden="1" customWidth="1"/>
    <col min="13067" max="13068" width="9.33203125" style="2" bestFit="1" customWidth="1"/>
    <col min="13069" max="13074" width="0" style="2" hidden="1" customWidth="1"/>
    <col min="13075" max="13314" width="9.1640625" style="2"/>
    <col min="13315" max="13315" width="16.5" style="2" customWidth="1"/>
    <col min="13316" max="13316" width="9.1640625" style="2"/>
    <col min="13317" max="13322" width="0" style="2" hidden="1" customWidth="1"/>
    <col min="13323" max="13324" width="9.33203125" style="2" bestFit="1" customWidth="1"/>
    <col min="13325" max="13330" width="0" style="2" hidden="1" customWidth="1"/>
    <col min="13331" max="13570" width="9.1640625" style="2"/>
    <col min="13571" max="13571" width="16.5" style="2" customWidth="1"/>
    <col min="13572" max="13572" width="9.1640625" style="2"/>
    <col min="13573" max="13578" width="0" style="2" hidden="1" customWidth="1"/>
    <col min="13579" max="13580" width="9.33203125" style="2" bestFit="1" customWidth="1"/>
    <col min="13581" max="13586" width="0" style="2" hidden="1" customWidth="1"/>
    <col min="13587" max="13826" width="9.1640625" style="2"/>
    <col min="13827" max="13827" width="16.5" style="2" customWidth="1"/>
    <col min="13828" max="13828" width="9.1640625" style="2"/>
    <col min="13829" max="13834" width="0" style="2" hidden="1" customWidth="1"/>
    <col min="13835" max="13836" width="9.33203125" style="2" bestFit="1" customWidth="1"/>
    <col min="13837" max="13842" width="0" style="2" hidden="1" customWidth="1"/>
    <col min="13843" max="14082" width="9.1640625" style="2"/>
    <col min="14083" max="14083" width="16.5" style="2" customWidth="1"/>
    <col min="14084" max="14084" width="9.1640625" style="2"/>
    <col min="14085" max="14090" width="0" style="2" hidden="1" customWidth="1"/>
    <col min="14091" max="14092" width="9.33203125" style="2" bestFit="1" customWidth="1"/>
    <col min="14093" max="14098" width="0" style="2" hidden="1" customWidth="1"/>
    <col min="14099" max="14338" width="9.1640625" style="2"/>
    <col min="14339" max="14339" width="16.5" style="2" customWidth="1"/>
    <col min="14340" max="14340" width="9.1640625" style="2"/>
    <col min="14341" max="14346" width="0" style="2" hidden="1" customWidth="1"/>
    <col min="14347" max="14348" width="9.33203125" style="2" bestFit="1" customWidth="1"/>
    <col min="14349" max="14354" width="0" style="2" hidden="1" customWidth="1"/>
    <col min="14355" max="14594" width="9.1640625" style="2"/>
    <col min="14595" max="14595" width="16.5" style="2" customWidth="1"/>
    <col min="14596" max="14596" width="9.1640625" style="2"/>
    <col min="14597" max="14602" width="0" style="2" hidden="1" customWidth="1"/>
    <col min="14603" max="14604" width="9.33203125" style="2" bestFit="1" customWidth="1"/>
    <col min="14605" max="14610" width="0" style="2" hidden="1" customWidth="1"/>
    <col min="14611" max="14850" width="9.1640625" style="2"/>
    <col min="14851" max="14851" width="16.5" style="2" customWidth="1"/>
    <col min="14852" max="14852" width="9.1640625" style="2"/>
    <col min="14853" max="14858" width="0" style="2" hidden="1" customWidth="1"/>
    <col min="14859" max="14860" width="9.33203125" style="2" bestFit="1" customWidth="1"/>
    <col min="14861" max="14866" width="0" style="2" hidden="1" customWidth="1"/>
    <col min="14867" max="15106" width="9.1640625" style="2"/>
    <col min="15107" max="15107" width="16.5" style="2" customWidth="1"/>
    <col min="15108" max="15108" width="9.1640625" style="2"/>
    <col min="15109" max="15114" width="0" style="2" hidden="1" customWidth="1"/>
    <col min="15115" max="15116" width="9.33203125" style="2" bestFit="1" customWidth="1"/>
    <col min="15117" max="15122" width="0" style="2" hidden="1" customWidth="1"/>
    <col min="15123" max="15362" width="9.1640625" style="2"/>
    <col min="15363" max="15363" width="16.5" style="2" customWidth="1"/>
    <col min="15364" max="15364" width="9.1640625" style="2"/>
    <col min="15365" max="15370" width="0" style="2" hidden="1" customWidth="1"/>
    <col min="15371" max="15372" width="9.33203125" style="2" bestFit="1" customWidth="1"/>
    <col min="15373" max="15378" width="0" style="2" hidden="1" customWidth="1"/>
    <col min="15379" max="15618" width="9.1640625" style="2"/>
    <col min="15619" max="15619" width="16.5" style="2" customWidth="1"/>
    <col min="15620" max="15620" width="9.1640625" style="2"/>
    <col min="15621" max="15626" width="0" style="2" hidden="1" customWidth="1"/>
    <col min="15627" max="15628" width="9.33203125" style="2" bestFit="1" customWidth="1"/>
    <col min="15629" max="15634" width="0" style="2" hidden="1" customWidth="1"/>
    <col min="15635" max="15874" width="9.1640625" style="2"/>
    <col min="15875" max="15875" width="16.5" style="2" customWidth="1"/>
    <col min="15876" max="15876" width="9.1640625" style="2"/>
    <col min="15877" max="15882" width="0" style="2" hidden="1" customWidth="1"/>
    <col min="15883" max="15884" width="9.33203125" style="2" bestFit="1" customWidth="1"/>
    <col min="15885" max="15890" width="0" style="2" hidden="1" customWidth="1"/>
    <col min="15891" max="16130" width="9.1640625" style="2"/>
    <col min="16131" max="16131" width="16.5" style="2" customWidth="1"/>
    <col min="16132" max="16132" width="9.1640625" style="2"/>
    <col min="16133" max="16138" width="0" style="2" hidden="1" customWidth="1"/>
    <col min="16139" max="16140" width="9.33203125" style="2" bestFit="1" customWidth="1"/>
    <col min="16141" max="16146" width="0" style="2" hidden="1" customWidth="1"/>
    <col min="16147" max="16384" width="9.1640625" style="2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28">
      <c r="A2" s="1">
        <v>33206</v>
      </c>
      <c r="B2" s="1">
        <v>21</v>
      </c>
      <c r="C2" s="1" t="s">
        <v>19</v>
      </c>
      <c r="D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>
        <v>1791.1</v>
      </c>
      <c r="L2" s="1">
        <v>1.43</v>
      </c>
      <c r="M2" s="1">
        <v>386</v>
      </c>
      <c r="N2" s="1">
        <v>13.8</v>
      </c>
      <c r="O2" s="1">
        <v>7.9</v>
      </c>
      <c r="P2" s="1">
        <v>7.8</v>
      </c>
      <c r="Q2" s="1">
        <v>16.100000000000001</v>
      </c>
      <c r="R2" s="1">
        <v>-53.905999999999999</v>
      </c>
      <c r="S2" s="1">
        <v>-28.661999999999999</v>
      </c>
      <c r="T2" s="2">
        <v>-29.1</v>
      </c>
      <c r="U2" s="2">
        <f t="shared" ref="U2:U65" si="0">(S2-$T$85)/$T$84</f>
        <v>-28.414383664448035</v>
      </c>
      <c r="V2" s="2">
        <f t="shared" ref="V2:V65" si="1">U2-T2</f>
        <v>0.68561633555196622</v>
      </c>
      <c r="W2" s="2">
        <f t="shared" ref="W2:W65" si="2">U2-($V$84*L2+$V$85)</f>
        <v>-28.735740160737983</v>
      </c>
      <c r="X2" s="2">
        <f t="shared" ref="X2:X65" si="3">W2-T2</f>
        <v>0.36425983926201866</v>
      </c>
      <c r="Y2" s="2">
        <f t="shared" ref="Y2:Y65" si="4">W2-($I$84*B2^4+$J$84*B2^3+$K$84*B2^2+$L$84*B2+$M$84)</f>
        <v>-29.126113192853825</v>
      </c>
      <c r="Z2" s="2">
        <f t="shared" ref="Z2:Z65" si="5">Y2-T2</f>
        <v>-2.6113192853824074E-2</v>
      </c>
      <c r="AA2" s="2">
        <f t="shared" ref="AA2:AA65" si="6">(Y2-$Y$85)/$Y$84</f>
        <v>-29.109611098748708</v>
      </c>
      <c r="AB2" s="2">
        <f t="shared" ref="AB2:AB65" si="7">AA2-T2</f>
        <v>-9.6110987487065813E-3</v>
      </c>
    </row>
    <row r="3" spans="1:28">
      <c r="A3" s="1">
        <v>33197</v>
      </c>
      <c r="B3" s="1">
        <v>12</v>
      </c>
      <c r="C3" s="1" t="s">
        <v>19</v>
      </c>
      <c r="D3" s="1" t="s">
        <v>25</v>
      </c>
      <c r="G3" s="1" t="s">
        <v>26</v>
      </c>
      <c r="H3" s="1" t="s">
        <v>22</v>
      </c>
      <c r="I3" s="1" t="s">
        <v>27</v>
      </c>
      <c r="J3" s="1" t="s">
        <v>28</v>
      </c>
      <c r="K3" s="1">
        <v>1792</v>
      </c>
      <c r="L3" s="1">
        <v>6.6909999999999998</v>
      </c>
      <c r="M3" s="1">
        <v>1847</v>
      </c>
      <c r="N3" s="1">
        <v>18.8</v>
      </c>
      <c r="O3" s="1">
        <v>11.5</v>
      </c>
      <c r="P3" s="1">
        <v>11.6</v>
      </c>
      <c r="Q3" s="1">
        <v>21</v>
      </c>
      <c r="R3" s="1">
        <v>-53.244999999999997</v>
      </c>
      <c r="S3" s="1">
        <v>-28.771000000000001</v>
      </c>
      <c r="T3" s="2">
        <v>-29.1</v>
      </c>
      <c r="U3" s="2">
        <f t="shared" si="0"/>
        <v>-28.524758358282003</v>
      </c>
      <c r="V3" s="2">
        <f t="shared" si="1"/>
        <v>0.57524164171799796</v>
      </c>
      <c r="W3" s="2">
        <f t="shared" si="2"/>
        <v>-28.662215073616995</v>
      </c>
      <c r="X3" s="2">
        <f t="shared" si="3"/>
        <v>0.43778492638300648</v>
      </c>
      <c r="Y3" s="2">
        <f t="shared" si="4"/>
        <v>-29.107040235005645</v>
      </c>
      <c r="Z3" s="2">
        <f t="shared" si="5"/>
        <v>-7.0402350056433249E-3</v>
      </c>
      <c r="AA3" s="2">
        <f t="shared" si="6"/>
        <v>-29.090141681679338</v>
      </c>
      <c r="AB3" s="2">
        <f t="shared" si="7"/>
        <v>9.8583183206635283E-3</v>
      </c>
    </row>
    <row r="4" spans="1:28">
      <c r="A4" s="1">
        <v>33188</v>
      </c>
      <c r="B4" s="1">
        <v>3</v>
      </c>
      <c r="C4" s="1" t="s">
        <v>19</v>
      </c>
      <c r="D4" s="1" t="s">
        <v>25</v>
      </c>
      <c r="G4" s="1" t="s">
        <v>29</v>
      </c>
      <c r="H4" s="1" t="s">
        <v>30</v>
      </c>
      <c r="I4" s="1" t="s">
        <v>31</v>
      </c>
      <c r="J4" s="1" t="s">
        <v>32</v>
      </c>
      <c r="K4" s="1">
        <v>1792.2</v>
      </c>
      <c r="L4" s="1">
        <v>6.1189999999999998</v>
      </c>
      <c r="M4" s="1">
        <v>1674</v>
      </c>
      <c r="N4" s="1">
        <v>19.2</v>
      </c>
      <c r="O4" s="1">
        <v>11.7</v>
      </c>
      <c r="P4" s="1">
        <v>11.8</v>
      </c>
      <c r="Q4" s="1">
        <v>20.9</v>
      </c>
      <c r="R4" s="1">
        <v>-51.899000000000001</v>
      </c>
      <c r="S4" s="1">
        <v>-29.65</v>
      </c>
      <c r="T4" s="2">
        <v>-29.1</v>
      </c>
      <c r="U4" s="2">
        <f t="shared" si="0"/>
        <v>-29.414844192044015</v>
      </c>
      <c r="V4" s="2">
        <f t="shared" si="1"/>
        <v>-0.31484419204401348</v>
      </c>
      <c r="W4" s="2">
        <f t="shared" si="2"/>
        <v>-29.572295333287816</v>
      </c>
      <c r="X4" s="2">
        <f t="shared" si="3"/>
        <v>-0.47229533328781415</v>
      </c>
      <c r="Y4" s="2">
        <f t="shared" si="4"/>
        <v>-29.05147034410221</v>
      </c>
      <c r="Z4" s="2">
        <f t="shared" si="5"/>
        <v>4.8529655897791457E-2</v>
      </c>
      <c r="AA4" s="2">
        <f t="shared" si="6"/>
        <v>-29.033416689619362</v>
      </c>
      <c r="AB4" s="2">
        <f t="shared" si="7"/>
        <v>6.6583310380639915E-2</v>
      </c>
    </row>
    <row r="5" spans="1:28">
      <c r="A5" s="1">
        <v>33203</v>
      </c>
      <c r="B5" s="1">
        <v>18</v>
      </c>
      <c r="C5" s="1" t="s">
        <v>19</v>
      </c>
      <c r="D5" s="1" t="s">
        <v>33</v>
      </c>
      <c r="G5" s="1" t="s">
        <v>34</v>
      </c>
      <c r="H5" s="1" t="s">
        <v>22</v>
      </c>
      <c r="I5" s="1" t="s">
        <v>35</v>
      </c>
      <c r="J5" s="1" t="s">
        <v>36</v>
      </c>
      <c r="K5" s="1">
        <v>1792.6</v>
      </c>
      <c r="L5" s="1">
        <v>11.106999999999999</v>
      </c>
      <c r="M5" s="1">
        <v>2812</v>
      </c>
      <c r="N5" s="1">
        <v>25.1</v>
      </c>
      <c r="O5" s="1">
        <v>13.8</v>
      </c>
      <c r="P5" s="1">
        <v>14.1</v>
      </c>
      <c r="Q5" s="1">
        <v>24.3</v>
      </c>
      <c r="R5" s="1">
        <v>-53.07</v>
      </c>
      <c r="S5" s="1">
        <v>-28.917999999999999</v>
      </c>
      <c r="T5" s="2">
        <v>-29.1</v>
      </c>
      <c r="U5" s="2">
        <f t="shared" si="0"/>
        <v>-28.673612303177357</v>
      </c>
      <c r="V5" s="2">
        <f t="shared" si="1"/>
        <v>0.4263876968226441</v>
      </c>
      <c r="W5" s="2">
        <f t="shared" si="2"/>
        <v>-28.656706457649953</v>
      </c>
      <c r="X5" s="2">
        <f t="shared" si="3"/>
        <v>0.44329354235004814</v>
      </c>
      <c r="Y5" s="2">
        <f t="shared" si="4"/>
        <v>-29.022687380244633</v>
      </c>
      <c r="Z5" s="2">
        <f t="shared" si="5"/>
        <v>7.7312619755367962E-2</v>
      </c>
      <c r="AA5" s="2">
        <f t="shared" si="6"/>
        <v>-29.004035429916676</v>
      </c>
      <c r="AB5" s="2">
        <f t="shared" si="7"/>
        <v>9.5964570083324929E-2</v>
      </c>
    </row>
    <row r="6" spans="1:28">
      <c r="A6" s="1">
        <v>33194</v>
      </c>
      <c r="B6" s="1">
        <v>9</v>
      </c>
      <c r="C6" s="1" t="s">
        <v>19</v>
      </c>
      <c r="D6" s="1" t="s">
        <v>33</v>
      </c>
      <c r="G6" s="1" t="s">
        <v>37</v>
      </c>
      <c r="H6" s="1" t="s">
        <v>22</v>
      </c>
      <c r="I6" s="1" t="s">
        <v>38</v>
      </c>
      <c r="J6" s="1" t="s">
        <v>39</v>
      </c>
      <c r="K6" s="1">
        <v>1792.6</v>
      </c>
      <c r="L6" s="1">
        <v>11.787000000000001</v>
      </c>
      <c r="M6" s="1">
        <v>2946</v>
      </c>
      <c r="N6" s="1">
        <v>24.7</v>
      </c>
      <c r="O6" s="1">
        <v>14.2</v>
      </c>
      <c r="P6" s="1">
        <v>14.5</v>
      </c>
      <c r="Q6" s="1">
        <v>24.6</v>
      </c>
      <c r="R6" s="1">
        <v>-52.936999999999998</v>
      </c>
      <c r="S6" s="1">
        <v>-29.052</v>
      </c>
      <c r="T6" s="2">
        <v>-29.1</v>
      </c>
      <c r="U6" s="2">
        <f t="shared" si="0"/>
        <v>-28.809302293762237</v>
      </c>
      <c r="V6" s="2">
        <f t="shared" si="1"/>
        <v>0.29069770623776492</v>
      </c>
      <c r="W6" s="2">
        <f t="shared" si="2"/>
        <v>-28.768626851000587</v>
      </c>
      <c r="X6" s="2">
        <f t="shared" si="3"/>
        <v>0.33137314899941472</v>
      </c>
      <c r="Y6" s="2">
        <f t="shared" si="4"/>
        <v>-28.999084836520417</v>
      </c>
      <c r="Z6" s="2">
        <f t="shared" si="5"/>
        <v>0.10091516347958418</v>
      </c>
      <c r="AA6" s="2">
        <f t="shared" si="6"/>
        <v>-28.979942272928515</v>
      </c>
      <c r="AB6" s="2">
        <f t="shared" si="7"/>
        <v>0.12005772707148665</v>
      </c>
    </row>
    <row r="7" spans="1:28">
      <c r="A7" s="1">
        <v>33186</v>
      </c>
      <c r="B7" s="1">
        <v>1</v>
      </c>
      <c r="C7" s="1" t="s">
        <v>19</v>
      </c>
      <c r="D7" s="1" t="s">
        <v>33</v>
      </c>
      <c r="G7" s="1" t="s">
        <v>40</v>
      </c>
      <c r="H7" s="1" t="s">
        <v>30</v>
      </c>
      <c r="I7" s="1" t="s">
        <v>41</v>
      </c>
      <c r="J7" s="1" t="s">
        <v>42</v>
      </c>
      <c r="K7" s="1">
        <v>1792.6</v>
      </c>
      <c r="L7" s="1">
        <v>10.333</v>
      </c>
      <c r="M7" s="1">
        <v>2624</v>
      </c>
      <c r="N7" s="1">
        <v>21.7</v>
      </c>
      <c r="O7" s="1">
        <v>14.2</v>
      </c>
      <c r="P7" s="1">
        <v>14.5</v>
      </c>
      <c r="Q7" s="1">
        <v>23.5</v>
      </c>
      <c r="R7" s="1">
        <v>-52.255000000000003</v>
      </c>
      <c r="S7" s="1">
        <v>-29.911999999999999</v>
      </c>
      <c r="T7" s="2">
        <v>-29.1</v>
      </c>
      <c r="U7" s="2">
        <f t="shared" si="0"/>
        <v>-29.680148501993557</v>
      </c>
      <c r="V7" s="2">
        <f t="shared" si="1"/>
        <v>-0.5801485019935555</v>
      </c>
      <c r="W7" s="2">
        <f t="shared" si="2"/>
        <v>-29.690298050965133</v>
      </c>
      <c r="X7" s="2">
        <f t="shared" si="3"/>
        <v>-0.59029805096513144</v>
      </c>
      <c r="Y7" s="2">
        <f t="shared" si="4"/>
        <v>-29.064590596265123</v>
      </c>
      <c r="Z7" s="2">
        <f t="shared" si="5"/>
        <v>3.5409403734877998E-2</v>
      </c>
      <c r="AA7" s="2">
        <f t="shared" si="6"/>
        <v>-29.046809665341762</v>
      </c>
      <c r="AB7" s="2">
        <f t="shared" si="7"/>
        <v>5.3190334658239635E-2</v>
      </c>
    </row>
    <row r="8" spans="1:28">
      <c r="A8" s="1">
        <v>33191</v>
      </c>
      <c r="B8" s="1">
        <v>6</v>
      </c>
      <c r="C8" s="1" t="s">
        <v>19</v>
      </c>
      <c r="D8" s="1" t="s">
        <v>20</v>
      </c>
      <c r="G8" s="1" t="s">
        <v>43</v>
      </c>
      <c r="H8" s="1" t="s">
        <v>30</v>
      </c>
      <c r="I8" s="1" t="s">
        <v>44</v>
      </c>
      <c r="J8" s="1" t="s">
        <v>45</v>
      </c>
      <c r="K8" s="1">
        <v>1792.8</v>
      </c>
      <c r="L8" s="1">
        <v>14.683999999999999</v>
      </c>
      <c r="M8" s="1">
        <v>3302</v>
      </c>
      <c r="N8" s="1">
        <v>27.6</v>
      </c>
      <c r="O8" s="1">
        <v>15.8</v>
      </c>
      <c r="P8" s="1">
        <v>16.100000000000001</v>
      </c>
      <c r="Q8" s="1">
        <v>26.7</v>
      </c>
      <c r="R8" s="1">
        <v>-52.45</v>
      </c>
      <c r="S8" s="1">
        <v>-29.331</v>
      </c>
      <c r="T8" s="2">
        <v>-29.1</v>
      </c>
      <c r="U8" s="2">
        <f t="shared" si="0"/>
        <v>-29.091821005502396</v>
      </c>
      <c r="V8" s="2">
        <f t="shared" si="1"/>
        <v>8.1789944976051743E-3</v>
      </c>
      <c r="W8" s="2">
        <f t="shared" si="2"/>
        <v>-28.949880087464848</v>
      </c>
      <c r="X8" s="2">
        <f t="shared" si="3"/>
        <v>0.15011991253515333</v>
      </c>
      <c r="Y8" s="2">
        <f t="shared" si="4"/>
        <v>-28.802606523710171</v>
      </c>
      <c r="Z8" s="2">
        <f t="shared" si="5"/>
        <v>0.29739347628983026</v>
      </c>
      <c r="AA8" s="2">
        <f t="shared" si="6"/>
        <v>-28.779379872086555</v>
      </c>
      <c r="AB8" s="2">
        <f t="shared" si="7"/>
        <v>0.32062012791344685</v>
      </c>
    </row>
    <row r="9" spans="1:28">
      <c r="A9" s="1">
        <v>33187</v>
      </c>
      <c r="B9" s="1">
        <v>2</v>
      </c>
      <c r="C9" s="1" t="s">
        <v>19</v>
      </c>
      <c r="D9" s="1" t="s">
        <v>33</v>
      </c>
      <c r="G9" s="1" t="s">
        <v>46</v>
      </c>
      <c r="H9" s="1" t="s">
        <v>30</v>
      </c>
      <c r="I9" s="1" t="s">
        <v>47</v>
      </c>
      <c r="J9" s="1" t="s">
        <v>48</v>
      </c>
      <c r="K9" s="1">
        <v>1792.8</v>
      </c>
      <c r="L9" s="1">
        <v>10.827999999999999</v>
      </c>
      <c r="M9" s="1">
        <v>2747</v>
      </c>
      <c r="N9" s="1">
        <v>24.9</v>
      </c>
      <c r="O9" s="1">
        <v>14</v>
      </c>
      <c r="P9" s="1">
        <v>14.3</v>
      </c>
      <c r="Q9" s="1">
        <v>24</v>
      </c>
      <c r="R9" s="1">
        <v>-52.042999999999999</v>
      </c>
      <c r="S9" s="1">
        <v>-29.861000000000001</v>
      </c>
      <c r="T9" s="2">
        <v>-29.1</v>
      </c>
      <c r="U9" s="2">
        <f t="shared" si="0"/>
        <v>-29.6285052966217</v>
      </c>
      <c r="V9" s="2">
        <f t="shared" si="1"/>
        <v>-0.52850529662169876</v>
      </c>
      <c r="W9" s="2">
        <f t="shared" si="2"/>
        <v>-29.621351977018346</v>
      </c>
      <c r="X9" s="2">
        <f t="shared" si="3"/>
        <v>-0.52135197701834457</v>
      </c>
      <c r="Y9" s="2">
        <f t="shared" si="4"/>
        <v>-29.024698912700622</v>
      </c>
      <c r="Z9" s="2">
        <f t="shared" si="5"/>
        <v>7.5301087299379788E-2</v>
      </c>
      <c r="AA9" s="2">
        <f t="shared" si="6"/>
        <v>-29.006088775005882</v>
      </c>
      <c r="AB9" s="2">
        <f t="shared" si="7"/>
        <v>9.3911224994119635E-2</v>
      </c>
    </row>
    <row r="10" spans="1:28">
      <c r="A10" s="1">
        <v>33200</v>
      </c>
      <c r="B10" s="1">
        <v>15</v>
      </c>
      <c r="C10" s="1" t="s">
        <v>19</v>
      </c>
      <c r="D10" s="1" t="s">
        <v>20</v>
      </c>
      <c r="G10" s="1" t="s">
        <v>49</v>
      </c>
      <c r="H10" s="1" t="s">
        <v>22</v>
      </c>
      <c r="I10" s="1" t="s">
        <v>50</v>
      </c>
      <c r="J10" s="1" t="s">
        <v>51</v>
      </c>
      <c r="K10" s="1">
        <v>1793</v>
      </c>
      <c r="L10" s="1">
        <v>15.688000000000001</v>
      </c>
      <c r="M10" s="1">
        <v>3520</v>
      </c>
      <c r="N10" s="1">
        <v>27.6</v>
      </c>
      <c r="O10" s="1">
        <v>16</v>
      </c>
      <c r="P10" s="1">
        <v>16.3</v>
      </c>
      <c r="Q10" s="1">
        <v>27.2</v>
      </c>
      <c r="R10" s="1">
        <v>-53.128</v>
      </c>
      <c r="S10" s="1">
        <v>-29.003</v>
      </c>
      <c r="T10" s="2">
        <v>-29.1</v>
      </c>
      <c r="U10" s="2">
        <f t="shared" si="0"/>
        <v>-28.759684312130453</v>
      </c>
      <c r="V10" s="2">
        <f t="shared" si="1"/>
        <v>0.34031568786954836</v>
      </c>
      <c r="W10" s="2">
        <f t="shared" si="2"/>
        <v>-28.582648282882342</v>
      </c>
      <c r="X10" s="2">
        <f t="shared" si="3"/>
        <v>0.51735171711765915</v>
      </c>
      <c r="Y10" s="2">
        <f t="shared" si="4"/>
        <v>-29.041470253221366</v>
      </c>
      <c r="Z10" s="2">
        <f t="shared" si="5"/>
        <v>5.8529746778635428E-2</v>
      </c>
      <c r="AA10" s="2">
        <f t="shared" si="6"/>
        <v>-29.023208732277844</v>
      </c>
      <c r="AB10" s="2">
        <f t="shared" si="7"/>
        <v>7.6791267722157386E-2</v>
      </c>
    </row>
    <row r="11" spans="1:28">
      <c r="A11" s="1">
        <v>33206</v>
      </c>
      <c r="B11" s="1">
        <v>21</v>
      </c>
      <c r="C11" s="1" t="s">
        <v>19</v>
      </c>
      <c r="D11" s="1" t="s">
        <v>20</v>
      </c>
      <c r="G11" s="1" t="s">
        <v>21</v>
      </c>
      <c r="H11" s="1" t="s">
        <v>22</v>
      </c>
      <c r="I11" s="1" t="s">
        <v>23</v>
      </c>
      <c r="J11" s="1" t="s">
        <v>24</v>
      </c>
      <c r="K11" s="1">
        <v>1996.2</v>
      </c>
      <c r="L11" s="1">
        <v>1.5629999999999999</v>
      </c>
      <c r="M11" s="1">
        <v>426</v>
      </c>
      <c r="N11" s="1">
        <v>13.8</v>
      </c>
      <c r="O11" s="1">
        <v>9.1</v>
      </c>
      <c r="P11" s="1">
        <v>9.1</v>
      </c>
      <c r="Q11" s="1">
        <v>18.2</v>
      </c>
      <c r="R11" s="1">
        <v>-53.755000000000003</v>
      </c>
      <c r="S11" s="1">
        <v>-31.456</v>
      </c>
      <c r="T11" s="2">
        <v>-31.77</v>
      </c>
      <c r="U11" s="2">
        <f t="shared" si="0"/>
        <v>-31.243621229329786</v>
      </c>
      <c r="V11" s="2">
        <f t="shared" si="1"/>
        <v>0.52637877067021321</v>
      </c>
      <c r="W11" s="2">
        <f t="shared" si="2"/>
        <v>-31.560328672043035</v>
      </c>
      <c r="X11" s="2">
        <f t="shared" si="3"/>
        <v>0.20967132795696486</v>
      </c>
      <c r="Y11" s="2">
        <f t="shared" si="4"/>
        <v>-31.950701704158877</v>
      </c>
      <c r="Z11" s="2">
        <f t="shared" si="5"/>
        <v>-0.18070170415887787</v>
      </c>
      <c r="AA11" s="2">
        <f t="shared" si="6"/>
        <v>-31.99291279813313</v>
      </c>
      <c r="AB11" s="2">
        <f t="shared" si="7"/>
        <v>-0.22291279813313025</v>
      </c>
    </row>
    <row r="12" spans="1:28">
      <c r="A12" s="1">
        <v>33197</v>
      </c>
      <c r="B12" s="1">
        <v>12</v>
      </c>
      <c r="C12" s="1" t="s">
        <v>19</v>
      </c>
      <c r="D12" s="1" t="s">
        <v>25</v>
      </c>
      <c r="G12" s="1" t="s">
        <v>26</v>
      </c>
      <c r="H12" s="1" t="s">
        <v>22</v>
      </c>
      <c r="I12" s="1" t="s">
        <v>27</v>
      </c>
      <c r="J12" s="1" t="s">
        <v>28</v>
      </c>
      <c r="K12" s="1">
        <v>1997.2</v>
      </c>
      <c r="L12" s="1">
        <v>7.5519999999999996</v>
      </c>
      <c r="M12" s="1">
        <v>2019</v>
      </c>
      <c r="N12" s="1">
        <v>19.600000000000001</v>
      </c>
      <c r="O12" s="1">
        <v>13.4</v>
      </c>
      <c r="P12" s="1">
        <v>13.6</v>
      </c>
      <c r="Q12" s="1">
        <v>23.8</v>
      </c>
      <c r="R12" s="1">
        <v>-53.222999999999999</v>
      </c>
      <c r="S12" s="1">
        <v>-31.530999999999999</v>
      </c>
      <c r="T12" s="2">
        <v>-31.77</v>
      </c>
      <c r="U12" s="2">
        <f t="shared" si="0"/>
        <v>-31.319567119582516</v>
      </c>
      <c r="V12" s="2">
        <f t="shared" si="1"/>
        <v>0.45043288041748397</v>
      </c>
      <c r="W12" s="2">
        <f t="shared" si="2"/>
        <v>-31.426927330184146</v>
      </c>
      <c r="X12" s="2">
        <f t="shared" si="3"/>
        <v>0.34307266981585371</v>
      </c>
      <c r="Y12" s="2">
        <f t="shared" si="4"/>
        <v>-31.871752491572796</v>
      </c>
      <c r="Z12" s="2">
        <f t="shared" si="5"/>
        <v>-0.10175249157279609</v>
      </c>
      <c r="AA12" s="2">
        <f t="shared" si="6"/>
        <v>-31.912322511121964</v>
      </c>
      <c r="AB12" s="2">
        <f t="shared" si="7"/>
        <v>-0.14232251112196437</v>
      </c>
    </row>
    <row r="13" spans="1:28">
      <c r="A13" s="1">
        <v>33188</v>
      </c>
      <c r="B13" s="1">
        <v>3</v>
      </c>
      <c r="C13" s="1" t="s">
        <v>19</v>
      </c>
      <c r="D13" s="1" t="s">
        <v>25</v>
      </c>
      <c r="G13" s="1" t="s">
        <v>29</v>
      </c>
      <c r="H13" s="1" t="s">
        <v>30</v>
      </c>
      <c r="I13" s="1" t="s">
        <v>31</v>
      </c>
      <c r="J13" s="1" t="s">
        <v>32</v>
      </c>
      <c r="K13" s="1">
        <v>1997.4</v>
      </c>
      <c r="L13" s="1">
        <v>6.9480000000000004</v>
      </c>
      <c r="M13" s="1">
        <v>1818</v>
      </c>
      <c r="N13" s="1">
        <v>20.7</v>
      </c>
      <c r="O13" s="1">
        <v>13.6</v>
      </c>
      <c r="P13" s="1">
        <v>13.8</v>
      </c>
      <c r="Q13" s="1">
        <v>23.8</v>
      </c>
      <c r="R13" s="1">
        <v>-52.131</v>
      </c>
      <c r="S13" s="1">
        <v>-32.436999999999998</v>
      </c>
      <c r="T13" s="2">
        <v>-31.77</v>
      </c>
      <c r="U13" s="2">
        <f t="shared" si="0"/>
        <v>-32.236993473835511</v>
      </c>
      <c r="V13" s="2">
        <f t="shared" si="1"/>
        <v>-0.46699347383551171</v>
      </c>
      <c r="W13" s="2">
        <f t="shared" si="2"/>
        <v>-32.365466679627559</v>
      </c>
      <c r="X13" s="2">
        <f t="shared" si="3"/>
        <v>-0.59546667962755961</v>
      </c>
      <c r="Y13" s="2">
        <f t="shared" si="4"/>
        <v>-31.844641690441954</v>
      </c>
      <c r="Z13" s="2">
        <f t="shared" si="5"/>
        <v>-7.4641690441954012E-2</v>
      </c>
      <c r="AA13" s="2">
        <f t="shared" si="6"/>
        <v>-31.884648172484898</v>
      </c>
      <c r="AB13" s="2">
        <f t="shared" si="7"/>
        <v>-0.11464817248489823</v>
      </c>
    </row>
    <row r="14" spans="1:28">
      <c r="A14" s="1">
        <v>33186</v>
      </c>
      <c r="B14" s="1">
        <v>1</v>
      </c>
      <c r="C14" s="1" t="s">
        <v>19</v>
      </c>
      <c r="D14" s="1" t="s">
        <v>33</v>
      </c>
      <c r="G14" s="1" t="s">
        <v>40</v>
      </c>
      <c r="H14" s="1" t="s">
        <v>30</v>
      </c>
      <c r="I14" s="1" t="s">
        <v>41</v>
      </c>
      <c r="J14" s="1" t="s">
        <v>42</v>
      </c>
      <c r="K14" s="1">
        <v>1997.8</v>
      </c>
      <c r="L14" s="1">
        <v>11.374000000000001</v>
      </c>
      <c r="M14" s="1">
        <v>2898</v>
      </c>
      <c r="N14" s="1">
        <v>23.8</v>
      </c>
      <c r="O14" s="1">
        <v>16.2</v>
      </c>
      <c r="P14" s="1">
        <v>16.600000000000001</v>
      </c>
      <c r="Q14" s="1">
        <v>26.4</v>
      </c>
      <c r="R14" s="1">
        <v>-52.296999999999997</v>
      </c>
      <c r="S14" s="1">
        <v>-32.466000000000001</v>
      </c>
      <c r="T14" s="2">
        <v>-31.77</v>
      </c>
      <c r="U14" s="2">
        <f t="shared" si="0"/>
        <v>-32.266359218066569</v>
      </c>
      <c r="V14" s="2">
        <f t="shared" si="1"/>
        <v>-0.49635921806656924</v>
      </c>
      <c r="W14" s="2">
        <f t="shared" si="2"/>
        <v>-32.240120310095719</v>
      </c>
      <c r="X14" s="2">
        <f t="shared" si="3"/>
        <v>-0.47012031009571942</v>
      </c>
      <c r="Y14" s="2">
        <f t="shared" si="4"/>
        <v>-31.61441285539571</v>
      </c>
      <c r="Z14" s="2">
        <f t="shared" si="5"/>
        <v>0.15558714460429002</v>
      </c>
      <c r="AA14" s="2">
        <f t="shared" si="6"/>
        <v>-31.649633695622416</v>
      </c>
      <c r="AB14" s="2">
        <f t="shared" si="7"/>
        <v>0.12036630437758333</v>
      </c>
    </row>
    <row r="15" spans="1:28">
      <c r="A15" s="1">
        <v>33203</v>
      </c>
      <c r="B15" s="1">
        <v>18</v>
      </c>
      <c r="C15" s="1" t="s">
        <v>19</v>
      </c>
      <c r="D15" s="1" t="s">
        <v>33</v>
      </c>
      <c r="G15" s="1" t="s">
        <v>34</v>
      </c>
      <c r="H15" s="1" t="s">
        <v>22</v>
      </c>
      <c r="I15" s="1" t="s">
        <v>35</v>
      </c>
      <c r="J15" s="1" t="s">
        <v>36</v>
      </c>
      <c r="K15" s="1">
        <v>1998</v>
      </c>
      <c r="L15" s="1">
        <v>12.128</v>
      </c>
      <c r="M15" s="1">
        <v>3055</v>
      </c>
      <c r="N15" s="1">
        <v>25.5</v>
      </c>
      <c r="O15" s="1">
        <v>16</v>
      </c>
      <c r="P15" s="1">
        <v>16.3</v>
      </c>
      <c r="Q15" s="1">
        <v>27.5</v>
      </c>
      <c r="R15" s="1">
        <v>-53.231999999999999</v>
      </c>
      <c r="S15" s="1">
        <v>-31.536999999999999</v>
      </c>
      <c r="T15" s="2">
        <v>-31.77</v>
      </c>
      <c r="U15" s="2">
        <f t="shared" si="0"/>
        <v>-31.325642790802736</v>
      </c>
      <c r="V15" s="2">
        <f t="shared" si="1"/>
        <v>0.44435720919726407</v>
      </c>
      <c r="W15" s="2">
        <f t="shared" si="2"/>
        <v>-31.27304759413391</v>
      </c>
      <c r="X15" s="2">
        <f t="shared" si="3"/>
        <v>0.49695240586608946</v>
      </c>
      <c r="Y15" s="2">
        <f t="shared" si="4"/>
        <v>-31.63902851672859</v>
      </c>
      <c r="Z15" s="2">
        <f t="shared" si="5"/>
        <v>0.13097148327140928</v>
      </c>
      <c r="AA15" s="2">
        <f t="shared" si="6"/>
        <v>-31.67476102934501</v>
      </c>
      <c r="AB15" s="2">
        <f t="shared" si="7"/>
        <v>9.523897065498943E-2</v>
      </c>
    </row>
    <row r="16" spans="1:28">
      <c r="A16" s="1">
        <v>33194</v>
      </c>
      <c r="B16" s="1">
        <v>9</v>
      </c>
      <c r="C16" s="1" t="s">
        <v>19</v>
      </c>
      <c r="D16" s="1" t="s">
        <v>33</v>
      </c>
      <c r="G16" s="1" t="s">
        <v>37</v>
      </c>
      <c r="H16" s="1" t="s">
        <v>22</v>
      </c>
      <c r="I16" s="1" t="s">
        <v>38</v>
      </c>
      <c r="J16" s="1" t="s">
        <v>39</v>
      </c>
      <c r="K16" s="1">
        <v>1998</v>
      </c>
      <c r="L16" s="1">
        <v>13.247</v>
      </c>
      <c r="M16" s="1">
        <v>3264</v>
      </c>
      <c r="N16" s="1">
        <v>25.1</v>
      </c>
      <c r="O16" s="1">
        <v>16.600000000000001</v>
      </c>
      <c r="P16" s="1">
        <v>16.899999999999999</v>
      </c>
      <c r="Q16" s="1">
        <v>28.1</v>
      </c>
      <c r="R16" s="1">
        <v>-52.893000000000001</v>
      </c>
      <c r="S16" s="1">
        <v>-31.661999999999999</v>
      </c>
      <c r="T16" s="2">
        <v>-31.77</v>
      </c>
      <c r="U16" s="2">
        <f t="shared" si="0"/>
        <v>-31.452219274557287</v>
      </c>
      <c r="V16" s="2">
        <f t="shared" si="1"/>
        <v>0.31778072544271296</v>
      </c>
      <c r="W16" s="2">
        <f t="shared" si="2"/>
        <v>-31.360509108322109</v>
      </c>
      <c r="X16" s="2">
        <f t="shared" si="3"/>
        <v>0.40949089167789054</v>
      </c>
      <c r="Y16" s="2">
        <f t="shared" si="4"/>
        <v>-31.59096709384194</v>
      </c>
      <c r="Z16" s="2">
        <f t="shared" si="5"/>
        <v>0.17903290615806</v>
      </c>
      <c r="AA16" s="2">
        <f t="shared" si="6"/>
        <v>-31.625700579750571</v>
      </c>
      <c r="AB16" s="2">
        <f t="shared" si="7"/>
        <v>0.14429942024942832</v>
      </c>
    </row>
    <row r="17" spans="1:28">
      <c r="A17" s="1">
        <v>33187</v>
      </c>
      <c r="B17" s="1">
        <v>2</v>
      </c>
      <c r="C17" s="1" t="s">
        <v>19</v>
      </c>
      <c r="D17" s="1" t="s">
        <v>33</v>
      </c>
      <c r="G17" s="1" t="s">
        <v>46</v>
      </c>
      <c r="H17" s="1" t="s">
        <v>30</v>
      </c>
      <c r="I17" s="1" t="s">
        <v>47</v>
      </c>
      <c r="J17" s="1" t="s">
        <v>48</v>
      </c>
      <c r="K17" s="1">
        <v>1998</v>
      </c>
      <c r="L17" s="1">
        <v>11.999000000000001</v>
      </c>
      <c r="M17" s="1">
        <v>2958</v>
      </c>
      <c r="N17" s="1">
        <v>26.3</v>
      </c>
      <c r="O17" s="1">
        <v>16.5</v>
      </c>
      <c r="P17" s="1">
        <v>16.899999999999999</v>
      </c>
      <c r="Q17" s="1">
        <v>27.5</v>
      </c>
      <c r="R17" s="1">
        <v>-51.902999999999999</v>
      </c>
      <c r="S17" s="1">
        <v>-32.588999999999999</v>
      </c>
      <c r="T17" s="2">
        <v>-31.77</v>
      </c>
      <c r="U17" s="2">
        <f t="shared" si="0"/>
        <v>-32.390910478081047</v>
      </c>
      <c r="V17" s="2">
        <f t="shared" si="1"/>
        <v>-0.62091047808104705</v>
      </c>
      <c r="W17" s="2">
        <f t="shared" si="2"/>
        <v>-32.342824513828717</v>
      </c>
      <c r="X17" s="2">
        <f t="shared" si="3"/>
        <v>-0.57282451382871713</v>
      </c>
      <c r="Y17" s="2">
        <f t="shared" si="4"/>
        <v>-31.746171449510992</v>
      </c>
      <c r="Z17" s="2">
        <f t="shared" si="5"/>
        <v>2.3828550489007227E-2</v>
      </c>
      <c r="AA17" s="2">
        <f t="shared" si="6"/>
        <v>-31.784131084109479</v>
      </c>
      <c r="AB17" s="2">
        <f t="shared" si="7"/>
        <v>-1.4131084109479275E-2</v>
      </c>
    </row>
    <row r="18" spans="1:28">
      <c r="A18" s="1">
        <v>33191</v>
      </c>
      <c r="B18" s="1">
        <v>6</v>
      </c>
      <c r="C18" s="1" t="s">
        <v>19</v>
      </c>
      <c r="D18" s="1" t="s">
        <v>20</v>
      </c>
      <c r="G18" s="1" t="s">
        <v>43</v>
      </c>
      <c r="H18" s="1" t="s">
        <v>30</v>
      </c>
      <c r="I18" s="1" t="s">
        <v>44</v>
      </c>
      <c r="J18" s="1" t="s">
        <v>45</v>
      </c>
      <c r="K18" s="1">
        <v>1998.2</v>
      </c>
      <c r="L18" s="1">
        <v>16.126000000000001</v>
      </c>
      <c r="M18" s="1">
        <v>3680</v>
      </c>
      <c r="N18" s="1">
        <v>31.8</v>
      </c>
      <c r="O18" s="1">
        <v>19.5</v>
      </c>
      <c r="P18" s="1">
        <v>20</v>
      </c>
      <c r="Q18" s="1">
        <v>32.1</v>
      </c>
      <c r="R18" s="1">
        <v>-52.685000000000002</v>
      </c>
      <c r="S18" s="1">
        <v>-32.030999999999999</v>
      </c>
      <c r="T18" s="2">
        <v>-31.77</v>
      </c>
      <c r="U18" s="2">
        <f t="shared" si="0"/>
        <v>-31.825873054600727</v>
      </c>
      <c r="V18" s="2">
        <f t="shared" si="1"/>
        <v>-5.5873054600727556E-2</v>
      </c>
      <c r="W18" s="2">
        <f t="shared" si="2"/>
        <v>-31.633526608310557</v>
      </c>
      <c r="X18" s="2">
        <f t="shared" si="3"/>
        <v>0.13647339168944228</v>
      </c>
      <c r="Y18" s="2">
        <f t="shared" si="4"/>
        <v>-31.48625304455588</v>
      </c>
      <c r="Z18" s="2">
        <f t="shared" si="5"/>
        <v>0.28374695544411921</v>
      </c>
      <c r="AA18" s="2">
        <f t="shared" si="6"/>
        <v>-31.51880989636518</v>
      </c>
      <c r="AB18" s="2">
        <f t="shared" si="7"/>
        <v>0.2511901036348192</v>
      </c>
    </row>
    <row r="19" spans="1:28">
      <c r="A19" s="1">
        <v>33200</v>
      </c>
      <c r="B19" s="1">
        <v>15</v>
      </c>
      <c r="C19" s="1" t="s">
        <v>19</v>
      </c>
      <c r="D19" s="1" t="s">
        <v>20</v>
      </c>
      <c r="G19" s="1" t="s">
        <v>49</v>
      </c>
      <c r="H19" s="1" t="s">
        <v>22</v>
      </c>
      <c r="I19" s="1" t="s">
        <v>50</v>
      </c>
      <c r="J19" s="1" t="s">
        <v>51</v>
      </c>
      <c r="K19" s="1">
        <v>1998.7</v>
      </c>
      <c r="L19" s="1">
        <v>17.045000000000002</v>
      </c>
      <c r="M19" s="1">
        <v>3909</v>
      </c>
      <c r="N19" s="1">
        <v>30.9</v>
      </c>
      <c r="O19" s="1">
        <v>19.100000000000001</v>
      </c>
      <c r="P19" s="1">
        <v>19.5</v>
      </c>
      <c r="Q19" s="1">
        <v>31.7</v>
      </c>
      <c r="R19" s="1">
        <v>-53.256</v>
      </c>
      <c r="S19" s="1">
        <v>-31.524999999999999</v>
      </c>
      <c r="T19" s="2">
        <v>-31.77</v>
      </c>
      <c r="U19" s="2">
        <f t="shared" si="0"/>
        <v>-31.313491448362299</v>
      </c>
      <c r="V19" s="2">
        <f t="shared" si="1"/>
        <v>0.45650855163770032</v>
      </c>
      <c r="W19" s="2">
        <f t="shared" si="2"/>
        <v>-31.089021090515846</v>
      </c>
      <c r="X19" s="2">
        <f t="shared" si="3"/>
        <v>0.68097890948415341</v>
      </c>
      <c r="Y19" s="2">
        <f t="shared" si="4"/>
        <v>-31.54784306085487</v>
      </c>
      <c r="Z19" s="2">
        <f t="shared" si="5"/>
        <v>0.22215693914512968</v>
      </c>
      <c r="AA19" s="2">
        <f t="shared" si="6"/>
        <v>-31.581680150899331</v>
      </c>
      <c r="AB19" s="2">
        <f t="shared" si="7"/>
        <v>0.18831984910066879</v>
      </c>
    </row>
    <row r="20" spans="1:28">
      <c r="A20" s="1">
        <v>33206</v>
      </c>
      <c r="B20" s="1">
        <v>21</v>
      </c>
      <c r="C20" s="1" t="s">
        <v>19</v>
      </c>
      <c r="D20" s="1" t="s">
        <v>20</v>
      </c>
      <c r="G20" s="1" t="s">
        <v>21</v>
      </c>
      <c r="H20" s="1" t="s">
        <v>22</v>
      </c>
      <c r="I20" s="1" t="s">
        <v>23</v>
      </c>
      <c r="J20" s="1" t="s">
        <v>24</v>
      </c>
      <c r="K20" s="1">
        <v>2184.9</v>
      </c>
      <c r="L20" s="1">
        <v>1.472</v>
      </c>
      <c r="M20" s="1">
        <v>398</v>
      </c>
      <c r="N20" s="1">
        <v>13.4</v>
      </c>
      <c r="O20" s="1">
        <v>10.5</v>
      </c>
      <c r="P20" s="1">
        <v>10.6</v>
      </c>
      <c r="Q20" s="1">
        <v>20.3</v>
      </c>
      <c r="R20" s="1">
        <v>-53.38</v>
      </c>
      <c r="S20" s="1">
        <v>-29.707000000000001</v>
      </c>
      <c r="T20" s="2">
        <v>-30</v>
      </c>
      <c r="U20" s="2">
        <f t="shared" si="0"/>
        <v>-29.472563068636092</v>
      </c>
      <c r="V20" s="2">
        <f t="shared" si="1"/>
        <v>0.52743693136390846</v>
      </c>
      <c r="W20" s="2">
        <f t="shared" si="2"/>
        <v>-29.792451442743921</v>
      </c>
      <c r="X20" s="2">
        <f t="shared" si="3"/>
        <v>0.20754855725607868</v>
      </c>
      <c r="Y20" s="2">
        <f t="shared" si="4"/>
        <v>-30.182824474859764</v>
      </c>
      <c r="Z20" s="2">
        <f t="shared" si="5"/>
        <v>-0.18282447485976405</v>
      </c>
      <c r="AA20" s="2">
        <f t="shared" si="6"/>
        <v>-30.188287664546493</v>
      </c>
      <c r="AB20" s="2">
        <f t="shared" si="7"/>
        <v>-0.18828766454649326</v>
      </c>
    </row>
    <row r="21" spans="1:28">
      <c r="A21" s="1">
        <v>33197</v>
      </c>
      <c r="B21" s="1">
        <v>12</v>
      </c>
      <c r="C21" s="1" t="s">
        <v>19</v>
      </c>
      <c r="D21" s="1" t="s">
        <v>25</v>
      </c>
      <c r="G21" s="1" t="s">
        <v>26</v>
      </c>
      <c r="H21" s="1" t="s">
        <v>22</v>
      </c>
      <c r="I21" s="1" t="s">
        <v>27</v>
      </c>
      <c r="J21" s="1" t="s">
        <v>28</v>
      </c>
      <c r="K21" s="1">
        <v>2186.1</v>
      </c>
      <c r="L21" s="1">
        <v>7.2050000000000001</v>
      </c>
      <c r="M21" s="1">
        <v>1896</v>
      </c>
      <c r="N21" s="1">
        <v>19.899999999999999</v>
      </c>
      <c r="O21" s="1">
        <v>15.3</v>
      </c>
      <c r="P21" s="1">
        <v>15.7</v>
      </c>
      <c r="Q21" s="1">
        <v>26.6</v>
      </c>
      <c r="R21" s="1">
        <v>-53.298999999999999</v>
      </c>
      <c r="S21" s="1">
        <v>-29.797999999999998</v>
      </c>
      <c r="T21" s="2">
        <v>-30</v>
      </c>
      <c r="U21" s="2">
        <f t="shared" si="0"/>
        <v>-29.564710748809404</v>
      </c>
      <c r="V21" s="2">
        <f t="shared" si="1"/>
        <v>0.43528925119059636</v>
      </c>
      <c r="W21" s="2">
        <f t="shared" si="2"/>
        <v>-29.684200445058512</v>
      </c>
      <c r="X21" s="2">
        <f t="shared" si="3"/>
        <v>0.31579955494148848</v>
      </c>
      <c r="Y21" s="2">
        <f t="shared" si="4"/>
        <v>-30.129025606447161</v>
      </c>
      <c r="Z21" s="2">
        <f t="shared" si="5"/>
        <v>-0.12902560644716132</v>
      </c>
      <c r="AA21" s="2">
        <f t="shared" si="6"/>
        <v>-30.13337050826048</v>
      </c>
      <c r="AB21" s="2">
        <f t="shared" si="7"/>
        <v>-0.13337050826048014</v>
      </c>
    </row>
    <row r="22" spans="1:28">
      <c r="A22" s="1">
        <v>33188</v>
      </c>
      <c r="B22" s="1">
        <v>3</v>
      </c>
      <c r="C22" s="1" t="s">
        <v>19</v>
      </c>
      <c r="D22" s="1" t="s">
        <v>25</v>
      </c>
      <c r="G22" s="1" t="s">
        <v>29</v>
      </c>
      <c r="H22" s="1" t="s">
        <v>30</v>
      </c>
      <c r="I22" s="1" t="s">
        <v>31</v>
      </c>
      <c r="J22" s="1" t="s">
        <v>32</v>
      </c>
      <c r="K22" s="1">
        <v>2186.1</v>
      </c>
      <c r="L22" s="1">
        <v>6.7329999999999997</v>
      </c>
      <c r="M22" s="1">
        <v>1683</v>
      </c>
      <c r="N22" s="1">
        <v>22.6</v>
      </c>
      <c r="O22" s="1">
        <v>15.5</v>
      </c>
      <c r="P22" s="1">
        <v>15.9</v>
      </c>
      <c r="Q22" s="1">
        <v>26.5</v>
      </c>
      <c r="R22" s="1">
        <v>-52.118000000000002</v>
      </c>
      <c r="S22" s="1">
        <v>-30.722000000000001</v>
      </c>
      <c r="T22" s="2">
        <v>-30</v>
      </c>
      <c r="U22" s="2">
        <f t="shared" si="0"/>
        <v>-30.500364116723059</v>
      </c>
      <c r="V22" s="2">
        <f t="shared" si="1"/>
        <v>-0.50036411672305903</v>
      </c>
      <c r="W22" s="2">
        <f t="shared" si="2"/>
        <v>-30.636352709875936</v>
      </c>
      <c r="X22" s="2">
        <f t="shared" si="3"/>
        <v>-0.63635270987593628</v>
      </c>
      <c r="Y22" s="2">
        <f t="shared" si="4"/>
        <v>-30.115527720690331</v>
      </c>
      <c r="Z22" s="2">
        <f t="shared" si="5"/>
        <v>-0.11552772069033068</v>
      </c>
      <c r="AA22" s="2">
        <f t="shared" si="6"/>
        <v>-30.119592049279639</v>
      </c>
      <c r="AB22" s="2">
        <f t="shared" si="7"/>
        <v>-0.11959204927963896</v>
      </c>
    </row>
    <row r="23" spans="1:28">
      <c r="A23" s="1">
        <v>33203</v>
      </c>
      <c r="B23" s="1">
        <v>18</v>
      </c>
      <c r="C23" s="1" t="s">
        <v>19</v>
      </c>
      <c r="D23" s="1" t="s">
        <v>33</v>
      </c>
      <c r="G23" s="1" t="s">
        <v>34</v>
      </c>
      <c r="H23" s="1" t="s">
        <v>22</v>
      </c>
      <c r="I23" s="1" t="s">
        <v>35</v>
      </c>
      <c r="J23" s="1" t="s">
        <v>36</v>
      </c>
      <c r="K23" s="1">
        <v>2186.6</v>
      </c>
      <c r="L23" s="1">
        <v>11.034000000000001</v>
      </c>
      <c r="M23" s="1">
        <v>2712</v>
      </c>
      <c r="N23" s="1">
        <v>26.5</v>
      </c>
      <c r="O23" s="1">
        <v>17.8</v>
      </c>
      <c r="P23" s="1">
        <v>18.2</v>
      </c>
      <c r="Q23" s="1">
        <v>30.2</v>
      </c>
      <c r="R23" s="1">
        <v>-53.197000000000003</v>
      </c>
      <c r="S23" s="1">
        <v>-29.739000000000001</v>
      </c>
      <c r="T23" s="2">
        <v>-30</v>
      </c>
      <c r="U23" s="2">
        <f t="shared" si="0"/>
        <v>-29.504966648477257</v>
      </c>
      <c r="V23" s="2">
        <f t="shared" si="1"/>
        <v>0.49503335152274275</v>
      </c>
      <c r="W23" s="2">
        <f t="shared" si="2"/>
        <v>-29.490612539123529</v>
      </c>
      <c r="X23" s="2">
        <f t="shared" si="3"/>
        <v>0.50938746087647147</v>
      </c>
      <c r="Y23" s="2">
        <f t="shared" si="4"/>
        <v>-29.856593461718209</v>
      </c>
      <c r="Z23" s="2">
        <f t="shared" si="5"/>
        <v>0.14340653828179128</v>
      </c>
      <c r="AA23" s="2">
        <f t="shared" si="6"/>
        <v>-29.855275464426644</v>
      </c>
      <c r="AB23" s="2">
        <f t="shared" si="7"/>
        <v>0.14472453557335641</v>
      </c>
    </row>
    <row r="24" spans="1:28">
      <c r="A24" s="1">
        <v>33186</v>
      </c>
      <c r="B24" s="1">
        <v>1</v>
      </c>
      <c r="C24" s="1" t="s">
        <v>19</v>
      </c>
      <c r="D24" s="1" t="s">
        <v>33</v>
      </c>
      <c r="G24" s="1" t="s">
        <v>40</v>
      </c>
      <c r="H24" s="1" t="s">
        <v>30</v>
      </c>
      <c r="I24" s="1" t="s">
        <v>41</v>
      </c>
      <c r="J24" s="1" t="s">
        <v>42</v>
      </c>
      <c r="K24" s="1">
        <v>2186.8000000000002</v>
      </c>
      <c r="L24" s="1">
        <v>10.516</v>
      </c>
      <c r="M24" s="1">
        <v>2618</v>
      </c>
      <c r="N24" s="1">
        <v>24.7</v>
      </c>
      <c r="O24" s="1">
        <v>18.600000000000001</v>
      </c>
      <c r="P24" s="1">
        <v>19.100000000000001</v>
      </c>
      <c r="Q24" s="1">
        <v>29.8</v>
      </c>
      <c r="R24" s="1">
        <v>-52.35</v>
      </c>
      <c r="S24" s="1">
        <v>-30.783999999999999</v>
      </c>
      <c r="T24" s="2">
        <v>-30</v>
      </c>
      <c r="U24" s="2">
        <f t="shared" si="0"/>
        <v>-30.563146052665314</v>
      </c>
      <c r="V24" s="2">
        <f t="shared" si="1"/>
        <v>-0.56314605266531359</v>
      </c>
      <c r="W24" s="2">
        <f t="shared" si="2"/>
        <v>-30.566898783557672</v>
      </c>
      <c r="X24" s="2">
        <f t="shared" si="3"/>
        <v>-0.5668987835576722</v>
      </c>
      <c r="Y24" s="2">
        <f t="shared" si="4"/>
        <v>-29.941191328857663</v>
      </c>
      <c r="Z24" s="2">
        <f t="shared" si="5"/>
        <v>5.8808671142337232E-2</v>
      </c>
      <c r="AA24" s="2">
        <f t="shared" si="6"/>
        <v>-29.941631821507052</v>
      </c>
      <c r="AB24" s="2">
        <f t="shared" si="7"/>
        <v>5.8368178492948175E-2</v>
      </c>
    </row>
    <row r="25" spans="1:28">
      <c r="A25" s="1">
        <v>33194</v>
      </c>
      <c r="B25" s="1">
        <v>9</v>
      </c>
      <c r="C25" s="1" t="s">
        <v>19</v>
      </c>
      <c r="D25" s="1" t="s">
        <v>33</v>
      </c>
      <c r="G25" s="1" t="s">
        <v>37</v>
      </c>
      <c r="H25" s="1" t="s">
        <v>22</v>
      </c>
      <c r="I25" s="1" t="s">
        <v>38</v>
      </c>
      <c r="J25" s="1" t="s">
        <v>39</v>
      </c>
      <c r="K25" s="1">
        <v>2187</v>
      </c>
      <c r="L25" s="1">
        <v>12.746</v>
      </c>
      <c r="M25" s="1">
        <v>3128</v>
      </c>
      <c r="N25" s="1">
        <v>28</v>
      </c>
      <c r="O25" s="1">
        <v>18.2</v>
      </c>
      <c r="P25" s="1">
        <v>18.7</v>
      </c>
      <c r="Q25" s="1">
        <v>30.4</v>
      </c>
      <c r="R25" s="1">
        <v>-53.043999999999997</v>
      </c>
      <c r="S25" s="1">
        <v>-29.923999999999999</v>
      </c>
      <c r="T25" s="2">
        <v>-30</v>
      </c>
      <c r="U25" s="2">
        <f t="shared" si="0"/>
        <v>-29.692299844433993</v>
      </c>
      <c r="V25" s="2">
        <f t="shared" si="1"/>
        <v>0.30770015556600683</v>
      </c>
      <c r="W25" s="2">
        <f t="shared" si="2"/>
        <v>-29.618102278514044</v>
      </c>
      <c r="X25" s="2">
        <f t="shared" si="3"/>
        <v>0.3818977214859558</v>
      </c>
      <c r="Y25" s="2">
        <f t="shared" si="4"/>
        <v>-29.848560264033875</v>
      </c>
      <c r="Z25" s="2">
        <f t="shared" si="5"/>
        <v>0.15143973596612526</v>
      </c>
      <c r="AA25" s="2">
        <f t="shared" si="6"/>
        <v>-29.8470752850228</v>
      </c>
      <c r="AB25" s="2">
        <f t="shared" si="7"/>
        <v>0.15292471497719973</v>
      </c>
    </row>
    <row r="26" spans="1:28">
      <c r="A26" s="1">
        <v>33187</v>
      </c>
      <c r="B26" s="1">
        <v>2</v>
      </c>
      <c r="C26" s="1" t="s">
        <v>19</v>
      </c>
      <c r="D26" s="1" t="s">
        <v>33</v>
      </c>
      <c r="G26" s="1" t="s">
        <v>46</v>
      </c>
      <c r="H26" s="1" t="s">
        <v>30</v>
      </c>
      <c r="I26" s="1" t="s">
        <v>47</v>
      </c>
      <c r="J26" s="1" t="s">
        <v>48</v>
      </c>
      <c r="K26" s="1">
        <v>2187</v>
      </c>
      <c r="L26" s="1">
        <v>11.228999999999999</v>
      </c>
      <c r="M26" s="1">
        <v>2719</v>
      </c>
      <c r="N26" s="1">
        <v>28.2</v>
      </c>
      <c r="O26" s="1">
        <v>19.2</v>
      </c>
      <c r="P26" s="1">
        <v>19.7</v>
      </c>
      <c r="Q26" s="1">
        <v>31.2</v>
      </c>
      <c r="R26" s="1">
        <v>-52.101999999999997</v>
      </c>
      <c r="S26" s="1">
        <v>-30.798999999999999</v>
      </c>
      <c r="T26" s="2">
        <v>-30</v>
      </c>
      <c r="U26" s="2">
        <f t="shared" si="0"/>
        <v>-30.578335230715858</v>
      </c>
      <c r="V26" s="2">
        <f t="shared" si="1"/>
        <v>-0.57833523071585802</v>
      </c>
      <c r="W26" s="2">
        <f t="shared" si="2"/>
        <v>-30.557164839802308</v>
      </c>
      <c r="X26" s="2">
        <f t="shared" si="3"/>
        <v>-0.55716483980230791</v>
      </c>
      <c r="Y26" s="2">
        <f t="shared" si="4"/>
        <v>-29.960511775484584</v>
      </c>
      <c r="Z26" s="2">
        <f t="shared" si="5"/>
        <v>3.9488224515416448E-2</v>
      </c>
      <c r="AA26" s="2">
        <f t="shared" si="6"/>
        <v>-29.961353871770058</v>
      </c>
      <c r="AB26" s="2">
        <f t="shared" si="7"/>
        <v>3.8646128229942178E-2</v>
      </c>
    </row>
    <row r="27" spans="1:28">
      <c r="A27" s="1">
        <v>33191</v>
      </c>
      <c r="B27" s="1">
        <v>6</v>
      </c>
      <c r="C27" s="1" t="s">
        <v>19</v>
      </c>
      <c r="D27" s="1" t="s">
        <v>20</v>
      </c>
      <c r="G27" s="1" t="s">
        <v>43</v>
      </c>
      <c r="H27" s="1" t="s">
        <v>30</v>
      </c>
      <c r="I27" s="1" t="s">
        <v>44</v>
      </c>
      <c r="J27" s="1" t="s">
        <v>45</v>
      </c>
      <c r="K27" s="1">
        <v>2187.1999999999998</v>
      </c>
      <c r="L27" s="1">
        <v>14.711</v>
      </c>
      <c r="M27" s="1">
        <v>3402</v>
      </c>
      <c r="N27" s="1">
        <v>32.4</v>
      </c>
      <c r="O27" s="1">
        <v>22.6</v>
      </c>
      <c r="P27" s="1">
        <v>23.2</v>
      </c>
      <c r="Q27" s="1">
        <v>36.4</v>
      </c>
      <c r="R27" s="1">
        <v>-52.792999999999999</v>
      </c>
      <c r="S27" s="1">
        <v>-30.314</v>
      </c>
      <c r="T27" s="2">
        <v>-30</v>
      </c>
      <c r="U27" s="2">
        <f t="shared" si="0"/>
        <v>-30.087218473748198</v>
      </c>
      <c r="V27" s="2">
        <f t="shared" si="1"/>
        <v>-8.7218473748198022E-2</v>
      </c>
      <c r="W27" s="2">
        <f t="shared" si="2"/>
        <v>-29.944333762879289</v>
      </c>
      <c r="X27" s="2">
        <f t="shared" si="3"/>
        <v>5.566623712071106E-2</v>
      </c>
      <c r="Y27" s="2">
        <f t="shared" si="4"/>
        <v>-29.797060199124612</v>
      </c>
      <c r="Z27" s="2">
        <f t="shared" si="5"/>
        <v>0.20293980087538799</v>
      </c>
      <c r="AA27" s="2">
        <f t="shared" si="6"/>
        <v>-29.794504716220665</v>
      </c>
      <c r="AB27" s="2">
        <f t="shared" si="7"/>
        <v>0.20549528377933513</v>
      </c>
    </row>
    <row r="28" spans="1:28">
      <c r="A28" s="1">
        <v>33200</v>
      </c>
      <c r="B28" s="1">
        <v>15</v>
      </c>
      <c r="C28" s="1" t="s">
        <v>19</v>
      </c>
      <c r="D28" s="1" t="s">
        <v>20</v>
      </c>
      <c r="G28" s="1" t="s">
        <v>49</v>
      </c>
      <c r="H28" s="1" t="s">
        <v>22</v>
      </c>
      <c r="I28" s="1" t="s">
        <v>50</v>
      </c>
      <c r="J28" s="1" t="s">
        <v>51</v>
      </c>
      <c r="K28" s="1">
        <v>2187.4</v>
      </c>
      <c r="L28" s="1">
        <v>15.347</v>
      </c>
      <c r="M28" s="1">
        <v>3645</v>
      </c>
      <c r="N28" s="1">
        <v>30.1</v>
      </c>
      <c r="O28" s="1">
        <v>21.7</v>
      </c>
      <c r="P28" s="1">
        <v>22.3</v>
      </c>
      <c r="Q28" s="1">
        <v>35.4</v>
      </c>
      <c r="R28" s="1">
        <v>-53.322000000000003</v>
      </c>
      <c r="S28" s="1">
        <v>-29.734999999999999</v>
      </c>
      <c r="T28" s="2">
        <v>-30</v>
      </c>
      <c r="U28" s="2">
        <f t="shared" si="0"/>
        <v>-29.500916200997111</v>
      </c>
      <c r="V28" s="2">
        <f t="shared" si="1"/>
        <v>0.49908379900288935</v>
      </c>
      <c r="W28" s="2">
        <f t="shared" si="2"/>
        <v>-29.335799925656172</v>
      </c>
      <c r="X28" s="2">
        <f t="shared" si="3"/>
        <v>0.66420007434382811</v>
      </c>
      <c r="Y28" s="2">
        <f t="shared" si="4"/>
        <v>-29.794621895995196</v>
      </c>
      <c r="Z28" s="2">
        <f t="shared" si="5"/>
        <v>0.20537810400480438</v>
      </c>
      <c r="AA28" s="2">
        <f t="shared" si="6"/>
        <v>-29.792015729407712</v>
      </c>
      <c r="AB28" s="2">
        <f t="shared" si="7"/>
        <v>0.20798427059228786</v>
      </c>
    </row>
    <row r="29" spans="1:28">
      <c r="A29" s="1">
        <v>33206</v>
      </c>
      <c r="B29" s="1">
        <v>21</v>
      </c>
      <c r="C29" s="1" t="s">
        <v>19</v>
      </c>
      <c r="D29" s="1" t="s">
        <v>20</v>
      </c>
      <c r="G29" s="1" t="s">
        <v>21</v>
      </c>
      <c r="H29" s="1" t="s">
        <v>22</v>
      </c>
      <c r="I29" s="1" t="s">
        <v>23</v>
      </c>
      <c r="J29" s="1" t="s">
        <v>24</v>
      </c>
      <c r="K29" s="1">
        <v>2359.4</v>
      </c>
      <c r="L29" s="1">
        <v>1.518</v>
      </c>
      <c r="M29" s="1">
        <v>405</v>
      </c>
      <c r="N29" s="1">
        <v>13.6</v>
      </c>
      <c r="O29" s="1">
        <v>12.8</v>
      </c>
      <c r="P29" s="1">
        <v>13</v>
      </c>
      <c r="Q29" s="1">
        <v>23.7</v>
      </c>
      <c r="R29" s="1">
        <v>-53.822000000000003</v>
      </c>
      <c r="S29" s="1">
        <v>-28.189</v>
      </c>
      <c r="T29" s="2">
        <v>-28.61</v>
      </c>
      <c r="U29" s="2">
        <f t="shared" si="0"/>
        <v>-27.935418249920808</v>
      </c>
      <c r="V29" s="2">
        <f t="shared" si="1"/>
        <v>0.67458175007919152</v>
      </c>
      <c r="W29" s="2">
        <f t="shared" si="2"/>
        <v>-28.253698680686323</v>
      </c>
      <c r="X29" s="2">
        <f t="shared" si="3"/>
        <v>0.35630131931367615</v>
      </c>
      <c r="Y29" s="2">
        <f t="shared" si="4"/>
        <v>-28.644071712802166</v>
      </c>
      <c r="Z29" s="2">
        <f t="shared" si="5"/>
        <v>-3.4071712802166587E-2</v>
      </c>
      <c r="AA29" s="2">
        <f t="shared" si="6"/>
        <v>-28.617549684123549</v>
      </c>
      <c r="AB29" s="2">
        <f t="shared" si="7"/>
        <v>-7.549684123549838E-3</v>
      </c>
    </row>
    <row r="30" spans="1:28">
      <c r="A30" s="1">
        <v>33197</v>
      </c>
      <c r="B30" s="1">
        <v>12</v>
      </c>
      <c r="C30" s="1" t="s">
        <v>19</v>
      </c>
      <c r="D30" s="1" t="s">
        <v>25</v>
      </c>
      <c r="G30" s="1" t="s">
        <v>26</v>
      </c>
      <c r="H30" s="1" t="s">
        <v>22</v>
      </c>
      <c r="I30" s="1" t="s">
        <v>27</v>
      </c>
      <c r="J30" s="1" t="s">
        <v>28</v>
      </c>
      <c r="K30" s="1">
        <v>2360.6999999999998</v>
      </c>
      <c r="L30" s="1">
        <v>7.3280000000000003</v>
      </c>
      <c r="M30" s="1">
        <v>1882</v>
      </c>
      <c r="N30" s="1">
        <v>18.600000000000001</v>
      </c>
      <c r="O30" s="1">
        <v>18</v>
      </c>
      <c r="P30" s="1">
        <v>18.5</v>
      </c>
      <c r="Q30" s="1">
        <v>30.4</v>
      </c>
      <c r="R30" s="1">
        <v>-53.198999999999998</v>
      </c>
      <c r="S30" s="1">
        <v>-28.457999999999998</v>
      </c>
      <c r="T30" s="2">
        <v>-28.61</v>
      </c>
      <c r="U30" s="2">
        <f t="shared" si="0"/>
        <v>-28.207810842960605</v>
      </c>
      <c r="V30" s="2">
        <f t="shared" si="1"/>
        <v>0.40218915703939473</v>
      </c>
      <c r="W30" s="2">
        <f t="shared" si="2"/>
        <v>-28.323001038533516</v>
      </c>
      <c r="X30" s="2">
        <f t="shared" si="3"/>
        <v>0.28699896146648385</v>
      </c>
      <c r="Y30" s="2">
        <f t="shared" si="4"/>
        <v>-28.767826199922165</v>
      </c>
      <c r="Z30" s="2">
        <f t="shared" si="5"/>
        <v>-0.15782619992216596</v>
      </c>
      <c r="AA30" s="2">
        <f t="shared" si="6"/>
        <v>-28.743876588588186</v>
      </c>
      <c r="AB30" s="2">
        <f t="shared" si="7"/>
        <v>-0.13387658858818696</v>
      </c>
    </row>
    <row r="31" spans="1:28">
      <c r="A31" s="1">
        <v>33188</v>
      </c>
      <c r="B31" s="1">
        <v>3</v>
      </c>
      <c r="C31" s="1" t="s">
        <v>19</v>
      </c>
      <c r="D31" s="1" t="s">
        <v>25</v>
      </c>
      <c r="G31" s="1" t="s">
        <v>29</v>
      </c>
      <c r="H31" s="1" t="s">
        <v>30</v>
      </c>
      <c r="I31" s="1" t="s">
        <v>31</v>
      </c>
      <c r="J31" s="1" t="s">
        <v>32</v>
      </c>
      <c r="K31" s="1">
        <v>2360.9</v>
      </c>
      <c r="L31" s="1">
        <v>6.8869999999999996</v>
      </c>
      <c r="M31" s="1">
        <v>1658</v>
      </c>
      <c r="N31" s="1">
        <v>18.600000000000001</v>
      </c>
      <c r="O31" s="1">
        <v>18.100000000000001</v>
      </c>
      <c r="P31" s="1">
        <v>18.5</v>
      </c>
      <c r="Q31" s="1">
        <v>30</v>
      </c>
      <c r="R31" s="1">
        <v>-52.079000000000001</v>
      </c>
      <c r="S31" s="1">
        <v>-29.596</v>
      </c>
      <c r="T31" s="2">
        <v>-28.61</v>
      </c>
      <c r="U31" s="2">
        <f t="shared" si="0"/>
        <v>-29.36016315106205</v>
      </c>
      <c r="V31" s="2">
        <f t="shared" si="1"/>
        <v>-0.75016315106205056</v>
      </c>
      <c r="W31" s="2">
        <f t="shared" si="2"/>
        <v>-29.490768629547173</v>
      </c>
      <c r="X31" s="2">
        <f t="shared" si="3"/>
        <v>-0.88076862954717328</v>
      </c>
      <c r="Y31" s="2">
        <f t="shared" si="4"/>
        <v>-28.969943640361567</v>
      </c>
      <c r="Z31" s="2">
        <f t="shared" si="5"/>
        <v>-0.35994364036156767</v>
      </c>
      <c r="AA31" s="2">
        <f t="shared" si="6"/>
        <v>-28.950195334544176</v>
      </c>
      <c r="AB31" s="2">
        <f t="shared" si="7"/>
        <v>-0.34019533454417683</v>
      </c>
    </row>
    <row r="32" spans="1:28">
      <c r="A32" s="1">
        <v>33203</v>
      </c>
      <c r="B32" s="1">
        <v>18</v>
      </c>
      <c r="C32" s="1" t="s">
        <v>19</v>
      </c>
      <c r="D32" s="1" t="s">
        <v>33</v>
      </c>
      <c r="G32" s="1" t="s">
        <v>34</v>
      </c>
      <c r="H32" s="1" t="s">
        <v>22</v>
      </c>
      <c r="I32" s="1" t="s">
        <v>35</v>
      </c>
      <c r="J32" s="1" t="s">
        <v>36</v>
      </c>
      <c r="K32" s="1">
        <v>2361.3000000000002</v>
      </c>
      <c r="L32" s="1">
        <v>10.486000000000001</v>
      </c>
      <c r="M32" s="1">
        <v>2482</v>
      </c>
      <c r="N32" s="1">
        <v>27</v>
      </c>
      <c r="O32" s="1">
        <v>20.5</v>
      </c>
      <c r="P32" s="1">
        <v>21.1</v>
      </c>
      <c r="Q32" s="1">
        <v>34.1</v>
      </c>
      <c r="R32" s="1">
        <v>-53.298000000000002</v>
      </c>
      <c r="S32" s="1">
        <v>-28.442</v>
      </c>
      <c r="T32" s="2">
        <v>-28.61</v>
      </c>
      <c r="U32" s="2">
        <f t="shared" si="0"/>
        <v>-28.191609053040022</v>
      </c>
      <c r="V32" s="2">
        <f t="shared" si="1"/>
        <v>0.41839094695997758</v>
      </c>
      <c r="W32" s="2">
        <f t="shared" si="2"/>
        <v>-28.196410442633891</v>
      </c>
      <c r="X32" s="2">
        <f t="shared" si="3"/>
        <v>0.41358955736610881</v>
      </c>
      <c r="Y32" s="2">
        <f t="shared" si="4"/>
        <v>-28.562391365228571</v>
      </c>
      <c r="Z32" s="2">
        <f t="shared" si="5"/>
        <v>4.7608634771428626E-2</v>
      </c>
      <c r="AA32" s="2">
        <f t="shared" si="6"/>
        <v>-28.534171491504459</v>
      </c>
      <c r="AB32" s="2">
        <f t="shared" si="7"/>
        <v>7.5828508495540348E-2</v>
      </c>
    </row>
    <row r="33" spans="1:28">
      <c r="A33" s="1">
        <v>33186</v>
      </c>
      <c r="B33" s="1">
        <v>1</v>
      </c>
      <c r="C33" s="1" t="s">
        <v>19</v>
      </c>
      <c r="D33" s="1" t="s">
        <v>33</v>
      </c>
      <c r="G33" s="1" t="s">
        <v>40</v>
      </c>
      <c r="H33" s="1" t="s">
        <v>30</v>
      </c>
      <c r="I33" s="1" t="s">
        <v>41</v>
      </c>
      <c r="J33" s="1" t="s">
        <v>42</v>
      </c>
      <c r="K33" s="1">
        <v>2361.3000000000002</v>
      </c>
      <c r="L33" s="1">
        <v>10.08</v>
      </c>
      <c r="M33" s="1">
        <v>2462</v>
      </c>
      <c r="N33" s="1">
        <v>18.8</v>
      </c>
      <c r="O33" s="1">
        <v>20.9</v>
      </c>
      <c r="P33" s="1">
        <v>21.4</v>
      </c>
      <c r="Q33" s="1">
        <v>32.9</v>
      </c>
      <c r="R33" s="1">
        <v>-52.41</v>
      </c>
      <c r="S33" s="1">
        <v>-29.521000000000001</v>
      </c>
      <c r="T33" s="2">
        <v>-28.61</v>
      </c>
      <c r="U33" s="2">
        <f t="shared" si="0"/>
        <v>-29.284217260809317</v>
      </c>
      <c r="V33" s="2">
        <f t="shared" si="1"/>
        <v>-0.67421726080931776</v>
      </c>
      <c r="W33" s="2">
        <f t="shared" si="2"/>
        <v>-29.303210498163633</v>
      </c>
      <c r="X33" s="2">
        <f t="shared" si="3"/>
        <v>-0.69321049816363356</v>
      </c>
      <c r="Y33" s="2">
        <f t="shared" si="4"/>
        <v>-28.677503043463624</v>
      </c>
      <c r="Z33" s="2">
        <f t="shared" si="5"/>
        <v>-6.7503043463624124E-2</v>
      </c>
      <c r="AA33" s="2">
        <f t="shared" si="6"/>
        <v>-28.651675933707537</v>
      </c>
      <c r="AB33" s="2">
        <f t="shared" si="7"/>
        <v>-4.1675933707537638E-2</v>
      </c>
    </row>
    <row r="34" spans="1:28">
      <c r="A34" s="1">
        <v>33194</v>
      </c>
      <c r="B34" s="1">
        <v>9</v>
      </c>
      <c r="C34" s="1" t="s">
        <v>19</v>
      </c>
      <c r="D34" s="1" t="s">
        <v>33</v>
      </c>
      <c r="G34" s="1" t="s">
        <v>37</v>
      </c>
      <c r="H34" s="1" t="s">
        <v>22</v>
      </c>
      <c r="I34" s="1" t="s">
        <v>38</v>
      </c>
      <c r="J34" s="1" t="s">
        <v>39</v>
      </c>
      <c r="K34" s="1">
        <v>2361.5</v>
      </c>
      <c r="L34" s="1">
        <v>13.222</v>
      </c>
      <c r="M34" s="1">
        <v>3048</v>
      </c>
      <c r="N34" s="1">
        <v>32.200000000000003</v>
      </c>
      <c r="O34" s="1">
        <v>22</v>
      </c>
      <c r="P34" s="1">
        <v>22.6</v>
      </c>
      <c r="Q34" s="1">
        <v>35.700000000000003</v>
      </c>
      <c r="R34" s="1">
        <v>-52.942999999999998</v>
      </c>
      <c r="S34" s="1">
        <v>-28.658999999999999</v>
      </c>
      <c r="T34" s="2">
        <v>-28.61</v>
      </c>
      <c r="U34" s="2">
        <f t="shared" si="0"/>
        <v>-28.411345828837923</v>
      </c>
      <c r="V34" s="2">
        <f t="shared" si="1"/>
        <v>0.19865417116207595</v>
      </c>
      <c r="W34" s="2">
        <f t="shared" si="2"/>
        <v>-28.320509544854005</v>
      </c>
      <c r="X34" s="2">
        <f t="shared" si="3"/>
        <v>0.28949045514599447</v>
      </c>
      <c r="Y34" s="2">
        <f t="shared" si="4"/>
        <v>-28.550967530373836</v>
      </c>
      <c r="Z34" s="2">
        <f t="shared" si="5"/>
        <v>5.903246962616393E-2</v>
      </c>
      <c r="AA34" s="2">
        <f t="shared" si="6"/>
        <v>-28.522510195595938</v>
      </c>
      <c r="AB34" s="2">
        <f t="shared" si="7"/>
        <v>8.7489804404061289E-2</v>
      </c>
    </row>
    <row r="35" spans="1:28">
      <c r="A35" s="1">
        <v>33187</v>
      </c>
      <c r="B35" s="1">
        <v>2</v>
      </c>
      <c r="C35" s="1" t="s">
        <v>19</v>
      </c>
      <c r="D35" s="1" t="s">
        <v>33</v>
      </c>
      <c r="G35" s="1" t="s">
        <v>46</v>
      </c>
      <c r="H35" s="1" t="s">
        <v>30</v>
      </c>
      <c r="I35" s="1" t="s">
        <v>47</v>
      </c>
      <c r="J35" s="1" t="s">
        <v>48</v>
      </c>
      <c r="K35" s="1">
        <v>2361.5</v>
      </c>
      <c r="L35" s="1">
        <v>11.157</v>
      </c>
      <c r="M35" s="1">
        <v>2545</v>
      </c>
      <c r="N35" s="1">
        <v>28.2</v>
      </c>
      <c r="O35" s="1">
        <v>21.7</v>
      </c>
      <c r="P35" s="1">
        <v>22.3</v>
      </c>
      <c r="Q35" s="1">
        <v>34.700000000000003</v>
      </c>
      <c r="R35" s="1">
        <v>-52.063000000000002</v>
      </c>
      <c r="S35" s="1">
        <v>-29.427</v>
      </c>
      <c r="T35" s="2">
        <v>-28.61</v>
      </c>
      <c r="U35" s="2">
        <f t="shared" si="0"/>
        <v>-29.189031745025893</v>
      </c>
      <c r="V35" s="2">
        <f t="shared" si="1"/>
        <v>-0.57903174502589394</v>
      </c>
      <c r="W35" s="2">
        <f t="shared" si="2"/>
        <v>-29.170378134995971</v>
      </c>
      <c r="X35" s="2">
        <f t="shared" si="3"/>
        <v>-0.56037813499597178</v>
      </c>
      <c r="Y35" s="2">
        <f t="shared" si="4"/>
        <v>-28.573725070678247</v>
      </c>
      <c r="Z35" s="2">
        <f t="shared" si="5"/>
        <v>3.627492932175258E-2</v>
      </c>
      <c r="AA35" s="2">
        <f t="shared" si="6"/>
        <v>-28.545740784536907</v>
      </c>
      <c r="AB35" s="2">
        <f t="shared" si="7"/>
        <v>6.4259215463092545E-2</v>
      </c>
    </row>
    <row r="36" spans="1:28">
      <c r="A36" s="1">
        <v>33200</v>
      </c>
      <c r="B36" s="1">
        <v>15</v>
      </c>
      <c r="C36" s="1" t="s">
        <v>19</v>
      </c>
      <c r="D36" s="1" t="s">
        <v>20</v>
      </c>
      <c r="G36" s="1" t="s">
        <v>49</v>
      </c>
      <c r="H36" s="1" t="s">
        <v>22</v>
      </c>
      <c r="I36" s="1" t="s">
        <v>50</v>
      </c>
      <c r="J36" s="1" t="s">
        <v>51</v>
      </c>
      <c r="K36" s="1">
        <v>2361.6999999999998</v>
      </c>
      <c r="L36" s="1">
        <v>14.538</v>
      </c>
      <c r="M36" s="1">
        <v>3338</v>
      </c>
      <c r="N36" s="1">
        <v>30.9</v>
      </c>
      <c r="O36" s="1">
        <v>24.5</v>
      </c>
      <c r="P36" s="1">
        <v>25.2</v>
      </c>
      <c r="Q36" s="1">
        <v>39.5</v>
      </c>
      <c r="R36" s="1">
        <v>-53.482999999999997</v>
      </c>
      <c r="S36" s="1">
        <v>-28.48</v>
      </c>
      <c r="T36" s="2">
        <v>-28.61</v>
      </c>
      <c r="U36" s="2">
        <f t="shared" si="0"/>
        <v>-28.230088304101407</v>
      </c>
      <c r="V36" s="2">
        <f t="shared" si="1"/>
        <v>0.37991169589859197</v>
      </c>
      <c r="W36" s="2">
        <f t="shared" si="2"/>
        <v>-28.09325085841121</v>
      </c>
      <c r="X36" s="2">
        <f t="shared" si="3"/>
        <v>0.51674914158878948</v>
      </c>
      <c r="Y36" s="2">
        <f t="shared" si="4"/>
        <v>-28.552072828750234</v>
      </c>
      <c r="Z36" s="2">
        <f t="shared" si="5"/>
        <v>5.7927171249765763E-2</v>
      </c>
      <c r="AA36" s="2">
        <f t="shared" si="6"/>
        <v>-28.523638469209683</v>
      </c>
      <c r="AB36" s="2">
        <f t="shared" si="7"/>
        <v>8.6361530790316721E-2</v>
      </c>
    </row>
    <row r="37" spans="1:28">
      <c r="A37" s="1">
        <v>33191</v>
      </c>
      <c r="B37" s="1">
        <v>6</v>
      </c>
      <c r="C37" s="1" t="s">
        <v>19</v>
      </c>
      <c r="D37" s="1" t="s">
        <v>20</v>
      </c>
      <c r="G37" s="1" t="s">
        <v>43</v>
      </c>
      <c r="H37" s="1" t="s">
        <v>30</v>
      </c>
      <c r="I37" s="1" t="s">
        <v>44</v>
      </c>
      <c r="J37" s="1" t="s">
        <v>45</v>
      </c>
      <c r="K37" s="1">
        <v>2361.6999999999998</v>
      </c>
      <c r="L37" s="1">
        <v>13.972</v>
      </c>
      <c r="M37" s="1">
        <v>3103</v>
      </c>
      <c r="N37" s="1">
        <v>35.1</v>
      </c>
      <c r="O37" s="1">
        <v>26.3</v>
      </c>
      <c r="P37" s="1">
        <v>27.2</v>
      </c>
      <c r="Q37" s="1">
        <v>41.7</v>
      </c>
      <c r="R37" s="1">
        <v>-52.676000000000002</v>
      </c>
      <c r="S37" s="1">
        <v>-29.154</v>
      </c>
      <c r="T37" s="2">
        <v>-28.61</v>
      </c>
      <c r="U37" s="2">
        <f t="shared" si="0"/>
        <v>-28.912588704505954</v>
      </c>
      <c r="V37" s="2">
        <f t="shared" si="1"/>
        <v>-0.3025887045059541</v>
      </c>
      <c r="W37" s="2">
        <f t="shared" si="2"/>
        <v>-28.795535952984263</v>
      </c>
      <c r="X37" s="2">
        <f t="shared" si="3"/>
        <v>-0.18553595298426373</v>
      </c>
      <c r="Y37" s="2">
        <f t="shared" si="4"/>
        <v>-28.648262389229586</v>
      </c>
      <c r="Z37" s="2">
        <f t="shared" si="5"/>
        <v>-3.8262389229586802E-2</v>
      </c>
      <c r="AA37" s="2">
        <f t="shared" si="6"/>
        <v>-28.621827469866989</v>
      </c>
      <c r="AB37" s="2">
        <f t="shared" si="7"/>
        <v>-1.1827469866990015E-2</v>
      </c>
    </row>
    <row r="38" spans="1:28">
      <c r="A38" s="1">
        <v>33206</v>
      </c>
      <c r="B38" s="1">
        <v>21</v>
      </c>
      <c r="C38" s="1" t="s">
        <v>19</v>
      </c>
      <c r="D38" s="1" t="s">
        <v>20</v>
      </c>
      <c r="G38" s="1" t="s">
        <v>21</v>
      </c>
      <c r="H38" s="1" t="s">
        <v>22</v>
      </c>
      <c r="I38" s="1" t="s">
        <v>23</v>
      </c>
      <c r="J38" s="1" t="s">
        <v>24</v>
      </c>
      <c r="K38" s="1">
        <v>2521.8000000000002</v>
      </c>
      <c r="L38" s="1">
        <v>1.726</v>
      </c>
      <c r="M38" s="1">
        <v>452</v>
      </c>
      <c r="N38" s="1">
        <v>13.8</v>
      </c>
      <c r="O38" s="1">
        <v>15.3</v>
      </c>
      <c r="P38" s="1">
        <v>15.6</v>
      </c>
      <c r="Q38" s="1">
        <v>27.2</v>
      </c>
      <c r="R38" s="1">
        <v>-53.485999999999997</v>
      </c>
      <c r="S38" s="1">
        <v>-29.102</v>
      </c>
      <c r="T38" s="2">
        <v>-29.3</v>
      </c>
      <c r="U38" s="2">
        <f t="shared" si="0"/>
        <v>-28.859932887264058</v>
      </c>
      <c r="V38" s="2">
        <f t="shared" si="1"/>
        <v>0.44006711273594235</v>
      </c>
      <c r="W38" s="2">
        <f t="shared" si="2"/>
        <v>-29.170942617699097</v>
      </c>
      <c r="X38" s="2">
        <f t="shared" si="3"/>
        <v>0.12905738230090336</v>
      </c>
      <c r="Y38" s="2">
        <f t="shared" si="4"/>
        <v>-29.56131564981494</v>
      </c>
      <c r="Z38" s="2">
        <f t="shared" si="5"/>
        <v>-0.26131564981493938</v>
      </c>
      <c r="AA38" s="2">
        <f t="shared" si="6"/>
        <v>-29.553859872936524</v>
      </c>
      <c r="AB38" s="2">
        <f t="shared" si="7"/>
        <v>-0.25385987293652335</v>
      </c>
    </row>
    <row r="39" spans="1:28">
      <c r="A39" s="1">
        <v>33197</v>
      </c>
      <c r="B39" s="1">
        <v>12</v>
      </c>
      <c r="C39" s="1" t="s">
        <v>19</v>
      </c>
      <c r="D39" s="1" t="s">
        <v>25</v>
      </c>
      <c r="G39" s="1" t="s">
        <v>26</v>
      </c>
      <c r="H39" s="1" t="s">
        <v>22</v>
      </c>
      <c r="I39" s="1" t="s">
        <v>27</v>
      </c>
      <c r="J39" s="1" t="s">
        <v>28</v>
      </c>
      <c r="K39" s="1">
        <v>2523</v>
      </c>
      <c r="L39" s="1">
        <v>8.07</v>
      </c>
      <c r="M39" s="1">
        <v>1922</v>
      </c>
      <c r="N39" s="1">
        <v>24.7</v>
      </c>
      <c r="O39" s="1">
        <v>21.5</v>
      </c>
      <c r="P39" s="1">
        <v>22.1</v>
      </c>
      <c r="Q39" s="1">
        <v>35.299999999999997</v>
      </c>
      <c r="R39" s="1">
        <v>-53.192</v>
      </c>
      <c r="S39" s="1">
        <v>-29.247</v>
      </c>
      <c r="T39" s="2">
        <v>-29.3</v>
      </c>
      <c r="U39" s="2">
        <f t="shared" si="0"/>
        <v>-29.006761608419339</v>
      </c>
      <c r="V39" s="2">
        <f t="shared" si="1"/>
        <v>0.29323839158066178</v>
      </c>
      <c r="W39" s="2">
        <f t="shared" si="2"/>
        <v>-29.096014978774882</v>
      </c>
      <c r="X39" s="2">
        <f t="shared" si="3"/>
        <v>0.20398502122511886</v>
      </c>
      <c r="Y39" s="2">
        <f t="shared" si="4"/>
        <v>-29.540840140163532</v>
      </c>
      <c r="Z39" s="2">
        <f t="shared" si="5"/>
        <v>-0.24084014016353095</v>
      </c>
      <c r="AA39" s="2">
        <f t="shared" si="6"/>
        <v>-29.532958749980956</v>
      </c>
      <c r="AB39" s="2">
        <f t="shared" si="7"/>
        <v>-0.23295874998095556</v>
      </c>
    </row>
    <row r="40" spans="1:28">
      <c r="A40" s="1">
        <v>33203</v>
      </c>
      <c r="B40" s="1">
        <v>18</v>
      </c>
      <c r="C40" s="1" t="s">
        <v>19</v>
      </c>
      <c r="D40" s="1" t="s">
        <v>33</v>
      </c>
      <c r="G40" s="1" t="s">
        <v>34</v>
      </c>
      <c r="H40" s="1" t="s">
        <v>22</v>
      </c>
      <c r="I40" s="1" t="s">
        <v>35</v>
      </c>
      <c r="J40" s="1" t="s">
        <v>36</v>
      </c>
      <c r="K40" s="1">
        <v>2523.3000000000002</v>
      </c>
      <c r="L40" s="1">
        <v>10.433999999999999</v>
      </c>
      <c r="M40" s="1">
        <v>2349</v>
      </c>
      <c r="N40" s="1">
        <v>28</v>
      </c>
      <c r="O40" s="1">
        <v>23.2</v>
      </c>
      <c r="P40" s="1">
        <v>23.9</v>
      </c>
      <c r="Q40" s="1">
        <v>38</v>
      </c>
      <c r="R40" s="1">
        <v>-53.325000000000003</v>
      </c>
      <c r="S40" s="1">
        <v>-29.157</v>
      </c>
      <c r="T40" s="2">
        <v>-29.3</v>
      </c>
      <c r="U40" s="2">
        <f t="shared" si="0"/>
        <v>-28.915626540116062</v>
      </c>
      <c r="V40" s="2">
        <f t="shared" si="1"/>
        <v>0.38437345988393901</v>
      </c>
      <c r="W40" s="2">
        <f t="shared" si="2"/>
        <v>-28.92224560479255</v>
      </c>
      <c r="X40" s="2">
        <f t="shared" si="3"/>
        <v>0.37775439520745024</v>
      </c>
      <c r="Y40" s="2">
        <f t="shared" si="4"/>
        <v>-29.288226527387231</v>
      </c>
      <c r="Z40" s="2">
        <f t="shared" si="5"/>
        <v>1.1773472612770064E-2</v>
      </c>
      <c r="AA40" s="2">
        <f t="shared" si="6"/>
        <v>-29.275094195165138</v>
      </c>
      <c r="AB40" s="2">
        <f t="shared" si="7"/>
        <v>2.4905804834862266E-2</v>
      </c>
    </row>
    <row r="41" spans="1:28">
      <c r="A41" s="1">
        <v>33188</v>
      </c>
      <c r="B41" s="1">
        <v>3</v>
      </c>
      <c r="C41" s="1" t="s">
        <v>19</v>
      </c>
      <c r="D41" s="1" t="s">
        <v>25</v>
      </c>
      <c r="G41" s="1" t="s">
        <v>29</v>
      </c>
      <c r="H41" s="1" t="s">
        <v>30</v>
      </c>
      <c r="I41" s="1" t="s">
        <v>31</v>
      </c>
      <c r="J41" s="1" t="s">
        <v>32</v>
      </c>
      <c r="K41" s="1">
        <v>2523.3000000000002</v>
      </c>
      <c r="L41" s="1">
        <v>7.8040000000000003</v>
      </c>
      <c r="M41" s="1">
        <v>1752</v>
      </c>
      <c r="N41" s="1">
        <v>25.3</v>
      </c>
      <c r="O41" s="1">
        <v>21.4</v>
      </c>
      <c r="P41" s="1">
        <v>22</v>
      </c>
      <c r="Q41" s="1">
        <v>34.700000000000003</v>
      </c>
      <c r="R41" s="1">
        <v>-52.206000000000003</v>
      </c>
      <c r="S41" s="1">
        <v>-30.295999999999999</v>
      </c>
      <c r="T41" s="2">
        <v>-29.3</v>
      </c>
      <c r="U41" s="2">
        <f t="shared" si="0"/>
        <v>-30.068991460087542</v>
      </c>
      <c r="V41" s="2">
        <f t="shared" si="1"/>
        <v>-0.76899146008754116</v>
      </c>
      <c r="W41" s="2">
        <f t="shared" si="2"/>
        <v>-30.167542937596483</v>
      </c>
      <c r="X41" s="2">
        <f t="shared" si="3"/>
        <v>-0.86754293759648249</v>
      </c>
      <c r="Y41" s="2">
        <f t="shared" si="4"/>
        <v>-29.646717948410878</v>
      </c>
      <c r="Z41" s="2">
        <f t="shared" si="5"/>
        <v>-0.34671794841087689</v>
      </c>
      <c r="AA41" s="2">
        <f t="shared" si="6"/>
        <v>-29.641037382753424</v>
      </c>
      <c r="AB41" s="2">
        <f t="shared" si="7"/>
        <v>-0.34103738275342366</v>
      </c>
    </row>
    <row r="42" spans="1:28">
      <c r="A42" s="1">
        <v>33186</v>
      </c>
      <c r="B42" s="1">
        <v>1</v>
      </c>
      <c r="C42" s="1" t="s">
        <v>19</v>
      </c>
      <c r="D42" s="1" t="s">
        <v>33</v>
      </c>
      <c r="G42" s="1" t="s">
        <v>40</v>
      </c>
      <c r="H42" s="1" t="s">
        <v>30</v>
      </c>
      <c r="I42" s="1" t="s">
        <v>41</v>
      </c>
      <c r="J42" s="1" t="s">
        <v>42</v>
      </c>
      <c r="K42" s="1">
        <v>2523.6999999999998</v>
      </c>
      <c r="L42" s="1">
        <v>10.41</v>
      </c>
      <c r="M42" s="1">
        <v>2335</v>
      </c>
      <c r="N42" s="1">
        <v>27</v>
      </c>
      <c r="O42" s="1">
        <v>24</v>
      </c>
      <c r="P42" s="1">
        <v>24.8</v>
      </c>
      <c r="Q42" s="1">
        <v>37.299999999999997</v>
      </c>
      <c r="R42" s="1">
        <v>-52.374000000000002</v>
      </c>
      <c r="S42" s="1">
        <v>-30.183</v>
      </c>
      <c r="T42" s="2">
        <v>-29.3</v>
      </c>
      <c r="U42" s="2">
        <f t="shared" si="0"/>
        <v>-29.954566318773427</v>
      </c>
      <c r="V42" s="2">
        <f t="shared" si="1"/>
        <v>-0.6545663187734263</v>
      </c>
      <c r="W42" s="2">
        <f t="shared" si="2"/>
        <v>-29.962024310411124</v>
      </c>
      <c r="X42" s="2">
        <f t="shared" si="3"/>
        <v>-0.6620243104111232</v>
      </c>
      <c r="Y42" s="2">
        <f t="shared" si="4"/>
        <v>-29.336316855711114</v>
      </c>
      <c r="Z42" s="2">
        <f t="shared" si="5"/>
        <v>-3.631685571111376E-2</v>
      </c>
      <c r="AA42" s="2">
        <f t="shared" si="6"/>
        <v>-29.324184151038445</v>
      </c>
      <c r="AB42" s="2">
        <f t="shared" si="7"/>
        <v>-2.4184151038443957E-2</v>
      </c>
    </row>
    <row r="43" spans="1:28">
      <c r="A43" s="1">
        <v>33200</v>
      </c>
      <c r="B43" s="1">
        <v>15</v>
      </c>
      <c r="C43" s="1" t="s">
        <v>19</v>
      </c>
      <c r="D43" s="1" t="s">
        <v>20</v>
      </c>
      <c r="G43" s="1" t="s">
        <v>49</v>
      </c>
      <c r="H43" s="1" t="s">
        <v>22</v>
      </c>
      <c r="I43" s="1" t="s">
        <v>50</v>
      </c>
      <c r="J43" s="1" t="s">
        <v>51</v>
      </c>
      <c r="K43" s="1">
        <v>2523.9</v>
      </c>
      <c r="L43" s="1">
        <v>14.353</v>
      </c>
      <c r="M43" s="1">
        <v>3147</v>
      </c>
      <c r="N43" s="1">
        <v>30.7</v>
      </c>
      <c r="O43" s="1">
        <v>28.3</v>
      </c>
      <c r="P43" s="1">
        <v>29.2</v>
      </c>
      <c r="Q43" s="1">
        <v>44.7</v>
      </c>
      <c r="R43" s="1">
        <v>-53.281999999999996</v>
      </c>
      <c r="S43" s="1">
        <v>-29.204000000000001</v>
      </c>
      <c r="T43" s="2">
        <v>-29.3</v>
      </c>
      <c r="U43" s="2">
        <f t="shared" si="0"/>
        <v>-28.963219298007775</v>
      </c>
      <c r="V43" s="2">
        <f t="shared" si="1"/>
        <v>0.33678070199222532</v>
      </c>
      <c r="W43" s="2">
        <f t="shared" si="2"/>
        <v>-28.832848580976897</v>
      </c>
      <c r="X43" s="2">
        <f t="shared" si="3"/>
        <v>0.46715141902310364</v>
      </c>
      <c r="Y43" s="2">
        <f t="shared" si="4"/>
        <v>-29.291670551315921</v>
      </c>
      <c r="Z43" s="2">
        <f t="shared" si="5"/>
        <v>8.3294486840799209E-3</v>
      </c>
      <c r="AA43" s="2">
        <f t="shared" si="6"/>
        <v>-29.278609808149675</v>
      </c>
      <c r="AB43" s="2">
        <f t="shared" si="7"/>
        <v>2.139019185032609E-2</v>
      </c>
    </row>
    <row r="44" spans="1:28">
      <c r="A44" s="1">
        <v>33194</v>
      </c>
      <c r="B44" s="1">
        <v>9</v>
      </c>
      <c r="C44" s="1" t="s">
        <v>19</v>
      </c>
      <c r="D44" s="1" t="s">
        <v>33</v>
      </c>
      <c r="G44" s="1" t="s">
        <v>37</v>
      </c>
      <c r="H44" s="1" t="s">
        <v>22</v>
      </c>
      <c r="I44" s="1" t="s">
        <v>38</v>
      </c>
      <c r="J44" s="1" t="s">
        <v>39</v>
      </c>
      <c r="K44" s="1">
        <v>2523.9</v>
      </c>
      <c r="L44" s="1">
        <v>14.462999999999999</v>
      </c>
      <c r="M44" s="1">
        <v>3123</v>
      </c>
      <c r="N44" s="1">
        <v>33.4</v>
      </c>
      <c r="O44" s="1">
        <v>25.4</v>
      </c>
      <c r="P44" s="1">
        <v>26.2</v>
      </c>
      <c r="Q44" s="1">
        <v>40.6</v>
      </c>
      <c r="R44" s="1">
        <v>-53.058</v>
      </c>
      <c r="S44" s="1">
        <v>-29.416</v>
      </c>
      <c r="T44" s="2">
        <v>-29.3</v>
      </c>
      <c r="U44" s="2">
        <f t="shared" si="0"/>
        <v>-29.177893014455496</v>
      </c>
      <c r="V44" s="2">
        <f t="shared" si="1"/>
        <v>0.12210698554450516</v>
      </c>
      <c r="W44" s="2">
        <f t="shared" si="2"/>
        <v>-29.043677215519075</v>
      </c>
      <c r="X44" s="2">
        <f t="shared" si="3"/>
        <v>0.25632278448092549</v>
      </c>
      <c r="Y44" s="2">
        <f t="shared" si="4"/>
        <v>-29.274135201038906</v>
      </c>
      <c r="Z44" s="2">
        <f t="shared" si="5"/>
        <v>2.5864798961094948E-2</v>
      </c>
      <c r="AA44" s="2">
        <f t="shared" si="6"/>
        <v>-29.260709960065377</v>
      </c>
      <c r="AB44" s="2">
        <f t="shared" si="7"/>
        <v>3.9290039934623877E-2</v>
      </c>
    </row>
    <row r="45" spans="1:28">
      <c r="A45" s="1">
        <v>33191</v>
      </c>
      <c r="B45" s="1">
        <v>6</v>
      </c>
      <c r="C45" s="1" t="s">
        <v>19</v>
      </c>
      <c r="D45" s="1" t="s">
        <v>20</v>
      </c>
      <c r="G45" s="1" t="s">
        <v>43</v>
      </c>
      <c r="H45" s="1" t="s">
        <v>30</v>
      </c>
      <c r="I45" s="1" t="s">
        <v>44</v>
      </c>
      <c r="J45" s="1" t="s">
        <v>45</v>
      </c>
      <c r="K45" s="1">
        <v>2523.9</v>
      </c>
      <c r="L45" s="1">
        <v>13.725</v>
      </c>
      <c r="M45" s="1">
        <v>2820</v>
      </c>
      <c r="N45" s="1">
        <v>37</v>
      </c>
      <c r="O45" s="1">
        <v>31.1</v>
      </c>
      <c r="P45" s="1">
        <v>32.1</v>
      </c>
      <c r="Q45" s="1">
        <v>48.3</v>
      </c>
      <c r="R45" s="1">
        <v>-52.845999999999997</v>
      </c>
      <c r="S45" s="1">
        <v>-30.010999999999999</v>
      </c>
      <c r="T45" s="2">
        <v>-29.3</v>
      </c>
      <c r="U45" s="2">
        <f t="shared" si="0"/>
        <v>-29.780397077127162</v>
      </c>
      <c r="V45" s="2">
        <f t="shared" si="1"/>
        <v>-0.48039707712716151</v>
      </c>
      <c r="W45" s="2">
        <f t="shared" si="2"/>
        <v>-29.67197828224791</v>
      </c>
      <c r="X45" s="2">
        <f t="shared" si="3"/>
        <v>-0.37197828224790896</v>
      </c>
      <c r="Y45" s="2">
        <f t="shared" si="4"/>
        <v>-29.524704718493233</v>
      </c>
      <c r="Z45" s="2">
        <f t="shared" si="5"/>
        <v>-0.22470471849323204</v>
      </c>
      <c r="AA45" s="2">
        <f t="shared" si="6"/>
        <v>-29.51648793005938</v>
      </c>
      <c r="AB45" s="2">
        <f t="shared" si="7"/>
        <v>-0.21648793005937961</v>
      </c>
    </row>
    <row r="46" spans="1:28">
      <c r="A46" s="1">
        <v>33187</v>
      </c>
      <c r="B46" s="1">
        <v>2</v>
      </c>
      <c r="C46" s="1" t="s">
        <v>19</v>
      </c>
      <c r="D46" s="1" t="s">
        <v>33</v>
      </c>
      <c r="G46" s="1" t="s">
        <v>46</v>
      </c>
      <c r="H46" s="1" t="s">
        <v>30</v>
      </c>
      <c r="I46" s="1" t="s">
        <v>47</v>
      </c>
      <c r="J46" s="1" t="s">
        <v>48</v>
      </c>
      <c r="K46" s="1">
        <v>2523.9</v>
      </c>
      <c r="L46" s="1">
        <v>11.672000000000001</v>
      </c>
      <c r="M46" s="1">
        <v>2522</v>
      </c>
      <c r="N46" s="1">
        <v>29.7</v>
      </c>
      <c r="O46" s="1">
        <v>25</v>
      </c>
      <c r="P46" s="1">
        <v>25.8</v>
      </c>
      <c r="Q46" s="1">
        <v>39.4</v>
      </c>
      <c r="R46" s="1">
        <v>-52.140999999999998</v>
      </c>
      <c r="S46" s="1">
        <v>-30.268999999999998</v>
      </c>
      <c r="T46" s="2">
        <v>-29.3</v>
      </c>
      <c r="U46" s="2">
        <f t="shared" si="0"/>
        <v>-30.041650939596558</v>
      </c>
      <c r="V46" s="2">
        <f t="shared" si="1"/>
        <v>-0.74165093959655692</v>
      </c>
      <c r="W46" s="2">
        <f t="shared" si="2"/>
        <v>-30.004995355190697</v>
      </c>
      <c r="X46" s="2">
        <f t="shared" si="3"/>
        <v>-0.70499535519069667</v>
      </c>
      <c r="Y46" s="2">
        <f t="shared" si="4"/>
        <v>-29.408342290872973</v>
      </c>
      <c r="Z46" s="2">
        <f t="shared" si="5"/>
        <v>-0.10834229087297231</v>
      </c>
      <c r="AA46" s="2">
        <f t="shared" si="6"/>
        <v>-29.397706739822585</v>
      </c>
      <c r="AB46" s="2">
        <f t="shared" si="7"/>
        <v>-9.7706739822584154E-2</v>
      </c>
    </row>
    <row r="47" spans="1:28">
      <c r="A47" s="1">
        <v>33206</v>
      </c>
      <c r="B47" s="1">
        <v>21</v>
      </c>
      <c r="C47" s="1" t="s">
        <v>19</v>
      </c>
      <c r="D47" s="1" t="s">
        <v>20</v>
      </c>
      <c r="G47" s="1" t="s">
        <v>21</v>
      </c>
      <c r="H47" s="1" t="s">
        <v>22</v>
      </c>
      <c r="I47" s="1" t="s">
        <v>23</v>
      </c>
      <c r="J47" s="1" t="s">
        <v>24</v>
      </c>
      <c r="K47" s="1">
        <v>2745.2</v>
      </c>
      <c r="L47" s="1">
        <v>2.0659999999999998</v>
      </c>
      <c r="M47" s="1">
        <v>514</v>
      </c>
      <c r="N47" s="1">
        <v>14.8</v>
      </c>
      <c r="O47" s="1">
        <v>23.2</v>
      </c>
      <c r="P47" s="1">
        <v>23.8</v>
      </c>
      <c r="Q47" s="1">
        <v>38.299999999999997</v>
      </c>
      <c r="R47" s="1">
        <v>-53.326000000000001</v>
      </c>
      <c r="S47" s="1">
        <v>-28.869</v>
      </c>
      <c r="T47" s="2">
        <v>-29.47</v>
      </c>
      <c r="U47" s="2">
        <f t="shared" si="0"/>
        <v>-28.623994321545574</v>
      </c>
      <c r="V47" s="2">
        <f t="shared" si="1"/>
        <v>0.84600567845442498</v>
      </c>
      <c r="W47" s="2">
        <f t="shared" si="2"/>
        <v>-28.923119253363492</v>
      </c>
      <c r="X47" s="2">
        <f t="shared" si="3"/>
        <v>0.5468807466365071</v>
      </c>
      <c r="Y47" s="2">
        <f t="shared" si="4"/>
        <v>-29.313492285479334</v>
      </c>
      <c r="Z47" s="2">
        <f t="shared" si="5"/>
        <v>0.15650771452066436</v>
      </c>
      <c r="AA47" s="2">
        <f t="shared" si="6"/>
        <v>-29.300885138855392</v>
      </c>
      <c r="AB47" s="2">
        <f t="shared" si="7"/>
        <v>0.16911486114460672</v>
      </c>
    </row>
    <row r="48" spans="1:28">
      <c r="A48" s="1">
        <v>33197</v>
      </c>
      <c r="B48" s="1">
        <v>12</v>
      </c>
      <c r="C48" s="1" t="s">
        <v>19</v>
      </c>
      <c r="D48" s="1" t="s">
        <v>25</v>
      </c>
      <c r="G48" s="1" t="s">
        <v>26</v>
      </c>
      <c r="H48" s="1" t="s">
        <v>22</v>
      </c>
      <c r="I48" s="1" t="s">
        <v>27</v>
      </c>
      <c r="J48" s="1" t="s">
        <v>28</v>
      </c>
      <c r="K48" s="1">
        <v>2746.5</v>
      </c>
      <c r="L48" s="1">
        <v>8.8339999999999996</v>
      </c>
      <c r="M48" s="1">
        <v>1959</v>
      </c>
      <c r="N48" s="1">
        <v>26.8</v>
      </c>
      <c r="O48" s="1">
        <v>29.4</v>
      </c>
      <c r="P48" s="1">
        <v>30.4</v>
      </c>
      <c r="Q48" s="1">
        <v>46.3</v>
      </c>
      <c r="R48" s="1">
        <v>-53.033000000000001</v>
      </c>
      <c r="S48" s="1">
        <v>-29.172000000000001</v>
      </c>
      <c r="T48" s="2">
        <v>-29.47</v>
      </c>
      <c r="U48" s="2">
        <f t="shared" si="0"/>
        <v>-28.93081571816661</v>
      </c>
      <c r="V48" s="2">
        <f t="shared" si="1"/>
        <v>0.53918428183338918</v>
      </c>
      <c r="W48" s="2">
        <f t="shared" si="2"/>
        <v>-28.993363246923678</v>
      </c>
      <c r="X48" s="2">
        <f t="shared" si="3"/>
        <v>0.47663675307632047</v>
      </c>
      <c r="Y48" s="2">
        <f t="shared" si="4"/>
        <v>-29.438188408312328</v>
      </c>
      <c r="Z48" s="2">
        <f t="shared" si="5"/>
        <v>3.1811591687670671E-2</v>
      </c>
      <c r="AA48" s="2">
        <f t="shared" si="6"/>
        <v>-29.428173252303427</v>
      </c>
      <c r="AB48" s="2">
        <f t="shared" si="7"/>
        <v>4.1826747696571687E-2</v>
      </c>
    </row>
    <row r="49" spans="1:28">
      <c r="A49" s="1">
        <v>33203</v>
      </c>
      <c r="B49" s="1">
        <v>18</v>
      </c>
      <c r="C49" s="1" t="s">
        <v>19</v>
      </c>
      <c r="D49" s="1" t="s">
        <v>33</v>
      </c>
      <c r="G49" s="1" t="s">
        <v>34</v>
      </c>
      <c r="H49" s="1" t="s">
        <v>22</v>
      </c>
      <c r="I49" s="1" t="s">
        <v>35</v>
      </c>
      <c r="J49" s="1" t="s">
        <v>36</v>
      </c>
      <c r="K49" s="1">
        <v>2746.7</v>
      </c>
      <c r="L49" s="1">
        <v>9.8070000000000004</v>
      </c>
      <c r="M49" s="1">
        <v>2084</v>
      </c>
      <c r="N49" s="1">
        <v>27.6</v>
      </c>
      <c r="O49" s="1">
        <v>31.3</v>
      </c>
      <c r="P49" s="1">
        <v>32.299999999999997</v>
      </c>
      <c r="Q49" s="1">
        <v>49.3</v>
      </c>
      <c r="R49" s="1">
        <v>-53.491999999999997</v>
      </c>
      <c r="S49" s="1">
        <v>-29.382000000000001</v>
      </c>
      <c r="T49" s="2">
        <v>-29.47</v>
      </c>
      <c r="U49" s="2">
        <f t="shared" si="0"/>
        <v>-29.143464210874257</v>
      </c>
      <c r="V49" s="2">
        <f t="shared" si="1"/>
        <v>0.32653578912574233</v>
      </c>
      <c r="W49" s="2">
        <f t="shared" si="2"/>
        <v>-29.172000242412324</v>
      </c>
      <c r="X49" s="2">
        <f t="shared" si="3"/>
        <v>0.29799975758767516</v>
      </c>
      <c r="Y49" s="2">
        <f t="shared" si="4"/>
        <v>-29.537981165007004</v>
      </c>
      <c r="Z49" s="2">
        <f t="shared" si="5"/>
        <v>-6.7981165007005018E-2</v>
      </c>
      <c r="AA49" s="2">
        <f t="shared" si="6"/>
        <v>-29.53004034685982</v>
      </c>
      <c r="AB49" s="2">
        <f t="shared" si="7"/>
        <v>-6.0040346859821625E-2</v>
      </c>
    </row>
    <row r="50" spans="1:28">
      <c r="A50" s="1">
        <v>33188</v>
      </c>
      <c r="B50" s="1">
        <v>3</v>
      </c>
      <c r="C50" s="1" t="s">
        <v>19</v>
      </c>
      <c r="D50" s="1" t="s">
        <v>25</v>
      </c>
      <c r="G50" s="1" t="s">
        <v>29</v>
      </c>
      <c r="H50" s="1" t="s">
        <v>30</v>
      </c>
      <c r="I50" s="1" t="s">
        <v>31</v>
      </c>
      <c r="J50" s="1" t="s">
        <v>32</v>
      </c>
      <c r="K50" s="1">
        <v>2746.9</v>
      </c>
      <c r="L50" s="1">
        <v>8.9320000000000004</v>
      </c>
      <c r="M50" s="1">
        <v>1867</v>
      </c>
      <c r="N50" s="1">
        <v>27.2</v>
      </c>
      <c r="O50" s="1">
        <v>30</v>
      </c>
      <c r="P50" s="1">
        <v>31</v>
      </c>
      <c r="Q50" s="1">
        <v>46.7</v>
      </c>
      <c r="R50" s="1">
        <v>-52.069000000000003</v>
      </c>
      <c r="S50" s="1">
        <v>-30.428000000000001</v>
      </c>
      <c r="T50" s="2">
        <v>-29.47</v>
      </c>
      <c r="U50" s="2">
        <f t="shared" si="0"/>
        <v>-30.202656226932351</v>
      </c>
      <c r="V50" s="2">
        <f t="shared" si="1"/>
        <v>-0.73265622693235244</v>
      </c>
      <c r="W50" s="2">
        <f t="shared" si="2"/>
        <v>-30.261778137264482</v>
      </c>
      <c r="X50" s="2">
        <f t="shared" si="3"/>
        <v>-0.79177813726448321</v>
      </c>
      <c r="Y50" s="2">
        <f t="shared" si="4"/>
        <v>-29.740953148078876</v>
      </c>
      <c r="Z50" s="2">
        <f t="shared" si="5"/>
        <v>-0.2709531480788776</v>
      </c>
      <c r="AA50" s="2">
        <f t="shared" si="6"/>
        <v>-29.737231398362102</v>
      </c>
      <c r="AB50" s="2">
        <f t="shared" si="7"/>
        <v>-0.26723139836210308</v>
      </c>
    </row>
    <row r="51" spans="1:28">
      <c r="A51" s="1">
        <v>33200</v>
      </c>
      <c r="B51" s="1">
        <v>15</v>
      </c>
      <c r="C51" s="1" t="s">
        <v>19</v>
      </c>
      <c r="D51" s="1" t="s">
        <v>20</v>
      </c>
      <c r="G51" s="1" t="s">
        <v>49</v>
      </c>
      <c r="H51" s="1" t="s">
        <v>22</v>
      </c>
      <c r="I51" s="1" t="s">
        <v>50</v>
      </c>
      <c r="J51" s="1" t="s">
        <v>51</v>
      </c>
      <c r="K51" s="1">
        <v>2747.1</v>
      </c>
      <c r="L51" s="1">
        <v>13.332000000000001</v>
      </c>
      <c r="M51" s="1">
        <v>2737</v>
      </c>
      <c r="N51" s="1">
        <v>29.7</v>
      </c>
      <c r="O51" s="1">
        <v>37.1</v>
      </c>
      <c r="P51" s="1">
        <v>38.4</v>
      </c>
      <c r="Q51" s="1">
        <v>57.2</v>
      </c>
      <c r="R51" s="1">
        <v>-53.563000000000002</v>
      </c>
      <c r="S51" s="1">
        <v>-29.408000000000001</v>
      </c>
      <c r="T51" s="2">
        <v>-29.47</v>
      </c>
      <c r="U51" s="2">
        <f t="shared" si="0"/>
        <v>-29.169792119495202</v>
      </c>
      <c r="V51" s="2">
        <f t="shared" si="1"/>
        <v>0.30020788050479652</v>
      </c>
      <c r="W51" s="2">
        <f t="shared" si="2"/>
        <v>-29.075110753605742</v>
      </c>
      <c r="X51" s="2">
        <f t="shared" si="3"/>
        <v>0.39488924639425704</v>
      </c>
      <c r="Y51" s="2">
        <f t="shared" si="4"/>
        <v>-29.533932723944766</v>
      </c>
      <c r="Z51" s="2">
        <f t="shared" si="5"/>
        <v>-6.3932723944766678E-2</v>
      </c>
      <c r="AA51" s="2">
        <f t="shared" si="6"/>
        <v>-29.525907753050884</v>
      </c>
      <c r="AB51" s="2">
        <f t="shared" si="7"/>
        <v>-5.5907753050885134E-2</v>
      </c>
    </row>
    <row r="52" spans="1:28">
      <c r="A52" s="1">
        <v>33186</v>
      </c>
      <c r="B52" s="1">
        <v>1</v>
      </c>
      <c r="C52" s="1" t="s">
        <v>19</v>
      </c>
      <c r="D52" s="1" t="s">
        <v>33</v>
      </c>
      <c r="G52" s="1" t="s">
        <v>40</v>
      </c>
      <c r="H52" s="1" t="s">
        <v>30</v>
      </c>
      <c r="I52" s="1" t="s">
        <v>41</v>
      </c>
      <c r="J52" s="1" t="s">
        <v>42</v>
      </c>
      <c r="K52" s="1">
        <v>2747.1</v>
      </c>
      <c r="L52" s="1">
        <v>10.054</v>
      </c>
      <c r="M52" s="1">
        <v>2177</v>
      </c>
      <c r="N52" s="1">
        <v>27.6</v>
      </c>
      <c r="O52" s="1">
        <v>33.5</v>
      </c>
      <c r="P52" s="1">
        <v>34.700000000000003</v>
      </c>
      <c r="Q52" s="1">
        <v>50.6</v>
      </c>
      <c r="R52" s="1">
        <v>-52.42</v>
      </c>
      <c r="S52" s="1">
        <v>-30.433</v>
      </c>
      <c r="T52" s="2">
        <v>-29.47</v>
      </c>
      <c r="U52" s="2">
        <f t="shared" si="0"/>
        <v>-30.207719286282533</v>
      </c>
      <c r="V52" s="2">
        <f t="shared" si="1"/>
        <v>-0.73771928628253391</v>
      </c>
      <c r="W52" s="2">
        <f t="shared" si="2"/>
        <v>-30.227621361178159</v>
      </c>
      <c r="X52" s="2">
        <f t="shared" si="3"/>
        <v>-0.7576213611781597</v>
      </c>
      <c r="Y52" s="2">
        <f t="shared" si="4"/>
        <v>-29.601913906478149</v>
      </c>
      <c r="Z52" s="2">
        <f t="shared" si="5"/>
        <v>-0.13191390647815027</v>
      </c>
      <c r="AA52" s="2">
        <f t="shared" si="6"/>
        <v>-29.595302023522553</v>
      </c>
      <c r="AB52" s="2">
        <f t="shared" si="7"/>
        <v>-0.12530202352255415</v>
      </c>
    </row>
    <row r="53" spans="1:28">
      <c r="A53" s="1">
        <v>33191</v>
      </c>
      <c r="B53" s="1">
        <v>6</v>
      </c>
      <c r="C53" s="1" t="s">
        <v>19</v>
      </c>
      <c r="D53" s="1" t="s">
        <v>20</v>
      </c>
      <c r="G53" s="1" t="s">
        <v>43</v>
      </c>
      <c r="H53" s="1" t="s">
        <v>30</v>
      </c>
      <c r="I53" s="1" t="s">
        <v>44</v>
      </c>
      <c r="J53" s="1" t="s">
        <v>45</v>
      </c>
      <c r="K53" s="1">
        <v>2747.3</v>
      </c>
      <c r="L53" s="1">
        <v>12.448</v>
      </c>
      <c r="M53" s="1">
        <v>2475</v>
      </c>
      <c r="N53" s="1">
        <v>35.5</v>
      </c>
      <c r="O53" s="1">
        <v>39.200000000000003</v>
      </c>
      <c r="P53" s="1">
        <v>40.5</v>
      </c>
      <c r="Q53" s="1">
        <v>59.6</v>
      </c>
      <c r="R53" s="1">
        <v>-52.808999999999997</v>
      </c>
      <c r="S53" s="1">
        <v>-30.001999999999999</v>
      </c>
      <c r="T53" s="2">
        <v>-29.47</v>
      </c>
      <c r="U53" s="2">
        <f t="shared" si="0"/>
        <v>-29.771283570296834</v>
      </c>
      <c r="V53" s="2">
        <f t="shared" si="1"/>
        <v>-0.30128357029683528</v>
      </c>
      <c r="W53" s="2">
        <f t="shared" si="2"/>
        <v>-29.707502680811896</v>
      </c>
      <c r="X53" s="2">
        <f t="shared" si="3"/>
        <v>-0.23750268081189674</v>
      </c>
      <c r="Y53" s="2">
        <f t="shared" si="4"/>
        <v>-29.560229117057219</v>
      </c>
      <c r="Z53" s="2">
        <f t="shared" si="5"/>
        <v>-9.022911705721981E-2</v>
      </c>
      <c r="AA53" s="2">
        <f t="shared" si="6"/>
        <v>-29.552750755012184</v>
      </c>
      <c r="AB53" s="2">
        <f t="shared" si="7"/>
        <v>-8.2750755012185095E-2</v>
      </c>
    </row>
    <row r="54" spans="1:28">
      <c r="A54" s="1">
        <v>33187</v>
      </c>
      <c r="B54" s="1">
        <v>2</v>
      </c>
      <c r="C54" s="1" t="s">
        <v>19</v>
      </c>
      <c r="D54" s="1" t="s">
        <v>33</v>
      </c>
      <c r="G54" s="1" t="s">
        <v>46</v>
      </c>
      <c r="H54" s="1" t="s">
        <v>30</v>
      </c>
      <c r="I54" s="1" t="s">
        <v>47</v>
      </c>
      <c r="J54" s="1" t="s">
        <v>48</v>
      </c>
      <c r="K54" s="1">
        <v>2747.3</v>
      </c>
      <c r="L54" s="1">
        <v>12.055999999999999</v>
      </c>
      <c r="M54" s="1">
        <v>2473</v>
      </c>
      <c r="N54" s="1">
        <v>30.5</v>
      </c>
      <c r="O54" s="1">
        <v>33</v>
      </c>
      <c r="P54" s="1">
        <v>34.1</v>
      </c>
      <c r="Q54" s="1">
        <v>50.5</v>
      </c>
      <c r="R54" s="1">
        <v>-52.198999999999998</v>
      </c>
      <c r="S54" s="1">
        <v>-30.384</v>
      </c>
      <c r="T54" s="2">
        <v>-29.47</v>
      </c>
      <c r="U54" s="2">
        <f t="shared" si="0"/>
        <v>-30.158101304650746</v>
      </c>
      <c r="V54" s="2">
        <f t="shared" si="1"/>
        <v>-0.68810130465074693</v>
      </c>
      <c r="W54" s="2">
        <f t="shared" si="2"/>
        <v>-30.108022888865548</v>
      </c>
      <c r="X54" s="2">
        <f t="shared" si="3"/>
        <v>-0.63802288886554948</v>
      </c>
      <c r="Y54" s="2">
        <f t="shared" si="4"/>
        <v>-29.511369824547824</v>
      </c>
      <c r="Z54" s="2">
        <f t="shared" si="5"/>
        <v>-4.1369824547825118E-2</v>
      </c>
      <c r="AA54" s="2">
        <f t="shared" si="6"/>
        <v>-29.502875850912268</v>
      </c>
      <c r="AB54" s="2">
        <f t="shared" si="7"/>
        <v>-3.28758509122693E-2</v>
      </c>
    </row>
    <row r="55" spans="1:28">
      <c r="A55" s="1">
        <v>33194</v>
      </c>
      <c r="B55" s="1">
        <v>9</v>
      </c>
      <c r="C55" s="1" t="s">
        <v>19</v>
      </c>
      <c r="D55" s="1" t="s">
        <v>33</v>
      </c>
      <c r="G55" s="1" t="s">
        <v>37</v>
      </c>
      <c r="H55" s="1" t="s">
        <v>22</v>
      </c>
      <c r="I55" s="1" t="s">
        <v>38</v>
      </c>
      <c r="J55" s="1" t="s">
        <v>39</v>
      </c>
      <c r="K55" s="1">
        <v>2747.5</v>
      </c>
      <c r="L55" s="1">
        <v>15.555999999999999</v>
      </c>
      <c r="M55" s="1">
        <v>3093</v>
      </c>
      <c r="N55" s="1">
        <v>36.6</v>
      </c>
      <c r="O55" s="1">
        <v>34.9</v>
      </c>
      <c r="P55" s="1">
        <v>36.200000000000003</v>
      </c>
      <c r="Q55" s="1">
        <v>53.8</v>
      </c>
      <c r="R55" s="1">
        <v>-53.066000000000003</v>
      </c>
      <c r="S55" s="1">
        <v>-29.599</v>
      </c>
      <c r="T55" s="2">
        <v>-29.47</v>
      </c>
      <c r="U55" s="2">
        <f t="shared" si="0"/>
        <v>-29.363200986672158</v>
      </c>
      <c r="V55" s="2">
        <f t="shared" si="1"/>
        <v>0.1067990133278407</v>
      </c>
      <c r="W55" s="2">
        <f t="shared" si="2"/>
        <v>-29.190779055710692</v>
      </c>
      <c r="X55" s="2">
        <f t="shared" si="3"/>
        <v>0.27922094428930677</v>
      </c>
      <c r="Y55" s="2">
        <f t="shared" si="4"/>
        <v>-29.421237041230523</v>
      </c>
      <c r="Z55" s="2">
        <f t="shared" si="5"/>
        <v>4.8762958769476228E-2</v>
      </c>
      <c r="AA55" s="2">
        <f t="shared" si="6"/>
        <v>-29.410869526356006</v>
      </c>
      <c r="AB55" s="2">
        <f t="shared" si="7"/>
        <v>5.9130473643993042E-2</v>
      </c>
    </row>
    <row r="56" spans="1:28">
      <c r="A56" s="1">
        <v>33206</v>
      </c>
      <c r="B56" s="1">
        <v>21</v>
      </c>
      <c r="C56" s="1" t="s">
        <v>19</v>
      </c>
      <c r="D56" s="1" t="s">
        <v>20</v>
      </c>
      <c r="G56" s="1" t="s">
        <v>21</v>
      </c>
      <c r="H56" s="1" t="s">
        <v>22</v>
      </c>
      <c r="I56" s="1" t="s">
        <v>23</v>
      </c>
      <c r="J56" s="1" t="s">
        <v>24</v>
      </c>
      <c r="K56" s="1">
        <v>2882.7</v>
      </c>
      <c r="L56" s="1">
        <v>2.347</v>
      </c>
      <c r="M56" s="1">
        <v>563</v>
      </c>
      <c r="N56" s="1">
        <v>15.5</v>
      </c>
      <c r="O56" s="1">
        <v>33.299999999999997</v>
      </c>
      <c r="P56" s="1">
        <v>34.299999999999997</v>
      </c>
      <c r="Q56" s="1">
        <v>52.4</v>
      </c>
      <c r="R56" s="1">
        <v>-53.572000000000003</v>
      </c>
      <c r="S56" s="1">
        <v>-28.911999999999999</v>
      </c>
      <c r="T56" s="2">
        <v>-29.54</v>
      </c>
      <c r="U56" s="2">
        <f t="shared" si="0"/>
        <v>-28.667536631957137</v>
      </c>
      <c r="V56" s="2">
        <f t="shared" si="1"/>
        <v>0.87246336804286173</v>
      </c>
      <c r="W56" s="2">
        <f t="shared" si="2"/>
        <v>-28.956839127270904</v>
      </c>
      <c r="X56" s="2">
        <f t="shared" si="3"/>
        <v>0.58316087272909556</v>
      </c>
      <c r="Y56" s="2">
        <f t="shared" si="4"/>
        <v>-29.347212159386746</v>
      </c>
      <c r="Z56" s="2">
        <f t="shared" si="5"/>
        <v>0.19278784061325283</v>
      </c>
      <c r="AA56" s="2">
        <f t="shared" si="6"/>
        <v>-29.335305929477155</v>
      </c>
      <c r="AB56" s="2">
        <f t="shared" si="7"/>
        <v>0.20469407052284438</v>
      </c>
    </row>
    <row r="57" spans="1:28">
      <c r="A57" s="1">
        <v>33203</v>
      </c>
      <c r="B57" s="1">
        <v>18</v>
      </c>
      <c r="C57" s="1" t="s">
        <v>19</v>
      </c>
      <c r="D57" s="1" t="s">
        <v>33</v>
      </c>
      <c r="G57" s="1" t="s">
        <v>34</v>
      </c>
      <c r="H57" s="1" t="s">
        <v>22</v>
      </c>
      <c r="I57" s="1" t="s">
        <v>35</v>
      </c>
      <c r="J57" s="1" t="s">
        <v>36</v>
      </c>
      <c r="K57" s="1">
        <v>2884</v>
      </c>
      <c r="L57" s="1">
        <v>9.7319999999999993</v>
      </c>
      <c r="M57" s="1">
        <v>2011</v>
      </c>
      <c r="N57" s="1">
        <v>25.9</v>
      </c>
      <c r="O57" s="1">
        <v>42</v>
      </c>
      <c r="P57" s="1">
        <v>43.5</v>
      </c>
      <c r="Q57" s="1">
        <v>64.3</v>
      </c>
      <c r="R57" s="1">
        <v>-53.201999999999998</v>
      </c>
      <c r="S57" s="1">
        <v>-29.338000000000001</v>
      </c>
      <c r="T57" s="2">
        <v>-29.54</v>
      </c>
      <c r="U57" s="2">
        <f t="shared" si="0"/>
        <v>-29.098909288592655</v>
      </c>
      <c r="V57" s="2">
        <f t="shared" si="1"/>
        <v>0.44109071140734457</v>
      </c>
      <c r="W57" s="2">
        <f t="shared" si="2"/>
        <v>-29.130066966884499</v>
      </c>
      <c r="X57" s="2">
        <f t="shared" si="3"/>
        <v>0.40993303311550022</v>
      </c>
      <c r="Y57" s="2">
        <f t="shared" si="4"/>
        <v>-29.496047889479179</v>
      </c>
      <c r="Z57" s="2">
        <f t="shared" si="5"/>
        <v>4.3952110520820042E-2</v>
      </c>
      <c r="AA57" s="2">
        <f t="shared" si="6"/>
        <v>-29.487235427096742</v>
      </c>
      <c r="AB57" s="2">
        <f t="shared" si="7"/>
        <v>5.276457290325709E-2</v>
      </c>
    </row>
    <row r="58" spans="1:28">
      <c r="A58" s="1">
        <v>33197</v>
      </c>
      <c r="B58" s="1">
        <v>12</v>
      </c>
      <c r="C58" s="1" t="s">
        <v>19</v>
      </c>
      <c r="D58" s="1" t="s">
        <v>25</v>
      </c>
      <c r="G58" s="1" t="s">
        <v>26</v>
      </c>
      <c r="H58" s="1" t="s">
        <v>22</v>
      </c>
      <c r="I58" s="1" t="s">
        <v>27</v>
      </c>
      <c r="J58" s="1" t="s">
        <v>28</v>
      </c>
      <c r="K58" s="1">
        <v>2884.2</v>
      </c>
      <c r="L58" s="1">
        <v>9.4369999999999994</v>
      </c>
      <c r="M58" s="1">
        <v>2023</v>
      </c>
      <c r="N58" s="1">
        <v>25.5</v>
      </c>
      <c r="O58" s="1">
        <v>40.700000000000003</v>
      </c>
      <c r="P58" s="1">
        <v>42.2</v>
      </c>
      <c r="Q58" s="1">
        <v>62.1</v>
      </c>
      <c r="R58" s="1">
        <v>-53.338999999999999</v>
      </c>
      <c r="S58" s="1">
        <v>-29.483000000000001</v>
      </c>
      <c r="T58" s="2">
        <v>-29.54</v>
      </c>
      <c r="U58" s="2">
        <f t="shared" si="0"/>
        <v>-29.245738009747935</v>
      </c>
      <c r="V58" s="2">
        <f t="shared" si="1"/>
        <v>0.29426199025206401</v>
      </c>
      <c r="W58" s="2">
        <f t="shared" si="2"/>
        <v>-29.287207498604634</v>
      </c>
      <c r="X58" s="2">
        <f t="shared" si="3"/>
        <v>0.25279250139536558</v>
      </c>
      <c r="Y58" s="2">
        <f t="shared" si="4"/>
        <v>-29.732032659993283</v>
      </c>
      <c r="Z58" s="2">
        <f t="shared" si="5"/>
        <v>-0.19203265999328423</v>
      </c>
      <c r="AA58" s="2">
        <f t="shared" si="6"/>
        <v>-29.728125484933088</v>
      </c>
      <c r="AB58" s="2">
        <f t="shared" si="7"/>
        <v>-0.18812548493308867</v>
      </c>
    </row>
    <row r="59" spans="1:28">
      <c r="A59" s="1">
        <v>33200</v>
      </c>
      <c r="B59" s="1">
        <v>15</v>
      </c>
      <c r="C59" s="1" t="s">
        <v>19</v>
      </c>
      <c r="D59" s="1" t="s">
        <v>20</v>
      </c>
      <c r="G59" s="1" t="s">
        <v>49</v>
      </c>
      <c r="H59" s="1" t="s">
        <v>22</v>
      </c>
      <c r="I59" s="1" t="s">
        <v>50</v>
      </c>
      <c r="J59" s="1" t="s">
        <v>51</v>
      </c>
      <c r="K59" s="1">
        <v>2884.6</v>
      </c>
      <c r="L59" s="1">
        <v>13.135999999999999</v>
      </c>
      <c r="M59" s="1">
        <v>2633</v>
      </c>
      <c r="N59" s="1">
        <v>28.8</v>
      </c>
      <c r="O59" s="1">
        <v>50.8</v>
      </c>
      <c r="P59" s="1">
        <v>52.7</v>
      </c>
      <c r="Q59" s="1">
        <v>76.099999999999994</v>
      </c>
      <c r="R59" s="1">
        <v>-53.372</v>
      </c>
      <c r="S59" s="1">
        <v>-29.574999999999999</v>
      </c>
      <c r="T59" s="2">
        <v>-29.54</v>
      </c>
      <c r="U59" s="2">
        <f t="shared" si="0"/>
        <v>-29.338898301791282</v>
      </c>
      <c r="V59" s="2">
        <f t="shared" si="1"/>
        <v>0.20110169820871704</v>
      </c>
      <c r="W59" s="2">
        <f t="shared" si="2"/>
        <v>-29.251068172751694</v>
      </c>
      <c r="X59" s="2">
        <f t="shared" si="3"/>
        <v>0.28893182724830524</v>
      </c>
      <c r="Y59" s="2">
        <f t="shared" si="4"/>
        <v>-29.709890143090718</v>
      </c>
      <c r="Z59" s="2">
        <f t="shared" si="5"/>
        <v>-0.16989014309071848</v>
      </c>
      <c r="AA59" s="2">
        <f t="shared" si="6"/>
        <v>-29.705522703551555</v>
      </c>
      <c r="AB59" s="2">
        <f t="shared" si="7"/>
        <v>-0.16552270355155585</v>
      </c>
    </row>
    <row r="60" spans="1:28">
      <c r="A60" s="1">
        <v>33188</v>
      </c>
      <c r="B60" s="1">
        <v>3</v>
      </c>
      <c r="C60" s="1" t="s">
        <v>19</v>
      </c>
      <c r="D60" s="1" t="s">
        <v>25</v>
      </c>
      <c r="G60" s="1" t="s">
        <v>29</v>
      </c>
      <c r="H60" s="1" t="s">
        <v>30</v>
      </c>
      <c r="I60" s="1" t="s">
        <v>31</v>
      </c>
      <c r="J60" s="1" t="s">
        <v>32</v>
      </c>
      <c r="K60" s="1">
        <v>2884.6</v>
      </c>
      <c r="L60" s="1">
        <v>9.6950000000000003</v>
      </c>
      <c r="M60" s="1">
        <v>2025</v>
      </c>
      <c r="N60" s="1">
        <v>26.3</v>
      </c>
      <c r="O60" s="1">
        <v>42.1</v>
      </c>
      <c r="P60" s="1">
        <v>43.6</v>
      </c>
      <c r="Q60" s="1">
        <v>63.5</v>
      </c>
      <c r="R60" s="1">
        <v>-51.609000000000002</v>
      </c>
      <c r="S60" s="1">
        <v>-30.196000000000002</v>
      </c>
      <c r="T60" s="2">
        <v>-29.54</v>
      </c>
      <c r="U60" s="2">
        <f t="shared" si="0"/>
        <v>-29.967730273083902</v>
      </c>
      <c r="V60" s="2">
        <f t="shared" si="1"/>
        <v>-0.42773027308390255</v>
      </c>
      <c r="W60" s="2">
        <f t="shared" si="2"/>
        <v>-30.000181297107609</v>
      </c>
      <c r="X60" s="2">
        <f t="shared" si="3"/>
        <v>-0.46018129710761002</v>
      </c>
      <c r="Y60" s="2">
        <f t="shared" si="4"/>
        <v>-29.479356307922004</v>
      </c>
      <c r="Z60" s="2">
        <f t="shared" si="5"/>
        <v>6.0643692077995581E-2</v>
      </c>
      <c r="AA60" s="2">
        <f t="shared" si="6"/>
        <v>-29.470196886694627</v>
      </c>
      <c r="AB60" s="2">
        <f t="shared" si="7"/>
        <v>6.9803113305372477E-2</v>
      </c>
    </row>
    <row r="61" spans="1:28">
      <c r="A61" s="1">
        <v>33191</v>
      </c>
      <c r="B61" s="1">
        <v>6</v>
      </c>
      <c r="C61" s="1" t="s">
        <v>19</v>
      </c>
      <c r="D61" s="1" t="s">
        <v>20</v>
      </c>
      <c r="G61" s="1" t="s">
        <v>43</v>
      </c>
      <c r="H61" s="1" t="s">
        <v>30</v>
      </c>
      <c r="I61" s="1" t="s">
        <v>44</v>
      </c>
      <c r="J61" s="1" t="s">
        <v>45</v>
      </c>
      <c r="K61" s="1">
        <v>2885</v>
      </c>
      <c r="L61" s="1">
        <v>12.023999999999999</v>
      </c>
      <c r="M61" s="1">
        <v>2430</v>
      </c>
      <c r="N61" s="1">
        <v>33.9</v>
      </c>
      <c r="O61" s="1">
        <v>53.2</v>
      </c>
      <c r="P61" s="1">
        <v>55.2</v>
      </c>
      <c r="Q61" s="1">
        <v>79</v>
      </c>
      <c r="R61" s="1">
        <v>-52.485999999999997</v>
      </c>
      <c r="S61" s="1">
        <v>-30.033000000000001</v>
      </c>
      <c r="T61" s="2">
        <v>-29.54</v>
      </c>
      <c r="U61" s="2">
        <f t="shared" si="0"/>
        <v>-29.802674538267965</v>
      </c>
      <c r="V61" s="2">
        <f t="shared" si="1"/>
        <v>-0.26267453826796583</v>
      </c>
      <c r="W61" s="2">
        <f t="shared" si="2"/>
        <v>-29.75371469176438</v>
      </c>
      <c r="X61" s="2">
        <f t="shared" si="3"/>
        <v>-0.2137146917643804</v>
      </c>
      <c r="Y61" s="2">
        <f t="shared" si="4"/>
        <v>-29.606441128009703</v>
      </c>
      <c r="Z61" s="2">
        <f t="shared" si="5"/>
        <v>-6.6441128009703476E-2</v>
      </c>
      <c r="AA61" s="2">
        <f t="shared" si="6"/>
        <v>-29.599923349950519</v>
      </c>
      <c r="AB61" s="2">
        <f t="shared" si="7"/>
        <v>-5.9923349950519622E-2</v>
      </c>
    </row>
    <row r="62" spans="1:28">
      <c r="A62" s="1">
        <v>33186</v>
      </c>
      <c r="B62" s="1">
        <v>1</v>
      </c>
      <c r="C62" s="1" t="s">
        <v>19</v>
      </c>
      <c r="D62" s="1" t="s">
        <v>33</v>
      </c>
      <c r="G62" s="1" t="s">
        <v>40</v>
      </c>
      <c r="H62" s="1" t="s">
        <v>30</v>
      </c>
      <c r="I62" s="1" t="s">
        <v>41</v>
      </c>
      <c r="J62" s="1" t="s">
        <v>42</v>
      </c>
      <c r="K62" s="1">
        <v>2885</v>
      </c>
      <c r="L62" s="1">
        <v>9.9640000000000004</v>
      </c>
      <c r="M62" s="1">
        <v>2136</v>
      </c>
      <c r="N62" s="1">
        <v>25.9</v>
      </c>
      <c r="O62" s="1">
        <v>45.5</v>
      </c>
      <c r="P62" s="1">
        <v>47.2</v>
      </c>
      <c r="Q62" s="1">
        <v>67.2</v>
      </c>
      <c r="R62" s="1">
        <v>-52.249000000000002</v>
      </c>
      <c r="S62" s="1">
        <v>-30.381</v>
      </c>
      <c r="T62" s="2">
        <v>-29.54</v>
      </c>
      <c r="U62" s="2">
        <f t="shared" si="0"/>
        <v>-30.155063469040638</v>
      </c>
      <c r="V62" s="2">
        <f t="shared" si="1"/>
        <v>-0.61506346904063847</v>
      </c>
      <c r="W62" s="2">
        <f t="shared" si="2"/>
        <v>-30.178111520040797</v>
      </c>
      <c r="X62" s="2">
        <f t="shared" si="3"/>
        <v>-0.6381115200407983</v>
      </c>
      <c r="Y62" s="2">
        <f t="shared" si="4"/>
        <v>-29.552404065340788</v>
      </c>
      <c r="Z62" s="2">
        <f t="shared" si="5"/>
        <v>-1.2404065340788861E-2</v>
      </c>
      <c r="AA62" s="2">
        <f t="shared" si="6"/>
        <v>-29.544763048193488</v>
      </c>
      <c r="AB62" s="2">
        <f t="shared" si="7"/>
        <v>-4.763048193488828E-3</v>
      </c>
    </row>
    <row r="63" spans="1:28">
      <c r="A63" s="1">
        <v>33194</v>
      </c>
      <c r="B63" s="1">
        <v>9</v>
      </c>
      <c r="C63" s="1" t="s">
        <v>19</v>
      </c>
      <c r="D63" s="1" t="s">
        <v>33</v>
      </c>
      <c r="G63" s="1" t="s">
        <v>37</v>
      </c>
      <c r="H63" s="1" t="s">
        <v>22</v>
      </c>
      <c r="I63" s="1" t="s">
        <v>38</v>
      </c>
      <c r="J63" s="1" t="s">
        <v>39</v>
      </c>
      <c r="K63" s="1">
        <v>2885.2</v>
      </c>
      <c r="L63" s="1">
        <v>16.097000000000001</v>
      </c>
      <c r="M63" s="1">
        <v>3134</v>
      </c>
      <c r="N63" s="1">
        <v>36.200000000000003</v>
      </c>
      <c r="O63" s="1">
        <v>47</v>
      </c>
      <c r="P63" s="1">
        <v>48.7</v>
      </c>
      <c r="Q63" s="1">
        <v>70.599999999999994</v>
      </c>
      <c r="R63" s="1">
        <v>-52.853000000000002</v>
      </c>
      <c r="S63" s="1">
        <v>-29.454999999999998</v>
      </c>
      <c r="T63" s="2">
        <v>-29.54</v>
      </c>
      <c r="U63" s="2">
        <f t="shared" si="0"/>
        <v>-29.217384877386912</v>
      </c>
      <c r="V63" s="2">
        <f t="shared" si="1"/>
        <v>0.32261512261308667</v>
      </c>
      <c r="W63" s="2">
        <f t="shared" si="2"/>
        <v>-29.026052134508202</v>
      </c>
      <c r="X63" s="2">
        <f t="shared" si="3"/>
        <v>0.51394786549179727</v>
      </c>
      <c r="Y63" s="2">
        <f t="shared" si="4"/>
        <v>-29.256510120028032</v>
      </c>
      <c r="Z63" s="2">
        <f t="shared" si="5"/>
        <v>0.28348987997196673</v>
      </c>
      <c r="AA63" s="2">
        <f t="shared" si="6"/>
        <v>-29.242718516063164</v>
      </c>
      <c r="AB63" s="2">
        <f t="shared" si="7"/>
        <v>0.2972814839368354</v>
      </c>
    </row>
    <row r="64" spans="1:28">
      <c r="A64" s="1">
        <v>33187</v>
      </c>
      <c r="B64" s="1">
        <v>2</v>
      </c>
      <c r="C64" s="1" t="s">
        <v>19</v>
      </c>
      <c r="D64" s="1" t="s">
        <v>33</v>
      </c>
      <c r="G64" s="1" t="s">
        <v>46</v>
      </c>
      <c r="H64" s="1" t="s">
        <v>30</v>
      </c>
      <c r="I64" s="1" t="s">
        <v>47</v>
      </c>
      <c r="J64" s="1" t="s">
        <v>48</v>
      </c>
      <c r="K64" s="1">
        <v>2885.2</v>
      </c>
      <c r="L64" s="1">
        <v>12.423</v>
      </c>
      <c r="M64" s="1">
        <v>2563</v>
      </c>
      <c r="N64" s="1">
        <v>28.4</v>
      </c>
      <c r="O64" s="1">
        <v>45.2</v>
      </c>
      <c r="P64" s="1">
        <v>46.9</v>
      </c>
      <c r="Q64" s="1">
        <v>67.599999999999994</v>
      </c>
      <c r="R64" s="1">
        <v>-51.997999999999998</v>
      </c>
      <c r="S64" s="1">
        <v>-30.384</v>
      </c>
      <c r="T64" s="2">
        <v>-29.54</v>
      </c>
      <c r="U64" s="2">
        <f t="shared" si="0"/>
        <v>-30.158101304650746</v>
      </c>
      <c r="V64" s="2">
        <f t="shared" si="1"/>
        <v>-0.61810130465074664</v>
      </c>
      <c r="W64" s="2">
        <f t="shared" si="2"/>
        <v>-30.095194297417066</v>
      </c>
      <c r="X64" s="2">
        <f t="shared" si="3"/>
        <v>-0.55519429741706716</v>
      </c>
      <c r="Y64" s="2">
        <f t="shared" si="4"/>
        <v>-29.498541233099342</v>
      </c>
      <c r="Z64" s="2">
        <f t="shared" si="5"/>
        <v>4.1458766900657196E-2</v>
      </c>
      <c r="AA64" s="2">
        <f t="shared" si="6"/>
        <v>-29.489780598497244</v>
      </c>
      <c r="AB64" s="2">
        <f t="shared" si="7"/>
        <v>5.0219401502754835E-2</v>
      </c>
    </row>
    <row r="65" spans="1:28">
      <c r="A65" s="1">
        <v>33206</v>
      </c>
      <c r="B65" s="1">
        <v>21</v>
      </c>
      <c r="C65" s="1" t="s">
        <v>19</v>
      </c>
      <c r="D65" s="1" t="s">
        <v>20</v>
      </c>
      <c r="G65" s="1" t="s">
        <v>21</v>
      </c>
      <c r="H65" s="1" t="s">
        <v>22</v>
      </c>
      <c r="I65" s="1" t="s">
        <v>23</v>
      </c>
      <c r="J65" s="1" t="s">
        <v>24</v>
      </c>
      <c r="K65" s="1">
        <v>3026.9</v>
      </c>
      <c r="L65" s="1">
        <v>2.8279999999999998</v>
      </c>
      <c r="M65" s="1">
        <v>633</v>
      </c>
      <c r="N65" s="1">
        <v>16.899999999999999</v>
      </c>
      <c r="O65" s="1">
        <v>40.4</v>
      </c>
      <c r="P65" s="1">
        <v>41.8</v>
      </c>
      <c r="Q65" s="1">
        <v>62.4</v>
      </c>
      <c r="R65" s="1">
        <v>-53.093000000000004</v>
      </c>
      <c r="S65" s="1">
        <v>-29.492000000000001</v>
      </c>
      <c r="T65" s="2">
        <v>-30</v>
      </c>
      <c r="U65" s="2">
        <f t="shared" si="0"/>
        <v>-29.254851516578263</v>
      </c>
      <c r="V65" s="2">
        <f t="shared" si="1"/>
        <v>0.74514848342173678</v>
      </c>
      <c r="W65" s="2">
        <f t="shared" si="2"/>
        <v>-29.527340517377805</v>
      </c>
      <c r="X65" s="2">
        <f t="shared" si="3"/>
        <v>0.47265948262219482</v>
      </c>
      <c r="Y65" s="2">
        <f t="shared" si="4"/>
        <v>-29.917713549493648</v>
      </c>
      <c r="Z65" s="2">
        <f t="shared" si="5"/>
        <v>8.2286450506352082E-2</v>
      </c>
      <c r="AA65" s="2">
        <f t="shared" si="6"/>
        <v>-29.917666022288124</v>
      </c>
      <c r="AB65" s="2">
        <f t="shared" si="7"/>
        <v>8.2333977711876116E-2</v>
      </c>
    </row>
    <row r="66" spans="1:28">
      <c r="A66" s="1">
        <v>33203</v>
      </c>
      <c r="B66" s="1">
        <v>18</v>
      </c>
      <c r="C66" s="1" t="s">
        <v>19</v>
      </c>
      <c r="D66" s="1" t="s">
        <v>33</v>
      </c>
      <c r="G66" s="1" t="s">
        <v>34</v>
      </c>
      <c r="H66" s="1" t="s">
        <v>22</v>
      </c>
      <c r="I66" s="1" t="s">
        <v>35</v>
      </c>
      <c r="J66" s="1" t="s">
        <v>36</v>
      </c>
      <c r="K66" s="1">
        <v>3028.6</v>
      </c>
      <c r="L66" s="1">
        <v>10.185</v>
      </c>
      <c r="M66" s="1">
        <v>1915</v>
      </c>
      <c r="N66" s="1">
        <v>28.6</v>
      </c>
      <c r="O66" s="1">
        <v>48.6</v>
      </c>
      <c r="P66" s="1">
        <v>50.3</v>
      </c>
      <c r="Q66" s="1">
        <v>73.400000000000006</v>
      </c>
      <c r="R66" s="1">
        <v>-53.307000000000002</v>
      </c>
      <c r="S66" s="1">
        <v>-29.780999999999999</v>
      </c>
      <c r="T66" s="2">
        <v>-30</v>
      </c>
      <c r="U66" s="2">
        <f t="shared" ref="U66:U81" si="8">(S66-$T$85)/$T$84</f>
        <v>-29.547496347018786</v>
      </c>
      <c r="V66" s="2">
        <f t="shared" ref="V66:V81" si="9">U66-T66</f>
        <v>0.45250365298121409</v>
      </c>
      <c r="W66" s="2">
        <f t="shared" ref="W66:W81" si="10">U66-($V$84*L66+$V$85)</f>
        <v>-29.562819278917814</v>
      </c>
      <c r="X66" s="2">
        <f t="shared" ref="X66:X81" si="11">W66-T66</f>
        <v>0.43718072108218564</v>
      </c>
      <c r="Y66" s="2">
        <f t="shared" ref="Y66:Y81" si="12">W66-($I$84*B66^4+$J$84*B66^3+$K$84*B66^2+$L$84*B66+$M$84)</f>
        <v>-29.928800201512495</v>
      </c>
      <c r="Z66" s="2">
        <f t="shared" ref="Z66:Z81" si="13">Y66-T66</f>
        <v>7.1199798487505461E-2</v>
      </c>
      <c r="AA66" s="2">
        <f t="shared" ref="AA66:AA81" si="14">(Y66-$Y$85)/$Y$84</f>
        <v>-29.928983126524184</v>
      </c>
      <c r="AB66" s="2">
        <f t="shared" ref="AB66:AB81" si="15">AA66-T66</f>
        <v>7.1016873475816311E-2</v>
      </c>
    </row>
    <row r="67" spans="1:28">
      <c r="A67" s="1">
        <v>33197</v>
      </c>
      <c r="B67" s="1">
        <v>12</v>
      </c>
      <c r="C67" s="1" t="s">
        <v>19</v>
      </c>
      <c r="D67" s="1" t="s">
        <v>25</v>
      </c>
      <c r="G67" s="1" t="s">
        <v>26</v>
      </c>
      <c r="H67" s="1" t="s">
        <v>22</v>
      </c>
      <c r="I67" s="1" t="s">
        <v>27</v>
      </c>
      <c r="J67" s="1" t="s">
        <v>28</v>
      </c>
      <c r="K67" s="1">
        <v>3028.8</v>
      </c>
      <c r="L67" s="1">
        <v>10.404</v>
      </c>
      <c r="M67" s="1">
        <v>2018</v>
      </c>
      <c r="N67" s="1">
        <v>28.4</v>
      </c>
      <c r="O67" s="1">
        <v>47.3</v>
      </c>
      <c r="P67" s="1">
        <v>49.1</v>
      </c>
      <c r="Q67" s="1">
        <v>71.400000000000006</v>
      </c>
      <c r="R67" s="1">
        <v>-53.302999999999997</v>
      </c>
      <c r="S67" s="1">
        <v>-29.808</v>
      </c>
      <c r="T67" s="2">
        <v>-30</v>
      </c>
      <c r="U67" s="2">
        <f t="shared" si="8"/>
        <v>-29.57483686750977</v>
      </c>
      <c r="V67" s="2">
        <f t="shared" si="9"/>
        <v>0.42516313249022986</v>
      </c>
      <c r="W67" s="2">
        <f t="shared" si="10"/>
        <v>-29.582504590887769</v>
      </c>
      <c r="X67" s="2">
        <f t="shared" si="11"/>
        <v>0.41749540911223093</v>
      </c>
      <c r="Y67" s="2">
        <f t="shared" si="12"/>
        <v>-30.027329752276419</v>
      </c>
      <c r="Z67" s="2">
        <f t="shared" si="13"/>
        <v>-2.7329752276418873E-2</v>
      </c>
      <c r="AA67" s="2">
        <f t="shared" si="14"/>
        <v>-30.029560757573865</v>
      </c>
      <c r="AB67" s="2">
        <f t="shared" si="15"/>
        <v>-2.9560757573865004E-2</v>
      </c>
    </row>
    <row r="68" spans="1:28">
      <c r="A68" s="1">
        <v>33200</v>
      </c>
      <c r="B68" s="1">
        <v>15</v>
      </c>
      <c r="C68" s="1" t="s">
        <v>19</v>
      </c>
      <c r="D68" s="1" t="s">
        <v>20</v>
      </c>
      <c r="G68" s="1" t="s">
        <v>49</v>
      </c>
      <c r="H68" s="1" t="s">
        <v>22</v>
      </c>
      <c r="I68" s="1" t="s">
        <v>50</v>
      </c>
      <c r="J68" s="1" t="s">
        <v>51</v>
      </c>
      <c r="K68" s="1">
        <v>3029.2</v>
      </c>
      <c r="L68" s="1">
        <v>13.747999999999999</v>
      </c>
      <c r="M68" s="1">
        <v>2519</v>
      </c>
      <c r="N68" s="1">
        <v>30.9</v>
      </c>
      <c r="O68" s="1">
        <v>55.4</v>
      </c>
      <c r="P68" s="1">
        <v>57.5</v>
      </c>
      <c r="Q68" s="1">
        <v>82.6</v>
      </c>
      <c r="R68" s="1">
        <v>-53.415999999999997</v>
      </c>
      <c r="S68" s="1">
        <v>-29.978999999999999</v>
      </c>
      <c r="T68" s="2">
        <v>-30</v>
      </c>
      <c r="U68" s="2">
        <f t="shared" si="8"/>
        <v>-29.747993497285997</v>
      </c>
      <c r="V68" s="2">
        <f t="shared" si="9"/>
        <v>0.25200650271400349</v>
      </c>
      <c r="W68" s="2">
        <f t="shared" si="10"/>
        <v>-29.638770730735587</v>
      </c>
      <c r="X68" s="2">
        <f t="shared" si="11"/>
        <v>0.36122926926441323</v>
      </c>
      <c r="Y68" s="2">
        <f t="shared" si="12"/>
        <v>-30.09759270107461</v>
      </c>
      <c r="Z68" s="2">
        <f t="shared" si="13"/>
        <v>-9.7592701074610488E-2</v>
      </c>
      <c r="AA68" s="2">
        <f t="shared" si="14"/>
        <v>-30.101284224147051</v>
      </c>
      <c r="AB68" s="2">
        <f t="shared" si="15"/>
        <v>-0.10128422414705085</v>
      </c>
    </row>
    <row r="69" spans="1:28">
      <c r="A69" s="1">
        <v>33188</v>
      </c>
      <c r="B69" s="1">
        <v>3</v>
      </c>
      <c r="C69" s="1" t="s">
        <v>19</v>
      </c>
      <c r="D69" s="1" t="s">
        <v>25</v>
      </c>
      <c r="G69" s="1" t="s">
        <v>29</v>
      </c>
      <c r="H69" s="1" t="s">
        <v>30</v>
      </c>
      <c r="I69" s="1" t="s">
        <v>31</v>
      </c>
      <c r="J69" s="1" t="s">
        <v>32</v>
      </c>
      <c r="K69" s="1">
        <v>3029.5</v>
      </c>
      <c r="L69" s="1">
        <v>11.034000000000001</v>
      </c>
      <c r="M69" s="1">
        <v>2136</v>
      </c>
      <c r="N69" s="1">
        <v>30.1</v>
      </c>
      <c r="O69" s="1">
        <v>48.9</v>
      </c>
      <c r="P69" s="1">
        <v>50.8</v>
      </c>
      <c r="Q69" s="1">
        <v>73</v>
      </c>
      <c r="R69" s="1">
        <v>-51.994</v>
      </c>
      <c r="S69" s="1">
        <v>-30.611000000000001</v>
      </c>
      <c r="T69" s="2">
        <v>-30</v>
      </c>
      <c r="U69" s="2">
        <f t="shared" si="8"/>
        <v>-30.387964199149014</v>
      </c>
      <c r="V69" s="2">
        <f t="shared" si="9"/>
        <v>-0.38796419914901392</v>
      </c>
      <c r="W69" s="2">
        <f t="shared" si="10"/>
        <v>-30.373610089795285</v>
      </c>
      <c r="X69" s="2">
        <f t="shared" si="11"/>
        <v>-0.37361008979528521</v>
      </c>
      <c r="Y69" s="2">
        <f t="shared" si="12"/>
        <v>-29.85278510060968</v>
      </c>
      <c r="Z69" s="2">
        <f t="shared" si="13"/>
        <v>0.1472148993903204</v>
      </c>
      <c r="AA69" s="2">
        <f t="shared" si="14"/>
        <v>-29.851387940983088</v>
      </c>
      <c r="AB69" s="2">
        <f t="shared" si="15"/>
        <v>0.14861205901691221</v>
      </c>
    </row>
    <row r="70" spans="1:28">
      <c r="A70" s="1">
        <v>33191</v>
      </c>
      <c r="B70" s="1">
        <v>6</v>
      </c>
      <c r="C70" s="1" t="s">
        <v>19</v>
      </c>
      <c r="D70" s="1" t="s">
        <v>20</v>
      </c>
      <c r="G70" s="1" t="s">
        <v>43</v>
      </c>
      <c r="H70" s="1" t="s">
        <v>30</v>
      </c>
      <c r="I70" s="1" t="s">
        <v>44</v>
      </c>
      <c r="J70" s="1" t="s">
        <v>45</v>
      </c>
      <c r="K70" s="1">
        <v>3029.7</v>
      </c>
      <c r="L70" s="1">
        <v>12.206</v>
      </c>
      <c r="M70" s="1">
        <v>2273</v>
      </c>
      <c r="N70" s="1">
        <v>30.9</v>
      </c>
      <c r="O70" s="1">
        <v>57.2</v>
      </c>
      <c r="P70" s="1">
        <v>59.4</v>
      </c>
      <c r="Q70" s="1">
        <v>84.7</v>
      </c>
      <c r="R70" s="1">
        <v>-52.850999999999999</v>
      </c>
      <c r="S70" s="1">
        <v>-30.51</v>
      </c>
      <c r="T70" s="2">
        <v>-30</v>
      </c>
      <c r="U70" s="2">
        <f t="shared" si="8"/>
        <v>-30.285690400275335</v>
      </c>
      <c r="V70" s="2">
        <f t="shared" si="9"/>
        <v>-0.28569040027533532</v>
      </c>
      <c r="W70" s="2">
        <f t="shared" si="10"/>
        <v>-30.230368690982584</v>
      </c>
      <c r="X70" s="2">
        <f t="shared" si="11"/>
        <v>-0.2303686909825835</v>
      </c>
      <c r="Y70" s="2">
        <f t="shared" si="12"/>
        <v>-30.083095127227907</v>
      </c>
      <c r="Z70" s="2">
        <f t="shared" si="13"/>
        <v>-8.3095127227906573E-2</v>
      </c>
      <c r="AA70" s="2">
        <f t="shared" si="14"/>
        <v>-30.086485297102683</v>
      </c>
      <c r="AB70" s="2">
        <f t="shared" si="15"/>
        <v>-8.6485297102683489E-2</v>
      </c>
    </row>
    <row r="71" spans="1:28">
      <c r="A71" s="1">
        <v>33186</v>
      </c>
      <c r="B71" s="1">
        <v>1</v>
      </c>
      <c r="C71" s="1" t="s">
        <v>19</v>
      </c>
      <c r="D71" s="1" t="s">
        <v>33</v>
      </c>
      <c r="G71" s="1" t="s">
        <v>40</v>
      </c>
      <c r="H71" s="1" t="s">
        <v>30</v>
      </c>
      <c r="I71" s="1" t="s">
        <v>41</v>
      </c>
      <c r="J71" s="1" t="s">
        <v>42</v>
      </c>
      <c r="K71" s="1">
        <v>3029.7</v>
      </c>
      <c r="L71" s="1">
        <v>10.49</v>
      </c>
      <c r="M71" s="1">
        <v>2075</v>
      </c>
      <c r="N71" s="1">
        <v>29.5</v>
      </c>
      <c r="O71" s="1">
        <v>51.4</v>
      </c>
      <c r="P71" s="1">
        <v>53.4</v>
      </c>
      <c r="Q71" s="1">
        <v>75.400000000000006</v>
      </c>
      <c r="R71" s="1">
        <v>-52.357999999999997</v>
      </c>
      <c r="S71" s="1">
        <v>-30.773</v>
      </c>
      <c r="T71" s="2">
        <v>-30</v>
      </c>
      <c r="U71" s="2">
        <f t="shared" si="8"/>
        <v>-30.552007322094912</v>
      </c>
      <c r="V71" s="2">
        <f t="shared" si="9"/>
        <v>-0.55200732209491221</v>
      </c>
      <c r="W71" s="2">
        <f t="shared" si="10"/>
        <v>-30.556668890528581</v>
      </c>
      <c r="X71" s="2">
        <f t="shared" si="11"/>
        <v>-0.55666889052858082</v>
      </c>
      <c r="Y71" s="2">
        <f t="shared" si="12"/>
        <v>-29.930961435828571</v>
      </c>
      <c r="Z71" s="2">
        <f t="shared" si="13"/>
        <v>6.9038564171428618E-2</v>
      </c>
      <c r="AA71" s="2">
        <f t="shared" si="14"/>
        <v>-29.931189285244781</v>
      </c>
      <c r="AB71" s="2">
        <f t="shared" si="15"/>
        <v>6.8810714755219493E-2</v>
      </c>
    </row>
    <row r="72" spans="1:28">
      <c r="A72" s="1">
        <v>33194</v>
      </c>
      <c r="B72" s="1">
        <v>9</v>
      </c>
      <c r="C72" s="1" t="s">
        <v>19</v>
      </c>
      <c r="D72" s="1" t="s">
        <v>33</v>
      </c>
      <c r="G72" s="1" t="s">
        <v>37</v>
      </c>
      <c r="H72" s="1" t="s">
        <v>22</v>
      </c>
      <c r="I72" s="1" t="s">
        <v>38</v>
      </c>
      <c r="J72" s="1" t="s">
        <v>39</v>
      </c>
      <c r="K72" s="1">
        <v>3030.1</v>
      </c>
      <c r="L72" s="1">
        <v>16.765999999999998</v>
      </c>
      <c r="M72" s="1">
        <v>2966</v>
      </c>
      <c r="N72" s="1">
        <v>37.4</v>
      </c>
      <c r="O72" s="1">
        <v>53.4</v>
      </c>
      <c r="P72" s="1">
        <v>55.4</v>
      </c>
      <c r="Q72" s="1">
        <v>79.599999999999994</v>
      </c>
      <c r="R72" s="1">
        <v>-53.168999999999997</v>
      </c>
      <c r="S72" s="1">
        <v>-30</v>
      </c>
      <c r="T72" s="2">
        <v>-30</v>
      </c>
      <c r="U72" s="2">
        <f t="shared" si="8"/>
        <v>-29.769258346556761</v>
      </c>
      <c r="V72" s="2">
        <f t="shared" si="9"/>
        <v>0.23074165344323916</v>
      </c>
      <c r="W72" s="2">
        <f t="shared" si="10"/>
        <v>-29.554540514634358</v>
      </c>
      <c r="X72" s="2">
        <f t="shared" si="11"/>
        <v>0.44545948536564239</v>
      </c>
      <c r="Y72" s="2">
        <f t="shared" si="12"/>
        <v>-29.784998500154188</v>
      </c>
      <c r="Z72" s="2">
        <f t="shared" si="13"/>
        <v>0.21500149984581185</v>
      </c>
      <c r="AA72" s="2">
        <f t="shared" si="14"/>
        <v>-29.782192297261339</v>
      </c>
      <c r="AB72" s="2">
        <f t="shared" si="15"/>
        <v>0.21780770273866068</v>
      </c>
    </row>
    <row r="73" spans="1:28">
      <c r="A73" s="1">
        <v>33187</v>
      </c>
      <c r="B73" s="1">
        <v>2</v>
      </c>
      <c r="C73" s="1" t="s">
        <v>19</v>
      </c>
      <c r="D73" s="1" t="s">
        <v>33</v>
      </c>
      <c r="G73" s="1" t="s">
        <v>46</v>
      </c>
      <c r="H73" s="1" t="s">
        <v>30</v>
      </c>
      <c r="I73" s="1" t="s">
        <v>47</v>
      </c>
      <c r="J73" s="1" t="s">
        <v>48</v>
      </c>
      <c r="K73" s="1">
        <v>3030.1</v>
      </c>
      <c r="L73" s="1">
        <v>13.576000000000001</v>
      </c>
      <c r="M73" s="1">
        <v>2583</v>
      </c>
      <c r="N73" s="1">
        <v>31.3</v>
      </c>
      <c r="O73" s="1">
        <v>52.2</v>
      </c>
      <c r="P73" s="1">
        <v>54.2</v>
      </c>
      <c r="Q73" s="1">
        <v>77.2</v>
      </c>
      <c r="R73" s="1">
        <v>-51.92</v>
      </c>
      <c r="S73" s="1">
        <v>-30.77</v>
      </c>
      <c r="T73" s="2">
        <v>-30</v>
      </c>
      <c r="U73" s="2">
        <f t="shared" si="8"/>
        <v>-30.548969486484804</v>
      </c>
      <c r="V73" s="2">
        <f t="shared" si="9"/>
        <v>-0.54896948648480404</v>
      </c>
      <c r="W73" s="2">
        <f t="shared" si="10"/>
        <v>-30.445759029823055</v>
      </c>
      <c r="X73" s="2">
        <f t="shared" si="11"/>
        <v>-0.44575902982305493</v>
      </c>
      <c r="Y73" s="2">
        <f t="shared" si="12"/>
        <v>-29.849105965505331</v>
      </c>
      <c r="Z73" s="2">
        <f t="shared" si="13"/>
        <v>0.15089403449466943</v>
      </c>
      <c r="AA73" s="2">
        <f t="shared" si="14"/>
        <v>-29.847632329694513</v>
      </c>
      <c r="AB73" s="2">
        <f t="shared" si="15"/>
        <v>0.15236767030548748</v>
      </c>
    </row>
    <row r="74" spans="1:28">
      <c r="A74" s="1">
        <v>33206</v>
      </c>
      <c r="B74" s="1">
        <v>21</v>
      </c>
      <c r="C74" s="1" t="s">
        <v>19</v>
      </c>
      <c r="D74" s="1" t="s">
        <v>20</v>
      </c>
      <c r="G74" s="1" t="s">
        <v>21</v>
      </c>
      <c r="H74" s="1" t="s">
        <v>22</v>
      </c>
      <c r="I74" s="1" t="s">
        <v>23</v>
      </c>
      <c r="J74" s="1" t="s">
        <v>24</v>
      </c>
      <c r="K74" s="1">
        <v>3200.6</v>
      </c>
      <c r="L74" s="1">
        <v>3.4540000000000002</v>
      </c>
      <c r="M74" s="1">
        <v>688</v>
      </c>
      <c r="N74" s="1">
        <v>18.600000000000001</v>
      </c>
      <c r="O74" s="1">
        <v>42.2</v>
      </c>
      <c r="P74" s="1">
        <v>43.7</v>
      </c>
      <c r="Q74" s="1">
        <v>65</v>
      </c>
      <c r="R74" s="1">
        <v>-53.311</v>
      </c>
      <c r="S74" s="1">
        <v>-30.933</v>
      </c>
      <c r="T74" s="2">
        <v>-31.49</v>
      </c>
      <c r="U74" s="2">
        <f t="shared" si="8"/>
        <v>-30.714025221300741</v>
      </c>
      <c r="V74" s="2">
        <f t="shared" si="9"/>
        <v>0.77597477869925768</v>
      </c>
      <c r="W74" s="2">
        <f t="shared" si="10"/>
        <v>-30.964632210528755</v>
      </c>
      <c r="X74" s="2">
        <f t="shared" si="11"/>
        <v>0.52536778947124319</v>
      </c>
      <c r="Y74" s="2">
        <f t="shared" si="12"/>
        <v>-31.355005242644598</v>
      </c>
      <c r="Z74" s="2">
        <f t="shared" si="13"/>
        <v>0.13499475735540045</v>
      </c>
      <c r="AA74" s="2">
        <f t="shared" si="14"/>
        <v>-31.384833917642379</v>
      </c>
      <c r="AB74" s="2">
        <f t="shared" si="15"/>
        <v>0.10516608235761993</v>
      </c>
    </row>
    <row r="75" spans="1:28">
      <c r="A75" s="1">
        <v>33203</v>
      </c>
      <c r="B75" s="1">
        <v>18</v>
      </c>
      <c r="C75" s="1" t="s">
        <v>19</v>
      </c>
      <c r="D75" s="1" t="s">
        <v>33</v>
      </c>
      <c r="G75" s="1" t="s">
        <v>34</v>
      </c>
      <c r="H75" s="1" t="s">
        <v>22</v>
      </c>
      <c r="I75" s="1" t="s">
        <v>35</v>
      </c>
      <c r="J75" s="1" t="s">
        <v>36</v>
      </c>
      <c r="K75" s="1">
        <v>3202.9</v>
      </c>
      <c r="L75" s="1">
        <v>11.13</v>
      </c>
      <c r="M75" s="1">
        <v>1855</v>
      </c>
      <c r="N75" s="1">
        <v>31.1</v>
      </c>
      <c r="O75" s="1">
        <v>49.8</v>
      </c>
      <c r="P75" s="1">
        <v>51.6</v>
      </c>
      <c r="Q75" s="1">
        <v>75</v>
      </c>
      <c r="R75" s="1">
        <v>-53.344999999999999</v>
      </c>
      <c r="S75" s="1">
        <v>-31.501000000000001</v>
      </c>
      <c r="T75" s="2">
        <v>-31.49</v>
      </c>
      <c r="U75" s="2">
        <f t="shared" si="8"/>
        <v>-31.289188763481427</v>
      </c>
      <c r="V75" s="2">
        <f t="shared" si="9"/>
        <v>0.20081123651857169</v>
      </c>
      <c r="W75" s="2">
        <f t="shared" si="10"/>
        <v>-31.271478946282862</v>
      </c>
      <c r="X75" s="2">
        <f t="shared" si="11"/>
        <v>0.21852105371713648</v>
      </c>
      <c r="Y75" s="2">
        <f t="shared" si="12"/>
        <v>-31.637459868877542</v>
      </c>
      <c r="Z75" s="2">
        <f t="shared" si="13"/>
        <v>-0.1474598688775437</v>
      </c>
      <c r="AA75" s="2">
        <f t="shared" si="14"/>
        <v>-31.673159774862608</v>
      </c>
      <c r="AB75" s="2">
        <f t="shared" si="15"/>
        <v>-0.18315977486260948</v>
      </c>
    </row>
    <row r="76" spans="1:28">
      <c r="A76" s="1">
        <v>33197</v>
      </c>
      <c r="B76" s="1">
        <v>12</v>
      </c>
      <c r="C76" s="1" t="s">
        <v>19</v>
      </c>
      <c r="D76" s="1" t="s">
        <v>25</v>
      </c>
      <c r="G76" s="1" t="s">
        <v>26</v>
      </c>
      <c r="H76" s="1" t="s">
        <v>22</v>
      </c>
      <c r="I76" s="1" t="s">
        <v>27</v>
      </c>
      <c r="J76" s="1" t="s">
        <v>28</v>
      </c>
      <c r="K76" s="1">
        <v>3203.6</v>
      </c>
      <c r="L76" s="1">
        <v>11.7</v>
      </c>
      <c r="M76" s="1">
        <v>1936</v>
      </c>
      <c r="N76" s="1">
        <v>34.1</v>
      </c>
      <c r="O76" s="1">
        <v>48.3</v>
      </c>
      <c r="P76" s="1">
        <v>50.1</v>
      </c>
      <c r="Q76" s="1">
        <v>72.7</v>
      </c>
      <c r="R76" s="1">
        <v>-53.292999999999999</v>
      </c>
      <c r="S76" s="1">
        <v>-31.494</v>
      </c>
      <c r="T76" s="2">
        <v>-31.49</v>
      </c>
      <c r="U76" s="2">
        <f t="shared" si="8"/>
        <v>-31.282100480391172</v>
      </c>
      <c r="V76" s="2">
        <f t="shared" si="9"/>
        <v>0.20789951960882647</v>
      </c>
      <c r="W76" s="2">
        <f t="shared" si="10"/>
        <v>-31.244466147863903</v>
      </c>
      <c r="X76" s="2">
        <f t="shared" si="11"/>
        <v>0.24553385213609502</v>
      </c>
      <c r="Y76" s="2">
        <f t="shared" si="12"/>
        <v>-31.689291309252553</v>
      </c>
      <c r="Z76" s="2">
        <f t="shared" si="13"/>
        <v>-0.19929130925255478</v>
      </c>
      <c r="AA76" s="2">
        <f t="shared" si="14"/>
        <v>-31.726068607252415</v>
      </c>
      <c r="AB76" s="2">
        <f t="shared" si="15"/>
        <v>-0.23606860725241674</v>
      </c>
    </row>
    <row r="77" spans="1:28">
      <c r="A77" s="1">
        <v>33200</v>
      </c>
      <c r="B77" s="1">
        <v>15</v>
      </c>
      <c r="C77" s="1" t="s">
        <v>19</v>
      </c>
      <c r="D77" s="1" t="s">
        <v>20</v>
      </c>
      <c r="G77" s="1" t="s">
        <v>49</v>
      </c>
      <c r="H77" s="1" t="s">
        <v>22</v>
      </c>
      <c r="I77" s="1" t="s">
        <v>50</v>
      </c>
      <c r="J77" s="1" t="s">
        <v>51</v>
      </c>
      <c r="K77" s="1">
        <v>3204</v>
      </c>
      <c r="L77" s="1">
        <v>15.116</v>
      </c>
      <c r="M77" s="1">
        <v>2369</v>
      </c>
      <c r="N77" s="1">
        <v>36.6</v>
      </c>
      <c r="O77" s="1">
        <v>54.3</v>
      </c>
      <c r="P77" s="1">
        <v>56.3</v>
      </c>
      <c r="Q77" s="1">
        <v>81.099999999999994</v>
      </c>
      <c r="R77" s="1">
        <v>-53.499000000000002</v>
      </c>
      <c r="S77" s="1">
        <v>-31.515999999999998</v>
      </c>
      <c r="T77" s="2">
        <v>-31.49</v>
      </c>
      <c r="U77" s="2">
        <f t="shared" si="8"/>
        <v>-31.304377941531971</v>
      </c>
      <c r="V77" s="2">
        <f t="shared" si="9"/>
        <v>0.18562205846802726</v>
      </c>
      <c r="W77" s="2">
        <f t="shared" si="10"/>
        <v>-31.147336338192666</v>
      </c>
      <c r="X77" s="2">
        <f t="shared" si="11"/>
        <v>0.34266366180733243</v>
      </c>
      <c r="Y77" s="2">
        <f t="shared" si="12"/>
        <v>-31.60615830853169</v>
      </c>
      <c r="Z77" s="2">
        <f t="shared" si="13"/>
        <v>-0.11615830853169129</v>
      </c>
      <c r="AA77" s="2">
        <f t="shared" si="14"/>
        <v>-31.641207565973648</v>
      </c>
      <c r="AB77" s="2">
        <f t="shared" si="15"/>
        <v>-0.15120756597364959</v>
      </c>
    </row>
    <row r="78" spans="1:28">
      <c r="A78" s="1">
        <v>33191</v>
      </c>
      <c r="B78" s="1">
        <v>6</v>
      </c>
      <c r="C78" s="1" t="s">
        <v>19</v>
      </c>
      <c r="D78" s="1" t="s">
        <v>20</v>
      </c>
      <c r="G78" s="1" t="s">
        <v>43</v>
      </c>
      <c r="H78" s="1" t="s">
        <v>30</v>
      </c>
      <c r="I78" s="1" t="s">
        <v>44</v>
      </c>
      <c r="J78" s="1" t="s">
        <v>45</v>
      </c>
      <c r="K78" s="1">
        <v>3204.4</v>
      </c>
      <c r="L78" s="1">
        <v>13.179</v>
      </c>
      <c r="M78" s="1">
        <v>2111</v>
      </c>
      <c r="N78" s="1">
        <v>37.799999999999997</v>
      </c>
      <c r="O78" s="1">
        <v>56.5</v>
      </c>
      <c r="P78" s="1">
        <v>58.7</v>
      </c>
      <c r="Q78" s="1">
        <v>83.7</v>
      </c>
      <c r="R78" s="1">
        <v>-52.673000000000002</v>
      </c>
      <c r="S78" s="1">
        <v>-32.085000000000001</v>
      </c>
      <c r="T78" s="2">
        <v>-31.49</v>
      </c>
      <c r="U78" s="2">
        <f t="shared" si="8"/>
        <v>-31.880554095582696</v>
      </c>
      <c r="V78" s="2">
        <f t="shared" si="9"/>
        <v>-0.39055409558269716</v>
      </c>
      <c r="W78" s="2">
        <f t="shared" si="10"/>
        <v>-31.791220889070942</v>
      </c>
      <c r="X78" s="2">
        <f t="shared" si="11"/>
        <v>-0.3012208890709438</v>
      </c>
      <c r="Y78" s="2">
        <f t="shared" si="12"/>
        <v>-31.643947325316265</v>
      </c>
      <c r="Z78" s="2">
        <f t="shared" si="13"/>
        <v>-0.15394732531626687</v>
      </c>
      <c r="AA78" s="2">
        <f t="shared" si="14"/>
        <v>-31.679782082536661</v>
      </c>
      <c r="AB78" s="2">
        <f t="shared" si="15"/>
        <v>-0.18978208253666295</v>
      </c>
    </row>
    <row r="79" spans="1:28">
      <c r="A79" s="1">
        <v>33188</v>
      </c>
      <c r="B79" s="1">
        <v>3</v>
      </c>
      <c r="C79" s="1" t="s">
        <v>19</v>
      </c>
      <c r="D79" s="1" t="s">
        <v>25</v>
      </c>
      <c r="G79" s="1" t="s">
        <v>29</v>
      </c>
      <c r="H79" s="1" t="s">
        <v>30</v>
      </c>
      <c r="I79" s="1" t="s">
        <v>31</v>
      </c>
      <c r="J79" s="1" t="s">
        <v>32</v>
      </c>
      <c r="K79" s="1">
        <v>3204.4</v>
      </c>
      <c r="L79" s="1">
        <v>12.839</v>
      </c>
      <c r="M79" s="1">
        <v>2072</v>
      </c>
      <c r="N79" s="1">
        <v>35.5</v>
      </c>
      <c r="O79" s="1">
        <v>49.5</v>
      </c>
      <c r="P79" s="1">
        <v>51.3</v>
      </c>
      <c r="Q79" s="1">
        <v>73.7</v>
      </c>
      <c r="R79" s="1">
        <v>-51.96</v>
      </c>
      <c r="S79" s="1">
        <v>-32.237000000000002</v>
      </c>
      <c r="T79" s="2">
        <v>-31.49</v>
      </c>
      <c r="U79" s="2">
        <f t="shared" si="8"/>
        <v>-32.034471099828231</v>
      </c>
      <c r="V79" s="2">
        <f t="shared" si="9"/>
        <v>-0.5444710998282325</v>
      </c>
      <c r="W79" s="2">
        <f t="shared" si="10"/>
        <v>-31.957022691933599</v>
      </c>
      <c r="X79" s="2">
        <f t="shared" si="11"/>
        <v>-0.46702269193360024</v>
      </c>
      <c r="Y79" s="2">
        <f t="shared" si="12"/>
        <v>-31.436197702747993</v>
      </c>
      <c r="Z79" s="2">
        <f t="shared" si="13"/>
        <v>5.380229725200536E-2</v>
      </c>
      <c r="AA79" s="2">
        <f t="shared" si="14"/>
        <v>-31.46771408133927</v>
      </c>
      <c r="AB79" s="2">
        <f t="shared" si="15"/>
        <v>2.2285918660728044E-2</v>
      </c>
    </row>
    <row r="80" spans="1:28">
      <c r="A80" s="1">
        <v>33186</v>
      </c>
      <c r="B80" s="1">
        <v>1</v>
      </c>
      <c r="C80" s="1" t="s">
        <v>19</v>
      </c>
      <c r="D80" s="1" t="s">
        <v>33</v>
      </c>
      <c r="G80" s="1" t="s">
        <v>40</v>
      </c>
      <c r="H80" s="1" t="s">
        <v>30</v>
      </c>
      <c r="I80" s="1" t="s">
        <v>41</v>
      </c>
      <c r="J80" s="1" t="s">
        <v>42</v>
      </c>
      <c r="K80" s="1">
        <v>3204.4</v>
      </c>
      <c r="L80" s="1">
        <v>11.346</v>
      </c>
      <c r="M80" s="1">
        <v>1878</v>
      </c>
      <c r="N80" s="1">
        <v>33.4</v>
      </c>
      <c r="O80" s="1">
        <v>52.3</v>
      </c>
      <c r="P80" s="1">
        <v>54.3</v>
      </c>
      <c r="Q80" s="1">
        <v>76.7</v>
      </c>
      <c r="R80" s="1">
        <v>-52.46</v>
      </c>
      <c r="S80" s="1">
        <v>-32.268000000000001</v>
      </c>
      <c r="T80" s="2">
        <v>-31.49</v>
      </c>
      <c r="U80" s="2">
        <f t="shared" si="8"/>
        <v>-32.065862067799358</v>
      </c>
      <c r="V80" s="2">
        <f t="shared" si="9"/>
        <v>-0.57586206779935978</v>
      </c>
      <c r="W80" s="2">
        <f t="shared" si="10"/>
        <v>-32.04060190794992</v>
      </c>
      <c r="X80" s="2">
        <f t="shared" si="11"/>
        <v>-0.55060190794992181</v>
      </c>
      <c r="Y80" s="2">
        <f t="shared" si="12"/>
        <v>-31.414894453249911</v>
      </c>
      <c r="Z80" s="2">
        <f t="shared" si="13"/>
        <v>7.5105546750087626E-2</v>
      </c>
      <c r="AA80" s="2">
        <f t="shared" si="14"/>
        <v>-31.445968012758168</v>
      </c>
      <c r="AB80" s="2">
        <f t="shared" si="15"/>
        <v>4.4031987241829995E-2</v>
      </c>
    </row>
    <row r="81" spans="1:28">
      <c r="A81" s="1">
        <v>33194</v>
      </c>
      <c r="B81" s="1">
        <v>9</v>
      </c>
      <c r="C81" s="1" t="s">
        <v>19</v>
      </c>
      <c r="D81" s="1" t="s">
        <v>33</v>
      </c>
      <c r="G81" s="1" t="s">
        <v>37</v>
      </c>
      <c r="H81" s="1" t="s">
        <v>22</v>
      </c>
      <c r="I81" s="1" t="s">
        <v>38</v>
      </c>
      <c r="J81" s="1" t="s">
        <v>39</v>
      </c>
      <c r="K81" s="1">
        <v>3205</v>
      </c>
      <c r="L81" s="1">
        <v>17.698</v>
      </c>
      <c r="M81" s="1">
        <v>2649</v>
      </c>
      <c r="N81" s="1">
        <v>40.799999999999997</v>
      </c>
      <c r="O81" s="1">
        <v>53.7</v>
      </c>
      <c r="P81" s="1">
        <v>55.8</v>
      </c>
      <c r="Q81" s="1">
        <v>79.8</v>
      </c>
      <c r="R81" s="1">
        <v>-53.182000000000002</v>
      </c>
      <c r="S81" s="1">
        <v>-31.829000000000001</v>
      </c>
      <c r="T81" s="2">
        <v>-31.49</v>
      </c>
      <c r="U81" s="2">
        <f t="shared" si="8"/>
        <v>-31.62132545685337</v>
      </c>
      <c r="V81" s="2">
        <f t="shared" si="9"/>
        <v>-0.13132545685337149</v>
      </c>
      <c r="W81" s="2">
        <f t="shared" si="10"/>
        <v>-31.374029294604032</v>
      </c>
      <c r="X81" s="2">
        <f t="shared" si="11"/>
        <v>0.11597070539596643</v>
      </c>
      <c r="Y81" s="2">
        <f t="shared" si="12"/>
        <v>-31.604487280123863</v>
      </c>
      <c r="Z81" s="2">
        <f t="shared" si="13"/>
        <v>-0.11448728012386411</v>
      </c>
      <c r="AA81" s="2">
        <f t="shared" si="14"/>
        <v>-31.639501802805412</v>
      </c>
      <c r="AB81" s="2">
        <f t="shared" si="15"/>
        <v>-0.14950180280541403</v>
      </c>
    </row>
    <row r="82" spans="1:28">
      <c r="A82" s="1">
        <v>33187</v>
      </c>
      <c r="B82" s="1">
        <v>2</v>
      </c>
      <c r="C82" s="1" t="s">
        <v>19</v>
      </c>
      <c r="D82" s="1" t="s">
        <v>33</v>
      </c>
      <c r="G82" s="1" t="s">
        <v>46</v>
      </c>
      <c r="H82" s="1" t="s">
        <v>30</v>
      </c>
      <c r="I82" s="1" t="s">
        <v>47</v>
      </c>
      <c r="J82" s="1" t="s">
        <v>48</v>
      </c>
      <c r="K82" s="1">
        <v>3205.2</v>
      </c>
      <c r="L82" s="1">
        <v>15.366</v>
      </c>
      <c r="M82" s="1">
        <v>2368</v>
      </c>
      <c r="N82" s="1">
        <v>38</v>
      </c>
      <c r="O82" s="1">
        <v>52.7</v>
      </c>
      <c r="P82" s="1">
        <v>54.7</v>
      </c>
      <c r="Q82" s="1">
        <v>77.900000000000006</v>
      </c>
      <c r="R82" s="1">
        <v>-52.03</v>
      </c>
      <c r="S82" s="1">
        <v>-32.31</v>
      </c>
      <c r="T82" s="2">
        <v>-31.49</v>
      </c>
      <c r="U82" s="2">
        <f>(S82-$T$85)/$T$84</f>
        <v>-32.108391766340894</v>
      </c>
      <c r="V82" s="2">
        <f>U82-T82</f>
        <v>-0.61839176634089554</v>
      </c>
      <c r="W82" s="2">
        <f>U82-($V$84*L82+$V$85)</f>
        <v>-31.942611340488998</v>
      </c>
      <c r="X82" s="2">
        <f>W82-T82</f>
        <v>-0.45261134048899976</v>
      </c>
      <c r="Y82" s="2">
        <f>W82-($I$84*B82^4+$J$84*B82^3+$K$84*B82^2+$L$84*B82+$M$84)</f>
        <v>-31.345958276171274</v>
      </c>
      <c r="Z82" s="2">
        <f>Y82-T82</f>
        <v>0.1440417238287246</v>
      </c>
      <c r="AA82" s="2">
        <f>(Y82-$Y$85)/$Y$84</f>
        <v>-31.375598896788048</v>
      </c>
      <c r="AB82" s="2">
        <f>AA82-T82</f>
        <v>0.11440110321195007</v>
      </c>
    </row>
    <row r="84" spans="1:28">
      <c r="I84" s="2">
        <f t="array" ref="I84:M84">LINEST(X2:X82,B2:B82^{1,2,3,4}, TRUE, FALSE)</f>
        <v>6.7149436078445452E-5</v>
      </c>
      <c r="J84" s="2">
        <v>-3.0487083740154864E-3</v>
      </c>
      <c r="K84" s="2">
        <v>4.0000356717049608E-2</v>
      </c>
      <c r="L84" s="2">
        <v>-7.0612962691932152E-2</v>
      </c>
      <c r="M84" s="2">
        <v>-0.59211328978719058</v>
      </c>
      <c r="T84" s="2">
        <f>SLOPE(S2:S82,T2:T82)</f>
        <v>0.98754520817935443</v>
      </c>
      <c r="V84" s="2">
        <f>SLOPE(V2:V82,L2:L82)</f>
        <v>-3.4955290050361805E-2</v>
      </c>
      <c r="Y84" s="2">
        <f>SLOPE(Y2:Y82,T2:T82)</f>
        <v>0.97963682118596673</v>
      </c>
    </row>
    <row r="85" spans="1:28">
      <c r="T85" s="2">
        <f>INTERCEPT(S2:S82,T2:T82)</f>
        <v>-0.60151156880461798</v>
      </c>
      <c r="V85" s="2">
        <f>INTERCEPT(V2:V82,L2:L82)</f>
        <v>0.37134256106196373</v>
      </c>
      <c r="Y85" s="2">
        <f>INTERCEPT(Y2:Y82,T2:T82)</f>
        <v>-0.60926631011590615</v>
      </c>
    </row>
    <row r="88" spans="1:28">
      <c r="U88" s="2" t="s">
        <v>52</v>
      </c>
      <c r="V88" s="2" t="s">
        <v>53</v>
      </c>
      <c r="W88" s="2" t="s">
        <v>54</v>
      </c>
    </row>
    <row r="89" spans="1:28" s="4" customFormat="1">
      <c r="A89" s="3" t="s">
        <v>55</v>
      </c>
      <c r="B89" s="3">
        <v>4</v>
      </c>
      <c r="C89" s="3" t="s">
        <v>56</v>
      </c>
      <c r="D89" s="3" t="s">
        <v>57</v>
      </c>
      <c r="G89" s="3" t="s">
        <v>58</v>
      </c>
      <c r="H89" s="3" t="s">
        <v>30</v>
      </c>
      <c r="I89" s="3" t="s">
        <v>59</v>
      </c>
      <c r="J89" s="3" t="s">
        <v>60</v>
      </c>
      <c r="K89" s="3">
        <v>1728.8</v>
      </c>
      <c r="L89" s="3">
        <v>5.5469999999999997</v>
      </c>
      <c r="M89" s="3">
        <v>1424</v>
      </c>
      <c r="N89" s="3">
        <v>15.7</v>
      </c>
      <c r="O89" s="3" t="s">
        <v>61</v>
      </c>
      <c r="P89" s="3" t="s">
        <v>62</v>
      </c>
      <c r="Q89" s="3" t="s">
        <v>63</v>
      </c>
      <c r="R89" s="3">
        <v>-52.225999999999999</v>
      </c>
      <c r="S89" s="3">
        <v>-31.971</v>
      </c>
      <c r="U89" s="4">
        <f>(D89-2)/D89</f>
        <v>0.8666666666666667</v>
      </c>
      <c r="V89" s="4">
        <f>U89*AVERAGE(L89,L91)*D89/10</f>
        <v>10.531299999999998</v>
      </c>
      <c r="W89" s="4">
        <v>6.3</v>
      </c>
      <c r="X89" s="4">
        <f>(V89-2)/V89</f>
        <v>0.81008992242173328</v>
      </c>
      <c r="Y89" s="4">
        <f>X89*AVERAGE(W89,W90)*V89/10</f>
        <v>7.7208264999999994</v>
      </c>
    </row>
    <row r="90" spans="1:28">
      <c r="A90" s="1" t="s">
        <v>55</v>
      </c>
      <c r="B90" s="1">
        <v>4</v>
      </c>
      <c r="C90" s="1" t="s">
        <v>56</v>
      </c>
      <c r="D90" s="1" t="s">
        <v>57</v>
      </c>
      <c r="G90" s="1" t="s">
        <v>58</v>
      </c>
      <c r="H90" s="1" t="s">
        <v>30</v>
      </c>
      <c r="I90" s="1" t="s">
        <v>59</v>
      </c>
      <c r="J90" s="1" t="s">
        <v>60</v>
      </c>
      <c r="K90" s="1">
        <v>1916.1</v>
      </c>
      <c r="L90" s="1">
        <v>26.893000000000001</v>
      </c>
      <c r="M90" s="1">
        <v>3994</v>
      </c>
      <c r="N90" s="1">
        <v>31.8</v>
      </c>
      <c r="O90" s="1" t="s">
        <v>64</v>
      </c>
      <c r="P90" s="1" t="s">
        <v>65</v>
      </c>
      <c r="Q90" s="1" t="s">
        <v>66</v>
      </c>
      <c r="R90" s="1">
        <v>-52.183999999999997</v>
      </c>
      <c r="S90" s="1">
        <v>-31.872</v>
      </c>
      <c r="W90" s="2">
        <v>11.8</v>
      </c>
    </row>
    <row r="91" spans="1:28" s="4" customFormat="1">
      <c r="A91" s="3" t="s">
        <v>55</v>
      </c>
      <c r="B91" s="3">
        <v>4</v>
      </c>
      <c r="C91" s="3" t="s">
        <v>56</v>
      </c>
      <c r="D91" s="3" t="s">
        <v>57</v>
      </c>
      <c r="G91" s="3" t="s">
        <v>58</v>
      </c>
      <c r="H91" s="3" t="s">
        <v>30</v>
      </c>
      <c r="I91" s="3" t="s">
        <v>59</v>
      </c>
      <c r="J91" s="3" t="s">
        <v>60</v>
      </c>
      <c r="K91" s="3">
        <v>1943.9</v>
      </c>
      <c r="L91" s="3">
        <v>10.654999999999999</v>
      </c>
      <c r="M91" s="3">
        <v>2074</v>
      </c>
      <c r="N91" s="3">
        <v>19.399999999999999</v>
      </c>
      <c r="O91" s="3" t="s">
        <v>64</v>
      </c>
      <c r="P91" s="3" t="s">
        <v>65</v>
      </c>
      <c r="Q91" s="3" t="s">
        <v>66</v>
      </c>
      <c r="R91" s="3">
        <v>-52.088999999999999</v>
      </c>
      <c r="S91" s="3">
        <v>-31.72</v>
      </c>
    </row>
    <row r="92" spans="1:28" s="4" customFormat="1">
      <c r="A92" s="3" t="s">
        <v>67</v>
      </c>
      <c r="B92" s="3">
        <v>13</v>
      </c>
      <c r="C92" s="3" t="s">
        <v>68</v>
      </c>
      <c r="D92" s="3">
        <v>50</v>
      </c>
      <c r="G92" s="3" t="s">
        <v>69</v>
      </c>
      <c r="H92" s="3" t="s">
        <v>22</v>
      </c>
      <c r="I92" s="3" t="s">
        <v>70</v>
      </c>
      <c r="J92" s="3" t="s">
        <v>71</v>
      </c>
      <c r="K92" s="3">
        <v>1443.4</v>
      </c>
      <c r="L92" s="3">
        <v>17.753</v>
      </c>
      <c r="M92" s="3">
        <v>4478</v>
      </c>
      <c r="N92" s="3">
        <v>23</v>
      </c>
      <c r="O92" s="3" t="s">
        <v>72</v>
      </c>
      <c r="P92" s="3" t="s">
        <v>73</v>
      </c>
      <c r="Q92" s="3" t="s">
        <v>74</v>
      </c>
      <c r="R92" s="3">
        <v>-51.481999999999999</v>
      </c>
      <c r="S92" s="3">
        <v>-30.677</v>
      </c>
      <c r="U92" s="4">
        <f>(D92-2)/D92</f>
        <v>0.96</v>
      </c>
      <c r="V92" s="4">
        <f>U92*AVERAGE(L92,L93)*D92/10</f>
        <v>101.3616</v>
      </c>
      <c r="W92" s="4">
        <v>9.8000000000000007</v>
      </c>
      <c r="X92" s="4">
        <f>(V92-2)/V92</f>
        <v>0.9802686618995754</v>
      </c>
      <c r="Y92" s="4">
        <f>X92*AVERAGE(W92)*V92/10</f>
        <v>97.374368000000004</v>
      </c>
    </row>
    <row r="93" spans="1:28">
      <c r="A93" s="1" t="s">
        <v>67</v>
      </c>
      <c r="B93" s="1">
        <v>13</v>
      </c>
      <c r="C93" s="1" t="s">
        <v>68</v>
      </c>
      <c r="D93" s="1">
        <v>50</v>
      </c>
      <c r="G93" s="1" t="s">
        <v>69</v>
      </c>
      <c r="H93" s="1" t="s">
        <v>22</v>
      </c>
      <c r="I93" s="1" t="s">
        <v>70</v>
      </c>
      <c r="J93" s="1" t="s">
        <v>71</v>
      </c>
      <c r="K93" s="1">
        <v>1455.3</v>
      </c>
      <c r="L93" s="1">
        <v>24.481000000000002</v>
      </c>
      <c r="M93" s="1">
        <v>6188</v>
      </c>
      <c r="N93" s="1">
        <v>14</v>
      </c>
      <c r="O93" s="1" t="s">
        <v>72</v>
      </c>
      <c r="P93" s="1" t="s">
        <v>73</v>
      </c>
      <c r="Q93" s="1" t="s">
        <v>74</v>
      </c>
      <c r="R93" s="1">
        <v>-51.947000000000003</v>
      </c>
      <c r="S93" s="1">
        <v>-29.181000000000001</v>
      </c>
    </row>
    <row r="94" spans="1:28" s="10" customFormat="1">
      <c r="A94" s="9" t="s">
        <v>75</v>
      </c>
      <c r="B94" s="9">
        <v>14</v>
      </c>
      <c r="C94" s="9" t="s">
        <v>76</v>
      </c>
      <c r="D94" s="9">
        <v>50</v>
      </c>
      <c r="G94" s="9" t="s">
        <v>77</v>
      </c>
      <c r="H94" s="9" t="s">
        <v>22</v>
      </c>
      <c r="I94" s="9" t="s">
        <v>78</v>
      </c>
      <c r="J94" s="9" t="s">
        <v>79</v>
      </c>
      <c r="K94" s="9">
        <v>1441.3</v>
      </c>
      <c r="L94" s="9">
        <v>2</v>
      </c>
      <c r="M94" s="9">
        <v>449</v>
      </c>
      <c r="N94" s="9">
        <v>12.7</v>
      </c>
      <c r="O94" s="9" t="s">
        <v>72</v>
      </c>
      <c r="P94" s="9" t="s">
        <v>73</v>
      </c>
      <c r="Q94" s="9" t="s">
        <v>74</v>
      </c>
      <c r="R94" s="9">
        <v>-44.085999999999999</v>
      </c>
      <c r="S94" s="9">
        <v>-30.777999999999999</v>
      </c>
      <c r="U94" s="10">
        <f>(D94-2)/D94</f>
        <v>0.96</v>
      </c>
      <c r="V94" s="10">
        <f>U94*AVERAGE(L94,L95)*D94/10</f>
        <v>7.4783999999999988</v>
      </c>
      <c r="W94" s="10">
        <v>15.2</v>
      </c>
      <c r="X94" s="10">
        <f>(V94-2)/V94</f>
        <v>0.73256311510483518</v>
      </c>
      <c r="Y94" s="10">
        <f>X94*AVERAGE(W94)*V94/10</f>
        <v>8.3271679999999968</v>
      </c>
    </row>
    <row r="95" spans="1:28" s="6" customFormat="1">
      <c r="A95" s="5" t="s">
        <v>75</v>
      </c>
      <c r="B95" s="5">
        <v>14</v>
      </c>
      <c r="C95" s="5" t="s">
        <v>76</v>
      </c>
      <c r="D95" s="5">
        <v>50</v>
      </c>
      <c r="G95" s="5" t="s">
        <v>77</v>
      </c>
      <c r="H95" s="5" t="s">
        <v>22</v>
      </c>
      <c r="I95" s="5" t="s">
        <v>78</v>
      </c>
      <c r="J95" s="5" t="s">
        <v>79</v>
      </c>
      <c r="K95" s="5">
        <v>1454</v>
      </c>
      <c r="L95" s="5">
        <v>1.1160000000000001</v>
      </c>
      <c r="M95" s="5">
        <v>232</v>
      </c>
      <c r="N95" s="5">
        <v>12.5</v>
      </c>
      <c r="O95" s="5" t="s">
        <v>72</v>
      </c>
      <c r="P95" s="5" t="s">
        <v>73</v>
      </c>
      <c r="Q95" s="5" t="s">
        <v>74</v>
      </c>
      <c r="R95" s="5">
        <v>-31.86</v>
      </c>
      <c r="S95" s="5">
        <v>-31.864000000000001</v>
      </c>
    </row>
    <row r="96" spans="1:28" s="4" customFormat="1">
      <c r="A96" s="3" t="s">
        <v>80</v>
      </c>
      <c r="B96" s="3">
        <v>16</v>
      </c>
      <c r="C96" s="3" t="s">
        <v>81</v>
      </c>
      <c r="D96" s="3">
        <v>50</v>
      </c>
      <c r="G96" s="3" t="s">
        <v>82</v>
      </c>
      <c r="H96" s="3" t="s">
        <v>22</v>
      </c>
      <c r="I96" s="3" t="s">
        <v>83</v>
      </c>
      <c r="J96" s="3" t="s">
        <v>84</v>
      </c>
      <c r="K96" s="3">
        <v>1442.1</v>
      </c>
      <c r="L96" s="3">
        <v>5.383</v>
      </c>
      <c r="M96" s="3">
        <v>1353</v>
      </c>
      <c r="N96" s="3">
        <v>22.2</v>
      </c>
      <c r="O96" s="3" t="s">
        <v>72</v>
      </c>
      <c r="P96" s="3" t="s">
        <v>73</v>
      </c>
      <c r="Q96" s="3" t="s">
        <v>74</v>
      </c>
      <c r="R96" s="3">
        <v>-47.552</v>
      </c>
      <c r="S96" s="3">
        <v>-30.492000000000001</v>
      </c>
      <c r="U96" s="4">
        <f>(D96-2)/D96</f>
        <v>0.96</v>
      </c>
      <c r="V96" s="4">
        <f>U96*AVERAGE(L96,L97)*D96/10</f>
        <v>25.2576</v>
      </c>
      <c r="W96" s="4">
        <v>6</v>
      </c>
      <c r="X96" s="4">
        <f>(V96-2)/V96</f>
        <v>0.92081591283415687</v>
      </c>
      <c r="Y96" s="4">
        <f>X96*AVERAGE(W96)*V96/10</f>
        <v>13.954560000000001</v>
      </c>
    </row>
    <row r="97" spans="1:25">
      <c r="A97" s="1" t="s">
        <v>80</v>
      </c>
      <c r="B97" s="1">
        <v>16</v>
      </c>
      <c r="C97" s="1" t="s">
        <v>81</v>
      </c>
      <c r="D97" s="1">
        <v>50</v>
      </c>
      <c r="G97" s="1" t="s">
        <v>82</v>
      </c>
      <c r="H97" s="1" t="s">
        <v>22</v>
      </c>
      <c r="I97" s="1" t="s">
        <v>83</v>
      </c>
      <c r="J97" s="1" t="s">
        <v>84</v>
      </c>
      <c r="K97" s="1">
        <v>1454.2</v>
      </c>
      <c r="L97" s="1">
        <v>5.141</v>
      </c>
      <c r="M97" s="1">
        <v>1315</v>
      </c>
      <c r="N97" s="1">
        <v>12.5</v>
      </c>
      <c r="O97" s="1" t="s">
        <v>72</v>
      </c>
      <c r="P97" s="1" t="s">
        <v>73</v>
      </c>
      <c r="Q97" s="1" t="s">
        <v>74</v>
      </c>
      <c r="R97" s="1">
        <v>-48.697000000000003</v>
      </c>
      <c r="S97" s="1">
        <v>-29.21</v>
      </c>
    </row>
    <row r="98" spans="1:25" s="6" customFormat="1">
      <c r="A98" s="5" t="s">
        <v>85</v>
      </c>
      <c r="B98" s="5">
        <v>11</v>
      </c>
      <c r="C98" s="5" t="s">
        <v>86</v>
      </c>
      <c r="D98" s="5" t="s">
        <v>87</v>
      </c>
      <c r="G98" s="5" t="s">
        <v>88</v>
      </c>
      <c r="H98" s="5" t="s">
        <v>22</v>
      </c>
      <c r="I98" s="5" t="s">
        <v>89</v>
      </c>
      <c r="J98" s="5" t="s">
        <v>90</v>
      </c>
      <c r="K98" s="5">
        <v>1728.6</v>
      </c>
      <c r="L98" s="5">
        <v>3.5219999999999998</v>
      </c>
      <c r="M98" s="5">
        <v>735</v>
      </c>
      <c r="N98" s="5">
        <v>19.600000000000001</v>
      </c>
      <c r="O98" s="5" t="s">
        <v>91</v>
      </c>
      <c r="P98" s="5" t="s">
        <v>92</v>
      </c>
      <c r="Q98" s="5" t="s">
        <v>93</v>
      </c>
      <c r="R98" s="5">
        <v>-53.597000000000001</v>
      </c>
      <c r="S98" s="5">
        <v>-27.774999999999999</v>
      </c>
      <c r="U98" s="6">
        <f>(D98-2)/D98</f>
        <v>0.98750000000000004</v>
      </c>
      <c r="V98" s="6">
        <f>U98*AVERAGE(L98,L99)*D98/10</f>
        <v>43.765999999999998</v>
      </c>
      <c r="W98" s="6" t="s">
        <v>94</v>
      </c>
      <c r="Y98" s="6">
        <f>V98</f>
        <v>43.765999999999998</v>
      </c>
    </row>
    <row r="99" spans="1:25" s="6" customFormat="1">
      <c r="A99" s="5" t="s">
        <v>85</v>
      </c>
      <c r="B99" s="5">
        <v>11</v>
      </c>
      <c r="C99" s="5" t="s">
        <v>86</v>
      </c>
      <c r="D99" s="5" t="s">
        <v>87</v>
      </c>
      <c r="G99" s="5" t="s">
        <v>88</v>
      </c>
      <c r="H99" s="5" t="s">
        <v>22</v>
      </c>
      <c r="I99" s="5" t="s">
        <v>89</v>
      </c>
      <c r="J99" s="5" t="s">
        <v>90</v>
      </c>
      <c r="K99" s="5">
        <v>1942.9</v>
      </c>
      <c r="L99" s="5">
        <v>2.0179999999999998</v>
      </c>
      <c r="M99" s="5">
        <v>355</v>
      </c>
      <c r="N99" s="5">
        <v>19.600000000000001</v>
      </c>
      <c r="O99" s="5" t="s">
        <v>95</v>
      </c>
      <c r="P99" s="5" t="s">
        <v>96</v>
      </c>
      <c r="Q99" s="5" t="s">
        <v>97</v>
      </c>
      <c r="R99" s="5">
        <v>-52.927999999999997</v>
      </c>
      <c r="S99" s="5">
        <v>-29.277999999999999</v>
      </c>
    </row>
    <row r="100" spans="1:25" s="6" customFormat="1">
      <c r="A100" s="5" t="s">
        <v>98</v>
      </c>
      <c r="B100" s="5">
        <v>10</v>
      </c>
      <c r="C100" s="5" t="s">
        <v>99</v>
      </c>
      <c r="D100" s="5" t="s">
        <v>100</v>
      </c>
      <c r="G100" s="5" t="s">
        <v>101</v>
      </c>
      <c r="H100" s="5" t="s">
        <v>22</v>
      </c>
      <c r="I100" s="5" t="s">
        <v>102</v>
      </c>
      <c r="J100" s="5" t="s">
        <v>103</v>
      </c>
      <c r="K100" s="5">
        <v>1728.4</v>
      </c>
      <c r="L100" s="5">
        <v>3.5169999999999999</v>
      </c>
      <c r="M100" s="5">
        <v>893</v>
      </c>
      <c r="N100" s="5">
        <v>12.3</v>
      </c>
      <c r="O100" s="5" t="s">
        <v>104</v>
      </c>
      <c r="P100" s="5" t="s">
        <v>105</v>
      </c>
      <c r="Q100" s="5" t="s">
        <v>106</v>
      </c>
      <c r="R100" s="5">
        <v>-53.19</v>
      </c>
      <c r="S100" s="5">
        <v>-29.853000000000002</v>
      </c>
      <c r="U100" s="6">
        <f>(D100-2)/D100</f>
        <v>0.978494623655914</v>
      </c>
      <c r="V100" s="6">
        <f>U100*AVERAGE(L100,L101)*D100/10</f>
        <v>38.315549999999995</v>
      </c>
      <c r="W100" s="6">
        <v>7.8</v>
      </c>
      <c r="X100" s="6">
        <f>(V100-2)/V100</f>
        <v>0.94780187156389506</v>
      </c>
      <c r="Y100" s="6">
        <f>X100*AVERAGE(W100,W101)*V100/10</f>
        <v>34.136617000000001</v>
      </c>
    </row>
    <row r="101" spans="1:25">
      <c r="A101" s="1" t="s">
        <v>98</v>
      </c>
      <c r="B101" s="1">
        <v>10</v>
      </c>
      <c r="C101" s="1" t="s">
        <v>99</v>
      </c>
      <c r="D101" s="1" t="s">
        <v>100</v>
      </c>
      <c r="G101" s="1" t="s">
        <v>101</v>
      </c>
      <c r="H101" s="1" t="s">
        <v>22</v>
      </c>
      <c r="I101" s="1" t="s">
        <v>102</v>
      </c>
      <c r="J101" s="1" t="s">
        <v>103</v>
      </c>
      <c r="K101" s="1">
        <v>1943.1</v>
      </c>
      <c r="L101" s="1">
        <v>4.9039999999999999</v>
      </c>
      <c r="M101" s="1">
        <v>1001</v>
      </c>
      <c r="N101" s="1">
        <v>25.5</v>
      </c>
      <c r="O101" s="1" t="s">
        <v>107</v>
      </c>
      <c r="P101" s="1" t="s">
        <v>108</v>
      </c>
      <c r="Q101" s="1" t="s">
        <v>109</v>
      </c>
      <c r="R101" s="1">
        <v>-52.832000000000001</v>
      </c>
      <c r="S101" s="1">
        <v>-30.053999999999998</v>
      </c>
      <c r="W101" s="2">
        <v>11</v>
      </c>
    </row>
    <row r="102" spans="1:25" s="6" customFormat="1">
      <c r="A102" s="5" t="s">
        <v>110</v>
      </c>
      <c r="B102" s="5">
        <v>7</v>
      </c>
      <c r="C102" s="5" t="s">
        <v>111</v>
      </c>
      <c r="D102" s="5" t="s">
        <v>112</v>
      </c>
      <c r="G102" s="5" t="s">
        <v>113</v>
      </c>
      <c r="H102" s="5" t="s">
        <v>30</v>
      </c>
      <c r="I102" s="5" t="s">
        <v>114</v>
      </c>
      <c r="J102" s="5" t="s">
        <v>115</v>
      </c>
      <c r="K102" s="5">
        <v>1728.4</v>
      </c>
      <c r="L102" s="5">
        <v>4.0910000000000002</v>
      </c>
      <c r="M102" s="5">
        <v>946</v>
      </c>
      <c r="N102" s="5">
        <v>20.3</v>
      </c>
      <c r="O102" s="5" t="s">
        <v>116</v>
      </c>
      <c r="P102" s="5" t="s">
        <v>117</v>
      </c>
      <c r="Q102" s="5" t="s">
        <v>118</v>
      </c>
      <c r="R102" s="5">
        <v>-52.755000000000003</v>
      </c>
      <c r="S102" s="5">
        <v>-30.251999999999999</v>
      </c>
      <c r="U102" s="6">
        <f>(D102-2)/D102</f>
        <v>0.96666666666666667</v>
      </c>
      <c r="V102" s="6">
        <f>U102*AVERAGE(L102,L103)*D102/10</f>
        <v>26.450900000000001</v>
      </c>
      <c r="W102" s="6">
        <v>9.3000000000000007</v>
      </c>
      <c r="X102" s="6">
        <f>(V102-2)/V102</f>
        <v>0.92438820607238315</v>
      </c>
      <c r="Y102" s="6">
        <f>X102*AVERAGE(W102,W103)*V102/10</f>
        <v>24.817663499999998</v>
      </c>
    </row>
    <row r="103" spans="1:25">
      <c r="A103" s="1" t="s">
        <v>110</v>
      </c>
      <c r="B103" s="1">
        <v>7</v>
      </c>
      <c r="C103" s="1" t="s">
        <v>111</v>
      </c>
      <c r="D103" s="1" t="s">
        <v>112</v>
      </c>
      <c r="G103" s="1" t="s">
        <v>113</v>
      </c>
      <c r="H103" s="1" t="s">
        <v>30</v>
      </c>
      <c r="I103" s="1" t="s">
        <v>114</v>
      </c>
      <c r="J103" s="1" t="s">
        <v>115</v>
      </c>
      <c r="K103" s="1">
        <v>1942.9</v>
      </c>
      <c r="L103" s="1">
        <v>5.03</v>
      </c>
      <c r="M103" s="1">
        <v>1047</v>
      </c>
      <c r="N103" s="1">
        <v>20.100000000000001</v>
      </c>
      <c r="O103" s="1" t="s">
        <v>119</v>
      </c>
      <c r="P103" s="1" t="s">
        <v>120</v>
      </c>
      <c r="Q103" s="1" t="s">
        <v>121</v>
      </c>
      <c r="R103" s="1">
        <v>-52.793999999999997</v>
      </c>
      <c r="S103" s="1">
        <v>-31.443000000000001</v>
      </c>
      <c r="W103" s="2">
        <v>11</v>
      </c>
    </row>
    <row r="104" spans="1:25" s="6" customFormat="1">
      <c r="A104" s="5" t="s">
        <v>122</v>
      </c>
      <c r="B104" s="5">
        <v>8</v>
      </c>
      <c r="C104" s="5" t="s">
        <v>123</v>
      </c>
      <c r="D104" s="5" t="s">
        <v>124</v>
      </c>
      <c r="G104" s="5" t="s">
        <v>125</v>
      </c>
      <c r="H104" s="5" t="s">
        <v>22</v>
      </c>
      <c r="I104" s="5" t="s">
        <v>126</v>
      </c>
      <c r="J104" s="5" t="s">
        <v>127</v>
      </c>
      <c r="K104" s="5">
        <v>1728.4</v>
      </c>
      <c r="L104" s="5">
        <v>4.0519999999999996</v>
      </c>
      <c r="M104" s="5">
        <v>927</v>
      </c>
      <c r="N104" s="5">
        <v>26.1</v>
      </c>
      <c r="O104" s="5" t="s">
        <v>128</v>
      </c>
      <c r="P104" s="5" t="s">
        <v>129</v>
      </c>
      <c r="Q104" s="5" t="s">
        <v>62</v>
      </c>
      <c r="R104" s="5">
        <v>-52.802999999999997</v>
      </c>
      <c r="S104" s="5">
        <v>-28.404</v>
      </c>
      <c r="U104" s="6">
        <f>(D104-2)/D104</f>
        <v>0.97058823529411764</v>
      </c>
      <c r="V104" s="6">
        <f>U104*AVERAGE(L104,L105)*D104/10</f>
        <v>25.997399999999999</v>
      </c>
      <c r="W104" s="6">
        <v>11</v>
      </c>
      <c r="X104" s="6">
        <f>(V104-2)/V104</f>
        <v>0.92306922999992302</v>
      </c>
      <c r="Y104" s="6">
        <f>X104*AVERAGE(W104,W105)*V104/10</f>
        <v>34.436268999999996</v>
      </c>
    </row>
    <row r="105" spans="1:25" s="6" customFormat="1">
      <c r="A105" s="5" t="s">
        <v>122</v>
      </c>
      <c r="B105" s="5">
        <v>8</v>
      </c>
      <c r="C105" s="5" t="s">
        <v>123</v>
      </c>
      <c r="D105" s="5" t="s">
        <v>124</v>
      </c>
      <c r="G105" s="5" t="s">
        <v>125</v>
      </c>
      <c r="H105" s="5" t="s">
        <v>22</v>
      </c>
      <c r="I105" s="5" t="s">
        <v>126</v>
      </c>
      <c r="J105" s="5" t="s">
        <v>127</v>
      </c>
      <c r="K105" s="5">
        <v>1943.1</v>
      </c>
      <c r="L105" s="5">
        <v>3.8260000000000001</v>
      </c>
      <c r="M105" s="5">
        <v>1078</v>
      </c>
      <c r="N105" s="5">
        <v>7.3</v>
      </c>
      <c r="O105" s="5" t="s">
        <v>130</v>
      </c>
      <c r="P105" s="5" t="s">
        <v>131</v>
      </c>
      <c r="Q105" s="5" t="s">
        <v>132</v>
      </c>
      <c r="R105" s="5">
        <v>-52.125</v>
      </c>
      <c r="S105" s="5">
        <v>-30.347999999999999</v>
      </c>
      <c r="W105" s="6">
        <v>17.7</v>
      </c>
    </row>
    <row r="106" spans="1:25" s="6" customFormat="1">
      <c r="A106" s="5" t="s">
        <v>122</v>
      </c>
      <c r="B106" s="5">
        <v>8</v>
      </c>
      <c r="C106" s="5" t="s">
        <v>123</v>
      </c>
      <c r="D106" s="5" t="s">
        <v>124</v>
      </c>
      <c r="G106" s="5" t="s">
        <v>125</v>
      </c>
      <c r="H106" s="5" t="s">
        <v>22</v>
      </c>
      <c r="I106" s="5" t="s">
        <v>126</v>
      </c>
      <c r="J106" s="5" t="s">
        <v>127</v>
      </c>
      <c r="K106" s="5">
        <v>1946.6</v>
      </c>
      <c r="L106" s="5">
        <v>1.9379999999999999</v>
      </c>
      <c r="M106" s="5">
        <v>532</v>
      </c>
      <c r="N106" s="5">
        <v>13.6</v>
      </c>
      <c r="O106" s="5" t="s">
        <v>130</v>
      </c>
      <c r="P106" s="5" t="s">
        <v>131</v>
      </c>
      <c r="Q106" s="5" t="s">
        <v>132</v>
      </c>
      <c r="R106" s="5">
        <v>-35.637999999999998</v>
      </c>
      <c r="S106" s="5">
        <v>-10.686</v>
      </c>
    </row>
    <row r="107" spans="1:25" s="6" customFormat="1">
      <c r="A107" s="5" t="s">
        <v>133</v>
      </c>
      <c r="B107" s="5">
        <v>19</v>
      </c>
      <c r="C107" s="5" t="s">
        <v>134</v>
      </c>
      <c r="D107" s="5" t="s">
        <v>135</v>
      </c>
      <c r="G107" s="5" t="s">
        <v>136</v>
      </c>
      <c r="H107" s="5" t="s">
        <v>22</v>
      </c>
      <c r="I107" s="5" t="s">
        <v>137</v>
      </c>
      <c r="J107" s="5" t="s">
        <v>138</v>
      </c>
      <c r="K107" s="5">
        <v>1728.2</v>
      </c>
      <c r="L107" s="5">
        <v>3.27</v>
      </c>
      <c r="M107" s="5">
        <v>793</v>
      </c>
      <c r="N107" s="5">
        <v>20.3</v>
      </c>
      <c r="O107" s="5" t="s">
        <v>139</v>
      </c>
      <c r="P107" s="5" t="s">
        <v>140</v>
      </c>
      <c r="Q107" s="5" t="s">
        <v>141</v>
      </c>
      <c r="R107" s="5">
        <v>-53.137</v>
      </c>
      <c r="S107" s="5">
        <v>-24.619</v>
      </c>
      <c r="U107" s="6">
        <f>(D107-2)/D107</f>
        <v>0.999</v>
      </c>
      <c r="V107" s="6">
        <f>U107*AVERAGE(L107)*D107/10</f>
        <v>653.346</v>
      </c>
      <c r="W107" s="6" t="s">
        <v>142</v>
      </c>
      <c r="Y107" s="6">
        <f>V107+100</f>
        <v>753.346</v>
      </c>
    </row>
    <row r="108" spans="1:25">
      <c r="A108" s="1" t="s">
        <v>143</v>
      </c>
      <c r="B108" s="1">
        <v>17</v>
      </c>
      <c r="C108" s="1" t="s">
        <v>144</v>
      </c>
      <c r="D108" s="1" t="s">
        <v>145</v>
      </c>
      <c r="G108" s="1" t="s">
        <v>146</v>
      </c>
      <c r="H108" s="1" t="s">
        <v>22</v>
      </c>
      <c r="I108" s="1" t="s">
        <v>147</v>
      </c>
      <c r="J108" s="1" t="s">
        <v>148</v>
      </c>
      <c r="K108" s="1">
        <v>1729.9</v>
      </c>
      <c r="L108" s="1">
        <v>15.954000000000001</v>
      </c>
      <c r="M108" s="1">
        <v>3963</v>
      </c>
      <c r="N108" s="1">
        <v>20.7</v>
      </c>
      <c r="O108" s="1" t="s">
        <v>149</v>
      </c>
      <c r="P108" s="1" t="s">
        <v>150</v>
      </c>
      <c r="Q108" s="1" t="s">
        <v>151</v>
      </c>
      <c r="R108" s="1">
        <v>-53.073999999999998</v>
      </c>
      <c r="S108" s="1">
        <v>-25.419</v>
      </c>
    </row>
    <row r="109" spans="1:25" s="6" customFormat="1">
      <c r="A109" s="5" t="s">
        <v>143</v>
      </c>
      <c r="B109" s="5">
        <v>17</v>
      </c>
      <c r="C109" s="5" t="s">
        <v>144</v>
      </c>
      <c r="D109" s="5" t="s">
        <v>145</v>
      </c>
      <c r="G109" s="5" t="s">
        <v>146</v>
      </c>
      <c r="H109" s="5" t="s">
        <v>22</v>
      </c>
      <c r="I109" s="5" t="s">
        <v>147</v>
      </c>
      <c r="J109" s="5" t="s">
        <v>148</v>
      </c>
      <c r="K109" s="5">
        <v>1942.9</v>
      </c>
      <c r="L109" s="5">
        <v>2.9649999999999999</v>
      </c>
      <c r="M109" s="5">
        <v>593</v>
      </c>
      <c r="N109" s="5">
        <v>23.2</v>
      </c>
      <c r="O109" s="5" t="s">
        <v>152</v>
      </c>
      <c r="P109" s="5" t="s">
        <v>153</v>
      </c>
      <c r="Q109" s="5" t="s">
        <v>154</v>
      </c>
      <c r="R109" s="5">
        <v>-53.664999999999999</v>
      </c>
      <c r="S109" s="5">
        <v>-26.824000000000002</v>
      </c>
      <c r="U109" s="6">
        <f>(D109-2)/D109</f>
        <v>0.99428571428571433</v>
      </c>
      <c r="V109" s="6">
        <f>U109*AVERAGE(L109)*D109/10</f>
        <v>103.18199999999999</v>
      </c>
      <c r="W109" s="6">
        <v>10.7</v>
      </c>
      <c r="X109" s="6">
        <f>(V109-2)/V109</f>
        <v>0.98061677424356963</v>
      </c>
      <c r="Y109" s="6">
        <f>X109*AVERAGE(W109)*V109/10</f>
        <v>108.26473999999999</v>
      </c>
    </row>
    <row r="110" spans="1:25" s="6" customFormat="1">
      <c r="A110" s="5" t="s">
        <v>155</v>
      </c>
      <c r="B110" s="5">
        <v>5</v>
      </c>
      <c r="C110" s="5" t="s">
        <v>156</v>
      </c>
      <c r="D110" s="5" t="s">
        <v>157</v>
      </c>
      <c r="G110" s="5" t="s">
        <v>158</v>
      </c>
      <c r="H110" s="5" t="s">
        <v>30</v>
      </c>
      <c r="I110" s="5" t="s">
        <v>159</v>
      </c>
      <c r="J110" s="5" t="s">
        <v>160</v>
      </c>
      <c r="K110" s="5">
        <v>1728.8</v>
      </c>
      <c r="L110" s="5">
        <v>3.7130000000000001</v>
      </c>
      <c r="M110" s="5">
        <v>926</v>
      </c>
      <c r="N110" s="5">
        <v>11.5</v>
      </c>
      <c r="O110" s="5" t="s">
        <v>161</v>
      </c>
      <c r="P110" s="5" t="s">
        <v>162</v>
      </c>
      <c r="Q110" s="5" t="s">
        <v>163</v>
      </c>
      <c r="R110" s="5">
        <v>-52.237000000000002</v>
      </c>
      <c r="S110" s="5">
        <v>-31.902999999999999</v>
      </c>
      <c r="U110" s="6">
        <f>(D110-2)/D110</f>
        <v>0.94444444444444442</v>
      </c>
      <c r="V110" s="6">
        <f>U110*AVERAGE(L110,L111)*D110/10</f>
        <v>16.093899999999998</v>
      </c>
      <c r="W110" s="6">
        <v>10.199999999999999</v>
      </c>
      <c r="X110" s="6">
        <f>(V110-2)/V110</f>
        <v>0.87572931359086359</v>
      </c>
      <c r="Y110" s="6">
        <f>X110*AVERAGE(W110,W111)*V110/10</f>
        <v>21.070380499999995</v>
      </c>
    </row>
    <row r="111" spans="1:25">
      <c r="A111" s="1" t="s">
        <v>155</v>
      </c>
      <c r="B111" s="1">
        <v>5</v>
      </c>
      <c r="C111" s="1" t="s">
        <v>156</v>
      </c>
      <c r="D111" s="1" t="s">
        <v>157</v>
      </c>
      <c r="G111" s="1" t="s">
        <v>158</v>
      </c>
      <c r="H111" s="1" t="s">
        <v>30</v>
      </c>
      <c r="I111" s="1" t="s">
        <v>159</v>
      </c>
      <c r="J111" s="1" t="s">
        <v>160</v>
      </c>
      <c r="K111" s="1">
        <v>1943.5</v>
      </c>
      <c r="L111" s="1">
        <v>5.7539999999999996</v>
      </c>
      <c r="M111" s="1">
        <v>730</v>
      </c>
      <c r="N111" s="1">
        <v>25.9</v>
      </c>
      <c r="O111" s="1" t="s">
        <v>164</v>
      </c>
      <c r="P111" s="1" t="s">
        <v>165</v>
      </c>
      <c r="Q111" s="1" t="s">
        <v>166</v>
      </c>
      <c r="R111" s="1">
        <v>-52.698999999999998</v>
      </c>
      <c r="S111" s="1">
        <v>-31.954999999999998</v>
      </c>
      <c r="W111" s="2">
        <v>19.7</v>
      </c>
    </row>
  </sheetData>
  <pageMargins left="0.75" right="0.75" top="1" bottom="1" header="0.5" footer="0.5"/>
  <headerFooter alignWithMargins="0">
    <oddHeader>&amp;A</oddHeader>
    <oddFooter>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Summary</vt:lpstr>
      <vt:lpstr>data</vt:lpstr>
      <vt:lpstr>21_12_5</vt:lpstr>
      <vt:lpstr>21_12_4</vt:lpstr>
      <vt:lpstr>21_12_3</vt:lpstr>
      <vt:lpstr>21_12_2</vt:lpstr>
      <vt:lpstr>21_12_1</vt:lpstr>
      <vt:lpstr>'21_12_2'!MDW_13C.wke</vt:lpstr>
      <vt:lpstr>'21_12_3'!MDW_13C.wke</vt:lpstr>
      <vt:lpstr>'21_12_4'!MDW_13C.wke</vt:lpstr>
      <vt:lpstr>'21_12_5'!MDW_13C.wke</vt:lpstr>
      <vt:lpstr>MDW_13C.wke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Li-Ying Wang</cp:lastModifiedBy>
  <dcterms:created xsi:type="dcterms:W3CDTF">2021-12-13T19:45:35Z</dcterms:created>
  <dcterms:modified xsi:type="dcterms:W3CDTF">2023-04-16T09:34:15Z</dcterms:modified>
</cp:coreProperties>
</file>