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Liam/Documents/git-dev/BLOG/liam.page/zh/source/uploads/xlsx/"/>
    </mc:Choice>
  </mc:AlternateContent>
  <xr:revisionPtr revIDLastSave="0" documentId="13_ncr:1_{3509C015-DCB2-E444-82FA-8680ED2BA247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月收入" sheetId="1" r:id="rId1"/>
    <sheet name="全年一次性奖金收入（2022 年以前）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E9" i="1"/>
  <c r="E10" i="1"/>
  <c r="E11" i="1"/>
  <c r="E12" i="1"/>
  <c r="E13" i="1"/>
  <c r="E8" i="1"/>
  <c r="E6" i="1"/>
  <c r="E7" i="1"/>
  <c r="E2" i="1"/>
  <c r="D9" i="1"/>
  <c r="D10" i="1"/>
  <c r="D11" i="1"/>
  <c r="D12" i="1"/>
  <c r="D13" i="1"/>
  <c r="D8" i="1"/>
  <c r="D5" i="1"/>
  <c r="D6" i="1"/>
  <c r="D7" i="1"/>
  <c r="D2" i="1"/>
  <c r="F34" i="1"/>
  <c r="E34" i="1"/>
  <c r="F9" i="1" s="1"/>
  <c r="F33" i="1"/>
  <c r="E33" i="1"/>
  <c r="F32" i="1"/>
  <c r="E32" i="1"/>
  <c r="F31" i="1"/>
  <c r="E31" i="1"/>
  <c r="F30" i="1"/>
  <c r="E30" i="1"/>
  <c r="F29" i="1"/>
  <c r="C13" i="1" s="1"/>
  <c r="E29" i="1"/>
  <c r="F22" i="1"/>
  <c r="F23" i="1"/>
  <c r="F24" i="1"/>
  <c r="F25" i="1"/>
  <c r="F26" i="1"/>
  <c r="F21" i="1"/>
  <c r="E22" i="1"/>
  <c r="D3" i="1" s="1"/>
  <c r="E23" i="1"/>
  <c r="E24" i="1"/>
  <c r="E3" i="1" s="1"/>
  <c r="E25" i="1"/>
  <c r="E26" i="1"/>
  <c r="F3" i="1" s="1"/>
  <c r="E21" i="1"/>
  <c r="C6" i="1" s="1"/>
  <c r="F8" i="1" l="1"/>
  <c r="F12" i="1"/>
  <c r="G12" i="1" s="1"/>
  <c r="I12" i="1" s="1"/>
  <c r="F11" i="1"/>
  <c r="F10" i="1"/>
  <c r="F7" i="1"/>
  <c r="F6" i="1"/>
  <c r="C8" i="1"/>
  <c r="C10" i="1"/>
  <c r="C11" i="1"/>
  <c r="G11" i="1" s="1"/>
  <c r="I11" i="1" s="1"/>
  <c r="C9" i="1"/>
  <c r="G9" i="1" s="1"/>
  <c r="I9" i="1" s="1"/>
  <c r="C12" i="1"/>
  <c r="F2" i="1"/>
  <c r="G2" i="1" s="1"/>
  <c r="I2" i="1" s="1"/>
  <c r="G6" i="1"/>
  <c r="I6" i="1" s="1"/>
  <c r="C7" i="1"/>
  <c r="E5" i="1"/>
  <c r="F5" i="1"/>
  <c r="C4" i="1"/>
  <c r="D4" i="1"/>
  <c r="E4" i="1"/>
  <c r="F4" i="1"/>
  <c r="C3" i="1"/>
  <c r="G3" i="1" s="1"/>
  <c r="I3" i="1" s="1"/>
  <c r="C5" i="1"/>
  <c r="C2" i="1"/>
  <c r="G13" i="1"/>
  <c r="I13" i="1" s="1"/>
  <c r="G8" i="1"/>
  <c r="I8" i="1" s="1"/>
  <c r="G7" i="1"/>
  <c r="I7" i="1" s="1"/>
  <c r="B2" i="2"/>
  <c r="D2" i="2" s="1"/>
  <c r="G10" i="1" l="1"/>
  <c r="I10" i="1" s="1"/>
  <c r="G5" i="1"/>
  <c r="I5" i="1" s="1"/>
  <c r="G4" i="1"/>
  <c r="I4" i="1" s="1"/>
  <c r="J4" i="1" s="1"/>
  <c r="L4" i="1" s="1"/>
  <c r="J2" i="1"/>
  <c r="K2" i="1" s="1"/>
  <c r="J3" i="1"/>
  <c r="K3" i="1" s="1"/>
  <c r="C2" i="2"/>
  <c r="E2" i="2" s="1"/>
  <c r="F2" i="2" s="1"/>
  <c r="J7" i="1" l="1"/>
  <c r="K7" i="1" s="1"/>
  <c r="J13" i="1"/>
  <c r="K13" i="1" s="1"/>
  <c r="J6" i="1"/>
  <c r="K6" i="1" s="1"/>
  <c r="J10" i="1"/>
  <c r="L10" i="1" s="1"/>
  <c r="J5" i="1"/>
  <c r="L5" i="1" s="1"/>
  <c r="J12" i="1"/>
  <c r="K12" i="1" s="1"/>
  <c r="J11" i="1"/>
  <c r="L11" i="1" s="1"/>
  <c r="J9" i="1"/>
  <c r="K9" i="1" s="1"/>
  <c r="J8" i="1"/>
  <c r="L8" i="1" s="1"/>
  <c r="K4" i="1"/>
  <c r="M4" i="1" s="1"/>
  <c r="L7" i="1"/>
  <c r="L3" i="1"/>
  <c r="M3" i="1" s="1"/>
  <c r="L2" i="1"/>
  <c r="M2" i="1" s="1"/>
  <c r="N2" i="1" s="1"/>
  <c r="O2" i="1" s="1"/>
  <c r="K10" i="1" l="1"/>
  <c r="M10" i="1" s="1"/>
  <c r="L13" i="1"/>
  <c r="M13" i="1" s="1"/>
  <c r="M7" i="1"/>
  <c r="K11" i="1"/>
  <c r="M11" i="1" s="1"/>
  <c r="L6" i="1"/>
  <c r="L12" i="1"/>
  <c r="M12" i="1" s="1"/>
  <c r="M6" i="1"/>
  <c r="K5" i="1"/>
  <c r="M5" i="1" s="1"/>
  <c r="N6" i="1" s="1"/>
  <c r="O6" i="1" s="1"/>
  <c r="L9" i="1"/>
  <c r="M9" i="1" s="1"/>
  <c r="K8" i="1"/>
  <c r="M8" i="1" s="1"/>
  <c r="N7" i="1"/>
  <c r="O7" i="1" s="1"/>
  <c r="N3" i="1"/>
  <c r="O3" i="1" s="1"/>
  <c r="N4" i="1"/>
  <c r="O4" i="1" s="1"/>
  <c r="N12" i="1" l="1"/>
  <c r="O12" i="1" s="1"/>
  <c r="N13" i="1"/>
  <c r="O13" i="1" s="1"/>
  <c r="N11" i="1"/>
  <c r="O11" i="1" s="1"/>
  <c r="N10" i="1"/>
  <c r="O10" i="1" s="1"/>
  <c r="N9" i="1"/>
  <c r="O9" i="1" s="1"/>
  <c r="N5" i="1"/>
  <c r="O5" i="1" s="1"/>
  <c r="N8" i="1"/>
  <c r="O8" i="1" s="1"/>
  <c r="O16" i="1" l="1"/>
  <c r="O15" i="1"/>
  <c r="O17" i="1" l="1"/>
</calcChain>
</file>

<file path=xl/sharedStrings.xml><?xml version="1.0" encoding="utf-8"?>
<sst xmlns="http://schemas.openxmlformats.org/spreadsheetml/2006/main" count="66" uniqueCount="50">
  <si>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</si>
  <si>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</si>
  <si>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</si>
  <si>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</si>
  <si>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</si>
  <si>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</si>
  <si>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</si>
  <si>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</si>
  <si>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</si>
  <si>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</si>
  <si>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</si>
  <si>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</si>
  <si>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税前收入</t>
    <phoneticPr fontId="1" type="noConversion"/>
  </si>
  <si>
    <t>当月应纳税所得额</t>
    <phoneticPr fontId="1" type="noConversion"/>
  </si>
  <si>
    <t>当年累计应纳税所得额</t>
    <phoneticPr fontId="1" type="noConversion"/>
  </si>
  <si>
    <t>适用税率</t>
    <phoneticPr fontId="1" type="noConversion"/>
  </si>
  <si>
    <t>适用速算扣除数</t>
    <phoneticPr fontId="1" type="noConversion"/>
  </si>
  <si>
    <t>当月税后收入</t>
    <phoneticPr fontId="1" type="noConversion"/>
  </si>
  <si>
    <t>全年一次性奖金收入</t>
    <phoneticPr fontId="1" type="noConversion"/>
  </si>
  <si>
    <t>应缴税额</t>
    <phoneticPr fontId="1" type="noConversion"/>
  </si>
  <si>
    <t>税后收入</t>
    <phoneticPr fontId="1" type="noConversion"/>
  </si>
  <si>
    <t>按月换算每月应纳税所得额</t>
    <phoneticPr fontId="1" type="noConversion"/>
  </si>
  <si>
    <t>截至本期当年应预缴税额</t>
    <phoneticPr fontId="1" type="noConversion"/>
  </si>
  <si>
    <t>本期应预缴税额</t>
    <phoneticPr fontId="1" type="noConversion"/>
  </si>
  <si>
    <t>三险一金减除</t>
    <phoneticPr fontId="1" type="noConversion"/>
  </si>
  <si>
    <t>新政扣除</t>
    <phoneticPr fontId="1" type="noConversion"/>
  </si>
  <si>
    <t>备注</t>
    <phoneticPr fontId="1" type="noConversion"/>
  </si>
  <si>
    <t>上限</t>
    <phoneticPr fontId="1" type="noConversion"/>
  </si>
  <si>
    <t>养老保险</t>
    <phoneticPr fontId="1" type="noConversion"/>
  </si>
  <si>
    <t>失业保险</t>
    <phoneticPr fontId="1" type="noConversion"/>
  </si>
  <si>
    <t>工伤保险</t>
    <phoneticPr fontId="1" type="noConversion"/>
  </si>
  <si>
    <t>医疗保险</t>
    <phoneticPr fontId="1" type="noConversion"/>
  </si>
  <si>
    <t>生育保险</t>
    <phoneticPr fontId="1" type="noConversion"/>
  </si>
  <si>
    <t>适用平均工资</t>
    <phoneticPr fontId="1" type="noConversion"/>
  </si>
  <si>
    <t>下限比例</t>
    <phoneticPr fontId="1" type="noConversion"/>
  </si>
  <si>
    <t>上限比例</t>
    <phoneticPr fontId="1" type="noConversion"/>
  </si>
  <si>
    <t>下限</t>
    <phoneticPr fontId="1" type="noConversion"/>
  </si>
  <si>
    <t>缴纳比例</t>
    <phoneticPr fontId="1" type="noConversion"/>
  </si>
  <si>
    <t>住房公积金</t>
    <phoneticPr fontId="1" type="noConversion"/>
  </si>
  <si>
    <t>额外再交 3 元</t>
    <phoneticPr fontId="1" type="noConversion"/>
  </si>
  <si>
    <t>医疗保险个人</t>
    <phoneticPr fontId="1" type="noConversion"/>
  </si>
  <si>
    <t>养老保险个人</t>
    <phoneticPr fontId="1" type="noConversion"/>
  </si>
  <si>
    <t>失业保险个人</t>
    <phoneticPr fontId="1" type="noConversion"/>
  </si>
  <si>
    <t>公积金个人</t>
    <phoneticPr fontId="1" type="noConversion"/>
  </si>
  <si>
    <t>有收入月份数</t>
    <phoneticPr fontId="1" type="noConversion"/>
  </si>
  <si>
    <t>有收入月均收入</t>
    <phoneticPr fontId="1" type="noConversion"/>
  </si>
  <si>
    <t>当年税后总收入</t>
    <phoneticPr fontId="1" type="noConversion"/>
  </si>
  <si>
    <t>按月计算起征点</t>
    <phoneticPr fontId="1" type="noConversion"/>
  </si>
  <si>
    <t>参数 2019</t>
    <phoneticPr fontId="1" type="noConversion"/>
  </si>
  <si>
    <t>参数 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</si>
</sst>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;&quot;¥&quot;\-#,##0.00"/>
    <numFmt numFmtId="177" formatCode="&quot;¥&quot;#,##0.0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8" xfId="0" applyNumberFormat="1" applyBorder="1">
      <alignment vertical="center"/>
    </xf>
    <xf numFmtId="0" fontId="2" fillId="0" borderId="2" xfId="0" applyFont="1" applyBorder="1">
      <alignment vertical="center"/>
    </xf>
    <xf numFmtId="176" fontId="0" fillId="0" borderId="7" xfId="0" applyNumberForma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0" fillId="0" borderId="5" xfId="0" applyNumberFormat="1" applyBorder="1">
      <alignment vertical="center"/>
    </xf>
    <xf numFmtId="9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2" borderId="8" xfId="0" applyNumberFormat="1" applyFill="1" applyBorder="1">
      <alignment vertical="center"/>
    </xf>
    <xf numFmtId="9" fontId="0" fillId="2" borderId="8" xfId="0" applyNumberFormat="1" applyFill="1" applyBorder="1">
      <alignment vertical="center"/>
    </xf>
    <xf numFmtId="10" fontId="0" fillId="2" borderId="8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9" fontId="0" fillId="2" borderId="5" xfId="0" applyNumberFormat="1" applyFill="1" applyBorder="1">
      <alignment vertical="center"/>
    </xf>
    <xf numFmtId="10" fontId="0" fillId="2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10" fontId="0" fillId="3" borderId="5" xfId="0" applyNumberFormat="1" applyFill="1" applyBorder="1">
      <alignment vertical="center"/>
    </xf>
    <xf numFmtId="177" fontId="0" fillId="3" borderId="8" xfId="0" applyNumberFormat="1" applyFill="1" applyBorder="1">
      <alignment vertical="center"/>
    </xf>
    <xf numFmtId="9" fontId="0" fillId="3" borderId="8" xfId="0" applyNumberFormat="1" applyFill="1" applyBorder="1">
      <alignment vertical="center"/>
    </xf>
    <xf numFmtId="10" fontId="0" fillId="3" borderId="8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176" fontId="0" fillId="4" borderId="5" xfId="0" applyNumberFormat="1" applyFill="1" applyBorder="1">
      <alignment vertical="center"/>
    </xf>
    <xf numFmtId="176" fontId="0" fillId="4" borderId="8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9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0" fontId="3" fillId="0" borderId="6" xfId="0" applyFont="1" applyBorder="1">
      <alignment vertical="center"/>
    </xf>
    <xf numFmtId="177" fontId="3" fillId="0" borderId="9" xfId="0" applyNumberFormat="1" applyFont="1" applyBorder="1">
      <alignment vertical="center"/>
    </xf>
    <xf numFmtId="176" fontId="3" fillId="0" borderId="5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0" fontId="2" fillId="5" borderId="1" xfId="0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7" fontId="0" fillId="0" borderId="5" xfId="0" applyNumberFormat="1" applyFill="1" applyBorder="1">
      <alignment vertical="center"/>
    </xf>
    <xf numFmtId="10" fontId="0" fillId="0" borderId="5" xfId="0" applyNumberFormat="1" applyFill="1" applyBorder="1">
      <alignment vertical="center"/>
    </xf>
    <xf numFmtId="0" fontId="0" fillId="0" borderId="6" xfId="0" applyFill="1" applyBorder="1">
      <alignment vertical="center"/>
    </xf>
    <xf numFmtId="177" fontId="0" fillId="0" borderId="8" xfId="0" applyNumberFormat="1" applyFill="1" applyBorder="1">
      <alignment vertical="center"/>
    </xf>
    <xf numFmtId="10" fontId="0" fillId="0" borderId="8" xfId="0" applyNumberFormat="1" applyFill="1" applyBorder="1">
      <alignment vertical="center"/>
    </xf>
    <xf numFmtId="0" fontId="0" fillId="0" borderId="9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topLeftCell="A7" zoomScale="176" workbookViewId="0">
      <selection activeCell="F32" sqref="F32"/>
    </sheetView>
  </sheetViews>
  <sheetFormatPr baseColWidth="10" defaultColWidth="8.83203125" defaultRowHeight="14"/>
  <cols>
    <col min="1" max="1" width="15" style="11" bestFit="1" customWidth="1"/>
    <col min="2" max="5" width="13" bestFit="1" customWidth="1"/>
    <col min="6" max="6" width="11.1640625" bestFit="1" customWidth="1"/>
    <col min="7" max="7" width="13" bestFit="1" customWidth="1"/>
    <col min="8" max="8" width="14.1640625" bestFit="1" customWidth="1"/>
    <col min="9" max="9" width="17.1640625" bestFit="1" customWidth="1"/>
    <col min="10" max="10" width="21.1640625" bestFit="1" customWidth="1"/>
    <col min="11" max="11" width="9.33203125" bestFit="1" customWidth="1"/>
    <col min="12" max="12" width="15" bestFit="1" customWidth="1"/>
    <col min="13" max="13" width="23.33203125" bestFit="1" customWidth="1"/>
    <col min="14" max="14" width="15" bestFit="1" customWidth="1"/>
    <col min="15" max="15" width="13" bestFit="1" customWidth="1"/>
  </cols>
  <sheetData>
    <row r="1" spans="1:15" s="11" customFormat="1" ht="15" thickTop="1">
      <c r="A1" s="54"/>
      <c r="B1" s="12" t="s">
        <v>12</v>
      </c>
      <c r="C1" s="12" t="s">
        <v>41</v>
      </c>
      <c r="D1" s="12" t="s">
        <v>42</v>
      </c>
      <c r="E1" s="12" t="s">
        <v>40</v>
      </c>
      <c r="F1" s="12" t="s">
        <v>43</v>
      </c>
      <c r="G1" s="12" t="s">
        <v>24</v>
      </c>
      <c r="H1" s="12" t="s">
        <v>25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22</v>
      </c>
      <c r="N1" s="12" t="s">
        <v>23</v>
      </c>
      <c r="O1" s="13" t="s">
        <v>17</v>
      </c>
    </row>
    <row r="2" spans="1:15">
      <c r="A2" s="9" t="s">
        <v>0</v>
      </c>
      <c r="B2" s="34">
        <v>20000</v>
      </c>
      <c r="C2" s="14">
        <f t="shared" ref="C2:C7" si="0">IF($B2=0,0,MIN($F$21,MAX($E$21,$B2)))*$G$21</f>
        <v>1600</v>
      </c>
      <c r="D2" s="14">
        <f t="shared" ref="D2:D7" si="1">IF($B2=0,0,MIN($F$22,MAX($E$22,$B2)))*$G$22</f>
        <v>40</v>
      </c>
      <c r="E2" s="14">
        <f t="shared" ref="E2:E7" si="2">IF($B2=0,0,MIN($F$24,MAX($E$24,$B2)))*$G$24+IF($B2=0,0,3)</f>
        <v>403</v>
      </c>
      <c r="F2" s="1">
        <f t="shared" ref="F2:F7" si="3">ROUND(IF($B2=0,0,MIN($F$26,MAX($E$26,$B2)))*$G$26,0)</f>
        <v>2400</v>
      </c>
      <c r="G2" s="1">
        <f>SUM(C2:F2)</f>
        <v>4443</v>
      </c>
      <c r="H2" s="36">
        <v>0</v>
      </c>
      <c r="I2" s="1">
        <f t="shared" ref="I2:I13" si="4">MAX(0,B2-SUM(G2:H2)-$B$18)</f>
        <v>10557</v>
      </c>
      <c r="J2" s="1">
        <f>SUM(I$2:I2)</f>
        <v>10557</v>
      </c>
      <c r="K2" s="3">
        <f t="shared" ref="K2:K13" si="5">IF(J2&lt;36000,0.03,IF(J2&lt;144000,0.1,IF(J2&lt;300000,0.2,IF(J2&lt;420000,0.25,IF(J2&lt;660000,0.3,IF(J2&lt;960000,0.35,0.45))))))</f>
        <v>0.03</v>
      </c>
      <c r="L2" s="1">
        <f t="shared" ref="L2:L13" si="6">IF(J2&lt;36000,0,IF(J2&lt;144000,2520,IF(J2&lt;300000,16920,IF(J2&lt;420000,31920,IF(J2&lt;660000,52920,IF(J2&lt;960000,85920,181920))))))</f>
        <v>0</v>
      </c>
      <c r="M2" s="1">
        <f t="shared" ref="M2:M13" si="7">J2*K2-L2</f>
        <v>316.70999999999998</v>
      </c>
      <c r="N2" s="43">
        <f>M2</f>
        <v>316.70999999999998</v>
      </c>
      <c r="O2" s="38">
        <f t="shared" ref="O2:O13" si="8">B2-G2-N2</f>
        <v>15240.29</v>
      </c>
    </row>
    <row r="3" spans="1:15">
      <c r="A3" s="9" t="s">
        <v>1</v>
      </c>
      <c r="B3" s="34">
        <v>20000</v>
      </c>
      <c r="C3" s="14">
        <f t="shared" si="0"/>
        <v>1600</v>
      </c>
      <c r="D3" s="14">
        <f t="shared" si="1"/>
        <v>40</v>
      </c>
      <c r="E3" s="14">
        <f t="shared" si="2"/>
        <v>403</v>
      </c>
      <c r="F3" s="1">
        <f t="shared" si="3"/>
        <v>2400</v>
      </c>
      <c r="G3" s="1">
        <f t="shared" ref="G3:G13" si="9">SUM(C3:F3)</f>
        <v>4443</v>
      </c>
      <c r="H3" s="36">
        <v>0</v>
      </c>
      <c r="I3" s="1">
        <f t="shared" si="4"/>
        <v>10557</v>
      </c>
      <c r="J3" s="1">
        <f>SUM(I$2:I3)</f>
        <v>21114</v>
      </c>
      <c r="K3" s="3">
        <f t="shared" si="5"/>
        <v>0.03</v>
      </c>
      <c r="L3" s="1">
        <f t="shared" si="6"/>
        <v>0</v>
      </c>
      <c r="M3" s="1">
        <f t="shared" si="7"/>
        <v>633.41999999999996</v>
      </c>
      <c r="N3" s="43">
        <f>M3-M2</f>
        <v>316.70999999999998</v>
      </c>
      <c r="O3" s="38">
        <f t="shared" si="8"/>
        <v>15240.29</v>
      </c>
    </row>
    <row r="4" spans="1:15">
      <c r="A4" s="9" t="s">
        <v>2</v>
      </c>
      <c r="B4" s="34">
        <v>20000</v>
      </c>
      <c r="C4" s="14">
        <f t="shared" si="0"/>
        <v>1600</v>
      </c>
      <c r="D4" s="14">
        <f t="shared" si="1"/>
        <v>40</v>
      </c>
      <c r="E4" s="14">
        <f t="shared" si="2"/>
        <v>403</v>
      </c>
      <c r="F4" s="1">
        <f t="shared" si="3"/>
        <v>2400</v>
      </c>
      <c r="G4" s="1">
        <f t="shared" si="9"/>
        <v>4443</v>
      </c>
      <c r="H4" s="36">
        <v>0</v>
      </c>
      <c r="I4" s="1">
        <f t="shared" si="4"/>
        <v>10557</v>
      </c>
      <c r="J4" s="1">
        <f>SUM(I$2:I4)</f>
        <v>31671</v>
      </c>
      <c r="K4" s="3">
        <f t="shared" si="5"/>
        <v>0.03</v>
      </c>
      <c r="L4" s="1">
        <f t="shared" si="6"/>
        <v>0</v>
      </c>
      <c r="M4" s="1">
        <f t="shared" si="7"/>
        <v>950.13</v>
      </c>
      <c r="N4" s="43">
        <f t="shared" ref="N4:N13" si="10">M4-M3</f>
        <v>316.71000000000004</v>
      </c>
      <c r="O4" s="38">
        <f t="shared" si="8"/>
        <v>15240.29</v>
      </c>
    </row>
    <row r="5" spans="1:15">
      <c r="A5" s="9" t="s">
        <v>3</v>
      </c>
      <c r="B5" s="34">
        <v>20000</v>
      </c>
      <c r="C5" s="14">
        <f t="shared" si="0"/>
        <v>1600</v>
      </c>
      <c r="D5" s="14">
        <f t="shared" si="1"/>
        <v>40</v>
      </c>
      <c r="E5" s="14">
        <f t="shared" si="2"/>
        <v>403</v>
      </c>
      <c r="F5" s="1">
        <f t="shared" si="3"/>
        <v>2400</v>
      </c>
      <c r="G5" s="1">
        <f t="shared" si="9"/>
        <v>4443</v>
      </c>
      <c r="H5" s="36">
        <v>0</v>
      </c>
      <c r="I5" s="1">
        <f t="shared" si="4"/>
        <v>10557</v>
      </c>
      <c r="J5" s="1">
        <f>SUM(I$2:I5)</f>
        <v>42228</v>
      </c>
      <c r="K5" s="3">
        <f t="shared" si="5"/>
        <v>0.1</v>
      </c>
      <c r="L5" s="1">
        <f t="shared" si="6"/>
        <v>2520</v>
      </c>
      <c r="M5" s="1">
        <f t="shared" si="7"/>
        <v>1702.8000000000002</v>
      </c>
      <c r="N5" s="43">
        <f t="shared" si="10"/>
        <v>752.67000000000019</v>
      </c>
      <c r="O5" s="38">
        <f t="shared" si="8"/>
        <v>14804.33</v>
      </c>
    </row>
    <row r="6" spans="1:15">
      <c r="A6" s="9" t="s">
        <v>4</v>
      </c>
      <c r="B6" s="34">
        <v>20000</v>
      </c>
      <c r="C6" s="14">
        <f t="shared" si="0"/>
        <v>1600</v>
      </c>
      <c r="D6" s="14">
        <f t="shared" si="1"/>
        <v>40</v>
      </c>
      <c r="E6" s="14">
        <f t="shared" si="2"/>
        <v>403</v>
      </c>
      <c r="F6" s="1">
        <f t="shared" si="3"/>
        <v>2400</v>
      </c>
      <c r="G6" s="1">
        <f t="shared" si="9"/>
        <v>4443</v>
      </c>
      <c r="H6" s="36">
        <v>0</v>
      </c>
      <c r="I6" s="1">
        <f t="shared" si="4"/>
        <v>10557</v>
      </c>
      <c r="J6" s="1">
        <f>SUM(I$2:I6)</f>
        <v>52785</v>
      </c>
      <c r="K6" s="3">
        <f t="shared" si="5"/>
        <v>0.1</v>
      </c>
      <c r="L6" s="1">
        <f t="shared" si="6"/>
        <v>2520</v>
      </c>
      <c r="M6" s="1">
        <f t="shared" si="7"/>
        <v>2758.5</v>
      </c>
      <c r="N6" s="43">
        <f t="shared" si="10"/>
        <v>1055.6999999999998</v>
      </c>
      <c r="O6" s="38">
        <f t="shared" si="8"/>
        <v>14501.3</v>
      </c>
    </row>
    <row r="7" spans="1:15">
      <c r="A7" s="9" t="s">
        <v>5</v>
      </c>
      <c r="B7" s="34">
        <v>20000</v>
      </c>
      <c r="C7" s="14">
        <f t="shared" si="0"/>
        <v>1600</v>
      </c>
      <c r="D7" s="14">
        <f t="shared" si="1"/>
        <v>40</v>
      </c>
      <c r="E7" s="14">
        <f t="shared" si="2"/>
        <v>403</v>
      </c>
      <c r="F7" s="1">
        <f t="shared" si="3"/>
        <v>2400</v>
      </c>
      <c r="G7" s="1">
        <f t="shared" si="9"/>
        <v>4443</v>
      </c>
      <c r="H7" s="36">
        <v>0</v>
      </c>
      <c r="I7" s="1">
        <f t="shared" si="4"/>
        <v>10557</v>
      </c>
      <c r="J7" s="1">
        <f>SUM(I$2:I7)</f>
        <v>63342</v>
      </c>
      <c r="K7" s="3">
        <f t="shared" si="5"/>
        <v>0.1</v>
      </c>
      <c r="L7" s="1">
        <f t="shared" si="6"/>
        <v>2520</v>
      </c>
      <c r="M7" s="1">
        <f t="shared" si="7"/>
        <v>3814.2000000000007</v>
      </c>
      <c r="N7" s="43">
        <f t="shared" si="10"/>
        <v>1055.7000000000007</v>
      </c>
      <c r="O7" s="38">
        <f t="shared" si="8"/>
        <v>14501.3</v>
      </c>
    </row>
    <row r="8" spans="1:15">
      <c r="A8" s="9" t="s">
        <v>6</v>
      </c>
      <c r="B8" s="34">
        <v>20000</v>
      </c>
      <c r="C8" s="14">
        <f t="shared" ref="C8:C13" si="11">IF($B8=0,0,MIN($F$29,MAX($E$29,$B8)))*$G$29</f>
        <v>1256.8</v>
      </c>
      <c r="D8" s="14">
        <f t="shared" ref="D8:D13" si="12">IF($B8=0,0,MIN($F$30,MAX($E$30,$B8)))*$G$30</f>
        <v>40</v>
      </c>
      <c r="E8" s="14">
        <f t="shared" ref="E8:E13" si="13">IF($B8=0,0,MIN($F$32,MAX($E$32,$B8)))*$G$32+IF($B8=0,0,3)</f>
        <v>403</v>
      </c>
      <c r="F8" s="1">
        <f t="shared" ref="F8:F13" si="14">ROUND(IF($B8=0,0,MIN($F$34,MAX($E$34,$B8)))*$G$34,0)</f>
        <v>2400</v>
      </c>
      <c r="G8" s="1">
        <f t="shared" si="9"/>
        <v>4099.8</v>
      </c>
      <c r="H8" s="36">
        <v>0</v>
      </c>
      <c r="I8" s="1">
        <f t="shared" si="4"/>
        <v>10900.2</v>
      </c>
      <c r="J8" s="1">
        <f>SUM(I$2:I8)</f>
        <v>74242.2</v>
      </c>
      <c r="K8" s="3">
        <f t="shared" si="5"/>
        <v>0.1</v>
      </c>
      <c r="L8" s="1">
        <f t="shared" si="6"/>
        <v>2520</v>
      </c>
      <c r="M8" s="1">
        <f t="shared" si="7"/>
        <v>4904.22</v>
      </c>
      <c r="N8" s="43">
        <f t="shared" si="10"/>
        <v>1090.0199999999995</v>
      </c>
      <c r="O8" s="38">
        <f t="shared" si="8"/>
        <v>14810.18</v>
      </c>
    </row>
    <row r="9" spans="1:15">
      <c r="A9" s="9" t="s">
        <v>7</v>
      </c>
      <c r="B9" s="34">
        <v>20000</v>
      </c>
      <c r="C9" s="14">
        <f t="shared" si="11"/>
        <v>1256.8</v>
      </c>
      <c r="D9" s="14">
        <f t="shared" si="12"/>
        <v>40</v>
      </c>
      <c r="E9" s="14">
        <f t="shared" si="13"/>
        <v>403</v>
      </c>
      <c r="F9" s="1">
        <f t="shared" si="14"/>
        <v>2400</v>
      </c>
      <c r="G9" s="1">
        <f t="shared" si="9"/>
        <v>4099.8</v>
      </c>
      <c r="H9" s="36">
        <v>0</v>
      </c>
      <c r="I9" s="1">
        <f t="shared" si="4"/>
        <v>10900.2</v>
      </c>
      <c r="J9" s="1">
        <f>SUM(I$2:I9)</f>
        <v>85142.399999999994</v>
      </c>
      <c r="K9" s="3">
        <f t="shared" si="5"/>
        <v>0.1</v>
      </c>
      <c r="L9" s="1">
        <f t="shared" si="6"/>
        <v>2520</v>
      </c>
      <c r="M9" s="1">
        <f t="shared" si="7"/>
        <v>5994.24</v>
      </c>
      <c r="N9" s="43">
        <f t="shared" si="10"/>
        <v>1090.0199999999995</v>
      </c>
      <c r="O9" s="38">
        <f t="shared" si="8"/>
        <v>14810.18</v>
      </c>
    </row>
    <row r="10" spans="1:15">
      <c r="A10" s="9" t="s">
        <v>8</v>
      </c>
      <c r="B10" s="34">
        <v>20000</v>
      </c>
      <c r="C10" s="14">
        <f t="shared" si="11"/>
        <v>1256.8</v>
      </c>
      <c r="D10" s="14">
        <f t="shared" si="12"/>
        <v>40</v>
      </c>
      <c r="E10" s="14">
        <f t="shared" si="13"/>
        <v>403</v>
      </c>
      <c r="F10" s="1">
        <f t="shared" si="14"/>
        <v>2400</v>
      </c>
      <c r="G10" s="1">
        <f t="shared" si="9"/>
        <v>4099.8</v>
      </c>
      <c r="H10" s="36">
        <v>0</v>
      </c>
      <c r="I10" s="1">
        <f t="shared" si="4"/>
        <v>10900.2</v>
      </c>
      <c r="J10" s="1">
        <f>SUM(I$2:I10)</f>
        <v>96042.599999999991</v>
      </c>
      <c r="K10" s="3">
        <f t="shared" si="5"/>
        <v>0.1</v>
      </c>
      <c r="L10" s="1">
        <f t="shared" si="6"/>
        <v>2520</v>
      </c>
      <c r="M10" s="1">
        <f t="shared" si="7"/>
        <v>7084.26</v>
      </c>
      <c r="N10" s="43">
        <f t="shared" si="10"/>
        <v>1090.0200000000004</v>
      </c>
      <c r="O10" s="38">
        <f t="shared" si="8"/>
        <v>14810.18</v>
      </c>
    </row>
    <row r="11" spans="1:15">
      <c r="A11" s="9" t="s">
        <v>9</v>
      </c>
      <c r="B11" s="34">
        <v>20000</v>
      </c>
      <c r="C11" s="14">
        <f t="shared" si="11"/>
        <v>1256.8</v>
      </c>
      <c r="D11" s="14">
        <f t="shared" si="12"/>
        <v>40</v>
      </c>
      <c r="E11" s="14">
        <f t="shared" si="13"/>
        <v>403</v>
      </c>
      <c r="F11" s="1">
        <f t="shared" si="14"/>
        <v>2400</v>
      </c>
      <c r="G11" s="1">
        <f t="shared" si="9"/>
        <v>4099.8</v>
      </c>
      <c r="H11" s="36">
        <v>0</v>
      </c>
      <c r="I11" s="1">
        <f t="shared" si="4"/>
        <v>10900.2</v>
      </c>
      <c r="J11" s="1">
        <f>SUM(I$2:I11)</f>
        <v>106942.79999999999</v>
      </c>
      <c r="K11" s="3">
        <f t="shared" si="5"/>
        <v>0.1</v>
      </c>
      <c r="L11" s="1">
        <f t="shared" si="6"/>
        <v>2520</v>
      </c>
      <c r="M11" s="1">
        <f t="shared" si="7"/>
        <v>8174.2799999999988</v>
      </c>
      <c r="N11" s="43">
        <f t="shared" si="10"/>
        <v>1090.0199999999986</v>
      </c>
      <c r="O11" s="38">
        <f t="shared" si="8"/>
        <v>14810.180000000002</v>
      </c>
    </row>
    <row r="12" spans="1:15">
      <c r="A12" s="9" t="s">
        <v>10</v>
      </c>
      <c r="B12" s="34">
        <v>20000</v>
      </c>
      <c r="C12" s="14">
        <f t="shared" si="11"/>
        <v>1256.8</v>
      </c>
      <c r="D12" s="14">
        <f t="shared" si="12"/>
        <v>40</v>
      </c>
      <c r="E12" s="14">
        <f t="shared" si="13"/>
        <v>403</v>
      </c>
      <c r="F12" s="1">
        <f t="shared" si="14"/>
        <v>2400</v>
      </c>
      <c r="G12" s="1">
        <f t="shared" si="9"/>
        <v>4099.8</v>
      </c>
      <c r="H12" s="36">
        <v>0</v>
      </c>
      <c r="I12" s="1">
        <f t="shared" si="4"/>
        <v>10900.2</v>
      </c>
      <c r="J12" s="1">
        <f>SUM(I$2:I12)</f>
        <v>117842.99999999999</v>
      </c>
      <c r="K12" s="3">
        <f t="shared" si="5"/>
        <v>0.1</v>
      </c>
      <c r="L12" s="1">
        <f t="shared" si="6"/>
        <v>2520</v>
      </c>
      <c r="M12" s="1">
        <f t="shared" si="7"/>
        <v>9264.2999999999993</v>
      </c>
      <c r="N12" s="43">
        <f t="shared" si="10"/>
        <v>1090.0200000000004</v>
      </c>
      <c r="O12" s="38">
        <f t="shared" si="8"/>
        <v>14810.18</v>
      </c>
    </row>
    <row r="13" spans="1:15" ht="15" thickBot="1">
      <c r="A13" s="10" t="s">
        <v>11</v>
      </c>
      <c r="B13" s="35">
        <v>20000</v>
      </c>
      <c r="C13" s="16">
        <f t="shared" si="11"/>
        <v>1256.8</v>
      </c>
      <c r="D13" s="16">
        <f t="shared" si="12"/>
        <v>40</v>
      </c>
      <c r="E13" s="16">
        <f t="shared" si="13"/>
        <v>403</v>
      </c>
      <c r="F13" s="2">
        <f t="shared" si="14"/>
        <v>2400</v>
      </c>
      <c r="G13" s="2">
        <f t="shared" si="9"/>
        <v>4099.8</v>
      </c>
      <c r="H13" s="37">
        <v>0</v>
      </c>
      <c r="I13" s="2">
        <f t="shared" si="4"/>
        <v>10900.2</v>
      </c>
      <c r="J13" s="2">
        <f>SUM(I$2:I13)</f>
        <v>128743.19999999998</v>
      </c>
      <c r="K13" s="4">
        <f t="shared" si="5"/>
        <v>0.1</v>
      </c>
      <c r="L13" s="2">
        <f t="shared" si="6"/>
        <v>2520</v>
      </c>
      <c r="M13" s="2">
        <f t="shared" si="7"/>
        <v>10354.32</v>
      </c>
      <c r="N13" s="44">
        <f t="shared" si="10"/>
        <v>1090.0200000000004</v>
      </c>
      <c r="O13" s="39">
        <f t="shared" si="8"/>
        <v>14810.18</v>
      </c>
    </row>
    <row r="14" spans="1:15" ht="16" thickTop="1" thickBot="1"/>
    <row r="15" spans="1:15" ht="15" thickTop="1">
      <c r="N15" s="31" t="s">
        <v>46</v>
      </c>
      <c r="O15" s="40">
        <f>SUM(O2:O13)</f>
        <v>178388.87999999998</v>
      </c>
    </row>
    <row r="16" spans="1:15">
      <c r="N16" s="32" t="s">
        <v>44</v>
      </c>
      <c r="O16" s="41">
        <f>COUNTIF(O2:O13,"&gt;0")</f>
        <v>12</v>
      </c>
    </row>
    <row r="17" spans="1:15" ht="15" thickBot="1">
      <c r="N17" s="33" t="s">
        <v>45</v>
      </c>
      <c r="O17" s="42">
        <f>O15/O16</f>
        <v>14865.739999999998</v>
      </c>
    </row>
    <row r="18" spans="1:15" ht="16" thickTop="1" thickBot="1">
      <c r="A18" s="29" t="s">
        <v>47</v>
      </c>
      <c r="B18" s="30">
        <v>5000</v>
      </c>
    </row>
    <row r="19" spans="1:15" ht="16" thickTop="1" thickBot="1"/>
    <row r="20" spans="1:15" ht="15" thickTop="1">
      <c r="A20" s="54" t="s">
        <v>48</v>
      </c>
      <c r="B20" s="12" t="s">
        <v>33</v>
      </c>
      <c r="C20" s="12" t="s">
        <v>34</v>
      </c>
      <c r="D20" s="12" t="s">
        <v>35</v>
      </c>
      <c r="E20" s="12" t="s">
        <v>36</v>
      </c>
      <c r="F20" s="12" t="s">
        <v>27</v>
      </c>
      <c r="G20" s="12" t="s">
        <v>37</v>
      </c>
      <c r="H20" s="55" t="s">
        <v>26</v>
      </c>
    </row>
    <row r="21" spans="1:15">
      <c r="A21" s="46" t="s">
        <v>28</v>
      </c>
      <c r="B21" s="20">
        <v>7855</v>
      </c>
      <c r="C21" s="22">
        <v>0.46</v>
      </c>
      <c r="D21" s="21">
        <v>3</v>
      </c>
      <c r="E21" s="48">
        <f>ROUND(B21*C21,0)</f>
        <v>3613</v>
      </c>
      <c r="F21" s="48">
        <f>ROUND(B21*D21,0)</f>
        <v>23565</v>
      </c>
      <c r="G21" s="49">
        <v>0.08</v>
      </c>
      <c r="H21" s="50"/>
    </row>
    <row r="22" spans="1:15">
      <c r="A22" s="46" t="s">
        <v>29</v>
      </c>
      <c r="B22" s="20">
        <v>7855</v>
      </c>
      <c r="C22" s="22">
        <v>0.46</v>
      </c>
      <c r="D22" s="21">
        <v>3</v>
      </c>
      <c r="E22" s="48">
        <f t="shared" ref="E22:E26" si="15">ROUND(B22*C22,0)</f>
        <v>3613</v>
      </c>
      <c r="F22" s="48">
        <f t="shared" ref="F22:F26" si="16">ROUND(B22*D22,0)</f>
        <v>23565</v>
      </c>
      <c r="G22" s="49">
        <v>2E-3</v>
      </c>
      <c r="H22" s="50"/>
    </row>
    <row r="23" spans="1:15">
      <c r="A23" s="46" t="s">
        <v>30</v>
      </c>
      <c r="B23" s="14">
        <v>7855</v>
      </c>
      <c r="C23" s="3">
        <v>0.6</v>
      </c>
      <c r="D23" s="15">
        <v>3</v>
      </c>
      <c r="E23" s="48">
        <f t="shared" si="15"/>
        <v>4713</v>
      </c>
      <c r="F23" s="48">
        <f t="shared" si="16"/>
        <v>23565</v>
      </c>
      <c r="G23" s="49">
        <v>0</v>
      </c>
      <c r="H23" s="50"/>
    </row>
    <row r="24" spans="1:15">
      <c r="A24" s="46" t="s">
        <v>31</v>
      </c>
      <c r="B24" s="20">
        <v>9262</v>
      </c>
      <c r="C24" s="22">
        <v>0.6</v>
      </c>
      <c r="D24" s="21">
        <v>3</v>
      </c>
      <c r="E24" s="48">
        <f t="shared" si="15"/>
        <v>5557</v>
      </c>
      <c r="F24" s="48">
        <f t="shared" si="16"/>
        <v>27786</v>
      </c>
      <c r="G24" s="49">
        <v>0.02</v>
      </c>
      <c r="H24" s="50" t="s">
        <v>39</v>
      </c>
    </row>
    <row r="25" spans="1:15">
      <c r="A25" s="46" t="s">
        <v>32</v>
      </c>
      <c r="B25" s="14">
        <v>9262</v>
      </c>
      <c r="C25" s="3">
        <v>0.6</v>
      </c>
      <c r="D25" s="15">
        <v>3</v>
      </c>
      <c r="E25" s="48">
        <f t="shared" si="15"/>
        <v>5557</v>
      </c>
      <c r="F25" s="48">
        <f t="shared" si="16"/>
        <v>27786</v>
      </c>
      <c r="G25" s="49">
        <v>0</v>
      </c>
      <c r="H25" s="50"/>
    </row>
    <row r="26" spans="1:15" ht="15" thickBot="1">
      <c r="A26" s="47" t="s">
        <v>38</v>
      </c>
      <c r="B26" s="17">
        <v>9262</v>
      </c>
      <c r="C26" s="19">
        <v>0.21590000000000001</v>
      </c>
      <c r="D26" s="18">
        <v>3</v>
      </c>
      <c r="E26" s="51">
        <f t="shared" si="15"/>
        <v>2000</v>
      </c>
      <c r="F26" s="51">
        <f t="shared" si="16"/>
        <v>27786</v>
      </c>
      <c r="G26" s="52">
        <v>0.12</v>
      </c>
      <c r="H26" s="53"/>
    </row>
    <row r="27" spans="1:15" ht="16" thickTop="1" thickBot="1"/>
    <row r="28" spans="1:15" ht="15" thickTop="1">
      <c r="A28" s="54" t="s">
        <v>49</v>
      </c>
      <c r="B28" s="12" t="s">
        <v>33</v>
      </c>
      <c r="C28" s="12" t="s">
        <v>34</v>
      </c>
      <c r="D28" s="12" t="s">
        <v>35</v>
      </c>
      <c r="E28" s="12" t="s">
        <v>36</v>
      </c>
      <c r="F28" s="12" t="s">
        <v>27</v>
      </c>
      <c r="G28" s="12" t="s">
        <v>37</v>
      </c>
      <c r="H28" s="55" t="s">
        <v>26</v>
      </c>
    </row>
    <row r="29" spans="1:15">
      <c r="A29" s="46" t="s">
        <v>28</v>
      </c>
      <c r="B29" s="23">
        <v>7855</v>
      </c>
      <c r="C29" s="25">
        <v>0.46</v>
      </c>
      <c r="D29" s="24">
        <v>2</v>
      </c>
      <c r="E29" s="48">
        <f>ROUND(B29*C29,0)</f>
        <v>3613</v>
      </c>
      <c r="F29" s="48">
        <f>ROUND(B29*D29,0)</f>
        <v>15710</v>
      </c>
      <c r="G29" s="49">
        <v>0.08</v>
      </c>
      <c r="H29" s="50"/>
    </row>
    <row r="30" spans="1:15">
      <c r="A30" s="46" t="s">
        <v>29</v>
      </c>
      <c r="B30" s="23">
        <v>7855</v>
      </c>
      <c r="C30" s="25">
        <v>0.46</v>
      </c>
      <c r="D30" s="24">
        <v>3</v>
      </c>
      <c r="E30" s="48">
        <f t="shared" ref="E30:E34" si="17">ROUND(B30*C30,0)</f>
        <v>3613</v>
      </c>
      <c r="F30" s="48">
        <f t="shared" ref="F30:F34" si="18">ROUND(B30*D30,0)</f>
        <v>23565</v>
      </c>
      <c r="G30" s="49">
        <v>2E-3</v>
      </c>
      <c r="H30" s="50"/>
    </row>
    <row r="31" spans="1:15">
      <c r="A31" s="46" t="s">
        <v>30</v>
      </c>
      <c r="B31" s="14">
        <v>7855</v>
      </c>
      <c r="C31" s="3">
        <v>0.6</v>
      </c>
      <c r="D31" s="15">
        <v>3</v>
      </c>
      <c r="E31" s="48">
        <f t="shared" si="17"/>
        <v>4713</v>
      </c>
      <c r="F31" s="48">
        <f t="shared" si="18"/>
        <v>23565</v>
      </c>
      <c r="G31" s="49">
        <v>0</v>
      </c>
      <c r="H31" s="50"/>
    </row>
    <row r="32" spans="1:15">
      <c r="A32" s="46" t="s">
        <v>31</v>
      </c>
      <c r="B32" s="23">
        <v>9262</v>
      </c>
      <c r="C32" s="25">
        <v>0.6</v>
      </c>
      <c r="D32" s="24">
        <v>3</v>
      </c>
      <c r="E32" s="48">
        <f t="shared" si="17"/>
        <v>5557</v>
      </c>
      <c r="F32" s="48">
        <f t="shared" si="18"/>
        <v>27786</v>
      </c>
      <c r="G32" s="49">
        <v>0.02</v>
      </c>
      <c r="H32" s="50" t="s">
        <v>39</v>
      </c>
    </row>
    <row r="33" spans="1:8">
      <c r="A33" s="46" t="s">
        <v>32</v>
      </c>
      <c r="B33" s="14">
        <v>9262</v>
      </c>
      <c r="C33" s="3">
        <v>0.6</v>
      </c>
      <c r="D33" s="15">
        <v>3</v>
      </c>
      <c r="E33" s="48">
        <f t="shared" si="17"/>
        <v>5557</v>
      </c>
      <c r="F33" s="48">
        <f t="shared" si="18"/>
        <v>27786</v>
      </c>
      <c r="G33" s="49">
        <v>0</v>
      </c>
      <c r="H33" s="50"/>
    </row>
    <row r="34" spans="1:8" ht="15" thickBot="1">
      <c r="A34" s="47" t="s">
        <v>38</v>
      </c>
      <c r="B34" s="26">
        <v>9262</v>
      </c>
      <c r="C34" s="28">
        <v>0.21590000000000001</v>
      </c>
      <c r="D34" s="27">
        <v>3</v>
      </c>
      <c r="E34" s="51">
        <f t="shared" si="17"/>
        <v>2000</v>
      </c>
      <c r="F34" s="51">
        <f t="shared" si="18"/>
        <v>27786</v>
      </c>
      <c r="G34" s="52">
        <v>0.12</v>
      </c>
      <c r="H34" s="53"/>
    </row>
    <row r="35" spans="1:8" ht="15" thickTop="1"/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78" workbookViewId="0">
      <selection activeCell="E2" sqref="E2:F2"/>
    </sheetView>
  </sheetViews>
  <sheetFormatPr baseColWidth="10" defaultColWidth="8.83203125" defaultRowHeight="14"/>
  <cols>
    <col min="1" max="1" width="20.6640625" bestFit="1" customWidth="1"/>
    <col min="2" max="2" width="27.5" hidden="1" customWidth="1"/>
    <col min="3" max="3" width="9.6640625" bestFit="1" customWidth="1"/>
    <col min="4" max="4" width="16.33203125" bestFit="1" customWidth="1"/>
    <col min="5" max="5" width="9.6640625" bestFit="1" customWidth="1"/>
    <col min="6" max="6" width="11.6640625" bestFit="1" customWidth="1"/>
  </cols>
  <sheetData>
    <row r="1" spans="1:6" s="8" customFormat="1" ht="15" thickTop="1">
      <c r="A1" s="45" t="s">
        <v>18</v>
      </c>
      <c r="B1" s="5" t="s">
        <v>21</v>
      </c>
      <c r="C1" s="5" t="s">
        <v>15</v>
      </c>
      <c r="D1" s="5" t="s">
        <v>16</v>
      </c>
      <c r="E1" s="5" t="s">
        <v>19</v>
      </c>
      <c r="F1" s="7" t="s">
        <v>20</v>
      </c>
    </row>
    <row r="2" spans="1:6" ht="15" thickBot="1">
      <c r="A2" s="6">
        <v>30000</v>
      </c>
      <c r="B2" s="2">
        <f>A2/12</f>
        <v>2500</v>
      </c>
      <c r="C2" s="4">
        <f>IF(B2&lt;3000,0.03,IF(B2&lt;12000,0.1,IF(B2&lt;25000,0.2,IF(B2&lt;35000,0.25,IF(B2&lt;55000,0.3,IF(B2&lt;80000,0.35,0.45))))))</f>
        <v>0.03</v>
      </c>
      <c r="D2" s="2">
        <f>IF(B2&lt;3000,0,IF(B2&lt;12000,210,IF(B2&lt;25000,1410,IF(B2&lt;35000,2660,IF(B2&lt;55000,4410,IF(B2&lt;80000,7160,15160))))))</f>
        <v>0</v>
      </c>
      <c r="E2" s="44">
        <f>A2*C2-D2</f>
        <v>900</v>
      </c>
      <c r="F2" s="39">
        <f>A2-E2</f>
        <v>29100</v>
      </c>
    </row>
    <row r="3" spans="1:6" ht="15" thickTop="1"/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月收入</vt:lpstr>
      <vt:lpstr>全年一次性奖金收入（2022 年以前）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Huang</dc:creator>
  <cp:lastModifiedBy>User</cp:lastModifiedBy>
  <dcterms:created xsi:type="dcterms:W3CDTF">2019-01-03T14:41:41Z</dcterms:created>
  <dcterms:modified xsi:type="dcterms:W3CDTF">2020-06-26T17:20:18Z</dcterms:modified>
</cp:coreProperties>
</file>