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-100" yWindow="-100" windowWidth="21467" windowHeight="12162" activeTab="1"/>
  </bookViews>
  <sheets>
    <sheet name="LD_D_11" sheetId="10" r:id="rId1"/>
    <sheet name="V3 Module Template (with instr)" sheetId="11" r:id="rId2"/>
    <sheet name="V3 Module Template" sheetId="9" r:id="rId3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2" i="10" l="1"/>
  <c r="I22" i="10"/>
  <c r="G21" i="10"/>
  <c r="G19" i="11"/>
  <c r="G21" i="11"/>
  <c r="G19" i="10"/>
  <c r="H19" i="10"/>
  <c r="G19" i="9"/>
  <c r="F3" i="11"/>
  <c r="E14" i="11" s="1"/>
  <c r="D13" i="11" l="1"/>
  <c r="D15" i="11"/>
  <c r="F6" i="11"/>
  <c r="E13" i="11"/>
  <c r="E15" i="11"/>
  <c r="D12" i="11"/>
  <c r="C20" i="11" s="1"/>
  <c r="D14" i="11"/>
  <c r="E12" i="11"/>
  <c r="D20" i="11" s="1"/>
  <c r="H21" i="11" l="1"/>
  <c r="J21" i="11" s="1"/>
  <c r="H19" i="11"/>
  <c r="J19" i="11" s="1"/>
  <c r="K20" i="11" s="1"/>
  <c r="F3" i="10" l="1"/>
  <c r="D14" i="10" s="1"/>
  <c r="D13" i="10" l="1"/>
  <c r="D15" i="10"/>
  <c r="E12" i="10"/>
  <c r="F6" i="10"/>
  <c r="E14" i="10"/>
  <c r="E13" i="10"/>
  <c r="E15" i="10"/>
  <c r="D12" i="10"/>
  <c r="C20" i="10" l="1"/>
  <c r="D20" i="10"/>
  <c r="J19" i="10"/>
  <c r="H21" i="10"/>
  <c r="J21" i="10" s="1"/>
  <c r="K20" i="10" l="1"/>
  <c r="K21" i="10"/>
  <c r="G21" i="9"/>
  <c r="F3" i="9"/>
  <c r="D12" i="9" s="1"/>
  <c r="E15" i="9" l="1"/>
  <c r="F6" i="9"/>
  <c r="E12" i="9"/>
  <c r="D13" i="9"/>
  <c r="E13" i="9"/>
  <c r="D14" i="9"/>
  <c r="E14" i="9"/>
  <c r="D15" i="9"/>
  <c r="C20" i="9" l="1"/>
  <c r="H21" i="9"/>
  <c r="J21" i="9" s="1"/>
  <c r="H19" i="9"/>
  <c r="J19" i="9" s="1"/>
  <c r="D20" i="9"/>
  <c r="K20" i="9" l="1"/>
</calcChain>
</file>

<file path=xl/sharedStrings.xml><?xml version="1.0" encoding="utf-8"?>
<sst xmlns="http://schemas.openxmlformats.org/spreadsheetml/2006/main" count="117" uniqueCount="41">
  <si>
    <t>Fiducial 1 X</t>
  </si>
  <si>
    <t>Fiducial 1 Y</t>
  </si>
  <si>
    <t>Fiducial 2 X</t>
  </si>
  <si>
    <t>Fiducial 2 Y</t>
  </si>
  <si>
    <t>Measure X</t>
  </si>
  <si>
    <t>Measure Y</t>
  </si>
  <si>
    <t>Calculate Y'</t>
  </si>
  <si>
    <t>Angle of X axis relative to X'</t>
  </si>
  <si>
    <t>Angle in Degrees</t>
  </si>
  <si>
    <t>this angle (radians) should ideally be exactly 0 to be parallel to the Gantry Coordinate system</t>
  </si>
  <si>
    <t>Radians</t>
  </si>
  <si>
    <t>Degrees</t>
  </si>
  <si>
    <t>Baseplate Center X'</t>
  </si>
  <si>
    <t>Baseplate center Y'</t>
  </si>
  <si>
    <t>Baseplate offset X'</t>
  </si>
  <si>
    <t>Baseplate offset Y'</t>
  </si>
  <si>
    <t>Calculate X'</t>
  </si>
  <si>
    <t>Center of PCB in X'/Y' Frame</t>
  </si>
  <si>
    <t>PCB Rotaion from Pin Coordinate System</t>
  </si>
  <si>
    <t>V3 PCB Fiducial Measurements</t>
  </si>
  <si>
    <t xml:space="preserve"> </t>
  </si>
  <si>
    <t>Fid 2</t>
  </si>
  <si>
    <t>Fid 3</t>
  </si>
  <si>
    <t>Fid 5</t>
  </si>
  <si>
    <t>Fid 6</t>
  </si>
  <si>
    <t>Assembly Tray measurements</t>
  </si>
  <si>
    <t>Nominal</t>
  </si>
  <si>
    <t>Nominal X'</t>
  </si>
  <si>
    <t>Nominal Y'</t>
  </si>
  <si>
    <t>x</t>
  </si>
  <si>
    <t>y</t>
  </si>
  <si>
    <t>Angle between PCB fiducials 3/6 and baseplate pin coordinates</t>
  </si>
  <si>
    <t>Rotational offset</t>
  </si>
  <si>
    <t>Angle between PCB fiducials 2/5 and baseplate pin coordinates</t>
  </si>
  <si>
    <t>Average rotational offset</t>
  </si>
  <si>
    <t>V3 PCB Fiducial Measurements - ENTER DATA FROM OGP in blue squares</t>
  </si>
  <si>
    <t>Assembly Tray measurements - DO NOT MODIFY UNLESS TRAY CHANGES</t>
  </si>
  <si>
    <t>CALCULATED OFFSET FOR THIS BUILD:</t>
  </si>
  <si>
    <t>Assembly Tray Measurements -- DO NOT MODIFY UNLESS TRAY CHANGES</t>
  </si>
  <si>
    <t>V3 PCB Fiducial Measurements -- ENTER DATA FROM OGP SURVEY into blue squares</t>
  </si>
  <si>
    <t>PCB Rotation from Pin Coordinate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</si>
</sst>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rgb="FFC00000"/>
      </top>
      <bottom/>
      <diagonal/>
    </border>
    <border>
      <left style="thick">
        <color rgb="FFC00000"/>
      </left>
      <right/>
      <top/>
      <bottom/>
      <diagonal/>
    </border>
    <border>
      <left style="thick">
        <color rgb="FFC00000"/>
      </left>
      <right/>
      <top style="thick">
        <color rgb="FFC00000"/>
      </top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0" fillId="0" borderId="0" xfId="0" applyNumberFormat="1" applyAlignment="1">
      <alignment horizontal="center" wrapText="1"/>
    </xf>
    <xf numFmtId="164" fontId="0" fillId="0" borderId="0" xfId="0" applyNumberFormat="1"/>
    <xf numFmtId="0" fontId="2" fillId="0" borderId="0" xfId="0" applyNumberFormat="1" applyFont="1" applyAlignment="1">
      <alignment horizontal="left"/>
    </xf>
    <xf numFmtId="0" fontId="2" fillId="0" borderId="0" xfId="0" applyNumberFormat="1" applyFont="1"/>
    <xf numFmtId="0" fontId="0" fillId="2" borderId="0" xfId="0" applyNumberFormat="1" applyFill="1"/>
    <xf numFmtId="164" fontId="0" fillId="2" borderId="0" xfId="0" applyNumberFormat="1" applyFill="1"/>
    <xf numFmtId="164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wrapText="1"/>
    </xf>
    <xf numFmtId="164" fontId="0" fillId="3" borderId="0" xfId="0" applyNumberFormat="1" applyFill="1"/>
    <xf numFmtId="0" fontId="3" fillId="0" borderId="0" xfId="0" applyNumberFormat="1" applyFont="1"/>
    <xf numFmtId="0" fontId="0" fillId="0" borderId="0" xfId="0" applyNumberFormat="1" applyAlignment="1">
      <alignment horizontal="center" wrapText="1"/>
    </xf>
    <xf numFmtId="0" fontId="0" fillId="0" borderId="0" xfId="0" applyNumberFormat="1" applyAlignment="1">
      <alignment horizontal="center" wrapText="1"/>
    </xf>
    <xf numFmtId="0" fontId="0" fillId="4" borderId="0" xfId="0" applyNumberFormat="1" applyFill="1"/>
    <xf numFmtId="0" fontId="0" fillId="5" borderId="0" xfId="0" applyNumberFormat="1" applyFill="1"/>
    <xf numFmtId="0" fontId="0" fillId="0" borderId="0" xfId="0" applyNumberFormat="1" applyFill="1"/>
    <xf numFmtId="0" fontId="0" fillId="0" borderId="0" xfId="0" applyNumberFormat="1" applyAlignment="1"/>
    <xf numFmtId="0" fontId="0" fillId="0" borderId="0" xfId="0" applyNumberFormat="1" applyFill="1" applyAlignment="1"/>
    <xf numFmtId="0" fontId="0" fillId="4" borderId="0" xfId="0" applyNumberFormat="1" applyFill="1" applyAlignment="1">
      <alignment wrapText="1"/>
    </xf>
    <xf numFmtId="164" fontId="0" fillId="4" borderId="0" xfId="0" applyNumberFormat="1" applyFill="1"/>
    <xf numFmtId="164" fontId="0" fillId="4" borderId="0" xfId="0" applyNumberFormat="1" applyFill="1" applyAlignment="1">
      <alignment horizontal="center"/>
    </xf>
    <xf numFmtId="0" fontId="2" fillId="6" borderId="0" xfId="0" applyNumberFormat="1" applyFont="1" applyFill="1"/>
    <xf numFmtId="0" fontId="0" fillId="6" borderId="0" xfId="0" applyNumberFormat="1" applyFill="1"/>
    <xf numFmtId="164" fontId="0" fillId="6" borderId="0" xfId="0" applyNumberFormat="1" applyFill="1"/>
    <xf numFmtId="0" fontId="1" fillId="6" borderId="0" xfId="0" applyNumberFormat="1" applyFont="1" applyFill="1"/>
    <xf numFmtId="0" fontId="0" fillId="7" borderId="0" xfId="0" applyNumberFormat="1" applyFill="1"/>
    <xf numFmtId="164" fontId="0" fillId="0" borderId="1" xfId="0" applyNumberFormat="1" applyBorder="1"/>
    <xf numFmtId="164" fontId="0" fillId="0" borderId="3" xfId="0" applyNumberFormat="1" applyBorder="1"/>
    <xf numFmtId="164" fontId="0" fillId="3" borderId="2" xfId="0" applyNumberFormat="1" applyFill="1" applyBorder="1"/>
    <xf numFmtId="164" fontId="0" fillId="0" borderId="4" xfId="0" applyNumberFormat="1" applyBorder="1"/>
    <xf numFmtId="0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458344</xdr:colOff>
      <xdr:row>2</xdr:row>
      <xdr:rowOff>186690</xdr:rowOff>
    </xdr:from>
    <xdr:to>
      <xdr:col>10</xdr:col>
      <xdr:colOff>716613</xdr:colOff>
      <xdr:row>17</xdr:row>
      <xdr:rowOff>30762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7D95A174-6E28-4BEA-8671-178B340EF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1661" y="594653"/>
          <a:ext cx="3374263" cy="29037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458344</xdr:colOff>
      <xdr:row>2</xdr:row>
      <xdr:rowOff>186690</xdr:rowOff>
    </xdr:from>
    <xdr:to>
      <xdr:col>10</xdr:col>
      <xdr:colOff>716613</xdr:colOff>
      <xdr:row>17</xdr:row>
      <xdr:rowOff>30762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7D95A174-6E28-4BEA-8671-178B340EF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1661" y="594653"/>
          <a:ext cx="3374263" cy="29037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458344</xdr:colOff>
      <xdr:row>2</xdr:row>
      <xdr:rowOff>186690</xdr:rowOff>
    </xdr:from>
    <xdr:to>
      <xdr:col>10</xdr:col>
      <xdr:colOff>716613</xdr:colOff>
      <xdr:row>17</xdr:row>
      <xdr:rowOff>30762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7D95A174-6E28-4BEA-8671-178B340EF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8604" y="582930"/>
          <a:ext cx="3332939" cy="2815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E13" workbookViewId="0">
      <selection activeCell="M15" sqref="M15"/>
    </sheetView>
  </sheetViews>
  <sheetFormatPr defaultColWidth="10.81640625" defaultRowHeight="16.100000000000001" x14ac:dyDescent="0.35"/>
  <cols>
    <col min="1" max="1" width="10.81640625" style="1"/>
    <col min="2" max="2" width="26.7265625" style="1" customWidth="1"/>
    <col min="3" max="5" width="19.36328125" style="1" customWidth="1"/>
    <col min="6" max="6" width="20.6328125" style="1" customWidth="1"/>
    <col min="7" max="9" width="10.81640625" style="1"/>
    <col min="10" max="10" width="18.6328125" style="1" customWidth="1"/>
    <col min="11" max="16384" width="10.81640625" style="1"/>
  </cols>
  <sheetData>
    <row r="1" spans="1:13" x14ac:dyDescent="0.35">
      <c r="A1" s="23" t="s">
        <v>36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3" x14ac:dyDescent="0.35">
      <c r="A2" s="24"/>
      <c r="B2" s="24" t="s">
        <v>0</v>
      </c>
      <c r="C2" s="24" t="s">
        <v>1</v>
      </c>
      <c r="D2" s="24" t="s">
        <v>2</v>
      </c>
      <c r="E2" s="24" t="s">
        <v>3</v>
      </c>
      <c r="F2" s="24" t="s">
        <v>7</v>
      </c>
      <c r="G2" s="24" t="s">
        <v>9</v>
      </c>
      <c r="H2" s="24"/>
      <c r="I2" s="24"/>
      <c r="J2" s="24"/>
      <c r="K2" s="24"/>
      <c r="L2" s="24"/>
      <c r="M2" s="24"/>
    </row>
    <row r="3" spans="1:13" x14ac:dyDescent="0.35">
      <c r="A3" s="24"/>
      <c r="B3" s="24">
        <v>0</v>
      </c>
      <c r="C3" s="24">
        <v>0</v>
      </c>
      <c r="D3" s="24">
        <v>1E-3</v>
      </c>
      <c r="E3" s="24">
        <v>355.04300000000001</v>
      </c>
      <c r="F3" s="25">
        <f>PI()/2-ACOS(((D3-B3)*(B6-D6)+(E3-C3)*(C6-E6))/(SQRT((D3-B3)^2 + (E3-C3)^2)*SQRT((D6-B6)^2+(E6-C6)^2)))</f>
        <v>1.6984316991275339E-3</v>
      </c>
      <c r="G3" s="24"/>
      <c r="H3" s="24"/>
      <c r="I3" s="24"/>
      <c r="J3" s="24"/>
      <c r="K3" s="24"/>
      <c r="L3" s="24"/>
      <c r="M3" s="24"/>
    </row>
    <row r="4" spans="1:13" x14ac:dyDescent="0.35">
      <c r="A4" s="24"/>
      <c r="B4" s="24"/>
      <c r="C4" s="24"/>
      <c r="D4" s="24"/>
      <c r="E4" s="24"/>
      <c r="F4" s="25"/>
      <c r="G4" s="24"/>
      <c r="H4" s="24"/>
      <c r="I4" s="24"/>
      <c r="J4" s="24"/>
      <c r="K4" s="24"/>
      <c r="L4" s="24"/>
      <c r="M4" s="24"/>
    </row>
    <row r="5" spans="1:13" x14ac:dyDescent="0.35">
      <c r="A5" s="24"/>
      <c r="B5" s="24" t="s">
        <v>12</v>
      </c>
      <c r="C5" s="24" t="s">
        <v>13</v>
      </c>
      <c r="D5" s="24" t="s">
        <v>14</v>
      </c>
      <c r="E5" s="24" t="s">
        <v>15</v>
      </c>
      <c r="F5" s="25" t="s">
        <v>8</v>
      </c>
      <c r="G5" s="24"/>
      <c r="H5" s="24"/>
      <c r="I5" s="24"/>
      <c r="J5" s="24"/>
      <c r="K5" s="24"/>
      <c r="L5" s="24"/>
      <c r="M5" s="24"/>
    </row>
    <row r="6" spans="1:13" x14ac:dyDescent="0.35">
      <c r="A6" s="24"/>
      <c r="B6" s="24">
        <v>137.03</v>
      </c>
      <c r="C6" s="24">
        <v>260.59800000000001</v>
      </c>
      <c r="D6" s="24">
        <v>62.131</v>
      </c>
      <c r="E6" s="24">
        <v>260.471</v>
      </c>
      <c r="F6" s="25">
        <f>DEGREES(F3)</f>
        <v>9.731296815124095E-2</v>
      </c>
      <c r="G6" s="24"/>
      <c r="H6" s="24"/>
      <c r="I6" s="24"/>
      <c r="J6" s="24"/>
      <c r="K6" s="24"/>
      <c r="L6" s="24"/>
      <c r="M6" s="24"/>
    </row>
    <row r="7" spans="1:13" x14ac:dyDescent="0.35">
      <c r="A7" s="24"/>
      <c r="B7" s="24"/>
      <c r="C7" s="24"/>
      <c r="D7" s="24"/>
      <c r="E7" s="24"/>
      <c r="F7" s="24"/>
      <c r="G7" s="24"/>
      <c r="H7" s="24"/>
      <c r="I7" s="26"/>
      <c r="J7" s="24"/>
      <c r="K7" s="24"/>
      <c r="L7" s="24"/>
      <c r="M7" s="24"/>
    </row>
    <row r="8" spans="1:13" x14ac:dyDescent="0.35">
      <c r="A8" s="12" t="s">
        <v>20</v>
      </c>
      <c r="H8" s="2"/>
      <c r="I8" s="2"/>
    </row>
    <row r="10" spans="1:13" x14ac:dyDescent="0.35">
      <c r="A10" s="5" t="s">
        <v>35</v>
      </c>
      <c r="B10" s="18"/>
      <c r="C10" s="19"/>
      <c r="D10" s="19"/>
      <c r="E10" s="17"/>
      <c r="F10" s="17"/>
    </row>
    <row r="11" spans="1:13" x14ac:dyDescent="0.35">
      <c r="B11" s="1" t="s">
        <v>4</v>
      </c>
      <c r="C11" s="1" t="s">
        <v>5</v>
      </c>
      <c r="D11" s="1" t="s">
        <v>16</v>
      </c>
      <c r="E11" s="1" t="s">
        <v>6</v>
      </c>
      <c r="F11" s="1" t="s">
        <v>27</v>
      </c>
      <c r="G11" s="1" t="s">
        <v>28</v>
      </c>
    </row>
    <row r="12" spans="1:13" x14ac:dyDescent="0.35">
      <c r="A12" s="16" t="s">
        <v>21</v>
      </c>
      <c r="B12" s="16">
        <v>216.96299999999999</v>
      </c>
      <c r="C12" s="16">
        <v>225.41</v>
      </c>
      <c r="D12" s="4">
        <f>COS($F$3)*(B12 - $B$6) -SIN($F$3)*(C12 - $C$6)</f>
        <v>79.992649095750153</v>
      </c>
      <c r="E12" s="4">
        <f>SIN($F$3)*(B12 - $B$6) +COS($F$3)*(C12 - $C$6)</f>
        <v>-35.052188571388534</v>
      </c>
      <c r="F12" s="1">
        <v>-80</v>
      </c>
      <c r="G12" s="1">
        <v>35</v>
      </c>
    </row>
    <row r="13" spans="1:13" x14ac:dyDescent="0.35">
      <c r="A13" s="16" t="s">
        <v>22</v>
      </c>
      <c r="B13" s="16">
        <v>136.85</v>
      </c>
      <c r="C13" s="16">
        <v>180.578</v>
      </c>
      <c r="D13" s="4">
        <f t="shared" ref="D13:D15" si="0">COS($F$3)*(B13 - $B$6) -SIN($F$3)*(C13 - $C$6)</f>
        <v>-4.409130115742288E-2</v>
      </c>
      <c r="E13" s="4">
        <f t="shared" ref="E13:E15" si="1">SIN($F$3)*(B13 - $B$6) +COS($F$3)*(C13 - $C$6)</f>
        <v>-80.020190301930441</v>
      </c>
      <c r="F13" s="1">
        <v>0</v>
      </c>
      <c r="G13" s="1">
        <v>80</v>
      </c>
    </row>
    <row r="14" spans="1:13" x14ac:dyDescent="0.35">
      <c r="A14" s="16" t="s">
        <v>23</v>
      </c>
      <c r="B14" s="16">
        <v>57.133000000000003</v>
      </c>
      <c r="C14" s="16">
        <v>295.77100000000002</v>
      </c>
      <c r="D14" s="4">
        <f t="shared" si="0"/>
        <v>-79.956623671210977</v>
      </c>
      <c r="E14" s="4">
        <f t="shared" si="1"/>
        <v>35.037249736535308</v>
      </c>
      <c r="F14" s="1">
        <v>80</v>
      </c>
      <c r="G14" s="1">
        <v>35</v>
      </c>
    </row>
    <row r="15" spans="1:13" x14ac:dyDescent="0.35">
      <c r="A15" s="16" t="s">
        <v>24</v>
      </c>
      <c r="B15" s="16">
        <v>137.22399999999999</v>
      </c>
      <c r="C15" s="16">
        <v>340.60500000000002</v>
      </c>
      <c r="D15" s="4">
        <f t="shared" si="0"/>
        <v>5.811336056619093E-2</v>
      </c>
      <c r="E15" s="4">
        <f t="shared" si="1"/>
        <v>80.007214098713149</v>
      </c>
      <c r="F15" s="1">
        <v>0</v>
      </c>
      <c r="G15" s="1">
        <v>-80</v>
      </c>
    </row>
    <row r="16" spans="1:13" x14ac:dyDescent="0.35">
      <c r="D16" s="4"/>
      <c r="E16" s="4"/>
    </row>
    <row r="17" spans="2:11" x14ac:dyDescent="0.35">
      <c r="F17" s="1" t="s">
        <v>40</v>
      </c>
    </row>
    <row r="18" spans="2:11" ht="72" customHeight="1" thickBot="1" x14ac:dyDescent="0.4">
      <c r="B18" s="6" t="s">
        <v>37</v>
      </c>
      <c r="F18" s="13" t="s">
        <v>31</v>
      </c>
      <c r="G18" s="1" t="s">
        <v>10</v>
      </c>
      <c r="H18" s="1" t="s">
        <v>11</v>
      </c>
      <c r="I18" s="1" t="s">
        <v>26</v>
      </c>
      <c r="J18" s="1" t="s">
        <v>32</v>
      </c>
      <c r="K18" s="20" t="s">
        <v>34</v>
      </c>
    </row>
    <row r="19" spans="2:11" ht="17.2" thickTop="1" thickBot="1" x14ac:dyDescent="0.4">
      <c r="B19" s="15" t="s">
        <v>17</v>
      </c>
      <c r="C19" s="22" t="s">
        <v>29</v>
      </c>
      <c r="D19" s="22" t="s">
        <v>30</v>
      </c>
      <c r="F19" s="13"/>
      <c r="G19" s="4">
        <f>ATAN2(((D13-D15)), ((E13-E15)))</f>
        <v>-1.5714349964540715</v>
      </c>
      <c r="H19" s="4">
        <f>DEGREES(G19)</f>
        <v>-90.036593075973784</v>
      </c>
      <c r="I19" s="29">
        <v>-90</v>
      </c>
      <c r="J19" s="30">
        <f>I19-H19</f>
        <v>3.6593075973783584E-2</v>
      </c>
      <c r="K19" s="4"/>
    </row>
    <row r="20" spans="2:11" ht="16.100000000000001" customHeight="1" thickTop="1" thickBot="1" x14ac:dyDescent="0.4">
      <c r="B20" s="15" t="s">
        <v>20</v>
      </c>
      <c r="C20" s="22">
        <f>(D12+D13+D14+D15)/4</f>
        <v>1.2511870986986071E-2</v>
      </c>
      <c r="D20" s="22">
        <f>(E12+E13+E14+E15)/4</f>
        <v>-6.9787595176293848E-3</v>
      </c>
      <c r="F20" s="32" t="s">
        <v>33</v>
      </c>
      <c r="G20" s="4" t="s">
        <v>10</v>
      </c>
      <c r="H20" s="4" t="s">
        <v>11</v>
      </c>
      <c r="I20" s="28"/>
      <c r="J20" s="4"/>
      <c r="K20" s="21">
        <f>(J19+J21)/2</f>
        <v>-89.964737152315934</v>
      </c>
    </row>
    <row r="21" spans="2:11" ht="16.649999999999999" thickBot="1" x14ac:dyDescent="0.4">
      <c r="C21" s="4"/>
      <c r="D21" s="4"/>
      <c r="F21" s="32"/>
      <c r="G21" s="4">
        <f>ATAN2(((D14-D12)), ((E14-E12)))</f>
        <v>2.7285965687037961</v>
      </c>
      <c r="H21" s="4">
        <f>DEGREES(G21)</f>
        <v>156.33706738060567</v>
      </c>
      <c r="I21" s="4">
        <v>-23.629000000000001</v>
      </c>
      <c r="J21" s="11">
        <f>I21-H21</f>
        <v>-179.96606738060566</v>
      </c>
      <c r="K21" s="31">
        <f>AVERAGE(J22,J19)</f>
        <v>3.5262847684059295E-2</v>
      </c>
    </row>
    <row r="22" spans="2:11" ht="16.649999999999999" thickBot="1" x14ac:dyDescent="0.4">
      <c r="C22" s="4"/>
      <c r="D22" s="4"/>
      <c r="F22" s="32"/>
      <c r="I22" s="31">
        <f>180+I21</f>
        <v>156.37100000000001</v>
      </c>
      <c r="J22" s="31">
        <f>I22-H21</f>
        <v>3.3932619394335006E-2</v>
      </c>
    </row>
    <row r="23" spans="2:11" x14ac:dyDescent="0.35">
      <c r="C23" s="4"/>
      <c r="D23" s="4"/>
      <c r="F23" s="32"/>
    </row>
  </sheetData>
  <mergeCells count="1">
    <mergeCell ref="F20:F2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topLeftCell="B1" workbookViewId="0">
      <selection activeCell="H18" sqref="H18"/>
    </sheetView>
  </sheetViews>
  <sheetFormatPr defaultColWidth="10.81640625" defaultRowHeight="16.100000000000001" x14ac:dyDescent="0.35"/>
  <cols>
    <col min="1" max="1" width="10.81640625" style="1"/>
    <col min="2" max="2" width="26.7265625" style="1" customWidth="1"/>
    <col min="3" max="5" width="19.36328125" style="1" customWidth="1"/>
    <col min="6" max="6" width="20.6328125" style="1" customWidth="1"/>
    <col min="7" max="9" width="10.81640625" style="1"/>
    <col min="10" max="10" width="18.6328125" style="1" customWidth="1"/>
    <col min="11" max="16384" width="10.81640625" style="1"/>
  </cols>
  <sheetData>
    <row r="1" spans="1:13" x14ac:dyDescent="0.35">
      <c r="A1" s="23" t="s">
        <v>38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3" x14ac:dyDescent="0.35">
      <c r="A2" s="24"/>
      <c r="B2" s="24" t="s">
        <v>0</v>
      </c>
      <c r="C2" s="24" t="s">
        <v>1</v>
      </c>
      <c r="D2" s="24" t="s">
        <v>2</v>
      </c>
      <c r="E2" s="24" t="s">
        <v>3</v>
      </c>
      <c r="F2" s="24" t="s">
        <v>7</v>
      </c>
      <c r="G2" s="24" t="s">
        <v>9</v>
      </c>
      <c r="H2" s="24"/>
      <c r="I2" s="24"/>
      <c r="J2" s="24"/>
      <c r="K2" s="24"/>
      <c r="L2" s="24"/>
      <c r="M2" s="24"/>
    </row>
    <row r="3" spans="1:13" x14ac:dyDescent="0.35">
      <c r="A3" s="24"/>
      <c r="B3" s="24">
        <v>0</v>
      </c>
      <c r="C3" s="24">
        <v>0</v>
      </c>
      <c r="D3" s="24">
        <v>1E-3</v>
      </c>
      <c r="E3" s="24">
        <v>355.04300000000001</v>
      </c>
      <c r="F3" s="25">
        <f>PI()/2-ACOS(((D3-B3)*(B6-D6)+(E3-C3)*(C6-E6))/(SQRT((D3-B3)^2 + (E3-C3)^2)*SQRT((D6-B6)^2+(E6-C6)^2)))</f>
        <v>1.6984316991275339E-3</v>
      </c>
      <c r="G3" s="24"/>
      <c r="H3" s="24"/>
      <c r="I3" s="24"/>
      <c r="J3" s="24"/>
      <c r="K3" s="24"/>
      <c r="L3" s="24"/>
      <c r="M3" s="24"/>
    </row>
    <row r="4" spans="1:13" x14ac:dyDescent="0.35">
      <c r="A4" s="24"/>
      <c r="B4" s="24"/>
      <c r="C4" s="24"/>
      <c r="D4" s="24"/>
      <c r="E4" s="24"/>
      <c r="F4" s="25"/>
      <c r="G4" s="24"/>
      <c r="H4" s="24"/>
      <c r="I4" s="24"/>
      <c r="J4" s="24"/>
      <c r="K4" s="24"/>
      <c r="L4" s="24"/>
      <c r="M4" s="24"/>
    </row>
    <row r="5" spans="1:13" x14ac:dyDescent="0.35">
      <c r="A5" s="24"/>
      <c r="B5" s="24" t="s">
        <v>12</v>
      </c>
      <c r="C5" s="24" t="s">
        <v>13</v>
      </c>
      <c r="D5" s="24" t="s">
        <v>14</v>
      </c>
      <c r="E5" s="24" t="s">
        <v>15</v>
      </c>
      <c r="F5" s="25" t="s">
        <v>8</v>
      </c>
      <c r="G5" s="24"/>
      <c r="H5" s="24"/>
      <c r="I5" s="24"/>
      <c r="J5" s="24"/>
      <c r="K5" s="24"/>
      <c r="L5" s="24"/>
      <c r="M5" s="24"/>
    </row>
    <row r="6" spans="1:13" x14ac:dyDescent="0.35">
      <c r="A6" s="24"/>
      <c r="B6" s="24">
        <v>137.03</v>
      </c>
      <c r="C6" s="24">
        <v>260.59800000000001</v>
      </c>
      <c r="D6" s="24">
        <v>62.131</v>
      </c>
      <c r="E6" s="24">
        <v>260.471</v>
      </c>
      <c r="F6" s="25">
        <f>DEGREES(F3)</f>
        <v>9.731296815124095E-2</v>
      </c>
      <c r="G6" s="24"/>
      <c r="H6" s="24"/>
      <c r="I6" s="24"/>
      <c r="J6" s="24"/>
      <c r="K6" s="24"/>
      <c r="L6" s="24"/>
      <c r="M6" s="24"/>
    </row>
    <row r="7" spans="1:13" x14ac:dyDescent="0.35">
      <c r="A7" s="24"/>
      <c r="B7" s="24"/>
      <c r="C7" s="24"/>
      <c r="D7" s="24"/>
      <c r="E7" s="24"/>
      <c r="F7" s="24"/>
      <c r="G7" s="24"/>
      <c r="H7" s="24"/>
      <c r="I7" s="26"/>
      <c r="J7" s="24"/>
      <c r="K7" s="24"/>
      <c r="L7" s="24"/>
      <c r="M7" s="24"/>
    </row>
    <row r="8" spans="1:13" x14ac:dyDescent="0.35">
      <c r="A8" s="12" t="s">
        <v>20</v>
      </c>
      <c r="H8" s="2"/>
      <c r="I8" s="2"/>
    </row>
    <row r="10" spans="1:13" x14ac:dyDescent="0.35">
      <c r="A10" s="5" t="s">
        <v>39</v>
      </c>
    </row>
    <row r="11" spans="1:13" x14ac:dyDescent="0.35">
      <c r="B11" s="1" t="s">
        <v>4</v>
      </c>
      <c r="C11" s="1" t="s">
        <v>5</v>
      </c>
      <c r="D11" s="1" t="s">
        <v>16</v>
      </c>
      <c r="E11" s="1" t="s">
        <v>6</v>
      </c>
      <c r="F11" s="1" t="s">
        <v>27</v>
      </c>
      <c r="G11" s="1" t="s">
        <v>28</v>
      </c>
    </row>
    <row r="12" spans="1:13" x14ac:dyDescent="0.35">
      <c r="A12" s="1" t="s">
        <v>21</v>
      </c>
      <c r="B12" s="27">
        <v>56.92</v>
      </c>
      <c r="C12" s="27">
        <v>295.60000000000002</v>
      </c>
      <c r="D12" s="4">
        <f>COS($F$3)*(B12 - $B$6) -SIN($F$3)*(C12 - $C$6)</f>
        <v>-80.169332932312741</v>
      </c>
      <c r="E12" s="4">
        <f>SIN($F$3)*(B12 - $B$6) +COS($F$3)*(C12 - $C$6)</f>
        <v>34.865888217396574</v>
      </c>
      <c r="F12" s="1">
        <v>-80</v>
      </c>
      <c r="G12" s="1">
        <v>35</v>
      </c>
    </row>
    <row r="13" spans="1:13" x14ac:dyDescent="0.35">
      <c r="A13" s="1" t="s">
        <v>22</v>
      </c>
      <c r="B13" s="27">
        <v>136.79</v>
      </c>
      <c r="C13" s="27">
        <v>340.77</v>
      </c>
      <c r="D13" s="4">
        <f t="shared" ref="D13:D15" si="0">COS($F$3)*(B13 - $B$6) -SIN($F$3)*(C13 - $C$6)</f>
        <v>-0.37616625455613772</v>
      </c>
      <c r="E13" s="4">
        <f t="shared" ref="E13:E15" si="1">SIN($F$3)*(B13 - $B$6) +COS($F$3)*(C13 - $C$6)</f>
        <v>80.171476741724845</v>
      </c>
      <c r="F13" s="1">
        <v>0</v>
      </c>
      <c r="G13" s="1">
        <v>80</v>
      </c>
    </row>
    <row r="14" spans="1:13" x14ac:dyDescent="0.35">
      <c r="A14" s="1" t="s">
        <v>23</v>
      </c>
      <c r="B14" s="27">
        <v>217</v>
      </c>
      <c r="C14" s="27">
        <v>225.93</v>
      </c>
      <c r="D14" s="4">
        <f t="shared" si="0"/>
        <v>80.02876585832486</v>
      </c>
      <c r="E14" s="4">
        <f t="shared" si="1"/>
        <v>-34.532126479459947</v>
      </c>
      <c r="F14" s="1">
        <v>80</v>
      </c>
      <c r="G14" s="1">
        <v>35</v>
      </c>
    </row>
    <row r="15" spans="1:13" x14ac:dyDescent="0.35">
      <c r="A15" s="1" t="s">
        <v>24</v>
      </c>
      <c r="B15" s="27">
        <v>137.13999999999999</v>
      </c>
      <c r="C15" s="27">
        <v>180.77</v>
      </c>
      <c r="D15" s="4">
        <f t="shared" si="0"/>
        <v>0.24558218183603417</v>
      </c>
      <c r="E15" s="4">
        <f t="shared" si="1"/>
        <v>-79.827698033902763</v>
      </c>
      <c r="F15" s="1">
        <v>0</v>
      </c>
      <c r="G15" s="1">
        <v>-80</v>
      </c>
    </row>
    <row r="16" spans="1:13" x14ac:dyDescent="0.35">
      <c r="D16" s="4"/>
      <c r="E16" s="4"/>
    </row>
    <row r="17" spans="2:11" x14ac:dyDescent="0.35">
      <c r="F17" s="1" t="s">
        <v>40</v>
      </c>
    </row>
    <row r="18" spans="2:11" ht="72" customHeight="1" x14ac:dyDescent="0.35">
      <c r="B18" s="6" t="s">
        <v>37</v>
      </c>
      <c r="F18" s="14" t="s">
        <v>31</v>
      </c>
      <c r="G18" s="1" t="s">
        <v>10</v>
      </c>
      <c r="H18" s="1" t="s">
        <v>11</v>
      </c>
      <c r="I18" s="1" t="s">
        <v>26</v>
      </c>
      <c r="J18" s="1" t="s">
        <v>32</v>
      </c>
      <c r="K18" s="20" t="s">
        <v>34</v>
      </c>
    </row>
    <row r="19" spans="2:11" x14ac:dyDescent="0.35">
      <c r="B19" s="15" t="s">
        <v>17</v>
      </c>
      <c r="C19" s="22" t="s">
        <v>29</v>
      </c>
      <c r="D19" s="22" t="s">
        <v>30</v>
      </c>
      <c r="F19" s="14"/>
      <c r="G19" s="4">
        <f>ATAN2(((D13-D15)), ((E13-E15)))</f>
        <v>1.5746822550048576</v>
      </c>
      <c r="H19" s="4">
        <f>DEGREES(G19)</f>
        <v>90.222647285921596</v>
      </c>
      <c r="I19" s="4">
        <v>90</v>
      </c>
      <c r="J19" s="11">
        <f>I19-H19</f>
        <v>-0.22264728592159599</v>
      </c>
      <c r="K19" s="4"/>
    </row>
    <row r="20" spans="2:11" ht="16.100000000000001" customHeight="1" x14ac:dyDescent="0.35">
      <c r="B20" s="15" t="s">
        <v>20</v>
      </c>
      <c r="C20" s="22">
        <f>(D12+D13+D14+D15)/4</f>
        <v>-6.7787786676996642E-2</v>
      </c>
      <c r="D20" s="22">
        <f>(E12+E13+E14+E15)/4</f>
        <v>0.16938511143967716</v>
      </c>
      <c r="F20" s="32" t="s">
        <v>33</v>
      </c>
      <c r="G20" s="4" t="s">
        <v>10</v>
      </c>
      <c r="H20" s="4" t="s">
        <v>11</v>
      </c>
      <c r="I20" s="4"/>
      <c r="J20" s="4"/>
      <c r="K20" s="21">
        <f>(J19+J21)/2</f>
        <v>-0.21466338953465147</v>
      </c>
    </row>
    <row r="21" spans="2:11" x14ac:dyDescent="0.35">
      <c r="C21" s="4"/>
      <c r="D21" s="4"/>
      <c r="F21" s="32"/>
      <c r="G21" s="4">
        <f>ATAN2(((D14-D12)), ((E14-E12)))</f>
        <v>-0.4087966113019596</v>
      </c>
      <c r="H21" s="4">
        <f>DEGREES(G21)</f>
        <v>-23.422320506852294</v>
      </c>
      <c r="I21" s="4">
        <v>-23.629000000000001</v>
      </c>
      <c r="J21" s="11">
        <f>I21-H21</f>
        <v>-0.20667949314770695</v>
      </c>
      <c r="K21" s="4"/>
    </row>
    <row r="22" spans="2:11" x14ac:dyDescent="0.35">
      <c r="C22" s="4"/>
      <c r="D22" s="4"/>
      <c r="F22" s="32"/>
    </row>
    <row r="23" spans="2:11" x14ac:dyDescent="0.35">
      <c r="C23" s="4"/>
      <c r="D23" s="4"/>
      <c r="F23" s="32"/>
    </row>
  </sheetData>
  <mergeCells count="1">
    <mergeCell ref="F20:F2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B1" workbookViewId="0">
      <selection activeCell="I19" sqref="I19"/>
    </sheetView>
  </sheetViews>
  <sheetFormatPr defaultColWidth="10.81640625" defaultRowHeight="16.100000000000001" x14ac:dyDescent="0.35"/>
  <cols>
    <col min="1" max="1" width="10.81640625" style="1"/>
    <col min="2" max="2" width="26.7265625" style="1" customWidth="1"/>
    <col min="3" max="5" width="19.36328125" style="1" customWidth="1"/>
    <col min="6" max="6" width="20.6328125" style="1" customWidth="1"/>
    <col min="7" max="9" width="10.81640625" style="1"/>
    <col min="10" max="10" width="18.6328125" style="1" customWidth="1"/>
    <col min="11" max="16384" width="10.81640625" style="1"/>
  </cols>
  <sheetData>
    <row r="1" spans="1:9" x14ac:dyDescent="0.35">
      <c r="A1" s="6" t="s">
        <v>25</v>
      </c>
    </row>
    <row r="2" spans="1:9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7</v>
      </c>
      <c r="G2" s="1" t="s">
        <v>9</v>
      </c>
    </row>
    <row r="3" spans="1:9" x14ac:dyDescent="0.35">
      <c r="B3" s="1">
        <v>0</v>
      </c>
      <c r="C3" s="1">
        <v>0</v>
      </c>
      <c r="D3" s="1">
        <v>1E-3</v>
      </c>
      <c r="E3" s="1">
        <v>355.04300000000001</v>
      </c>
      <c r="F3" s="4">
        <f>PI()/2-ACOS(((D3-B3)*(B6-D6)+(E3-C3)*(C6-E6))/(SQRT((D3-B3)^2 + (E3-C3)^2)*SQRT((D6-B6)^2+(E6-C6)^2)))</f>
        <v>1.6984316991275339E-3</v>
      </c>
    </row>
    <row r="4" spans="1:9" x14ac:dyDescent="0.35">
      <c r="F4" s="4"/>
    </row>
    <row r="5" spans="1:9" x14ac:dyDescent="0.35">
      <c r="B5" s="1" t="s">
        <v>12</v>
      </c>
      <c r="C5" s="1" t="s">
        <v>13</v>
      </c>
      <c r="D5" s="1" t="s">
        <v>14</v>
      </c>
      <c r="E5" s="1" t="s">
        <v>15</v>
      </c>
      <c r="F5" s="4" t="s">
        <v>8</v>
      </c>
    </row>
    <row r="6" spans="1:9" x14ac:dyDescent="0.35">
      <c r="B6" s="1">
        <v>137.03</v>
      </c>
      <c r="C6" s="1">
        <v>260.59800000000001</v>
      </c>
      <c r="D6" s="1">
        <v>62.131</v>
      </c>
      <c r="E6" s="1">
        <v>260.471</v>
      </c>
      <c r="F6" s="4">
        <f>DEGREES(F3)</f>
        <v>9.731296815124095E-2</v>
      </c>
    </row>
    <row r="7" spans="1:9" x14ac:dyDescent="0.35">
      <c r="I7" s="2"/>
    </row>
    <row r="8" spans="1:9" x14ac:dyDescent="0.35">
      <c r="A8" s="12" t="s">
        <v>20</v>
      </c>
      <c r="H8" s="2"/>
      <c r="I8" s="2"/>
    </row>
    <row r="10" spans="1:9" x14ac:dyDescent="0.35">
      <c r="A10" s="5" t="s">
        <v>19</v>
      </c>
      <c r="C10" s="1" t="s">
        <v>20</v>
      </c>
    </row>
    <row r="11" spans="1:9" x14ac:dyDescent="0.35">
      <c r="B11" s="1" t="s">
        <v>4</v>
      </c>
      <c r="C11" s="1" t="s">
        <v>5</v>
      </c>
      <c r="D11" s="1" t="s">
        <v>16</v>
      </c>
      <c r="E11" s="1" t="s">
        <v>6</v>
      </c>
      <c r="F11" s="1" t="s">
        <v>27</v>
      </c>
      <c r="G11" s="1" t="s">
        <v>28</v>
      </c>
    </row>
    <row r="12" spans="1:9" x14ac:dyDescent="0.35">
      <c r="A12" s="1" t="s">
        <v>21</v>
      </c>
      <c r="B12" s="1">
        <v>56.92</v>
      </c>
      <c r="C12" s="1">
        <v>295.60000000000002</v>
      </c>
      <c r="D12" s="4">
        <f>COS($F$3)*(B12 - $B$6) -SIN($F$3)*(C12 - $C$6)</f>
        <v>-80.169332932312741</v>
      </c>
      <c r="E12" s="4">
        <f>SIN($F$3)*(B12 - $B$6) +COS($F$3)*(C12 - $C$6)</f>
        <v>34.865888217396574</v>
      </c>
      <c r="F12" s="1">
        <v>-80</v>
      </c>
      <c r="G12" s="1">
        <v>35</v>
      </c>
    </row>
    <row r="13" spans="1:9" x14ac:dyDescent="0.35">
      <c r="A13" s="1" t="s">
        <v>22</v>
      </c>
      <c r="B13" s="1">
        <v>136.79</v>
      </c>
      <c r="C13" s="1">
        <v>340.77</v>
      </c>
      <c r="D13" s="4">
        <f t="shared" ref="D13:D15" si="0">COS($F$3)*(B13 - $B$6) -SIN($F$3)*(C13 - $C$6)</f>
        <v>-0.37616625455613772</v>
      </c>
      <c r="E13" s="4">
        <f t="shared" ref="E13:E15" si="1">SIN($F$3)*(B13 - $B$6) +COS($F$3)*(C13 - $C$6)</f>
        <v>80.171476741724845</v>
      </c>
      <c r="F13" s="1">
        <v>0</v>
      </c>
      <c r="G13" s="1">
        <v>80</v>
      </c>
    </row>
    <row r="14" spans="1:9" x14ac:dyDescent="0.35">
      <c r="A14" s="1" t="s">
        <v>23</v>
      </c>
      <c r="B14" s="1">
        <v>217</v>
      </c>
      <c r="C14" s="1">
        <v>225.93</v>
      </c>
      <c r="D14" s="4">
        <f t="shared" si="0"/>
        <v>80.02876585832486</v>
      </c>
      <c r="E14" s="4">
        <f t="shared" si="1"/>
        <v>-34.532126479459947</v>
      </c>
      <c r="F14" s="1">
        <v>80</v>
      </c>
      <c r="G14" s="1">
        <v>35</v>
      </c>
    </row>
    <row r="15" spans="1:9" x14ac:dyDescent="0.35">
      <c r="A15" s="1" t="s">
        <v>24</v>
      </c>
      <c r="B15" s="1">
        <v>137.13999999999999</v>
      </c>
      <c r="C15" s="1">
        <v>180.77</v>
      </c>
      <c r="D15" s="4">
        <f t="shared" si="0"/>
        <v>0.24558218183603417</v>
      </c>
      <c r="E15" s="4">
        <f t="shared" si="1"/>
        <v>-79.827698033902763</v>
      </c>
      <c r="F15" s="1">
        <v>0</v>
      </c>
      <c r="G15" s="1">
        <v>-80</v>
      </c>
    </row>
    <row r="16" spans="1:9" x14ac:dyDescent="0.35">
      <c r="D16" s="4"/>
      <c r="E16" s="4"/>
    </row>
    <row r="17" spans="2:11" x14ac:dyDescent="0.35">
      <c r="F17" s="1" t="s">
        <v>18</v>
      </c>
    </row>
    <row r="18" spans="2:11" ht="72" customHeight="1" x14ac:dyDescent="0.35">
      <c r="F18" s="3" t="s">
        <v>31</v>
      </c>
      <c r="G18" s="1" t="s">
        <v>10</v>
      </c>
      <c r="H18" s="1" t="s">
        <v>11</v>
      </c>
      <c r="I18" s="1" t="s">
        <v>26</v>
      </c>
      <c r="J18" s="1" t="s">
        <v>32</v>
      </c>
      <c r="K18" s="10" t="s">
        <v>34</v>
      </c>
    </row>
    <row r="19" spans="2:11" x14ac:dyDescent="0.35">
      <c r="B19" s="7" t="s">
        <v>17</v>
      </c>
      <c r="C19" s="9" t="s">
        <v>29</v>
      </c>
      <c r="D19" s="9" t="s">
        <v>30</v>
      </c>
      <c r="F19" s="3"/>
      <c r="G19" s="4">
        <f>ATAN2(((D13-D15)), ((E13-E15)))</f>
        <v>1.5746822550048576</v>
      </c>
      <c r="H19" s="4">
        <f>DEGREES(G19)</f>
        <v>90.222647285921596</v>
      </c>
      <c r="I19" s="4">
        <v>90</v>
      </c>
      <c r="J19" s="11">
        <f>I19-H19</f>
        <v>-0.22264728592159599</v>
      </c>
      <c r="K19" s="4"/>
    </row>
    <row r="20" spans="2:11" ht="16.100000000000001" customHeight="1" x14ac:dyDescent="0.35">
      <c r="B20" s="7" t="s">
        <v>20</v>
      </c>
      <c r="C20" s="9">
        <f>(D12+D13+D14+D15)/4</f>
        <v>-6.7787786676996642E-2</v>
      </c>
      <c r="D20" s="9">
        <f>(E12+E13+E14+E15)/4</f>
        <v>0.16938511143967716</v>
      </c>
      <c r="F20" s="32" t="s">
        <v>33</v>
      </c>
      <c r="G20" s="4" t="s">
        <v>10</v>
      </c>
      <c r="H20" s="4" t="s">
        <v>11</v>
      </c>
      <c r="I20" s="4"/>
      <c r="J20" s="4"/>
      <c r="K20" s="8">
        <f>(J19+J21)/2</f>
        <v>-0.21466338953465147</v>
      </c>
    </row>
    <row r="21" spans="2:11" x14ac:dyDescent="0.35">
      <c r="C21" s="4"/>
      <c r="D21" s="4"/>
      <c r="F21" s="32"/>
      <c r="G21" s="4">
        <f>ATAN2(((D14-D12)), ((E14-E12)))</f>
        <v>-0.4087966113019596</v>
      </c>
      <c r="H21" s="4">
        <f>DEGREES(G21)</f>
        <v>-23.422320506852294</v>
      </c>
      <c r="I21" s="4">
        <v>-23.629000000000001</v>
      </c>
      <c r="J21" s="11">
        <f>I21-H21</f>
        <v>-0.20667949314770695</v>
      </c>
      <c r="K21" s="4"/>
    </row>
    <row r="22" spans="2:11" x14ac:dyDescent="0.35">
      <c r="C22" s="4"/>
      <c r="D22" s="4"/>
      <c r="F22" s="32"/>
    </row>
    <row r="23" spans="2:11" x14ac:dyDescent="0.35">
      <c r="C23" s="4"/>
      <c r="D23" s="4"/>
      <c r="F23" s="32"/>
    </row>
  </sheetData>
  <mergeCells count="1">
    <mergeCell ref="F20:F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LD_D_11</vt:lpstr>
      <vt:lpstr>V3 Module Template (with instr)</vt:lpstr>
      <vt:lpstr>V3 Module Template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Kilpatrick</dc:creator>
  <cp:lastModifiedBy>Alethea</cp:lastModifiedBy>
  <dcterms:created xsi:type="dcterms:W3CDTF">2020-10-15T21:47:52Z</dcterms:created>
  <dcterms:modified xsi:type="dcterms:W3CDTF">2022-05-17T22:34:15Z</dcterms:modified>
</cp:coreProperties>
</file>